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DADOS_MELHORIAS" sheetId="15" state="hidden" r:id="rId15"/>
    <sheet xmlns:r="http://schemas.openxmlformats.org/officeDocument/2006/relationships" name="DADOS_RESTRICOES" sheetId="16" state="hidden" r:id="rId16"/>
    <sheet xmlns:r="http://schemas.openxmlformats.org/officeDocument/2006/relationships" name="DADOS_DANOS" sheetId="17" state="hidden" r:id="rId17"/>
    <sheet xmlns:r="http://schemas.openxmlformats.org/officeDocument/2006/relationships" name="ANALISE" sheetId="18" state="hidden" r:id="rId18"/>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B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B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B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B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B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B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B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3" authorId="0" shapeId="0">
      <text>
        <t>Texto integral. Descreve regras; não interpreta a prosa como cálculo.</t>
      </text>
    </comment>
    <comment ref="B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53" authorId="0" shapeId="0">
      <text>
        <t>Cadastro de Família custom. Nome único; estado vale para a técnica do personagem.</t>
      </text>
    </comment>
    <comment ref="J155" authorId="0" shapeId="0">
      <text>
        <t>Troque o tipo e revise os valores que já estavam guardados.</t>
      </text>
    </comment>
    <comment ref="N155" authorId="0" shapeId="0">
      <text>
        <t>Lembrete do jogador; aprovação só pelo bot no chat.</t>
      </text>
    </comment>
    <comment ref="B156" authorId="0" shapeId="0">
      <text>
        <t>Cadastro de Família custom. Nome único; estado vale para a técnica do personagem.</t>
      </text>
    </comment>
    <comment ref="E156" authorId="0" shapeId="0">
      <text>
        <t>Cadastro de Família custom. Nome único; estado vale para a técnica do personagem.</t>
      </text>
    </comment>
    <comment ref="F156" authorId="0" shapeId="0">
      <text>
        <t>Cadastro de Família custom. Nome único; estado vale para a técnica do personagem.</t>
      </text>
    </comment>
    <comment ref="G156" authorId="0" shapeId="0">
      <text>
        <t>Cadastro de Família custom. Nome único; estado vale para a técnica do personagem.</t>
      </text>
    </comment>
    <comment ref="B157" authorId="0" shapeId="0">
      <text>
        <t>Quantidade da técnica do personagem. Não muda os limites das entidades. Campanha em branco usa o livro; Neutras é o total válido menos Livres e Fechadas.</t>
      </text>
    </comment>
    <comment ref="E157" authorId="0" shapeId="0">
      <text>
        <t>Quantidade da técnica do personagem. Não muda os limites das entidades. Campanha em branco usa o livro; Neutras é o total válido menos Livres e Fechadas.</t>
      </text>
    </comment>
    <comment ref="F157" authorId="0" shapeId="0">
      <text>
        <t>Quantidade da técnica do personagem. Não muda os limites das entidades. Campanha em branco usa o livro; Neutras é o total válido menos Livres e Fechadas.</t>
      </text>
    </comment>
    <comment ref="G157" authorId="0" shapeId="0">
      <text>
        <t>Quantidade da técnica do personagem. Não muda os limites das entidades. Campanha em branco usa o livro; Neutras é o total válido menos Livres e Fechadas.</t>
      </text>
    </comment>
    <comment ref="J157" authorId="0" shapeId="0">
      <text>
        <t>Nome único. Capacidades apontam para o nome da Origem, do livro ou custom.</t>
      </text>
    </comment>
    <comment ref="B158" authorId="0" shapeId="0">
      <text>
        <t>Quantidade da técnica do personagem. Não muda os limites das entidades. Campanha em branco usa o livro; Neutras é o total válido menos Livres e Fechadas.</t>
      </text>
    </comment>
    <comment ref="E158" authorId="0" shapeId="0">
      <text>
        <t>Quantidade da técnica do personagem. Não muda os limites das entidades. Campanha em branco usa o livro; Neutras é o total válido menos Livres e Fechadas.</t>
      </text>
    </comment>
    <comment ref="F158"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B159" authorId="0" shapeId="0">
      <text>
        <t>Quantidade da técnica do personagem. Não muda os limites das entidades. Campanha em branco usa o livro; Neutras é o total válido menos Livres e Fechadas.</t>
      </text>
    </comment>
    <comment ref="E159" authorId="0" shapeId="0">
      <text>
        <t>Quantidade da técnica do personagem. Não muda os limites das entidades. Campanha em branco usa o livro; Neutras é o total válido menos Livres e Fechadas.</t>
      </text>
    </comment>
    <comment ref="F159" authorId="0" shapeId="0">
      <text>
        <t>Quantidade da técnica do personagem. Não muda os limites das entidades. Campanha em branco usa o livro; Neutras é o total válido menos Livres e Fechadas.</t>
      </text>
    </comment>
    <comment ref="G159" authorId="0" shapeId="0">
      <text>
        <t>Quantidade da técnica do personagem. Não muda os limites das entidades. Campanha em branco usa o livro; Neutras é o total válido menos Livres e Fechadas.</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B160" authorId="0" shapeId="0">
      <text>
        <t>Quantidade da técnica do personagem. Não muda os limites das entidades. Campanha em branco usa o livro; Neutras é o total válido menos Livres e Fechadas.</t>
      </text>
    </comment>
    <comment ref="E160" authorId="0" shapeId="0">
      <text>
        <t>Quantidade da técnica do personagem. Não muda os limites das entidades. Campanha em branco usa o livro; Neutras é o total válido menos Livres e Fechadas.</t>
      </text>
    </comment>
    <comment ref="F160" authorId="0" shapeId="0">
      <text>
        <t>Quantidade da técnica do personagem. Não muda os limites das entidades. Campanha em branco usa o livro; Neutras é o total válido menos Livres e Fechadas.</t>
      </text>
    </comment>
    <comment ref="G160" authorId="0" shapeId="0">
      <text>
        <t>Quantidade da técnica do personagem. Não muda os limites das entidades. Campanha em branco usa o livro; Neutras é o total válido menos Livres e Fechadas.</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62" authorId="0" shapeId="0">
      <text>
        <t>Aviso de quantidades incompatíveis ou de entrada inválida. Não concede Famílias adicionais.</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 ref="B737" authorId="0" shapeId="0">
      <text>
        <t>Conteúdo custom da parte 3b. Aprovação ocorre pelo bot no chat.</t>
      </text>
    </comment>
    <comment ref="J737" authorId="0" shapeId="0">
      <text>
        <t>Conteúdo custom da parte 3b. Aprovação ocorre pelo bot no chat.</t>
      </text>
    </comment>
    <comment ref="B738" authorId="0" shapeId="0">
      <text>
        <t>Campo do molde aprovado. Use o menu quando disponível; números do Caminho usam as mesmas contas do livro. MESTRE VIU é apenas um lembrete.</t>
      </text>
    </comment>
    <comment ref="F738" authorId="0" shapeId="0">
      <text>
        <t>Lembrete do jogador; o bot aprova no chat.</t>
      </text>
    </comment>
    <comment ref="J738" authorId="0" shapeId="0">
      <text>
        <t>Campo do molde aprovado. Use o menu quando disponível; números do Caminho usam as mesmas contas do livro. MESTRE VIU é apenas um lembrete.</t>
      </text>
    </comment>
    <comment ref="N738" authorId="0" shapeId="0">
      <text>
        <t>Lembrete do jogador; o bot aprova no chat.</t>
      </text>
    </comment>
    <comment ref="B739" authorId="0" shapeId="0">
      <text>
        <t>Campo do molde aprovado. Use o menu quando disponível; números do Caminho usam as mesmas contas do livro. MESTRE VIU é apenas um lembrete.</t>
      </text>
    </comment>
    <comment ref="F739" authorId="0" shapeId="0">
      <text>
        <t>Campo do molde aprovado. Use o menu quando disponível; números do Caminho usam as mesmas contas do livro. MESTRE VIU é apenas um lembrete.</t>
      </text>
    </comment>
    <comment ref="J739" authorId="0" shapeId="0">
      <text>
        <t>Campo do molde aprovado. Use o menu quando disponível; números do Caminho usam as mesmas contas do livro. MESTRE VIU é apenas um lembrete.</t>
      </text>
    </comment>
    <comment ref="N739" authorId="0" shapeId="0">
      <text>
        <t>Campo do molde aprovado. Use o menu quando disponível; números do Caminho usam as mesmas contas do livro. MESTRE VIU é apenas um lembrete.</t>
      </text>
    </comment>
    <comment ref="B740" authorId="0" shapeId="0">
      <text>
        <t>Campo do molde aprovado. Use o menu quando disponível; números do Caminho usam as mesmas contas do livro. MESTRE VIU é apenas um lembrete.</t>
      </text>
    </comment>
    <comment ref="J740" authorId="0" shapeId="0">
      <text>
        <t>Campo do molde aprovado. Use o menu quando disponível; números do Caminho usam as mesmas contas do livro. MESTRE VIU é apenas um lembrete.</t>
      </text>
    </comment>
    <comment ref="B741" authorId="0" shapeId="0">
      <text>
        <t>Campo do molde aprovado. Use o menu quando disponível; números do Caminho usam as mesmas contas do livro. MESTRE VIU é apenas um lembrete.</t>
      </text>
    </comment>
    <comment ref="J741" authorId="0" shapeId="0">
      <text>
        <t>Campo do molde aprovado. Use o menu quando disponível; números do Caminho usam as mesmas contas do livro. MESTRE VIU é apenas um lembrete.</t>
      </text>
    </comment>
    <comment ref="B742" authorId="0" shapeId="0">
      <text>
        <t>Campo do molde aprovado. Use o menu quando disponível; números do Caminho usam as mesmas contas do livro. MESTRE VIU é apenas um lembrete.</t>
      </text>
    </comment>
    <comment ref="E742" authorId="0" shapeId="0">
      <text>
        <t>Campo do molde aprovado. Use o menu quando disponível; números do Caminho usam as mesmas contas do livro. MESTRE VIU é apenas um lembrete.</t>
      </text>
    </comment>
    <comment ref="J742" authorId="0" shapeId="0">
      <text>
        <t>Campo do molde aprovado. Use o menu quando disponível; números do Caminho usam as mesmas contas do livro. MESTRE VIU é apenas um lembrete.</t>
      </text>
    </comment>
    <comment ref="M742" authorId="0" shapeId="0">
      <text>
        <t>Campo do molde aprovado. Use o menu quando disponível; números do Caminho usam as mesmas contas do livro. MESTRE VIU é apenas um lembrete.</t>
      </text>
    </comment>
    <comment ref="B743" authorId="0" shapeId="0">
      <text>
        <t>Campo do molde aprovado. Use o menu quando disponível; números do Caminho usam as mesmas contas do livro. MESTRE VIU é apenas um lembrete.</t>
      </text>
    </comment>
    <comment ref="E743" authorId="0" shapeId="0">
      <text>
        <t>Campo do molde aprovado. Use o menu quando disponível; números do Caminho usam as mesmas contas do livro. MESTRE VIU é apenas um lembrete.</t>
      </text>
    </comment>
    <comment ref="J743" authorId="0" shapeId="0">
      <text>
        <t>Campo do molde aprovado. Use o menu quando disponível; números do Caminho usam as mesmas contas do livro. MESTRE VIU é apenas um lembrete.</t>
      </text>
    </comment>
    <comment ref="M743" authorId="0" shapeId="0">
      <text>
        <t>Opcional: herda as automações da Trilha do livro. Nenhuma cria do zero. Texto próprio não é convertido em regra.</t>
      </text>
    </comment>
    <comment ref="B744" authorId="0" shapeId="0">
      <text>
        <t>Campo do molde aprovado. Use o menu quando disponível; números do Caminho usam as mesmas contas do livro. MESTRE VIU é apenas um lembrete.</t>
      </text>
    </comment>
    <comment ref="E744" authorId="0" shapeId="0">
      <text>
        <t>Campo do molde aprovado. Use o menu quando disponível; números do Caminho usam as mesmas contas do livro. MESTRE VIU é apenas um lembrete.</t>
      </text>
    </comment>
    <comment ref="B745" authorId="0" shapeId="0">
      <text>
        <t>Campo do molde aprovado. Use o menu quando disponível; números do Caminho usam as mesmas contas do livro. MESTRE VIU é apenas um lembrete.</t>
      </text>
    </comment>
    <comment ref="E745" authorId="0" shapeId="0">
      <text>
        <t>Campo do molde aprovado. Use o menu quando disponível; números do Caminho usam as mesmas contas do livro. MESTRE VIU é apenas um lembrete.</t>
      </text>
    </comment>
    <comment ref="B746" authorId="0" shapeId="0">
      <text>
        <t>Campo do molde aprovado. Use o menu quando disponível; números do Caminho usam as mesmas contas do livro. MESTRE VIU é apenas um lembrete.</t>
      </text>
    </comment>
    <comment ref="E746" authorId="0" shapeId="0">
      <text>
        <t>Campo do molde aprovado. Use o menu quando disponível; números do Caminho usam as mesmas contas do livro. MESTRE VIU é apenas um lembrete.</t>
      </text>
    </comment>
    <comment ref="B747" authorId="0" shapeId="0">
      <text>
        <t>Campo do molde aprovado. Use o menu quando disponível; números do Caminho usam as mesmas contas do livro. MESTRE VIU é apenas um lembrete.</t>
      </text>
    </comment>
    <comment ref="E747" authorId="0" shapeId="0">
      <text>
        <t>Campo do molde aprovado. Use o menu quando disponível; números do Caminho usam as mesmas contas do livro. MESTRE VIU é apenas um lembrete.</t>
      </text>
    </comment>
    <comment ref="B748" authorId="0" shapeId="0">
      <text>
        <t>Campo do molde aprovado. Use o menu quando disponível; números do Caminho usam as mesmas contas do livro. MESTRE VIU é apenas um lembrete.</t>
      </text>
    </comment>
    <comment ref="E748" authorId="0" shapeId="0">
      <text>
        <t>Campo do molde aprovado. Use o menu quando disponível; números do Caminho usam as mesmas contas do livro. MESTRE VIU é apenas um lembrete.</t>
      </text>
    </comment>
    <comment ref="B749" authorId="0" shapeId="0">
      <text>
        <t>Campo do molde aprovado. Use o menu quando disponível; números do Caminho usam as mesmas contas do livro. MESTRE VIU é apenas um lembrete.</t>
      </text>
    </comment>
    <comment ref="E749" authorId="0" shapeId="0">
      <text>
        <t>Campo do molde aprovado. Use o menu quando disponível; números do Caminho usam as mesmas contas do livro. MESTRE VIU é apenas um lembrete.</t>
      </text>
    </comment>
    <comment ref="B750" authorId="0" shapeId="0">
      <text>
        <t>Campo do molde aprovado. Use o menu quando disponível; números do Caminho usam as mesmas contas do livro. MESTRE VIU é apenas um lembrete.</t>
      </text>
    </comment>
    <comment ref="E750" authorId="0" shapeId="0">
      <text>
        <t>Campo do molde aprovado. Use o menu quando disponível; números do Caminho usam as mesmas contas do livro. MESTRE VIU é apenas um lembrete.</t>
      </text>
    </comment>
    <comment ref="B751" authorId="0" shapeId="0">
      <text>
        <t>Campo do molde aprovado. Use o menu quando disponível; números do Caminho usam as mesmas contas do livro. MESTRE VIU é apenas um lembrete.</t>
      </text>
    </comment>
    <comment ref="E751" authorId="0" shapeId="0">
      <text>
        <t>Campo do molde aprovado. Use o menu quando disponível; números do Caminho usam as mesmas contas do livro. MESTRE VIU é apenas um lembrete.</t>
      </text>
    </comment>
    <comment ref="B752" authorId="0" shapeId="0">
      <text>
        <t>Campo do molde aprovado. Use o menu quando disponível; números do Caminho usam as mesmas contas do livro. MESTRE VIU é apenas um lembrete.</t>
      </text>
    </comment>
    <comment ref="E752" authorId="0" shapeId="0">
      <text>
        <t>Campo do molde aprovado. Use o menu quando disponível; números do Caminho usam as mesmas contas do livro. MESTRE VIU é apenas um lembrete.</t>
      </text>
    </comment>
    <comment ref="B753" authorId="0" shapeId="0">
      <text>
        <t>Campo do molde aprovado. Use o menu quando disponível; números do Caminho usam as mesmas contas do livro. MESTRE VIU é apenas um lembrete.</t>
      </text>
    </comment>
    <comment ref="E753" authorId="0" shapeId="0">
      <text>
        <t>Campo do molde aprovado. Use o menu quando disponível; números do Caminho usam as mesmas contas do livro. MESTRE VIU é apenas um lembrete.</t>
      </text>
    </comment>
    <comment ref="B754" authorId="0" shapeId="0">
      <text>
        <t>Campo do molde aprovado. Use o menu quando disponível; números do Caminho usam as mesmas contas do livro. MESTRE VIU é apenas um lembrete.</t>
      </text>
    </comment>
    <comment ref="E754" authorId="0" shapeId="0">
      <text>
        <t>Campo do molde aprovado. Use o menu quando disponível; números do Caminho usam as mesmas contas do livro. MESTRE VIU é apenas um lembrete.</t>
      </text>
    </comment>
    <comment ref="B755" authorId="0" shapeId="0">
      <text>
        <t>Campo do molde aprovado. Use o menu quando disponível; números do Caminho usam as mesmas contas do livro. MESTRE VIU é apenas um lembrete.</t>
      </text>
    </comment>
    <comment ref="E755" authorId="0" shapeId="0">
      <text>
        <t>Campo do molde aprovado. Use o menu quando disponível; números do Caminho usam as mesmas contas do livro. MESTRE VIU é apenas um lembrete.</t>
      </text>
    </comment>
    <comment ref="B756" authorId="0" shapeId="0">
      <text>
        <t>Campo do molde aprovado. Use o menu quando disponível; números do Caminho usam as mesmas contas do livro. MESTRE VIU é apenas um lembrete.</t>
      </text>
    </comment>
    <comment ref="E756" authorId="0" shapeId="0">
      <text>
        <t>Campo do molde aprovado. Use o menu quando disponível; números do Caminho usam as mesmas contas do livro. MESTRE VIU é apenas um lembrete.</t>
      </text>
    </comment>
    <comment ref="B757" authorId="0" shapeId="0">
      <text>
        <t>Campo do molde aprovado. Use o menu quando disponível; números do Caminho usam as mesmas contas do livro. MESTRE VIU é apenas um lembrete.</t>
      </text>
    </comment>
    <comment ref="E757" authorId="0" shapeId="0">
      <text>
        <t>Campo do molde aprovado. Use o menu quando disponível; números do Caminho usam as mesmas contas do livro. MESTRE VIU é apenas um lembrete.</t>
      </text>
    </comment>
    <comment ref="B758" authorId="0" shapeId="0">
      <text>
        <t>Campo do molde aprovado. Use o menu quando disponível; números do Caminho usam as mesmas contas do livro. MESTRE VIU é apenas um lembrete.</t>
      </text>
    </comment>
    <comment ref="E758" authorId="0" shapeId="0">
      <text>
        <t>Campo do molde aprovado. Use o menu quando disponível; números do Caminho usam as mesmas contas do livro. MESTRE VIU é apenas um lembrete.</t>
      </text>
    </comment>
    <comment ref="B759" authorId="0" shapeId="0">
      <text>
        <t>Campo do molde aprovado. Use o menu quando disponível; números do Caminho usam as mesmas contas do livro. MESTRE VIU é apenas um lembrete.</t>
      </text>
    </comment>
    <comment ref="E759" authorId="0" shapeId="0">
      <text>
        <t>Campo do molde aprovado. Use o menu quando disponível; números do Caminho usam as mesmas contas do livro. MESTRE VIU é apenas um lembrete.</t>
      </text>
    </comment>
    <comment ref="B760" authorId="0" shapeId="0">
      <text>
        <t>Campo do molde aprovado. Use o menu quando disponível; números do Caminho usam as mesmas contas do livro. MESTRE VIU é apenas um lembrete.</t>
      </text>
    </comment>
    <comment ref="E760" authorId="0" shapeId="0">
      <text>
        <t>Campo do molde aprovado. Use o menu quando disponível; números do Caminho usam as mesmas contas do livro. MESTRE VIU é apenas um lembrete.</t>
      </text>
    </comment>
    <comment ref="B761" authorId="0" shapeId="0">
      <text>
        <t>Campo do molde aprovado. Use o menu quando disponível; números do Caminho usam as mesmas contas do livro. MESTRE VIU é apenas um lembrete.</t>
      </text>
    </comment>
    <comment ref="E761" authorId="0" shapeId="0">
      <text>
        <t>Campo do molde aprovado. Use o menu quando disponível; números do Caminho usam as mesmas contas do livro. MESTRE VIU é apenas um lembrete.</t>
      </text>
    </comment>
    <comment ref="B762" authorId="0" shapeId="0">
      <text>
        <t>Campo do molde aprovado. Use o menu quando disponível; números do Caminho usam as mesmas contas do livro. MESTRE VIU é apenas um lembrete.</t>
      </text>
    </comment>
    <comment ref="E762" authorId="0" shapeId="0">
      <text>
        <t>Campo do molde aprovado. Use o menu quando disponível; números do Caminho usam as mesmas contas do livro. MESTRE VIU é apenas um lembrete.</t>
      </text>
    </comment>
    <comment ref="B763" authorId="0" shapeId="0">
      <text>
        <t>Campo do molde aprovado. Use o menu quando disponível; números do Caminho usam as mesmas contas do livro. MESTRE VIU é apenas um lembrete.</t>
      </text>
    </comment>
    <comment ref="E763" authorId="0" shapeId="0">
      <text>
        <t>Campo do molde aprovado. Use o menu quando disponível; números do Caminho usam as mesmas contas do livro. MESTRE VIU é apenas um lembrete.</t>
      </text>
    </comment>
    <comment ref="B764" authorId="0" shapeId="0">
      <text>
        <t>Campo do molde aprovado. Use o menu quando disponível; números do Caminho usam as mesmas contas do livro. MESTRE VIU é apenas um lembrete.</t>
      </text>
    </comment>
    <comment ref="E764" authorId="0" shapeId="0">
      <text>
        <t>Campo do molde aprovado. Use o menu quando disponível; números do Caminho usam as mesmas contas do livro. MESTRE VIU é apenas um lembrete.</t>
      </text>
    </comment>
    <comment ref="B768" authorId="0" shapeId="0">
      <text>
        <t>Campo do molde aprovado. Use o menu quando disponível; números do Caminho usam as mesmas contas do livro. MESTRE VIU é apenas um lembrete.</t>
      </text>
    </comment>
    <comment ref="J768" authorId="0" shapeId="0">
      <text>
        <t>Campo do molde aprovado. Use o menu quando disponível; números do Caminho usam as mesmas contas do livro. MESTRE VIU é apenas um lembrete.</t>
      </text>
    </comment>
    <comment ref="B769" authorId="0" shapeId="0">
      <text>
        <t>Campo do molde aprovado. Use o menu quando disponível; números do Caminho usam as mesmas contas do livro. MESTRE VIU é apenas um lembrete.</t>
      </text>
    </comment>
    <comment ref="J769" authorId="0" shapeId="0">
      <text>
        <t>Campo do molde aprovado. Use o menu quando disponível; números do Caminho usam as mesmas contas do livro. MESTRE VIU é apenas um lembrete.</t>
      </text>
    </comment>
    <comment ref="B773" authorId="0" shapeId="0">
      <text>
        <t>Conteúdo custom da parte 3b. Aprovação ocorre pelo bot no chat.</t>
      </text>
    </comment>
    <comment ref="J773" authorId="0" shapeId="0">
      <text>
        <t>Conteúdo custom da parte 3b. Aprovação ocorre pelo bot no chat.</t>
      </text>
    </comment>
    <comment ref="B776" authorId="0" shapeId="0">
      <text>
        <t>Conteúdo custom da parte 3b. Aprovação ocorre pelo bot no chat.</t>
      </text>
    </comment>
    <comment ref="J776" authorId="0" shapeId="0">
      <text>
        <t>Conteúdo custom da parte 3b. Aprovação ocorre pelo bot no chat.</t>
      </text>
    </comment>
    <comment ref="B777" authorId="0" shapeId="0">
      <text>
        <t>Conteúdo custom da parte 3b. Aprovação ocorre pelo bot no chat.</t>
      </text>
    </comment>
    <comment ref="J777" authorId="0" shapeId="0">
      <text>
        <t>Conteúdo custom da parte 3b. Aprovação ocorre pelo bot no chat.</t>
      </text>
    </comment>
    <comment ref="B778" authorId="0" shapeId="0">
      <text>
        <t>Campo do molde aprovado. Use o menu quando disponível; números do Caminho usam as mesmas contas do livro. MESTRE VIU é apenas um lembrete.</t>
      </text>
    </comment>
    <comment ref="C778" authorId="0" shapeId="0">
      <text>
        <t>Campo do molde aprovado. Use o menu quando disponível; números do Caminho usam as mesmas contas do livro. MESTRE VIU é apenas um lembrete.</t>
      </text>
    </comment>
    <comment ref="J778" authorId="0" shapeId="0">
      <text>
        <t>Campo do molde aprovado. Use o menu quando disponível; números do Caminho usam as mesmas contas do livro. MESTRE VIU é apenas um lembrete.</t>
      </text>
    </comment>
    <comment ref="K778" authorId="0" shapeId="0">
      <text>
        <t>Campo do molde aprovado. Use o menu quando disponível; números do Caminho usam as mesmas contas do livro. MESTRE VIU é apenas um lembrete.</t>
      </text>
    </comment>
    <comment ref="B779" authorId="0" shapeId="0">
      <text>
        <t>Texto integral da habilidade. Campo vazio não concede habilidade; nenhum texto é interpretado como cálculo.</t>
      </text>
    </comment>
    <comment ref="J779" authorId="0" shapeId="0">
      <text>
        <t>Texto integral da habilidade. Campo vazio não concede habilidade; nenhum texto é interpretado como cálculo.</t>
      </text>
    </comment>
    <comment ref="B781" authorId="0" shapeId="0">
      <text>
        <t>Campo do molde aprovado. Use o menu quando disponível; números do Caminho usam as mesmas contas do livro. MESTRE VIU é apenas um lembrete.</t>
      </text>
    </comment>
    <comment ref="C781" authorId="0" shapeId="0">
      <text>
        <t>Campo do molde aprovado. Use o menu quando disponível; números do Caminho usam as mesmas contas do livro. MESTRE VIU é apenas um lembrete.</t>
      </text>
    </comment>
    <comment ref="J781" authorId="0" shapeId="0">
      <text>
        <t>Campo do molde aprovado. Use o menu quando disponível; números do Caminho usam as mesmas contas do livro. MESTRE VIU é apenas um lembrete.</t>
      </text>
    </comment>
    <comment ref="K781" authorId="0" shapeId="0">
      <text>
        <t>Campo do molde aprovado. Use o menu quando disponível; números do Caminho usam as mesmas contas do livro. MESTRE VIU é apenas um lembrete.</t>
      </text>
    </comment>
    <comment ref="B782" authorId="0" shapeId="0">
      <text>
        <t>Texto integral da habilidade. Campo vazio não concede habilidade; nenhum texto é interpretado como cálculo.</t>
      </text>
    </comment>
    <comment ref="J782" authorId="0" shapeId="0">
      <text>
        <t>Texto integral da habilidade. Campo vazio não concede habilidade; nenhum texto é interpretado como cálculo.</t>
      </text>
    </comment>
    <comment ref="B784" authorId="0" shapeId="0">
      <text>
        <t>Campo do molde aprovado. Use o menu quando disponível; números do Caminho usam as mesmas contas do livro. MESTRE VIU é apenas um lembrete.</t>
      </text>
    </comment>
    <comment ref="C784" authorId="0" shapeId="0">
      <text>
        <t>Campo do molde aprovado. Use o menu quando disponível; números do Caminho usam as mesmas contas do livro. MESTRE VIU é apenas um lembrete.</t>
      </text>
    </comment>
    <comment ref="J784" authorId="0" shapeId="0">
      <text>
        <t>Campo do molde aprovado. Use o menu quando disponível; números do Caminho usam as mesmas contas do livro. MESTRE VIU é apenas um lembrete.</t>
      </text>
    </comment>
    <comment ref="K784" authorId="0" shapeId="0">
      <text>
        <t>Campo do molde aprovado. Use o menu quando disponível; números do Caminho usam as mesmas contas do livro. MESTRE VIU é apenas um lembrete.</t>
      </text>
    </comment>
    <comment ref="B785" authorId="0" shapeId="0">
      <text>
        <t>Texto integral da habilidade. Campo vazio não concede habilidade; nenhum texto é interpretado como cálculo.</t>
      </text>
    </comment>
    <comment ref="J785" authorId="0" shapeId="0">
      <text>
        <t>Texto integral da habilidade. Campo vazio não concede habilidade; nenhum texto é interpretado como cálculo.</t>
      </text>
    </comment>
    <comment ref="B787" authorId="0" shapeId="0">
      <text>
        <t>Campo do molde aprovado. Use o menu quando disponível; números do Caminho usam as mesmas contas do livro. MESTRE VIU é apenas um lembrete.</t>
      </text>
    </comment>
    <comment ref="C787" authorId="0" shapeId="0">
      <text>
        <t>Campo do molde aprovado. Use o menu quando disponível; números do Caminho usam as mesmas contas do livro. MESTRE VIU é apenas um lembrete.</t>
      </text>
    </comment>
    <comment ref="J787" authorId="0" shapeId="0">
      <text>
        <t>Campo do molde aprovado. Use o menu quando disponível; números do Caminho usam as mesmas contas do livro. MESTRE VIU é apenas um lembrete.</t>
      </text>
    </comment>
    <comment ref="K787" authorId="0" shapeId="0">
      <text>
        <t>Campo do molde aprovado. Use o menu quando disponível; números do Caminho usam as mesmas contas do livro. MESTRE VIU é apenas um lembrete.</t>
      </text>
    </comment>
    <comment ref="B788" authorId="0" shapeId="0">
      <text>
        <t>Texto integral da habilidade. Campo vazio não concede habilidade; nenhum texto é interpretado como cálculo.</t>
      </text>
    </comment>
    <comment ref="J788" authorId="0" shapeId="0">
      <text>
        <t>Texto integral da habilidade. Campo vazio não concede habilidade; nenhum texto é interpretado como cálculo.</t>
      </text>
    </comment>
    <comment ref="B790" authorId="0" shapeId="0">
      <text>
        <t>Campo do molde aprovado. Use o menu quando disponível; números do Caminho usam as mesmas contas do livro. MESTRE VIU é apenas um lembrete.</t>
      </text>
    </comment>
    <comment ref="C790" authorId="0" shapeId="0">
      <text>
        <t>Campo do molde aprovado. Use o menu quando disponível; números do Caminho usam as mesmas contas do livro. MESTRE VIU é apenas um lembrete.</t>
      </text>
    </comment>
    <comment ref="B791" authorId="0" shapeId="0">
      <text>
        <t>Texto integral da habilidade. Campo vazio não concede habilidade; nenhum texto é interpretado como cálculo.</t>
      </text>
    </comment>
    <comment ref="B797" authorId="0" shapeId="0">
      <text>
        <t>Conteúdo custom da parte 3b. Aprovação ocorre pelo bot no chat.</t>
      </text>
    </comment>
    <comment ref="J797" authorId="0" shapeId="0">
      <text>
        <t>Conteúdo custom da parte 3b. Aprovação ocorre pelo bot no chat.</t>
      </text>
    </comment>
    <comment ref="B798" authorId="0" shapeId="0">
      <text>
        <t>Campo do molde aprovado. Use o menu quando disponível; números do Caminho usam as mesmas contas do livro. MESTRE VIU é apenas um lembrete.</t>
      </text>
    </comment>
    <comment ref="F798" authorId="0" shapeId="0">
      <text>
        <t>Campo do molde aprovado. Use o menu quando disponível; números do Caminho usam as mesmas contas do livro. MESTRE VIU é apenas um lembrete.</t>
      </text>
    </comment>
    <comment ref="J798" authorId="0" shapeId="0">
      <text>
        <t>Campo do molde aprovado. Use o menu quando disponível; números do Caminho usam as mesmas contas do livro. MESTRE VIU é apenas um lembrete.</t>
      </text>
    </comment>
    <comment ref="N798" authorId="0" shapeId="0">
      <text>
        <t>Campo do molde aprovado. Use o menu quando disponível; números do Caminho usam as mesmas contas do livro. MESTRE VIU é apenas um lembrete.</t>
      </text>
    </comment>
    <comment ref="B799" authorId="0" shapeId="0">
      <text>
        <t>Campo do molde aprovado. Use o menu quando disponível; números do Caminho usam as mesmas contas do livro. MESTRE VIU é apenas um lembrete.</t>
      </text>
    </comment>
    <comment ref="F799" authorId="0" shapeId="0">
      <text>
        <t>Campo do molde aprovado. Use o menu quando disponível; números do Caminho usam as mesmas contas do livro. MESTRE VIU é apenas um lembrete.</t>
      </text>
    </comment>
    <comment ref="J799" authorId="0" shapeId="0">
      <text>
        <t>Campo do molde aprovado. Use o menu quando disponível; números do Caminho usam as mesmas contas do livro. MESTRE VIU é apenas um lembrete.</t>
      </text>
    </comment>
    <comment ref="N799" authorId="0" shapeId="0">
      <text>
        <t>Campo do molde aprovado. Use o menu quando disponível; números do Caminho usam as mesmas contas do livro. MESTRE VIU é apenas um lembrete.</t>
      </text>
    </comment>
    <comment ref="B800" authorId="0" shapeId="0">
      <text>
        <t>Campo do molde aprovado. Use o menu quando disponível; números do Caminho usam as mesmas contas do livro. MESTRE VIU é apenas um lembrete.</t>
      </text>
    </comment>
    <comment ref="J800" authorId="0" shapeId="0">
      <text>
        <t>Campo do molde aprovado. Use o menu quando disponível; números do Caminho usam as mesmas contas do livro. MESTRE VIU é apenas um lembrete.</t>
      </text>
    </comment>
    <comment ref="B801" authorId="0" shapeId="0">
      <text>
        <t>Campo do molde aprovado. Use o menu quando disponível; números do Caminho usam as mesmas contas do livro. MESTRE VIU é apenas um lembrete.</t>
      </text>
    </comment>
    <comment ref="J801" authorId="0" shapeId="0">
      <text>
        <t>Campo do molde aprovado. Use o menu quando disponível; números do Caminho usam as mesmas contas do livro. MESTRE VIU é apenas um lembrete.</t>
      </text>
    </comment>
    <comment ref="B802" authorId="0" shapeId="0">
      <text>
        <t>Campo do molde aprovado. Use o menu quando disponível; números do Caminho usam as mesmas contas do livro. MESTRE VIU é apenas um lembrete.</t>
      </text>
    </comment>
    <comment ref="E802" authorId="0" shapeId="0">
      <text>
        <t>Campo do molde aprovado. Use o menu quando disponível; números do Caminho usam as mesmas contas do livro. MESTRE VIU é apenas um lembrete.</t>
      </text>
    </comment>
    <comment ref="J802" authorId="0" shapeId="0">
      <text>
        <t>Campo do molde aprovado. Use o menu quando disponível; números do Caminho usam as mesmas contas do livro. MESTRE VIU é apenas um lembrete.</t>
      </text>
    </comment>
    <comment ref="M802" authorId="0" shapeId="0">
      <text>
        <t>Campo do molde aprovado. Use o menu quando disponível; números do Caminho usam as mesmas contas do livro. MESTRE VIU é apenas um lembrete.</t>
      </text>
    </comment>
    <comment ref="B803" authorId="0" shapeId="0">
      <text>
        <t>Campo do molde aprovado. Use o menu quando disponível; números do Caminho usam as mesmas contas do livro. MESTRE VIU é apenas um lembrete.</t>
      </text>
    </comment>
    <comment ref="J803" authorId="0" shapeId="0">
      <text>
        <t>Campo do molde aprovado. Use o menu quando disponível; números do Caminho usam as mesmas contas do livro. MESTRE VIU é apenas um lembrete.</t>
      </text>
    </comment>
    <comment ref="B804" authorId="0" shapeId="0">
      <text>
        <t>Campo do molde aprovado. Use o menu quando disponível; números do Caminho usam as mesmas contas do livro. MESTRE VIU é apenas um lembrete.</t>
      </text>
    </comment>
    <comment ref="J804" authorId="0" shapeId="0">
      <text>
        <t>Campo do molde aprovado. Use o menu quando disponível; números do Caminho usam as mesmas contas do livro. MESTRE VIU é apenas um lembrete.</t>
      </text>
    </comment>
    <comment ref="B808" authorId="0" shapeId="0">
      <text>
        <t>Conteúdo custom da parte 3b. Aprovação ocorre pelo bot no chat.</t>
      </text>
    </comment>
    <comment ref="J808" authorId="0" shapeId="0">
      <text>
        <t>Conteúdo custom da parte 3b. Aprovação ocorre pelo bot no chat.</t>
      </text>
    </comment>
    <comment ref="B811" authorId="0" shapeId="0">
      <text>
        <t>Conteúdo custom da parte 3b. Aprovação ocorre pelo bot no chat.</t>
      </text>
    </comment>
    <comment ref="J811" authorId="0" shapeId="0">
      <text>
        <t>Conteúdo custom da parte 3b. Aprovação ocorre pelo bot no chat.</t>
      </text>
    </comment>
    <comment ref="B812" authorId="0" shapeId="0">
      <text>
        <t>Campo do molde aprovado. Use o menu quando disponível; números do Caminho usam as mesmas contas do livro. MESTRE VIU é apenas um lembrete.</t>
      </text>
    </comment>
    <comment ref="F812" authorId="0" shapeId="0">
      <text>
        <t>Campo do molde aprovado. Use o menu quando disponível; números do Caminho usam as mesmas contas do livro. MESTRE VIU é apenas um lembrete.</t>
      </text>
    </comment>
    <comment ref="J812" authorId="0" shapeId="0">
      <text>
        <t>Campo do molde aprovado. Use o menu quando disponível; números do Caminho usam as mesmas contas do livro. MESTRE VIU é apenas um lembrete.</t>
      </text>
    </comment>
    <comment ref="N812" authorId="0" shapeId="0">
      <text>
        <t>Campo do molde aprovado. Use o menu quando disponível; números do Caminho usam as mesmas contas do livro. MESTRE VIU é apenas um lembrete.</t>
      </text>
    </comment>
    <comment ref="B813" authorId="0" shapeId="0">
      <text>
        <t>Campo do molde aprovado. Use o menu quando disponível; números do Caminho usam as mesmas contas do livro. MESTRE VIU é apenas um lembrete.</t>
      </text>
    </comment>
    <comment ref="F813" authorId="0" shapeId="0">
      <text>
        <t>Campo do molde aprovado. Use o menu quando disponível; números do Caminho usam as mesmas contas do livro. MESTRE VIU é apenas um lembrete.</t>
      </text>
    </comment>
    <comment ref="J813" authorId="0" shapeId="0">
      <text>
        <t>Campo do molde aprovado. Use o menu quando disponível; números do Caminho usam as mesmas contas do livro. MESTRE VIU é apenas um lembrete.</t>
      </text>
    </comment>
    <comment ref="N813" authorId="0" shapeId="0">
      <text>
        <t>Campo do molde aprovado. Use o menu quando disponível; números do Caminho usam as mesmas contas do livro. MESTRE VIU é apenas um lembrete.</t>
      </text>
    </comment>
    <comment ref="B814" authorId="0" shapeId="0">
      <text>
        <t>Campo do molde aprovado. Use o menu quando disponível; números do Caminho usam as mesmas contas do livro. MESTRE VIU é apenas um lembrete.</t>
      </text>
    </comment>
    <comment ref="J814" authorId="0" shapeId="0">
      <text>
        <t>Campo do molde aprovado. Use o menu quando disponível; números do Caminho usam as mesmas contas do livro. MESTRE VIU é apenas um lembrete.</t>
      </text>
    </comment>
    <comment ref="B815" authorId="0" shapeId="0">
      <text>
        <t>Campo do molde aprovado. Use o menu quando disponível; números do Caminho usam as mesmas contas do livro. MESTRE VIU é apenas um lembrete.</t>
      </text>
    </comment>
    <comment ref="J815" authorId="0" shapeId="0">
      <text>
        <t>Campo do molde aprovado. Use o menu quando disponível; números do Caminho usam as mesmas contas do livro. MESTRE VIU é apenas um lembrete.</t>
      </text>
    </comment>
    <comment ref="B816" authorId="0" shapeId="0">
      <text>
        <t>Campo do molde aprovado. Use o menu quando disponível; números do Caminho usam as mesmas contas do livro. MESTRE VIU é apenas um lembrete.</t>
      </text>
    </comment>
    <comment ref="E816" authorId="0" shapeId="0">
      <text>
        <t>Campo do molde aprovado. Use o menu quando disponível; números do Caminho usam as mesmas contas do livro. MESTRE VIU é apenas um lembrete.</t>
      </text>
    </comment>
    <comment ref="J816" authorId="0" shapeId="0">
      <text>
        <t>Campo do molde aprovado. Use o menu quando disponível; números do Caminho usam as mesmas contas do livro. MESTRE VIU é apenas um lembrete.</t>
      </text>
    </comment>
    <comment ref="M816" authorId="0" shapeId="0">
      <text>
        <t>Campo do molde aprovado. Use o menu quando disponível; números do Caminho usam as mesmas contas do livro. MESTRE VIU é apenas um lembrete.</t>
      </text>
    </comment>
    <comment ref="B817" authorId="0" shapeId="0">
      <text>
        <t>Campo do molde aprovado. Use o menu quando disponível; números do Caminho usam as mesmas contas do livro. MESTRE VIU é apenas um lembrete.</t>
      </text>
    </comment>
    <comment ref="J817" authorId="0" shapeId="0">
      <text>
        <t>Campo do molde aprovado. Use o menu quando disponível; números do Caminho usam as mesmas contas do livro. MESTRE VIU é apenas um lembrete.</t>
      </text>
    </comment>
    <comment ref="B818" authorId="0" shapeId="0">
      <text>
        <t>Campo do molde aprovado. Use o menu quando disponível; números do Caminho usam as mesmas contas do livro. MESTRE VIU é apenas um lembrete.</t>
      </text>
    </comment>
    <comment ref="J818" authorId="0" shapeId="0">
      <text>
        <t>Campo do molde aprovado. Use o menu quando disponível; números do Caminho usam as mesmas contas do livro. MESTRE VIU é apenas um lembrete.</t>
      </text>
    </comment>
    <comment ref="B822" authorId="0" shapeId="0">
      <text>
        <t>Conteúdo custom da parte 3b. Aprovação ocorre pelo bot no chat.</t>
      </text>
    </comment>
    <comment ref="J822" authorId="0" shapeId="0">
      <text>
        <t>Conteúdo custom da parte 3b. Aprovação ocorre pelo bot no chat.</t>
      </text>
    </comment>
    <comment ref="B825" authorId="0" shapeId="0">
      <text>
        <t>Conteúdo custom da parte 3b. Aprovação ocorre pelo bot no chat.</t>
      </text>
    </comment>
    <comment ref="J825" authorId="0" shapeId="0">
      <text>
        <t>Conteúdo custom da parte 3b. Aprovação ocorre pelo bot no chat.</t>
      </text>
    </comment>
    <comment ref="B826" authorId="0" shapeId="0">
      <text>
        <t>Campo do molde aprovado. Use o menu quando disponível; números do Caminho usam as mesmas contas do livro. MESTRE VIU é apenas um lembrete.</t>
      </text>
    </comment>
    <comment ref="F826" authorId="0" shapeId="0">
      <text>
        <t>Campo do molde aprovado. Use o menu quando disponível; números do Caminho usam as mesmas contas do livro. MESTRE VIU é apenas um lembrete.</t>
      </text>
    </comment>
    <comment ref="J826" authorId="0" shapeId="0">
      <text>
        <t>Campo do molde aprovado. Use o menu quando disponível; números do Caminho usam as mesmas contas do livro. MESTRE VIU é apenas um lembrete.</t>
      </text>
    </comment>
    <comment ref="N826" authorId="0" shapeId="0">
      <text>
        <t>Campo do molde aprovado. Use o menu quando disponível; números do Caminho usam as mesmas contas do livro. MESTRE VIU é apenas um lembrete.</t>
      </text>
    </comment>
    <comment ref="B827" authorId="0" shapeId="0">
      <text>
        <t>Campo do molde aprovado. Use o menu quando disponível; números do Caminho usam as mesmas contas do livro. MESTRE VIU é apenas um lembrete.</t>
      </text>
    </comment>
    <comment ref="F827" authorId="0" shapeId="0">
      <text>
        <t>Campo do molde aprovado. Use o menu quando disponível; números do Caminho usam as mesmas contas do livro. MESTRE VIU é apenas um lembrete.</t>
      </text>
    </comment>
    <comment ref="J827" authorId="0" shapeId="0">
      <text>
        <t>Campo do molde aprovado. Use o menu quando disponível; números do Caminho usam as mesmas contas do livro. MESTRE VIU é apenas um lembrete.</t>
      </text>
    </comment>
    <comment ref="N827" authorId="0" shapeId="0">
      <text>
        <t>Campo do molde aprovado. Use o menu quando disponível; números do Caminho usam as mesmas contas do livro. MESTRE VIU é apenas um lembrete.</t>
      </text>
    </comment>
    <comment ref="B828" authorId="0" shapeId="0">
      <text>
        <t>Campo do molde aprovado. Use o menu quando disponível; números do Caminho usam as mesmas contas do livro. MESTRE VIU é apenas um lembrete.</t>
      </text>
    </comment>
    <comment ref="J828" authorId="0" shapeId="0">
      <text>
        <t>Campo do molde aprovado. Use o menu quando disponível; números do Caminho usam as mesmas contas do livro. MESTRE VIU é apenas um lembrete.</t>
      </text>
    </comment>
    <comment ref="B829" authorId="0" shapeId="0">
      <text>
        <t>Campo do molde aprovado. Use o menu quando disponível; números do Caminho usam as mesmas contas do livro. MESTRE VIU é apenas um lembrete.</t>
      </text>
    </comment>
    <comment ref="J829" authorId="0" shapeId="0">
      <text>
        <t>Campo do molde aprovado. Use o menu quando disponível; números do Caminho usam as mesmas contas do livro. MESTRE VIU é apenas um lembrete.</t>
      </text>
    </comment>
    <comment ref="B830" authorId="0" shapeId="0">
      <text>
        <t>Campo do molde aprovado. Use o menu quando disponível; números do Caminho usam as mesmas contas do livro. MESTRE VIU é apenas um lembrete.</t>
      </text>
    </comment>
    <comment ref="E830" authorId="0" shapeId="0">
      <text>
        <t>Campo do molde aprovado. Use o menu quando disponível; números do Caminho usam as mesmas contas do livro. MESTRE VIU é apenas um lembrete.</t>
      </text>
    </comment>
    <comment ref="J830" authorId="0" shapeId="0">
      <text>
        <t>Campo do molde aprovado. Use o menu quando disponível; números do Caminho usam as mesmas contas do livro. MESTRE VIU é apenas um lembrete.</t>
      </text>
    </comment>
    <comment ref="M830" authorId="0" shapeId="0">
      <text>
        <t>Campo do molde aprovado. Use o menu quando disponível; números do Caminho usam as mesmas contas do livro. MESTRE VIU é apenas um lembrete.</t>
      </text>
    </comment>
    <comment ref="B831" authorId="0" shapeId="0">
      <text>
        <t>Campo do molde aprovado. Use o menu quando disponível; números do Caminho usam as mesmas contas do livro. MESTRE VIU é apenas um lembrete.</t>
      </text>
    </comment>
    <comment ref="J831" authorId="0" shapeId="0">
      <text>
        <t>Campo do molde aprovado. Use o menu quando disponível; números do Caminho usam as mesmas contas do livro. MESTRE VIU é apenas um lembrete.</t>
      </text>
    </comment>
    <comment ref="B832" authorId="0" shapeId="0">
      <text>
        <t>Campo do molde aprovado. Use o menu quando disponível; números do Caminho usam as mesmas contas do livro. MESTRE VIU é apenas um lembrete.</t>
      </text>
    </comment>
    <comment ref="J832" authorId="0" shapeId="0">
      <text>
        <t>Campo do molde aprovado. Use o menu quando disponível; números do Caminho usam as mesmas contas do livro. MESTRE VIU é apenas um lembrete.</t>
      </text>
    </comment>
    <comment ref="B836" authorId="0" shapeId="0">
      <text>
        <t>Conteúdo custom da parte 3b. Aprovação ocorre pelo bot no chat.</t>
      </text>
    </comment>
    <comment ref="J836" authorId="0" shapeId="0">
      <text>
        <t>Conteúdo custom da parte 3b. Aprovação ocorre pelo bot no chat.</t>
      </text>
    </comment>
    <comment ref="B839" authorId="0" shapeId="0">
      <text>
        <t>Conteúdo custom da parte 3b. Aprovação ocorre pelo bot no chat.</t>
      </text>
    </comment>
    <comment ref="J839" authorId="0" shapeId="0">
      <text>
        <t>Conteúdo custom da parte 3b. Aprovação ocorre pelo bot no chat.</t>
      </text>
    </comment>
    <comment ref="B840" authorId="0" shapeId="0">
      <text>
        <t>Campo do molde aprovado. Use o menu quando disponível; números do Caminho usam as mesmas contas do livro. MESTRE VIU é apenas um lembrete.</t>
      </text>
    </comment>
    <comment ref="F840" authorId="0" shapeId="0">
      <text>
        <t>Campo do molde aprovado. Use o menu quando disponível; números do Caminho usam as mesmas contas do livro. MESTRE VIU é apenas um lembrete.</t>
      </text>
    </comment>
    <comment ref="J840" authorId="0" shapeId="0">
      <text>
        <t>Campo do molde aprovado. Use o menu quando disponível; números do Caminho usam as mesmas contas do livro. MESTRE VIU é apenas um lembrete.</t>
      </text>
    </comment>
    <comment ref="N840" authorId="0" shapeId="0">
      <text>
        <t>Campo do molde aprovado. Use o menu quando disponível; números do Caminho usam as mesmas contas do livro. MESTRE VIU é apenas um lembrete.</t>
      </text>
    </comment>
    <comment ref="B841" authorId="0" shapeId="0">
      <text>
        <t>Campo do molde aprovado. Use o menu quando disponível; números do Caminho usam as mesmas contas do livro. MESTRE VIU é apenas um lembrete.</t>
      </text>
    </comment>
    <comment ref="F841" authorId="0" shapeId="0">
      <text>
        <t>Campo do molde aprovado. Use o menu quando disponível; números do Caminho usam as mesmas contas do livro. MESTRE VIU é apenas um lembrete.</t>
      </text>
    </comment>
    <comment ref="J841" authorId="0" shapeId="0">
      <text>
        <t>Campo do molde aprovado. Use o menu quando disponível; números do Caminho usam as mesmas contas do livro. MESTRE VIU é apenas um lembrete.</t>
      </text>
    </comment>
    <comment ref="N841" authorId="0" shapeId="0">
      <text>
        <t>Campo do molde aprovado. Use o menu quando disponível; números do Caminho usam as mesmas contas do livro. MESTRE VIU é apenas um lembrete.</t>
      </text>
    </comment>
    <comment ref="B842" authorId="0" shapeId="0">
      <text>
        <t>Campo do molde aprovado. Use o menu quando disponível; números do Caminho usam as mesmas contas do livro. MESTRE VIU é apenas um lembrete.</t>
      </text>
    </comment>
    <comment ref="J842" authorId="0" shapeId="0">
      <text>
        <t>Campo do molde aprovado. Use o menu quando disponível; números do Caminho usam as mesmas contas do livro. MESTRE VIU é apenas um lembrete.</t>
      </text>
    </comment>
    <comment ref="B843" authorId="0" shapeId="0">
      <text>
        <t>Campo do molde aprovado. Use o menu quando disponível; números do Caminho usam as mesmas contas do livro. MESTRE VIU é apenas um lembrete.</t>
      </text>
    </comment>
    <comment ref="J843" authorId="0" shapeId="0">
      <text>
        <t>Campo do molde aprovado. Use o menu quando disponível; números do Caminho usam as mesmas contas do livro. MESTRE VIU é apenas um lembrete.</t>
      </text>
    </comment>
    <comment ref="B844" authorId="0" shapeId="0">
      <text>
        <t>Campo do molde aprovado. Use o menu quando disponível; números do Caminho usam as mesmas contas do livro. MESTRE VIU é apenas um lembrete.</t>
      </text>
    </comment>
    <comment ref="E844" authorId="0" shapeId="0">
      <text>
        <t>Campo do molde aprovado. Use o menu quando disponível; números do Caminho usam as mesmas contas do livro. MESTRE VIU é apenas um lembrete.</t>
      </text>
    </comment>
    <comment ref="J844" authorId="0" shapeId="0">
      <text>
        <t>Campo do molde aprovado. Use o menu quando disponível; números do Caminho usam as mesmas contas do livro. MESTRE VIU é apenas um lembrete.</t>
      </text>
    </comment>
    <comment ref="M844" authorId="0" shapeId="0">
      <text>
        <t>Campo do molde aprovado. Use o menu quando disponível; números do Caminho usam as mesmas contas do livro. MESTRE VIU é apenas um lembrete.</t>
      </text>
    </comment>
    <comment ref="B845" authorId="0" shapeId="0">
      <text>
        <t>Campo do molde aprovado. Use o menu quando disponível; números do Caminho usam as mesmas contas do livro. MESTRE VIU é apenas um lembrete.</t>
      </text>
    </comment>
    <comment ref="J845" authorId="0" shapeId="0">
      <text>
        <t>Campo do molde aprovado. Use o menu quando disponível; números do Caminho usam as mesmas contas do livro. MESTRE VIU é apenas um lembrete.</t>
      </text>
    </comment>
    <comment ref="B846" authorId="0" shapeId="0">
      <text>
        <t>Campo do molde aprovado. Use o menu quando disponível; números do Caminho usam as mesmas contas do livro. MESTRE VIU é apenas um lembrete.</t>
      </text>
    </comment>
    <comment ref="J846" authorId="0" shapeId="0">
      <text>
        <t>Campo do molde aprovado. Use o menu quando disponível; números do Caminho usam as mesmas contas do livro. MESTRE VIU é apenas um lembrete.</t>
      </text>
    </comment>
    <comment ref="B850" authorId="0" shapeId="0">
      <text>
        <t>Conteúdo custom da parte 3b. Aprovação ocorre pelo bot no chat.</t>
      </text>
    </comment>
    <comment ref="J850" authorId="0" shapeId="0">
      <text>
        <t>Conteúdo custom da parte 3b. Aprovação ocorre pelo bot no chat.</t>
      </text>
    </comment>
    <comment ref="B853" authorId="0" shapeId="0">
      <text>
        <t>Conteúdo custom da parte 3b. Aprovação ocorre pelo bot no chat.</t>
      </text>
    </comment>
    <comment ref="J853" authorId="0" shapeId="0">
      <text>
        <t>Conteúdo custom da parte 3b. Aprovação ocorre pelo bot no chat.</t>
      </text>
    </comment>
    <comment ref="B854" authorId="0" shapeId="0">
      <text>
        <t>Campo do molde aprovado. Use o menu quando disponível; números do Caminho usam as mesmas contas do livro. MESTRE VIU é apenas um lembrete.</t>
      </text>
    </comment>
    <comment ref="F854" authorId="0" shapeId="0">
      <text>
        <t>Campo do molde aprovado. Use o menu quando disponível; números do Caminho usam as mesmas contas do livro. MESTRE VIU é apenas um lembrete.</t>
      </text>
    </comment>
    <comment ref="J854" authorId="0" shapeId="0">
      <text>
        <t>Campo do molde aprovado. Use o menu quando disponível; números do Caminho usam as mesmas contas do livro. MESTRE VIU é apenas um lembrete.</t>
      </text>
    </comment>
    <comment ref="N854" authorId="0" shapeId="0">
      <text>
        <t>Campo do molde aprovado. Use o menu quando disponível; números do Caminho usam as mesmas contas do livro. MESTRE VIU é apenas um lembrete.</t>
      </text>
    </comment>
    <comment ref="B855" authorId="0" shapeId="0">
      <text>
        <t>Campo do molde aprovado. Use o menu quando disponível; números do Caminho usam as mesmas contas do livro. MESTRE VIU é apenas um lembrete.</t>
      </text>
    </comment>
    <comment ref="F855" authorId="0" shapeId="0">
      <text>
        <t>Campo do molde aprovado. Use o menu quando disponível; números do Caminho usam as mesmas contas do livro. MESTRE VIU é apenas um lembrete.</t>
      </text>
    </comment>
    <comment ref="J855" authorId="0" shapeId="0">
      <text>
        <t>Campo do molde aprovado. Use o menu quando disponível; números do Caminho usam as mesmas contas do livro. MESTRE VIU é apenas um lembrete.</t>
      </text>
    </comment>
    <comment ref="N855" authorId="0" shapeId="0">
      <text>
        <t>Campo do molde aprovado. Use o menu quando disponível; números do Caminho usam as mesmas contas do livro. MESTRE VIU é apenas um lembrete.</t>
      </text>
    </comment>
    <comment ref="B856" authorId="0" shapeId="0">
      <text>
        <t>Campo do molde aprovado. Use o menu quando disponível; números do Caminho usam as mesmas contas do livro. MESTRE VIU é apenas um lembrete.</t>
      </text>
    </comment>
    <comment ref="J856" authorId="0" shapeId="0">
      <text>
        <t>Campo do molde aprovado. Use o menu quando disponível; números do Caminho usam as mesmas contas do livro. MESTRE VIU é apenas um lembrete.</t>
      </text>
    </comment>
    <comment ref="B857" authorId="0" shapeId="0">
      <text>
        <t>Campo do molde aprovado. Use o menu quando disponível; números do Caminho usam as mesmas contas do livro. MESTRE VIU é apenas um lembrete.</t>
      </text>
    </comment>
    <comment ref="J857" authorId="0" shapeId="0">
      <text>
        <t>Campo do molde aprovado. Use o menu quando disponível; números do Caminho usam as mesmas contas do livro. MESTRE VIU é apenas um lembrete.</t>
      </text>
    </comment>
    <comment ref="B858" authorId="0" shapeId="0">
      <text>
        <t>Campo do molde aprovado. Use o menu quando disponível; números do Caminho usam as mesmas contas do livro. MESTRE VIU é apenas um lembrete.</t>
      </text>
    </comment>
    <comment ref="E858" authorId="0" shapeId="0">
      <text>
        <t>Campo do molde aprovado. Use o menu quando disponível; números do Caminho usam as mesmas contas do livro. MESTRE VIU é apenas um lembrete.</t>
      </text>
    </comment>
    <comment ref="J858" authorId="0" shapeId="0">
      <text>
        <t>Campo do molde aprovado. Use o menu quando disponível; números do Caminho usam as mesmas contas do livro. MESTRE VIU é apenas um lembrete.</t>
      </text>
    </comment>
    <comment ref="M858" authorId="0" shapeId="0">
      <text>
        <t>Campo do molde aprovado. Use o menu quando disponível; números do Caminho usam as mesmas contas do livro. MESTRE VIU é apenas um lembrete.</t>
      </text>
    </comment>
    <comment ref="B859" authorId="0" shapeId="0">
      <text>
        <t>Campo do molde aprovado. Use o menu quando disponível; números do Caminho usam as mesmas contas do livro. MESTRE VIU é apenas um lembrete.</t>
      </text>
    </comment>
    <comment ref="J859" authorId="0" shapeId="0">
      <text>
        <t>Campo do molde aprovado. Use o menu quando disponível; números do Caminho usam as mesmas contas do livro. MESTRE VIU é apenas um lembrete.</t>
      </text>
    </comment>
    <comment ref="B860" authorId="0" shapeId="0">
      <text>
        <t>Campo do molde aprovado. Use o menu quando disponível; números do Caminho usam as mesmas contas do livro. MESTRE VIU é apenas um lembrete.</t>
      </text>
    </comment>
    <comment ref="J860" authorId="0" shapeId="0">
      <text>
        <t>Campo do molde aprovado. Use o menu quando disponível; números do Caminho usam as mesmas contas do livro. MESTRE VIU é apenas um lembrete.</t>
      </text>
    </comment>
    <comment ref="B864" authorId="0" shapeId="0">
      <text>
        <t>Conteúdo custom da parte 3b. Aprovação ocorre pelo bot no chat.</t>
      </text>
    </comment>
    <comment ref="J864" authorId="0" shapeId="0">
      <text>
        <t>Conteúdo custom da parte 3b. Aprovação ocorre pelo bot no chat.</t>
      </text>
    </comment>
    <comment ref="B867" authorId="0" shapeId="0">
      <text>
        <t>Conteúdo custom da parte 3b. Aprovação ocorre pelo bot no chat.</t>
      </text>
    </comment>
    <comment ref="J867" authorId="0" shapeId="0">
      <text>
        <t>Conteúdo custom da parte 3b. Aprovação ocorre pelo bot no chat.</t>
      </text>
    </comment>
    <comment ref="B868" authorId="0" shapeId="0">
      <text>
        <t>Campo do molde aprovado. Use o menu quando disponível; números do Caminho usam as mesmas contas do livro. MESTRE VIU é apenas um lembrete.</t>
      </text>
    </comment>
    <comment ref="F868" authorId="0" shapeId="0">
      <text>
        <t>Campo do molde aprovado. Use o menu quando disponível; números do Caminho usam as mesmas contas do livro. MESTRE VIU é apenas um lembrete.</t>
      </text>
    </comment>
    <comment ref="J868" authorId="0" shapeId="0">
      <text>
        <t>Campo do molde aprovado. Use o menu quando disponível; números do Caminho usam as mesmas contas do livro. MESTRE VIU é apenas um lembrete.</t>
      </text>
    </comment>
    <comment ref="N868" authorId="0" shapeId="0">
      <text>
        <t>Campo do molde aprovado. Use o menu quando disponível; números do Caminho usam as mesmas contas do livro. MESTRE VIU é apenas um lembrete.</t>
      </text>
    </comment>
    <comment ref="B869" authorId="0" shapeId="0">
      <text>
        <t>Campo do molde aprovado. Use o menu quando disponível; números do Caminho usam as mesmas contas do livro. MESTRE VIU é apenas um lembrete.</t>
      </text>
    </comment>
    <comment ref="F869" authorId="0" shapeId="0">
      <text>
        <t>Campo do molde aprovado. Use o menu quando disponível; números do Caminho usam as mesmas contas do livro. MESTRE VIU é apenas um lembrete.</t>
      </text>
    </comment>
    <comment ref="J869" authorId="0" shapeId="0">
      <text>
        <t>Campo do molde aprovado. Use o menu quando disponível; números do Caminho usam as mesmas contas do livro. MESTRE VIU é apenas um lembrete.</t>
      </text>
    </comment>
    <comment ref="N869" authorId="0" shapeId="0">
      <text>
        <t>Campo do molde aprovado. Use o menu quando disponível; números do Caminho usam as mesmas contas do livro. MESTRE VIU é apenas um lembrete.</t>
      </text>
    </comment>
    <comment ref="B870" authorId="0" shapeId="0">
      <text>
        <t>Campo do molde aprovado. Use o menu quando disponível; números do Caminho usam as mesmas contas do livro. MESTRE VIU é apenas um lembrete.</t>
      </text>
    </comment>
    <comment ref="J870" authorId="0" shapeId="0">
      <text>
        <t>Campo do molde aprovado. Use o menu quando disponível; números do Caminho usam as mesmas contas do livro. MESTRE VIU é apenas um lembrete.</t>
      </text>
    </comment>
    <comment ref="B871" authorId="0" shapeId="0">
      <text>
        <t>Campo do molde aprovado. Use o menu quando disponível; números do Caminho usam as mesmas contas do livro. MESTRE VIU é apenas um lembrete.</t>
      </text>
    </comment>
    <comment ref="J871" authorId="0" shapeId="0">
      <text>
        <t>Campo do molde aprovado. Use o menu quando disponível; números do Caminho usam as mesmas contas do livro. MESTRE VIU é apenas um lembrete.</t>
      </text>
    </comment>
    <comment ref="B872" authorId="0" shapeId="0">
      <text>
        <t>Campo do molde aprovado. Use o menu quando disponível; números do Caminho usam as mesmas contas do livro. MESTRE VIU é apenas um lembrete.</t>
      </text>
    </comment>
    <comment ref="E872" authorId="0" shapeId="0">
      <text>
        <t>Campo do molde aprovado. Use o menu quando disponível; números do Caminho usam as mesmas contas do livro. MESTRE VIU é apenas um lembrete.</t>
      </text>
    </comment>
    <comment ref="J872" authorId="0" shapeId="0">
      <text>
        <t>Campo do molde aprovado. Use o menu quando disponível; números do Caminho usam as mesmas contas do livro. MESTRE VIU é apenas um lembrete.</t>
      </text>
    </comment>
    <comment ref="M872" authorId="0" shapeId="0">
      <text>
        <t>Campo do molde aprovado. Use o menu quando disponível; números do Caminho usam as mesmas contas do livro. MESTRE VIU é apenas um lembrete.</t>
      </text>
    </comment>
    <comment ref="B873" authorId="0" shapeId="0">
      <text>
        <t>Campo do molde aprovado. Use o menu quando disponível; números do Caminho usam as mesmas contas do livro. MESTRE VIU é apenas um lembrete.</t>
      </text>
    </comment>
    <comment ref="J873" authorId="0" shapeId="0">
      <text>
        <t>Campo do molde aprovado. Use o menu quando disponível; números do Caminho usam as mesmas contas do livro. MESTRE VIU é apenas um lembrete.</t>
      </text>
    </comment>
    <comment ref="B874" authorId="0" shapeId="0">
      <text>
        <t>Campo do molde aprovado. Use o menu quando disponível; números do Caminho usam as mesmas contas do livro. MESTRE VIU é apenas um lembrete.</t>
      </text>
    </comment>
    <comment ref="J874" authorId="0" shapeId="0">
      <text>
        <t>Campo do molde aprovado. Use o menu quando disponível; números do Caminho usam as mesmas contas do livro. MESTRE VIU é apenas um lembrete.</t>
      </text>
    </comment>
    <comment ref="B878" authorId="0" shapeId="0">
      <text>
        <t>Conteúdo custom da parte 3b. Aprovação ocorre pelo bot no chat.</t>
      </text>
    </comment>
    <comment ref="J878" authorId="0" shapeId="0">
      <text>
        <t>Conteúdo custom da parte 3b. Aprovação ocorre pelo bot no chat.</t>
      </text>
    </comment>
    <comment ref="B881" authorId="0" shapeId="0">
      <text>
        <t>Conteúdo custom da parte 3b. Aprovação ocorre pelo bot no chat.</t>
      </text>
    </comment>
    <comment ref="J881" authorId="0" shapeId="0">
      <text>
        <t>Conteúdo custom da parte 3b. Aprovação ocorre pelo bot no chat.</t>
      </text>
    </comment>
    <comment ref="B882" authorId="0" shapeId="0">
      <text>
        <t>Campo do molde aprovado. Use o menu quando disponível; números do Caminho usam as mesmas contas do livro. MESTRE VIU é apenas um lembrete.</t>
      </text>
    </comment>
    <comment ref="F882" authorId="0" shapeId="0">
      <text>
        <t>Campo do molde aprovado. Use o menu quando disponível; números do Caminho usam as mesmas contas do livro. MESTRE VIU é apenas um lembrete.</t>
      </text>
    </comment>
    <comment ref="J882" authorId="0" shapeId="0">
      <text>
        <t>Campo do molde aprovado. Use o menu quando disponível; números do Caminho usam as mesmas contas do livro. MESTRE VIU é apenas um lembrete.</t>
      </text>
    </comment>
    <comment ref="N882" authorId="0" shapeId="0">
      <text>
        <t>Campo do molde aprovado. Use o menu quando disponível; números do Caminho usam as mesmas contas do livro. MESTRE VIU é apenas um lembrete.</t>
      </text>
    </comment>
    <comment ref="B883" authorId="0" shapeId="0">
      <text>
        <t>Campo do molde aprovado. Use o menu quando disponível; números do Caminho usam as mesmas contas do livro. MESTRE VIU é apenas um lembrete.</t>
      </text>
    </comment>
    <comment ref="F883" authorId="0" shapeId="0">
      <text>
        <t>Campo do molde aprovado. Use o menu quando disponível; números do Caminho usam as mesmas contas do livro. MESTRE VIU é apenas um lembrete.</t>
      </text>
    </comment>
    <comment ref="J883" authorId="0" shapeId="0">
      <text>
        <t>Campo do molde aprovado. Use o menu quando disponível; números do Caminho usam as mesmas contas do livro. MESTRE VIU é apenas um lembrete.</t>
      </text>
    </comment>
    <comment ref="N883" authorId="0" shapeId="0">
      <text>
        <t>Campo do molde aprovado. Use o menu quando disponível; números do Caminho usam as mesmas contas do livro. MESTRE VIU é apenas um lembrete.</t>
      </text>
    </comment>
    <comment ref="B884" authorId="0" shapeId="0">
      <text>
        <t>Campo do molde aprovado. Use o menu quando disponível; números do Caminho usam as mesmas contas do livro. MESTRE VIU é apenas um lembrete.</t>
      </text>
    </comment>
    <comment ref="J884" authorId="0" shapeId="0">
      <text>
        <t>Campo do molde aprovado. Use o menu quando disponível; números do Caminho usam as mesmas contas do livro. MESTRE VIU é apenas um lembrete.</t>
      </text>
    </comment>
    <comment ref="B885" authorId="0" shapeId="0">
      <text>
        <t>Campo do molde aprovado. Use o menu quando disponível; números do Caminho usam as mesmas contas do livro. MESTRE VIU é apenas um lembrete.</t>
      </text>
    </comment>
    <comment ref="J885" authorId="0" shapeId="0">
      <text>
        <t>Campo do molde aprovado. Use o menu quando disponível; números do Caminho usam as mesmas contas do livro. MESTRE VIU é apenas um lembrete.</t>
      </text>
    </comment>
    <comment ref="B886" authorId="0" shapeId="0">
      <text>
        <t>Campo do molde aprovado. Use o menu quando disponível; números do Caminho usam as mesmas contas do livro. MESTRE VIU é apenas um lembrete.</t>
      </text>
    </comment>
    <comment ref="E886" authorId="0" shapeId="0">
      <text>
        <t>Campo do molde aprovado. Use o menu quando disponível; números do Caminho usam as mesmas contas do livro. MESTRE VIU é apenas um lembrete.</t>
      </text>
    </comment>
    <comment ref="J886" authorId="0" shapeId="0">
      <text>
        <t>Campo do molde aprovado. Use o menu quando disponível; números do Caminho usam as mesmas contas do livro. MESTRE VIU é apenas um lembrete.</t>
      </text>
    </comment>
    <comment ref="M886" authorId="0" shapeId="0">
      <text>
        <t>Campo do molde aprovado. Use o menu quando disponível; números do Caminho usam as mesmas contas do livro. MESTRE VIU é apenas um lembrete.</t>
      </text>
    </comment>
    <comment ref="B887" authorId="0" shapeId="0">
      <text>
        <t>Campo do molde aprovado. Use o menu quando disponível; números do Caminho usam as mesmas contas do livro. MESTRE VIU é apenas um lembrete.</t>
      </text>
    </comment>
    <comment ref="J887" authorId="0" shapeId="0">
      <text>
        <t>Campo do molde aprovado. Use o menu quando disponível; números do Caminho usam as mesmas contas do livro. MESTRE VIU é apenas um lembrete.</t>
      </text>
    </comment>
    <comment ref="B888" authorId="0" shapeId="0">
      <text>
        <t>Campo do molde aprovado. Use o menu quando disponível; números do Caminho usam as mesmas contas do livro. MESTRE VIU é apenas um lembrete.</t>
      </text>
    </comment>
    <comment ref="J888" authorId="0" shapeId="0">
      <text>
        <t>Campo do molde aprovado. Use o menu quando disponível; números do Caminho usam as mesmas contas do livro. MESTRE VIU é apenas um lembrete.</t>
      </text>
    </comment>
    <comment ref="B892" authorId="0" shapeId="0">
      <text>
        <t>Conteúdo custom da parte 3b. Aprovação ocorre pelo bot no chat.</t>
      </text>
    </comment>
    <comment ref="J892" authorId="0" shapeId="0">
      <text>
        <t>Conteúdo custom da parte 3b. Aprovação ocorre pelo bot no chat.</t>
      </text>
    </comment>
    <comment ref="B895" authorId="0" shapeId="0">
      <text>
        <t>Conteúdo custom da parte 3b. Aprovação ocorre pelo bot no chat.</t>
      </text>
    </comment>
    <comment ref="J895" authorId="0" shapeId="0">
      <text>
        <t>Conteúdo custom da parte 3b. Aprovação ocorre pelo bot no chat.</t>
      </text>
    </comment>
    <comment ref="B896" authorId="0" shapeId="0">
      <text>
        <t>Campo do molde aprovado. Use o menu quando disponível; números do Caminho usam as mesmas contas do livro. MESTRE VIU é apenas um lembrete.</t>
      </text>
    </comment>
    <comment ref="F896" authorId="0" shapeId="0">
      <text>
        <t>Campo do molde aprovado. Use o menu quando disponível; números do Caminho usam as mesmas contas do livro. MESTRE VIU é apenas um lembrete.</t>
      </text>
    </comment>
    <comment ref="J896" authorId="0" shapeId="0">
      <text>
        <t>Campo do molde aprovado. Use o menu quando disponível; números do Caminho usam as mesmas contas do livro. MESTRE VIU é apenas um lembrete.</t>
      </text>
    </comment>
    <comment ref="N896" authorId="0" shapeId="0">
      <text>
        <t>Campo do molde aprovado. Use o menu quando disponível; números do Caminho usam as mesmas contas do livro. MESTRE VIU é apenas um lembrete.</t>
      </text>
    </comment>
    <comment ref="B897" authorId="0" shapeId="0">
      <text>
        <t>Campo do molde aprovado. Use o menu quando disponível; números do Caminho usam as mesmas contas do livro. MESTRE VIU é apenas um lembrete.</t>
      </text>
    </comment>
    <comment ref="F897" authorId="0" shapeId="0">
      <text>
        <t>Campo do molde aprovado. Use o menu quando disponível; números do Caminho usam as mesmas contas do livro. MESTRE VIU é apenas um lembrete.</t>
      </text>
    </comment>
    <comment ref="J897" authorId="0" shapeId="0">
      <text>
        <t>Campo do molde aprovado. Use o menu quando disponível; números do Caminho usam as mesmas contas do livro. MESTRE VIU é apenas um lembrete.</t>
      </text>
    </comment>
    <comment ref="N897" authorId="0" shapeId="0">
      <text>
        <t>Campo do molde aprovado. Use o menu quando disponível; números do Caminho usam as mesmas contas do livro. MESTRE VIU é apenas um lembrete.</t>
      </text>
    </comment>
    <comment ref="B898" authorId="0" shapeId="0">
      <text>
        <t>Campo do molde aprovado. Use o menu quando disponível; números do Caminho usam as mesmas contas do livro. MESTRE VIU é apenas um lembrete.</t>
      </text>
    </comment>
    <comment ref="J898" authorId="0" shapeId="0">
      <text>
        <t>Campo do molde aprovado. Use o menu quando disponível; números do Caminho usam as mesmas contas do livro. MESTRE VIU é apenas um lembrete.</t>
      </text>
    </comment>
    <comment ref="B899" authorId="0" shapeId="0">
      <text>
        <t>Campo do molde aprovado. Use o menu quando disponível; números do Caminho usam as mesmas contas do livro. MESTRE VIU é apenas um lembrete.</t>
      </text>
    </comment>
    <comment ref="J899" authorId="0" shapeId="0">
      <text>
        <t>Campo do molde aprovado. Use o menu quando disponível; números do Caminho usam as mesmas contas do livro. MESTRE VIU é apenas um lembrete.</t>
      </text>
    </comment>
    <comment ref="B900" authorId="0" shapeId="0">
      <text>
        <t>Campo do molde aprovado. Use o menu quando disponível; números do Caminho usam as mesmas contas do livro. MESTRE VIU é apenas um lembrete.</t>
      </text>
    </comment>
    <comment ref="E900" authorId="0" shapeId="0">
      <text>
        <t>Campo do molde aprovado. Use o menu quando disponível; números do Caminho usam as mesmas contas do livro. MESTRE VIU é apenas um lembrete.</t>
      </text>
    </comment>
    <comment ref="J900" authorId="0" shapeId="0">
      <text>
        <t>Campo do molde aprovado. Use o menu quando disponível; números do Caminho usam as mesmas contas do livro. MESTRE VIU é apenas um lembrete.</t>
      </text>
    </comment>
    <comment ref="M900" authorId="0" shapeId="0">
      <text>
        <t>Campo do molde aprovado. Use o menu quando disponível; números do Caminho usam as mesmas contas do livro. MESTRE VIU é apenas um lembrete.</t>
      </text>
    </comment>
    <comment ref="B901" authorId="0" shapeId="0">
      <text>
        <t>Campo do molde aprovado. Use o menu quando disponível; números do Caminho usam as mesmas contas do livro. MESTRE VIU é apenas um lembrete.</t>
      </text>
    </comment>
    <comment ref="J901" authorId="0" shapeId="0">
      <text>
        <t>Campo do molde aprovado. Use o menu quando disponível; números do Caminho usam as mesmas contas do livro. MESTRE VIU é apenas um lembrete.</t>
      </text>
    </comment>
    <comment ref="B902" authorId="0" shapeId="0">
      <text>
        <t>Campo do molde aprovado. Use o menu quando disponível; números do Caminho usam as mesmas contas do livro. MESTRE VIU é apenas um lembrete.</t>
      </text>
    </comment>
    <comment ref="J902" authorId="0" shapeId="0">
      <text>
        <t>Campo do molde aprovado. Use o menu quando disponível; números do Caminho usam as mesmas contas do livro. MESTRE VIU é apenas um lembrete.</t>
      </text>
    </comment>
    <comment ref="B906" authorId="0" shapeId="0">
      <text>
        <t>Conteúdo custom da parte 3b. Aprovação ocorre pelo bot no chat.</t>
      </text>
    </comment>
    <comment ref="J906" authorId="0" shapeId="0">
      <text>
        <t>Conteúdo custom da parte 3b. Aprovação ocorre pelo bot no chat.</t>
      </text>
    </comment>
    <comment ref="B909" authorId="0" shapeId="0">
      <text>
        <t>Conteúdo custom da parte 3b. Aprovação ocorre pelo bot no chat.</t>
      </text>
    </comment>
    <comment ref="J909" authorId="0" shapeId="0">
      <text>
        <t>Conteúdo custom da parte 3b. Aprovação ocorre pelo bot no chat.</t>
      </text>
    </comment>
    <comment ref="B910" authorId="0" shapeId="0">
      <text>
        <t>Campo do molde aprovado. Use o menu quando disponível; números do Caminho usam as mesmas contas do livro. MESTRE VIU é apenas um lembrete.</t>
      </text>
    </comment>
    <comment ref="F910" authorId="0" shapeId="0">
      <text>
        <t>Campo do molde aprovado. Use o menu quando disponível; números do Caminho usam as mesmas contas do livro. MESTRE VIU é apenas um lembrete.</t>
      </text>
    </comment>
    <comment ref="J910" authorId="0" shapeId="0">
      <text>
        <t>Campo do molde aprovado. Use o menu quando disponível; números do Caminho usam as mesmas contas do livro. MESTRE VIU é apenas um lembrete.</t>
      </text>
    </comment>
    <comment ref="N910" authorId="0" shapeId="0">
      <text>
        <t>Campo do molde aprovado. Use o menu quando disponível; números do Caminho usam as mesmas contas do livro. MESTRE VIU é apenas um lembrete.</t>
      </text>
    </comment>
    <comment ref="B911" authorId="0" shapeId="0">
      <text>
        <t>Campo do molde aprovado. Use o menu quando disponível; números do Caminho usam as mesmas contas do livro. MESTRE VIU é apenas um lembrete.</t>
      </text>
    </comment>
    <comment ref="F911" authorId="0" shapeId="0">
      <text>
        <t>Campo do molde aprovado. Use o menu quando disponível; números do Caminho usam as mesmas contas do livro. MESTRE VIU é apenas um lembrete.</t>
      </text>
    </comment>
    <comment ref="J911" authorId="0" shapeId="0">
      <text>
        <t>Campo do molde aprovado. Use o menu quando disponível; números do Caminho usam as mesmas contas do livro. MESTRE VIU é apenas um lembrete.</t>
      </text>
    </comment>
    <comment ref="N911" authorId="0" shapeId="0">
      <text>
        <t>Campo do molde aprovado. Use o menu quando disponível; números do Caminho usam as mesmas contas do livro. MESTRE VIU é apenas um lembrete.</t>
      </text>
    </comment>
    <comment ref="B912" authorId="0" shapeId="0">
      <text>
        <t>Campo do molde aprovado. Use o menu quando disponível; números do Caminho usam as mesmas contas do livro. MESTRE VIU é apenas um lembrete.</t>
      </text>
    </comment>
    <comment ref="J912" authorId="0" shapeId="0">
      <text>
        <t>Campo do molde aprovado. Use o menu quando disponível; números do Caminho usam as mesmas contas do livro. MESTRE VIU é apenas um lembrete.</t>
      </text>
    </comment>
    <comment ref="B913" authorId="0" shapeId="0">
      <text>
        <t>Campo do molde aprovado. Use o menu quando disponível; números do Caminho usam as mesmas contas do livro. MESTRE VIU é apenas um lembrete.</t>
      </text>
    </comment>
    <comment ref="J913" authorId="0" shapeId="0">
      <text>
        <t>Campo do molde aprovado. Use o menu quando disponível; números do Caminho usam as mesmas contas do livro. MESTRE VIU é apenas um lembrete.</t>
      </text>
    </comment>
    <comment ref="B914" authorId="0" shapeId="0">
      <text>
        <t>Campo do molde aprovado. Use o menu quando disponível; números do Caminho usam as mesmas contas do livro. MESTRE VIU é apenas um lembrete.</t>
      </text>
    </comment>
    <comment ref="E914" authorId="0" shapeId="0">
      <text>
        <t>Campo do molde aprovado. Use o menu quando disponível; números do Caminho usam as mesmas contas do livro. MESTRE VIU é apenas um lembrete.</t>
      </text>
    </comment>
    <comment ref="J914" authorId="0" shapeId="0">
      <text>
        <t>Campo do molde aprovado. Use o menu quando disponível; números do Caminho usam as mesmas contas do livro. MESTRE VIU é apenas um lembrete.</t>
      </text>
    </comment>
    <comment ref="M914" authorId="0" shapeId="0">
      <text>
        <t>Campo do molde aprovado. Use o menu quando disponível; números do Caminho usam as mesmas contas do livro. MESTRE VIU é apenas um lembrete.</t>
      </text>
    </comment>
    <comment ref="B915" authorId="0" shapeId="0">
      <text>
        <t>Campo do molde aprovado. Use o menu quando disponível; números do Caminho usam as mesmas contas do livro. MESTRE VIU é apenas um lembrete.</t>
      </text>
    </comment>
    <comment ref="J915" authorId="0" shapeId="0">
      <text>
        <t>Campo do molde aprovado. Use o menu quando disponível; números do Caminho usam as mesmas contas do livro. MESTRE VIU é apenas um lembrete.</t>
      </text>
    </comment>
    <comment ref="B916" authorId="0" shapeId="0">
      <text>
        <t>Campo do molde aprovado. Use o menu quando disponível; números do Caminho usam as mesmas contas do livro. MESTRE VIU é apenas um lembrete.</t>
      </text>
    </comment>
    <comment ref="J916" authorId="0" shapeId="0">
      <text>
        <t>Campo do molde aprovado. Use o menu quando disponível; números do Caminho usam as mesmas contas do livro. MESTRE VIU é apenas um lembrete.</t>
      </text>
    </comment>
    <comment ref="B920" authorId="0" shapeId="0">
      <text>
        <t>Conteúdo custom da parte 3b. Aprovação ocorre pelo bot no chat.</t>
      </text>
    </comment>
    <comment ref="J920" authorId="0" shapeId="0">
      <text>
        <t>Conteúdo custom da parte 3b. Aprovação ocorre pelo bot no chat.</t>
      </text>
    </comment>
    <comment ref="B923" authorId="0" shapeId="0">
      <text>
        <t>Conteúdo custom da parte 3b. Aprovação ocorre pelo bot no chat.</t>
      </text>
    </comment>
    <comment ref="J923" authorId="0" shapeId="0">
      <text>
        <t>Conteúdo custom da parte 3b. Aprovação ocorre pelo bot no chat.</t>
      </text>
    </comment>
    <comment ref="B924" authorId="0" shapeId="0">
      <text>
        <t>Campo do molde aprovado. Use o menu quando disponível; números do Caminho usam as mesmas contas do livro. MESTRE VIU é apenas um lembrete.</t>
      </text>
    </comment>
    <comment ref="F924" authorId="0" shapeId="0">
      <text>
        <t>Campo do molde aprovado. Use o menu quando disponível; números do Caminho usam as mesmas contas do livro. MESTRE VIU é apenas um lembrete.</t>
      </text>
    </comment>
    <comment ref="J924" authorId="0" shapeId="0">
      <text>
        <t>Campo do molde aprovado. Use o menu quando disponível; números do Caminho usam as mesmas contas do livro. MESTRE VIU é apenas um lembrete.</t>
      </text>
    </comment>
    <comment ref="N924" authorId="0" shapeId="0">
      <text>
        <t>Campo do molde aprovado. Use o menu quando disponível; números do Caminho usam as mesmas contas do livro. MESTRE VIU é apenas um lembrete.</t>
      </text>
    </comment>
    <comment ref="B925" authorId="0" shapeId="0">
      <text>
        <t>Campo do molde aprovado. Use o menu quando disponível; números do Caminho usam as mesmas contas do livro. MESTRE VIU é apenas um lembrete.</t>
      </text>
    </comment>
    <comment ref="F925" authorId="0" shapeId="0">
      <text>
        <t>Campo do molde aprovado. Use o menu quando disponível; números do Caminho usam as mesmas contas do livro. MESTRE VIU é apenas um lembrete.</t>
      </text>
    </comment>
    <comment ref="J925" authorId="0" shapeId="0">
      <text>
        <t>Campo do molde aprovado. Use o menu quando disponível; números do Caminho usam as mesmas contas do livro. MESTRE VIU é apenas um lembrete.</t>
      </text>
    </comment>
    <comment ref="N925" authorId="0" shapeId="0">
      <text>
        <t>Campo do molde aprovado. Use o menu quando disponível; números do Caminho usam as mesmas contas do livro. MESTRE VIU é apenas um lembrete.</t>
      </text>
    </comment>
    <comment ref="B926" authorId="0" shapeId="0">
      <text>
        <t>Campo do molde aprovado. Use o menu quando disponível; números do Caminho usam as mesmas contas do livro. MESTRE VIU é apenas um lembrete.</t>
      </text>
    </comment>
    <comment ref="J926" authorId="0" shapeId="0">
      <text>
        <t>Campo do molde aprovado. Use o menu quando disponível; números do Caminho usam as mesmas contas do livro. MESTRE VIU é apenas um lembrete.</t>
      </text>
    </comment>
    <comment ref="B927" authorId="0" shapeId="0">
      <text>
        <t>Campo do molde aprovado. Use o menu quando disponível; números do Caminho usam as mesmas contas do livro. MESTRE VIU é apenas um lembrete.</t>
      </text>
    </comment>
    <comment ref="J927" authorId="0" shapeId="0">
      <text>
        <t>Campo do molde aprovado. Use o menu quando disponível; números do Caminho usam as mesmas contas do livro. MESTRE VIU é apenas um lembrete.</t>
      </text>
    </comment>
    <comment ref="B928" authorId="0" shapeId="0">
      <text>
        <t>Campo do molde aprovado. Use o menu quando disponível; números do Caminho usam as mesmas contas do livro. MESTRE VIU é apenas um lembrete.</t>
      </text>
    </comment>
    <comment ref="E928" authorId="0" shapeId="0">
      <text>
        <t>Campo do molde aprovado. Use o menu quando disponível; números do Caminho usam as mesmas contas do livro. MESTRE VIU é apenas um lembrete.</t>
      </text>
    </comment>
    <comment ref="J928" authorId="0" shapeId="0">
      <text>
        <t>Campo do molde aprovado. Use o menu quando disponível; números do Caminho usam as mesmas contas do livro. MESTRE VIU é apenas um lembrete.</t>
      </text>
    </comment>
    <comment ref="M928" authorId="0" shapeId="0">
      <text>
        <t>Campo do molde aprovado. Use o menu quando disponível; números do Caminho usam as mesmas contas do livro. MESTRE VIU é apenas um lembrete.</t>
      </text>
    </comment>
    <comment ref="B929" authorId="0" shapeId="0">
      <text>
        <t>Campo do molde aprovado. Use o menu quando disponível; números do Caminho usam as mesmas contas do livro. MESTRE VIU é apenas um lembrete.</t>
      </text>
    </comment>
    <comment ref="J929" authorId="0" shapeId="0">
      <text>
        <t>Campo do molde aprovado. Use o menu quando disponível; números do Caminho usam as mesmas contas do livro. MESTRE VIU é apenas um lembrete.</t>
      </text>
    </comment>
    <comment ref="B930" authorId="0" shapeId="0">
      <text>
        <t>Campo do molde aprovado. Use o menu quando disponível; números do Caminho usam as mesmas contas do livro. MESTRE VIU é apenas um lembrete.</t>
      </text>
    </comment>
    <comment ref="J930" authorId="0" shapeId="0">
      <text>
        <t>Campo do molde aprovado. Use o menu quando disponível; números do Caminho usam as mesmas contas do livro. MESTRE VIU é apenas um lembrete.</t>
      </text>
    </comment>
    <comment ref="B934" authorId="0" shapeId="0">
      <text>
        <t>Conteúdo custom da parte 3b. Aprovação ocorre pelo bot no chat.</t>
      </text>
    </comment>
    <comment ref="J934" authorId="0" shapeId="0">
      <text>
        <t>Conteúdo custom da parte 3b. Aprovação ocorre pelo bot no chat.</t>
      </text>
    </comment>
    <comment ref="B937" authorId="0" shapeId="0">
      <text>
        <t>Cadastro de Família custom. Nome único; estado vale para a técnica do personagem.</t>
      </text>
    </comment>
    <comment ref="B939" authorId="0" shapeId="0">
      <text>
        <t>Cadastro de Família custom. Nome único; estado vale para a técnica do personagem.</t>
      </text>
    </comment>
    <comment ref="J939" authorId="0" shapeId="0">
      <text>
        <t>Cadastro de Família custom. Nome único; estado vale para a técnica do personagem.</t>
      </text>
    </comment>
    <comment ref="B940" authorId="0" shapeId="0">
      <text>
        <t>Cadastro de Família custom. Nome único; estado vale para a técnica do personagem.</t>
      </text>
    </comment>
    <comment ref="F940" authorId="0" shapeId="0">
      <text>
        <t>Cadastro de Família custom. Nome único; estado vale para a técnica do personagem.</t>
      </text>
    </comment>
    <comment ref="J940" authorId="0" shapeId="0">
      <text>
        <t>Cadastro de Família custom. Nome único; estado vale para a técnica do personagem.</t>
      </text>
    </comment>
    <comment ref="N940" authorId="0" shapeId="0">
      <text>
        <t>Cadastro de Família custom. Nome único; estado vale para a técnica do personagem.</t>
      </text>
    </comment>
    <comment ref="B941" authorId="0" shapeId="0">
      <text>
        <t>Cadastro de Família custom. Nome único; estado vale para a técnica do personagem.</t>
      </text>
    </comment>
    <comment ref="F941" authorId="0" shapeId="0">
      <text>
        <t>Lembrete marcado pelo jogador. Aprovação ocorre pelo bot no chat.</t>
      </text>
    </comment>
    <comment ref="J941" authorId="0" shapeId="0">
      <text>
        <t>Cadastro de Família custom. Nome único; estado vale para a técnica do personagem.</t>
      </text>
    </comment>
    <comment ref="N941" authorId="0" shapeId="0">
      <text>
        <t>Lembrete marcado pelo jogador. Aprovação ocorre pelo bot no chat.</t>
      </text>
    </comment>
    <comment ref="B942" authorId="0" shapeId="0">
      <text>
        <t>Cadastro de Família custom. Nome único; estado vale para a técnica do personagem.</t>
      </text>
    </comment>
    <comment ref="J942" authorId="0" shapeId="0">
      <text>
        <t>Cadastro de Família custom. Nome único; estado vale para a técnica do personagem.</t>
      </text>
    </comment>
    <comment ref="B943" authorId="0" shapeId="0">
      <text>
        <t>Cadastro de Família custom. Nome único; estado vale para a técnica do personagem.</t>
      </text>
    </comment>
    <comment ref="J943" authorId="0" shapeId="0">
      <text>
        <t>Cadastro de Família custom. Nome único; estado vale para a técnica do personagem.</t>
      </text>
    </comment>
    <comment ref="B944" authorId="0" shapeId="0">
      <text>
        <t>Cadastro de Família custom. Nome único; estado vale para a técnica do personagem.</t>
      </text>
    </comment>
    <comment ref="E944" authorId="0" shapeId="0">
      <text>
        <t>Cadastro de Família custom. Nome único; estado vale para a técnica do personagem.</t>
      </text>
    </comment>
    <comment ref="J944" authorId="0" shapeId="0">
      <text>
        <t>Cadastro de Família custom. Nome único; estado vale para a técnica do personagem.</t>
      </text>
    </comment>
    <comment ref="M944" authorId="0" shapeId="0">
      <text>
        <t>Cadastro de Família custom. Nome único; estado vale para a técnica do personagem.</t>
      </text>
    </comment>
    <comment ref="B945" authorId="0" shapeId="0">
      <text>
        <t>Cadastro de Família custom. Nome único; estado vale para a técnica do personagem.</t>
      </text>
    </comment>
    <comment ref="J945" authorId="0" shapeId="0">
      <text>
        <t>Cadastro de Família custom. Nome único; estado vale para a técnica do personagem.</t>
      </text>
    </comment>
    <comment ref="B946" authorId="0" shapeId="0">
      <text>
        <t>Tema e descrição da Família criada com o mestre.</t>
      </text>
    </comment>
    <comment ref="J946" authorId="0" shapeId="0">
      <text>
        <t>Tema e descrição da Família criada com o mestre.</t>
      </text>
    </comment>
    <comment ref="B951" authorId="0" shapeId="0">
      <text>
        <t>Cadastro de Família custom. Nome único; estado vale para a técnica do personagem.</t>
      </text>
    </comment>
    <comment ref="J951" authorId="0" shapeId="0">
      <text>
        <t>Cadastro de Família custom. Nome único; estado vale para a técnica do personagem.</t>
      </text>
    </comment>
    <comment ref="B953" authorId="0" shapeId="0">
      <text>
        <t>Cadastro de Família custom. Nome único; estado vale para a técnica do personagem.</t>
      </text>
    </comment>
    <comment ref="J953" authorId="0" shapeId="0">
      <text>
        <t>Cadastro de Família custom. Nome único; estado vale para a técnica do personagem.</t>
      </text>
    </comment>
    <comment ref="B954" authorId="0" shapeId="0">
      <text>
        <t>Cadastro de Família custom. Nome único; estado vale para a técnica do personagem.</t>
      </text>
    </comment>
    <comment ref="F954" authorId="0" shapeId="0">
      <text>
        <t>Cadastro de Família custom. Nome único; estado vale para a técnica do personagem.</t>
      </text>
    </comment>
    <comment ref="J954" authorId="0" shapeId="0">
      <text>
        <t>Cadastro de Família custom. Nome único; estado vale para a técnica do personagem.</t>
      </text>
    </comment>
    <comment ref="N954" authorId="0" shapeId="0">
      <text>
        <t>Cadastro de Família custom. Nome único; estado vale para a técnica do personagem.</t>
      </text>
    </comment>
    <comment ref="B955" authorId="0" shapeId="0">
      <text>
        <t>Cadastro de Família custom. Nome único; estado vale para a técnica do personagem.</t>
      </text>
    </comment>
    <comment ref="F955" authorId="0" shapeId="0">
      <text>
        <t>Lembrete marcado pelo jogador. Aprovação ocorre pelo bot no chat.</t>
      </text>
    </comment>
    <comment ref="J955" authorId="0" shapeId="0">
      <text>
        <t>Cadastro de Família custom. Nome único; estado vale para a técnica do personagem.</t>
      </text>
    </comment>
    <comment ref="N955" authorId="0" shapeId="0">
      <text>
        <t>Lembrete marcado pelo jogador. Aprovação ocorre pelo bot no chat.</t>
      </text>
    </comment>
    <comment ref="B956" authorId="0" shapeId="0">
      <text>
        <t>Cadastro de Família custom. Nome único; estado vale para a técnica do personagem.</t>
      </text>
    </comment>
    <comment ref="J956" authorId="0" shapeId="0">
      <text>
        <t>Cadastro de Família custom. Nome único; estado vale para a técnica do personagem.</t>
      </text>
    </comment>
    <comment ref="B957" authorId="0" shapeId="0">
      <text>
        <t>Cadastro de Família custom. Nome único; estado vale para a técnica do personagem.</t>
      </text>
    </comment>
    <comment ref="J957" authorId="0" shapeId="0">
      <text>
        <t>Cadastro de Família custom. Nome único; estado vale para a técnica do personagem.</t>
      </text>
    </comment>
    <comment ref="B958" authorId="0" shapeId="0">
      <text>
        <t>Cadastro de Família custom. Nome único; estado vale para a técnica do personagem.</t>
      </text>
    </comment>
    <comment ref="E958" authorId="0" shapeId="0">
      <text>
        <t>Cadastro de Família custom. Nome único; estado vale para a técnica do personagem.</t>
      </text>
    </comment>
    <comment ref="J958" authorId="0" shapeId="0">
      <text>
        <t>Cadastro de Família custom. Nome único; estado vale para a técnica do personagem.</t>
      </text>
    </comment>
    <comment ref="M958" authorId="0" shapeId="0">
      <text>
        <t>Cadastro de Família custom. Nome único; estado vale para a técnica do personagem.</t>
      </text>
    </comment>
    <comment ref="B959" authorId="0" shapeId="0">
      <text>
        <t>Cadastro de Família custom. Nome único; estado vale para a técnica do personagem.</t>
      </text>
    </comment>
    <comment ref="J959" authorId="0" shapeId="0">
      <text>
        <t>Cadastro de Família custom. Nome único; estado vale para a técnica do personagem.</t>
      </text>
    </comment>
    <comment ref="B960" authorId="0" shapeId="0">
      <text>
        <t>Tema e descrição da Família criada com o mestre.</t>
      </text>
    </comment>
    <comment ref="J960" authorId="0" shapeId="0">
      <text>
        <t>Tema e descrição da Família criada com o mestre.</t>
      </text>
    </comment>
    <comment ref="B965" authorId="0" shapeId="0">
      <text>
        <t>Cadastro de Família custom. Nome único; estado vale para a técnica do personagem.</t>
      </text>
    </comment>
    <comment ref="J965" authorId="0" shapeId="0">
      <text>
        <t>Cadastro de Família custom. Nome único; estado vale para a técnica do personagem.</t>
      </text>
    </comment>
    <comment ref="B967" authorId="0" shapeId="0">
      <text>
        <t>Cadastro de Família custom. Nome único; estado vale para a técnica do personagem.</t>
      </text>
    </comment>
    <comment ref="J967" authorId="0" shapeId="0">
      <text>
        <t>Cadastro de Família custom. Nome único; estado vale para a técnica do personagem.</t>
      </text>
    </comment>
    <comment ref="B968" authorId="0" shapeId="0">
      <text>
        <t>Cadastro de Família custom. Nome único; estado vale para a técnica do personagem.</t>
      </text>
    </comment>
    <comment ref="F968" authorId="0" shapeId="0">
      <text>
        <t>Cadastro de Família custom. Nome único; estado vale para a técnica do personagem.</t>
      </text>
    </comment>
    <comment ref="J968" authorId="0" shapeId="0">
      <text>
        <t>Cadastro de Família custom. Nome único; estado vale para a técnica do personagem.</t>
      </text>
    </comment>
    <comment ref="N968" authorId="0" shapeId="0">
      <text>
        <t>Cadastro de Família custom. Nome único; estado vale para a técnica do personagem.</t>
      </text>
    </comment>
    <comment ref="B969" authorId="0" shapeId="0">
      <text>
        <t>Cadastro de Família custom. Nome único; estado vale para a técnica do personagem.</t>
      </text>
    </comment>
    <comment ref="F969" authorId="0" shapeId="0">
      <text>
        <t>Lembrete marcado pelo jogador. Aprovação ocorre pelo bot no chat.</t>
      </text>
    </comment>
    <comment ref="J969" authorId="0" shapeId="0">
      <text>
        <t>Cadastro de Família custom. Nome único; estado vale para a técnica do personagem.</t>
      </text>
    </comment>
    <comment ref="N969" authorId="0" shapeId="0">
      <text>
        <t>Lembrete marcado pelo jogador. Aprovação ocorre pelo bot no chat.</t>
      </text>
    </comment>
    <comment ref="B970" authorId="0" shapeId="0">
      <text>
        <t>Cadastro de Família custom. Nome único; estado vale para a técnica do personagem.</t>
      </text>
    </comment>
    <comment ref="J970" authorId="0" shapeId="0">
      <text>
        <t>Cadastro de Família custom. Nome único; estado vale para a técnica do personagem.</t>
      </text>
    </comment>
    <comment ref="B971" authorId="0" shapeId="0">
      <text>
        <t>Cadastro de Família custom. Nome único; estado vale para a técnica do personagem.</t>
      </text>
    </comment>
    <comment ref="J971" authorId="0" shapeId="0">
      <text>
        <t>Cadastro de Família custom. Nome único; estado vale para a técnica do personagem.</t>
      </text>
    </comment>
    <comment ref="B972" authorId="0" shapeId="0">
      <text>
        <t>Cadastro de Família custom. Nome único; estado vale para a técnica do personagem.</t>
      </text>
    </comment>
    <comment ref="E972" authorId="0" shapeId="0">
      <text>
        <t>Cadastro de Família custom. Nome único; estado vale para a técnica do personagem.</t>
      </text>
    </comment>
    <comment ref="J972" authorId="0" shapeId="0">
      <text>
        <t>Cadastro de Família custom. Nome único; estado vale para a técnica do personagem.</t>
      </text>
    </comment>
    <comment ref="M972" authorId="0" shapeId="0">
      <text>
        <t>Cadastro de Família custom. Nome único; estado vale para a técnica do personagem.</t>
      </text>
    </comment>
    <comment ref="B973" authorId="0" shapeId="0">
      <text>
        <t>Cadastro de Família custom. Nome único; estado vale para a técnica do personagem.</t>
      </text>
    </comment>
    <comment ref="J973" authorId="0" shapeId="0">
      <text>
        <t>Cadastro de Família custom. Nome único; estado vale para a técnica do personagem.</t>
      </text>
    </comment>
    <comment ref="B974" authorId="0" shapeId="0">
      <text>
        <t>Tema e descrição da Família criada com o mestre.</t>
      </text>
    </comment>
    <comment ref="J974" authorId="0" shapeId="0">
      <text>
        <t>Tema e descrição da Família criada com o mestre.</t>
      </text>
    </comment>
    <comment ref="B979" authorId="0" shapeId="0">
      <text>
        <t>Cadastro de Família custom. Nome único; estado vale para a técnica do personagem.</t>
      </text>
    </comment>
    <comment ref="J979" authorId="0" shapeId="0">
      <text>
        <t>Cadastro de Família custom. Nome único; estado vale para a técnica do personagem.</t>
      </text>
    </comment>
    <comment ref="B981" authorId="0" shapeId="0">
      <text>
        <t>Cadastro de Família custom. Nome único; estado vale para a técnica do personagem.</t>
      </text>
    </comment>
    <comment ref="J981" authorId="0" shapeId="0">
      <text>
        <t>Cadastro de Família custom. Nome único; estado vale para a técnica do personagem.</t>
      </text>
    </comment>
    <comment ref="B982" authorId="0" shapeId="0">
      <text>
        <t>Cadastro de Família custom. Nome único; estado vale para a técnica do personagem.</t>
      </text>
    </comment>
    <comment ref="F982" authorId="0" shapeId="0">
      <text>
        <t>Cadastro de Família custom. Nome único; estado vale para a técnica do personagem.</t>
      </text>
    </comment>
    <comment ref="J982" authorId="0" shapeId="0">
      <text>
        <t>Cadastro de Família custom. Nome único; estado vale para a técnica do personagem.</t>
      </text>
    </comment>
    <comment ref="N982" authorId="0" shapeId="0">
      <text>
        <t>Cadastro de Família custom. Nome único; estado vale para a técnica do personagem.</t>
      </text>
    </comment>
    <comment ref="B983" authorId="0" shapeId="0">
      <text>
        <t>Cadastro de Família custom. Nome único; estado vale para a técnica do personagem.</t>
      </text>
    </comment>
    <comment ref="F983" authorId="0" shapeId="0">
      <text>
        <t>Lembrete marcado pelo jogador. Aprovação ocorre pelo bot no chat.</t>
      </text>
    </comment>
    <comment ref="J983" authorId="0" shapeId="0">
      <text>
        <t>Cadastro de Família custom. Nome único; estado vale para a técnica do personagem.</t>
      </text>
    </comment>
    <comment ref="N983" authorId="0" shapeId="0">
      <text>
        <t>Lembrete marcado pelo jogador. Aprovação ocorre pelo bot no chat.</t>
      </text>
    </comment>
    <comment ref="B984" authorId="0" shapeId="0">
      <text>
        <t>Cadastro de Família custom. Nome único; estado vale para a técnica do personagem.</t>
      </text>
    </comment>
    <comment ref="J984" authorId="0" shapeId="0">
      <text>
        <t>Cadastro de Família custom. Nome único; estado vale para a técnica do personagem.</t>
      </text>
    </comment>
    <comment ref="B985" authorId="0" shapeId="0">
      <text>
        <t>Cadastro de Família custom. Nome único; estado vale para a técnica do personagem.</t>
      </text>
    </comment>
    <comment ref="J985" authorId="0" shapeId="0">
      <text>
        <t>Cadastro de Família custom. Nome único; estado vale para a técnica do personagem.</t>
      </text>
    </comment>
    <comment ref="B986" authorId="0" shapeId="0">
      <text>
        <t>Cadastro de Família custom. Nome único; estado vale para a técnica do personagem.</t>
      </text>
    </comment>
    <comment ref="E986" authorId="0" shapeId="0">
      <text>
        <t>Cadastro de Família custom. Nome único; estado vale para a técnica do personagem.</t>
      </text>
    </comment>
    <comment ref="J986" authorId="0" shapeId="0">
      <text>
        <t>Cadastro de Família custom. Nome único; estado vale para a técnica do personagem.</t>
      </text>
    </comment>
    <comment ref="M986" authorId="0" shapeId="0">
      <text>
        <t>Cadastro de Família custom. Nome único; estado vale para a técnica do personagem.</t>
      </text>
    </comment>
    <comment ref="B987" authorId="0" shapeId="0">
      <text>
        <t>Cadastro de Família custom. Nome único; estado vale para a técnica do personagem.</t>
      </text>
    </comment>
    <comment ref="J987" authorId="0" shapeId="0">
      <text>
        <t>Cadastro de Família custom. Nome único; estado vale para a técnica do personagem.</t>
      </text>
    </comment>
    <comment ref="B988" authorId="0" shapeId="0">
      <text>
        <t>Tema e descrição da Família criada com o mestre.</t>
      </text>
    </comment>
    <comment ref="J988" authorId="0" shapeId="0">
      <text>
        <t>Tema e descrição da Família criada com o mestre.</t>
      </text>
    </comment>
    <comment ref="B993" authorId="0" shapeId="0">
      <text>
        <t>Cadastro de Família custom. Nome único; estado vale para a técnica do personagem.</t>
      </text>
    </comment>
    <comment ref="J993" authorId="0" shapeId="0">
      <text>
        <t>Cadastro de Família custom. Nome único; estado vale para a técnica do personagem.</t>
      </text>
    </comment>
    <comment ref="B995" authorId="0" shapeId="0">
      <text>
        <t>Cadastro de Família custom. Nome único; estado vale para a técnica do personagem.</t>
      </text>
    </comment>
    <comment ref="J995" authorId="0" shapeId="0">
      <text>
        <t>Cadastro de Família custom. Nome único; estado vale para a técnica do personagem.</t>
      </text>
    </comment>
    <comment ref="B996" authorId="0" shapeId="0">
      <text>
        <t>Cadastro de Família custom. Nome único; estado vale para a técnica do personagem.</t>
      </text>
    </comment>
    <comment ref="F996" authorId="0" shapeId="0">
      <text>
        <t>Cadastro de Família custom. Nome único; estado vale para a técnica do personagem.</t>
      </text>
    </comment>
    <comment ref="J996" authorId="0" shapeId="0">
      <text>
        <t>Cadastro de Família custom. Nome único; estado vale para a técnica do personagem.</t>
      </text>
    </comment>
    <comment ref="N996" authorId="0" shapeId="0">
      <text>
        <t>Cadastro de Família custom. Nome único; estado vale para a técnica do personagem.</t>
      </text>
    </comment>
    <comment ref="B997" authorId="0" shapeId="0">
      <text>
        <t>Cadastro de Família custom. Nome único; estado vale para a técnica do personagem.</t>
      </text>
    </comment>
    <comment ref="F997" authorId="0" shapeId="0">
      <text>
        <t>Lembrete marcado pelo jogador. Aprovação ocorre pelo bot no chat.</t>
      </text>
    </comment>
    <comment ref="J997" authorId="0" shapeId="0">
      <text>
        <t>Cadastro de Família custom. Nome único; estado vale para a técnica do personagem.</t>
      </text>
    </comment>
    <comment ref="N997" authorId="0" shapeId="0">
      <text>
        <t>Lembrete marcado pelo jogador. Aprovação ocorre pelo bot no chat.</t>
      </text>
    </comment>
    <comment ref="B998" authorId="0" shapeId="0">
      <text>
        <t>Cadastro de Família custom. Nome único; estado vale para a técnica do personagem.</t>
      </text>
    </comment>
    <comment ref="J998" authorId="0" shapeId="0">
      <text>
        <t>Cadastro de Família custom. Nome único; estado vale para a técnica do personagem.</t>
      </text>
    </comment>
    <comment ref="B999" authorId="0" shapeId="0">
      <text>
        <t>Cadastro de Família custom. Nome único; estado vale para a técnica do personagem.</t>
      </text>
    </comment>
    <comment ref="J999" authorId="0" shapeId="0">
      <text>
        <t>Cadastro de Família custom. Nome único; estado vale para a técnica do personagem.</t>
      </text>
    </comment>
    <comment ref="B1000" authorId="0" shapeId="0">
      <text>
        <t>Cadastro de Família custom. Nome único; estado vale para a técnica do personagem.</t>
      </text>
    </comment>
    <comment ref="E1000" authorId="0" shapeId="0">
      <text>
        <t>Cadastro de Família custom. Nome único; estado vale para a técnica do personagem.</t>
      </text>
    </comment>
    <comment ref="J1000" authorId="0" shapeId="0">
      <text>
        <t>Cadastro de Família custom. Nome único; estado vale para a técnica do personagem.</t>
      </text>
    </comment>
    <comment ref="M1000" authorId="0" shapeId="0">
      <text>
        <t>Cadastro de Família custom. Nome único; estado vale para a técnica do personagem.</t>
      </text>
    </comment>
    <comment ref="B1001" authorId="0" shapeId="0">
      <text>
        <t>Cadastro de Família custom. Nome único; estado vale para a técnica do personagem.</t>
      </text>
    </comment>
    <comment ref="J1001" authorId="0" shapeId="0">
      <text>
        <t>Cadastro de Família custom. Nome único; estado vale para a técnica do personagem.</t>
      </text>
    </comment>
    <comment ref="B1002" authorId="0" shapeId="0">
      <text>
        <t>Tema e descrição da Família criada com o mestre.</t>
      </text>
    </comment>
    <comment ref="J1002" authorId="0" shapeId="0">
      <text>
        <t>Tema e descrição da Família criada com o mestre.</t>
      </text>
    </comment>
    <comment ref="B1007" authorId="0" shapeId="0">
      <text>
        <t>Cadastro de Família custom. Nome único; estado vale para a técnica do personagem.</t>
      </text>
    </comment>
    <comment ref="J1007" authorId="0" shapeId="0">
      <text>
        <t>Cadastro de Família custom. Nome único; estado vale para a técnica do personagem.</t>
      </text>
    </comment>
    <comment ref="B1009" authorId="0" shapeId="0">
      <text>
        <t>Campo do cadastro custom. Em branco herda a base do livro, quando escolhida.</t>
      </text>
    </comment>
    <comment ref="B1011" authorId="0" shapeId="0">
      <text>
        <t>Campo do cadastro custom. Em branco herda a base do livro, quando escolhida.</t>
      </text>
    </comment>
    <comment ref="J1011" authorId="0" shapeId="0">
      <text>
        <t>Campo do cadastro custom. Em branco herda a base do livro, quando escolhida.</t>
      </text>
    </comment>
    <comment ref="B1012" authorId="0" shapeId="0">
      <text>
        <t>Campo do cadastro custom. Em branco herda a base do livro, quando escolhida.</t>
      </text>
    </comment>
    <comment ref="F1012" authorId="0" shapeId="0">
      <text>
        <t>Campo do cadastro custom. Em branco herda a base do livro, quando escolhida.</t>
      </text>
    </comment>
    <comment ref="J1012" authorId="0" shapeId="0">
      <text>
        <t>Campo do cadastro custom. Em branco herda a base do livro, quando escolhida.</t>
      </text>
    </comment>
    <comment ref="N1012" authorId="0" shapeId="0">
      <text>
        <t>Campo do cadastro custom. Em branco herda a base do livro, quando escolhida.</t>
      </text>
    </comment>
    <comment ref="B1013" authorId="0" shapeId="0">
      <text>
        <t>Condição usa este mesmo cadastro e orçamento de Melhoria. Família em branco usa a base ou Controle sem base; EXIGE TR deve ficar vazio ou Sim. Peso e efeito seguem os campos deste cartão. Texto não executa regras.</t>
      </text>
    </comment>
    <comment ref="F1013" authorId="0" shapeId="0">
      <text>
        <t>Lembrete marcado pelo jogador. Aprovação ocorre pelo bot no chat.</t>
      </text>
    </comment>
    <comment ref="J1013" authorId="0" shapeId="0">
      <text>
        <t>Condição usa este mesmo cadastro e orçamento de Melhoria. Família em branco usa a base ou Controle sem base; EXIGE TR deve ficar vazio ou Sim. Peso e efeito seguem os campos deste cartão. Texto não executa regras.</t>
      </text>
    </comment>
    <comment ref="N1013" authorId="0" shapeId="0">
      <text>
        <t>Lembrete marcado pelo jogador. Aprovação ocorre pelo bot no chat.</t>
      </text>
    </comment>
    <comment ref="B1014" authorId="0" shapeId="0">
      <text>
        <t>Campo do cadastro custom. Em branco herda a base do livro, quando escolhida.</t>
      </text>
    </comment>
    <comment ref="J1014" authorId="0" shapeId="0">
      <text>
        <t>Campo do cadastro custom. Em branco herda a base do livro, quando escolhida.</t>
      </text>
    </comment>
    <comment ref="B1015" authorId="0" shapeId="0">
      <text>
        <t>Campo do cadastro custom. Em branco herda a base do livro, quando escolhida.</t>
      </text>
    </comment>
    <comment ref="J1015" authorId="0" shapeId="0">
      <text>
        <t>Campo do cadastro custom. Em branco herda a base do livro, quando escolhida.</t>
      </text>
    </comment>
    <comment ref="B1016" authorId="0" shapeId="0">
      <text>
        <t>Opcional. Nenhuma cria do zero. Com base, campos em branco e verificações específicas herdam o livro. Texto livre não cria automações.</t>
      </text>
    </comment>
    <comment ref="E1016" authorId="0" shapeId="0">
      <text>
        <t>Opcional. Nenhuma cria do zero. Com base, campos em branco e verificações específicas herdam o livro. Texto livre não cria automações.</t>
      </text>
    </comment>
    <comment ref="J1016" authorId="0" shapeId="0">
      <text>
        <t>Opcional. Nenhuma cria do zero. Com base, campos em branco e verificações específicas herdam o livro. Texto livre não cria automações.</t>
      </text>
    </comment>
    <comment ref="M1016" authorId="0" shapeId="0">
      <text>
        <t>Opcional. Nenhuma cria do zero. Com base, campos em branco e verificações específicas herdam o livro. Texto livre não cria automações.</t>
      </text>
    </comment>
    <comment ref="B1017" authorId="0" shapeId="0">
      <text>
        <t>Em branco herda a base; Nenhuma remove a Família. A técnica usa o estado cadastrado; entidades usam suas próprias Famílias abertas.</t>
      </text>
    </comment>
    <comment ref="E1017" authorId="0" shapeId="0">
      <text>
        <t>Em branco herda a base; Nenhuma remove a Família. A técnica usa o estado cadastrado; entidades usam suas próprias Famílias abertas.</t>
      </text>
    </comment>
    <comment ref="J1017" authorId="0" shapeId="0">
      <text>
        <t>Em branco herda a base; Nenhuma remove a Família. A técnica usa o estado cadastrado; entidades usam suas próprias Famílias abertas.</t>
      </text>
    </comment>
    <comment ref="M1017" authorId="0" shapeId="0">
      <text>
        <t>Em branco herda a base; Nenhuma remove a Família. A técnica usa o estado cadastrado; entidades usam suas próprias Famílias abertas.</t>
      </text>
    </comment>
    <comment ref="B1018" authorId="0" shapeId="0">
      <text>
        <t>Em branco herda a base. Sem base, escolha Leve, Média ou Pesada. Preços e desconto seguem a Classe da ficha.</t>
      </text>
    </comment>
    <comment ref="E1018" authorId="0" shapeId="0">
      <text>
        <t>Em branco herda a base. Sem base, escolha Leve, Média ou Pesada. Preços e desconto seguem a Classe da ficha.</t>
      </text>
    </comment>
    <comment ref="J1018" authorId="0" shapeId="0">
      <text>
        <t>Em branco herda a base. Sem base, escolha Leve, Média ou Pesada. Preços e desconto seguem a Classe da ficha.</t>
      </text>
    </comment>
    <comment ref="M1018" authorId="0" shapeId="0">
      <text>
        <t>Em branco herda a base. Sem base, escolha Leve, Média ou Pesada. Preços e desconto seguem a Classe da ficha.</t>
      </text>
    </comment>
    <comment ref="B1019" authorId="0" shapeId="0">
      <text>
        <t>Em branco herda a base. Sim indica que o efeito exige TR, inclusive em Forma de ataque.</t>
      </text>
    </comment>
    <comment ref="E1019" authorId="0" shapeId="0">
      <text>
        <t>Em branco herda a base. Sim indica que o efeito exige TR, inclusive em Forma de ataque.</t>
      </text>
    </comment>
    <comment ref="J1019" authorId="0" shapeId="0">
      <text>
        <t>Em branco herda a base. Sim indica que o efeito exige TR, inclusive em Forma de ataque.</t>
      </text>
    </comment>
    <comment ref="M1019" authorId="0" shapeId="0">
      <text>
        <t>Em branco herda a base. Sim indica que o efeito exige TR, inclusive em Forma de ataque.</t>
      </text>
    </comment>
    <comment ref="B1021" authorId="0" shapeId="0">
      <text>
        <t>Campo do cadastro custom. Em branco herda a base do livro, quando escolhida.</t>
      </text>
    </comment>
    <comment ref="J1021" authorId="0" shapeId="0">
      <text>
        <t>Campo do cadastro custom. Em branco herda a base do livro, quando escolhida.</t>
      </text>
    </comment>
    <comment ref="B1022" authorId="0" shapeId="0">
      <text>
        <t>Descreva requisitos, incompatibilidades e limite de compras. Verificações da base continuam; texto livre é conferido pelo mestre e pelo bot.</t>
      </text>
    </comment>
    <comment ref="J1022" authorId="0" shapeId="0">
      <text>
        <t>Descreva requisitos, incompatibilidades e limite de compras. Verificações da base continuam; texto livre é conferido pelo mestre e pelo bot.</t>
      </text>
    </comment>
    <comment ref="B1027" authorId="0" shapeId="0">
      <text>
        <t>Campo do cadastro custom. Em branco herda a base do livro, quando escolhida.</t>
      </text>
    </comment>
    <comment ref="J1027" authorId="0" shapeId="0">
      <text>
        <t>Campo do cadastro custom. Em branco herda a base do livro, quando escolhida.</t>
      </text>
    </comment>
    <comment ref="B1028" authorId="0" shapeId="0">
      <text>
        <t>Efeito completo da Melhoria. Números do personagem sem campo próprio são registrados em BÔNUS E MUDANÇAS.</t>
      </text>
    </comment>
    <comment ref="J1028" authorId="0" shapeId="0">
      <text>
        <t>Efeito completo da Melhoria. Números do personagem sem campo próprio são registrados em BÔNUS E MUDANÇAS.</t>
      </text>
    </comment>
    <comment ref="B1034" authorId="0" shapeId="0">
      <text>
        <t>Campo do cadastro custom. Em branco herda a base do livro, quando escolhida.</t>
      </text>
    </comment>
    <comment ref="J1034" authorId="0" shapeId="0">
      <text>
        <t>Campo do cadastro custom. Em branco herda a base do livro, quando escolhida.</t>
      </text>
    </comment>
    <comment ref="B1037" authorId="0" shapeId="0">
      <text>
        <t>Campo do cadastro custom. Em branco herda a base do livro, quando escolhida.</t>
      </text>
    </comment>
    <comment ref="J1037" authorId="0" shapeId="0">
      <text>
        <t>Campo do cadastro custom. Em branco herda a base do livro, quando escolhida.</t>
      </text>
    </comment>
    <comment ref="B1038" authorId="0" shapeId="0">
      <text>
        <t>Campo do cadastro custom. Em branco herda a base do livro, quando escolhida.</t>
      </text>
    </comment>
    <comment ref="F1038" authorId="0" shapeId="0">
      <text>
        <t>Campo do cadastro custom. Em branco herda a base do livro, quando escolhida.</t>
      </text>
    </comment>
    <comment ref="J1038" authorId="0" shapeId="0">
      <text>
        <t>Campo do cadastro custom. Em branco herda a base do livro, quando escolhida.</t>
      </text>
    </comment>
    <comment ref="N1038" authorId="0" shapeId="0">
      <text>
        <t>Campo do cadastro custom. Em branco herda a base do livro, quando escolhida.</t>
      </text>
    </comment>
    <comment ref="B1039" authorId="0" shapeId="0">
      <text>
        <t>Condição usa este mesmo cadastro e orçamento de Melhoria. Família em branco usa a base ou Controle sem base; EXIGE TR deve ficar vazio ou Sim. Peso e efeito seguem os campos deste cartão. Texto não executa regras.</t>
      </text>
    </comment>
    <comment ref="F1039" authorId="0" shapeId="0">
      <text>
        <t>Lembrete marcado pelo jogador. Aprovação ocorre pelo bot no chat.</t>
      </text>
    </comment>
    <comment ref="J1039" authorId="0" shapeId="0">
      <text>
        <t>Condição usa este mesmo cadastro e orçamento de Melhoria. Família em branco usa a base ou Controle sem base; EXIGE TR deve ficar vazio ou Sim. Peso e efeito seguem os campos deste cartão. Texto não executa regras.</t>
      </text>
    </comment>
    <comment ref="N1039" authorId="0" shapeId="0">
      <text>
        <t>Lembrete marcado pelo jogador. Aprovação ocorre pelo bot no chat.</t>
      </text>
    </comment>
    <comment ref="B1040" authorId="0" shapeId="0">
      <text>
        <t>Campo do cadastro custom. Em branco herda a base do livro, quando escolhida.</t>
      </text>
    </comment>
    <comment ref="J1040" authorId="0" shapeId="0">
      <text>
        <t>Campo do cadastro custom. Em branco herda a base do livro, quando escolhida.</t>
      </text>
    </comment>
    <comment ref="B1041" authorId="0" shapeId="0">
      <text>
        <t>Campo do cadastro custom. Em branco herda a base do livro, quando escolhida.</t>
      </text>
    </comment>
    <comment ref="J1041" authorId="0" shapeId="0">
      <text>
        <t>Campo do cadastro custom. Em branco herda a base do livro, quando escolhida.</t>
      </text>
    </comment>
    <comment ref="B1042" authorId="0" shapeId="0">
      <text>
        <t>Opcional. Nenhuma cria do zero. Com base, campos em branco e verificações específicas herdam o livro. Texto livre não cria automações.</t>
      </text>
    </comment>
    <comment ref="E1042" authorId="0" shapeId="0">
      <text>
        <t>Opcional. Nenhuma cria do zero. Com base, campos em branco e verificações específicas herdam o livro. Texto livre não cria automações.</t>
      </text>
    </comment>
    <comment ref="J1042" authorId="0" shapeId="0">
      <text>
        <t>Opcional. Nenhuma cria do zero. Com base, campos em branco e verificações específicas herdam o livro. Texto livre não cria automações.</t>
      </text>
    </comment>
    <comment ref="M1042" authorId="0" shapeId="0">
      <text>
        <t>Opcional. Nenhuma cria do zero. Com base, campos em branco e verificações específicas herdam o livro. Texto livre não cria automações.</t>
      </text>
    </comment>
    <comment ref="B1043" authorId="0" shapeId="0">
      <text>
        <t>Em branco herda a base; Nenhuma remove a Família. A técnica usa o estado cadastrado; entidades usam suas próprias Famílias abertas.</t>
      </text>
    </comment>
    <comment ref="E1043" authorId="0" shapeId="0">
      <text>
        <t>Em branco herda a base; Nenhuma remove a Família. A técnica usa o estado cadastrado; entidades usam suas próprias Famílias abertas.</t>
      </text>
    </comment>
    <comment ref="J1043" authorId="0" shapeId="0">
      <text>
        <t>Em branco herda a base; Nenhuma remove a Família. A técnica usa o estado cadastrado; entidades usam suas próprias Famílias abertas.</t>
      </text>
    </comment>
    <comment ref="M1043" authorId="0" shapeId="0">
      <text>
        <t>Em branco herda a base; Nenhuma remove a Família. A técnica usa o estado cadastrado; entidades usam suas próprias Famílias abertas.</t>
      </text>
    </comment>
    <comment ref="B1044" authorId="0" shapeId="0">
      <text>
        <t>Em branco herda a base. Sem base, escolha Leve, Média ou Pesada. Preços e desconto seguem a Classe da ficha.</t>
      </text>
    </comment>
    <comment ref="E1044" authorId="0" shapeId="0">
      <text>
        <t>Em branco herda a base. Sem base, escolha Leve, Média ou Pesada. Preços e desconto seguem a Classe da ficha.</t>
      </text>
    </comment>
    <comment ref="J1044" authorId="0" shapeId="0">
      <text>
        <t>Em branco herda a base. Sem base, escolha Leve, Média ou Pesada. Preços e desconto seguem a Classe da ficha.</t>
      </text>
    </comment>
    <comment ref="M1044" authorId="0" shapeId="0">
      <text>
        <t>Em branco herda a base. Sem base, escolha Leve, Média ou Pesada. Preços e desconto seguem a Classe da ficha.</t>
      </text>
    </comment>
    <comment ref="B1045" authorId="0" shapeId="0">
      <text>
        <t>Em branco herda a base. Sim indica que o efeito exige TR, inclusive em Forma de ataque.</t>
      </text>
    </comment>
    <comment ref="E1045" authorId="0" shapeId="0">
      <text>
        <t>Em branco herda a base. Sim indica que o efeito exige TR, inclusive em Forma de ataque.</t>
      </text>
    </comment>
    <comment ref="J1045" authorId="0" shapeId="0">
      <text>
        <t>Em branco herda a base. Sim indica que o efeito exige TR, inclusive em Forma de ataque.</t>
      </text>
    </comment>
    <comment ref="M1045" authorId="0" shapeId="0">
      <text>
        <t>Em branco herda a base. Sim indica que o efeito exige TR, inclusive em Forma de ataque.</t>
      </text>
    </comment>
    <comment ref="B1047" authorId="0" shapeId="0">
      <text>
        <t>Campo do cadastro custom. Em branco herda a base do livro, quando escolhida.</t>
      </text>
    </comment>
    <comment ref="J1047" authorId="0" shapeId="0">
      <text>
        <t>Campo do cadastro custom. Em branco herda a base do livro, quando escolhida.</t>
      </text>
    </comment>
    <comment ref="B1048" authorId="0" shapeId="0">
      <text>
        <t>Descreva requisitos, incompatibilidades e limite de compras. Verificações da base continuam; texto livre é conferido pelo mestre e pelo bot.</t>
      </text>
    </comment>
    <comment ref="J1048" authorId="0" shapeId="0">
      <text>
        <t>Descreva requisitos, incompatibilidades e limite de compras. Verificações da base continuam; texto livre é conferido pelo mestre e pelo bot.</t>
      </text>
    </comment>
    <comment ref="B1053" authorId="0" shapeId="0">
      <text>
        <t>Campo do cadastro custom. Em branco herda a base do livro, quando escolhida.</t>
      </text>
    </comment>
    <comment ref="J1053" authorId="0" shapeId="0">
      <text>
        <t>Campo do cadastro custom. Em branco herda a base do livro, quando escolhida.</t>
      </text>
    </comment>
    <comment ref="B1054" authorId="0" shapeId="0">
      <text>
        <t>Efeito completo da Melhoria. Números do personagem sem campo próprio são registrados em BÔNUS E MUDANÇAS.</t>
      </text>
    </comment>
    <comment ref="J1054" authorId="0" shapeId="0">
      <text>
        <t>Efeito completo da Melhoria. Números do personagem sem campo próprio são registrados em BÔNUS E MUDANÇAS.</t>
      </text>
    </comment>
    <comment ref="B1060" authorId="0" shapeId="0">
      <text>
        <t>Campo do cadastro custom. Em branco herda a base do livro, quando escolhida.</t>
      </text>
    </comment>
    <comment ref="J1060" authorId="0" shapeId="0">
      <text>
        <t>Campo do cadastro custom. Em branco herda a base do livro, quando escolhida.</t>
      </text>
    </comment>
    <comment ref="B1063" authorId="0" shapeId="0">
      <text>
        <t>Campo do cadastro custom. Em branco herda a base do livro, quando escolhida.</t>
      </text>
    </comment>
    <comment ref="J1063" authorId="0" shapeId="0">
      <text>
        <t>Campo do cadastro custom. Em branco herda a base do livro, quando escolhida.</t>
      </text>
    </comment>
    <comment ref="B1064" authorId="0" shapeId="0">
      <text>
        <t>Campo do cadastro custom. Em branco herda a base do livro, quando escolhida.</t>
      </text>
    </comment>
    <comment ref="F1064" authorId="0" shapeId="0">
      <text>
        <t>Campo do cadastro custom. Em branco herda a base do livro, quando escolhida.</t>
      </text>
    </comment>
    <comment ref="J1064" authorId="0" shapeId="0">
      <text>
        <t>Campo do cadastro custom. Em branco herda a base do livro, quando escolhida.</t>
      </text>
    </comment>
    <comment ref="N1064" authorId="0" shapeId="0">
      <text>
        <t>Campo do cadastro custom. Em branco herda a base do livro, quando escolhida.</t>
      </text>
    </comment>
    <comment ref="B1065" authorId="0" shapeId="0">
      <text>
        <t>Condição usa este mesmo cadastro e orçamento de Melhoria. Família em branco usa a base ou Controle sem base; EXIGE TR deve ficar vazio ou Sim. Peso e efeito seguem os campos deste cartão. Texto não executa regras.</t>
      </text>
    </comment>
    <comment ref="F1065" authorId="0" shapeId="0">
      <text>
        <t>Lembrete marcado pelo jogador. Aprovação ocorre pelo bot no chat.</t>
      </text>
    </comment>
    <comment ref="J1065" authorId="0" shapeId="0">
      <text>
        <t>Condição usa este mesmo cadastro e orçamento de Melhoria. Família em branco usa a base ou Controle sem base; EXIGE TR deve ficar vazio ou Sim. Peso e efeito seguem os campos deste cartão. Texto não executa regras.</t>
      </text>
    </comment>
    <comment ref="N1065" authorId="0" shapeId="0">
      <text>
        <t>Lembrete marcado pelo jogador. Aprovação ocorre pelo bot no chat.</t>
      </text>
    </comment>
    <comment ref="B1066" authorId="0" shapeId="0">
      <text>
        <t>Campo do cadastro custom. Em branco herda a base do livro, quando escolhida.</t>
      </text>
    </comment>
    <comment ref="J1066" authorId="0" shapeId="0">
      <text>
        <t>Campo do cadastro custom. Em branco herda a base do livro, quando escolhida.</t>
      </text>
    </comment>
    <comment ref="B1067" authorId="0" shapeId="0">
      <text>
        <t>Campo do cadastro custom. Em branco herda a base do livro, quando escolhida.</t>
      </text>
    </comment>
    <comment ref="J1067" authorId="0" shapeId="0">
      <text>
        <t>Campo do cadastro custom. Em branco herda a base do livro, quando escolhida.</t>
      </text>
    </comment>
    <comment ref="B1068" authorId="0" shapeId="0">
      <text>
        <t>Opcional. Nenhuma cria do zero. Com base, campos em branco e verificações específicas herdam o livro. Texto livre não cria automações.</t>
      </text>
    </comment>
    <comment ref="E1068" authorId="0" shapeId="0">
      <text>
        <t>Opcional. Nenhuma cria do zero. Com base, campos em branco e verificações específicas herdam o livro. Texto livre não cria automações.</t>
      </text>
    </comment>
    <comment ref="J1068" authorId="0" shapeId="0">
      <text>
        <t>Opcional. Nenhuma cria do zero. Com base, campos em branco e verificações específicas herdam o livro. Texto livre não cria automações.</t>
      </text>
    </comment>
    <comment ref="M1068" authorId="0" shapeId="0">
      <text>
        <t>Opcional. Nenhuma cria do zero. Com base, campos em branco e verificações específicas herdam o livro. Texto livre não cria automações.</t>
      </text>
    </comment>
    <comment ref="B1069" authorId="0" shapeId="0">
      <text>
        <t>Em branco herda a base; Nenhuma remove a Família. A técnica usa o estado cadastrado; entidades usam suas próprias Famílias abertas.</t>
      </text>
    </comment>
    <comment ref="E1069" authorId="0" shapeId="0">
      <text>
        <t>Em branco herda a base; Nenhuma remove a Família. A técnica usa o estado cadastrado; entidades usam suas próprias Famílias abertas.</t>
      </text>
    </comment>
    <comment ref="J1069" authorId="0" shapeId="0">
      <text>
        <t>Em branco herda a base; Nenhuma remove a Família. A técnica usa o estado cadastrado; entidades usam suas próprias Famílias abertas.</t>
      </text>
    </comment>
    <comment ref="M1069" authorId="0" shapeId="0">
      <text>
        <t>Em branco herda a base; Nenhuma remove a Família. A técnica usa o estado cadastrado; entidades usam suas próprias Famílias abertas.</t>
      </text>
    </comment>
    <comment ref="B1070" authorId="0" shapeId="0">
      <text>
        <t>Em branco herda a base. Sem base, escolha Leve, Média ou Pesada. Preços e desconto seguem a Classe da ficha.</t>
      </text>
    </comment>
    <comment ref="E1070" authorId="0" shapeId="0">
      <text>
        <t>Em branco herda a base. Sem base, escolha Leve, Média ou Pesada. Preços e desconto seguem a Classe da ficha.</t>
      </text>
    </comment>
    <comment ref="J1070" authorId="0" shapeId="0">
      <text>
        <t>Em branco herda a base. Sem base, escolha Leve, Média ou Pesada. Preços e desconto seguem a Classe da ficha.</t>
      </text>
    </comment>
    <comment ref="M1070" authorId="0" shapeId="0">
      <text>
        <t>Em branco herda a base. Sem base, escolha Leve, Média ou Pesada. Preços e desconto seguem a Classe da ficha.</t>
      </text>
    </comment>
    <comment ref="B1071" authorId="0" shapeId="0">
      <text>
        <t>Em branco herda a base. Sim indica que o efeito exige TR, inclusive em Forma de ataque.</t>
      </text>
    </comment>
    <comment ref="E1071" authorId="0" shapeId="0">
      <text>
        <t>Em branco herda a base. Sim indica que o efeito exige TR, inclusive em Forma de ataque.</t>
      </text>
    </comment>
    <comment ref="J1071" authorId="0" shapeId="0">
      <text>
        <t>Em branco herda a base. Sim indica que o efeito exige TR, inclusive em Forma de ataque.</t>
      </text>
    </comment>
    <comment ref="M1071" authorId="0" shapeId="0">
      <text>
        <t>Em branco herda a base. Sim indica que o efeito exige TR, inclusive em Forma de ataque.</t>
      </text>
    </comment>
    <comment ref="B1073" authorId="0" shapeId="0">
      <text>
        <t>Campo do cadastro custom. Em branco herda a base do livro, quando escolhida.</t>
      </text>
    </comment>
    <comment ref="J1073" authorId="0" shapeId="0">
      <text>
        <t>Campo do cadastro custom. Em branco herda a base do livro, quando escolhida.</t>
      </text>
    </comment>
    <comment ref="B1074" authorId="0" shapeId="0">
      <text>
        <t>Descreva requisitos, incompatibilidades e limite de compras. Verificações da base continuam; texto livre é conferido pelo mestre e pelo bot.</t>
      </text>
    </comment>
    <comment ref="J1074" authorId="0" shapeId="0">
      <text>
        <t>Descreva requisitos, incompatibilidades e limite de compras. Verificações da base continuam; texto livre é conferido pelo mestre e pelo bot.</t>
      </text>
    </comment>
    <comment ref="B1079" authorId="0" shapeId="0">
      <text>
        <t>Campo do cadastro custom. Em branco herda a base do livro, quando escolhida.</t>
      </text>
    </comment>
    <comment ref="J1079" authorId="0" shapeId="0">
      <text>
        <t>Campo do cadastro custom. Em branco herda a base do livro, quando escolhida.</t>
      </text>
    </comment>
    <comment ref="B1080" authorId="0" shapeId="0">
      <text>
        <t>Efeito completo da Melhoria. Números do personagem sem campo próprio são registrados em BÔNUS E MUDANÇAS.</t>
      </text>
    </comment>
    <comment ref="J1080" authorId="0" shapeId="0">
      <text>
        <t>Efeito completo da Melhoria. Números do personagem sem campo próprio são registrados em BÔNUS E MUDANÇAS.</t>
      </text>
    </comment>
    <comment ref="B1086" authorId="0" shapeId="0">
      <text>
        <t>Campo do cadastro custom. Em branco herda a base do livro, quando escolhida.</t>
      </text>
    </comment>
    <comment ref="J1086" authorId="0" shapeId="0">
      <text>
        <t>Campo do cadastro custom. Em branco herda a base do livro, quando escolhida.</t>
      </text>
    </comment>
    <comment ref="B1089" authorId="0" shapeId="0">
      <text>
        <t>Campo do cadastro custom. Em branco herda a base do livro, quando escolhida.</t>
      </text>
    </comment>
    <comment ref="J1089" authorId="0" shapeId="0">
      <text>
        <t>Campo do cadastro custom. Em branco herda a base do livro, quando escolhida.</t>
      </text>
    </comment>
    <comment ref="B1090" authorId="0" shapeId="0">
      <text>
        <t>Campo do cadastro custom. Em branco herda a base do livro, quando escolhida.</t>
      </text>
    </comment>
    <comment ref="F1090" authorId="0" shapeId="0">
      <text>
        <t>Campo do cadastro custom. Em branco herda a base do livro, quando escolhida.</t>
      </text>
    </comment>
    <comment ref="J1090" authorId="0" shapeId="0">
      <text>
        <t>Campo do cadastro custom. Em branco herda a base do livro, quando escolhida.</t>
      </text>
    </comment>
    <comment ref="N1090" authorId="0" shapeId="0">
      <text>
        <t>Campo do cadastro custom. Em branco herda a base do livro, quando escolhida.</t>
      </text>
    </comment>
    <comment ref="B1091" authorId="0" shapeId="0">
      <text>
        <t>Condição usa este mesmo cadastro e orçamento de Melhoria. Família em branco usa a base ou Controle sem base; EXIGE TR deve ficar vazio ou Sim. Peso e efeito seguem os campos deste cartão. Texto não executa regras.</t>
      </text>
    </comment>
    <comment ref="F1091" authorId="0" shapeId="0">
      <text>
        <t>Lembrete marcado pelo jogador. Aprovação ocorre pelo bot no chat.</t>
      </text>
    </comment>
    <comment ref="J1091" authorId="0" shapeId="0">
      <text>
        <t>Condição usa este mesmo cadastro e orçamento de Melhoria. Família em branco usa a base ou Controle sem base; EXIGE TR deve ficar vazio ou Sim. Peso e efeito seguem os campos deste cartão. Texto não executa regras.</t>
      </text>
    </comment>
    <comment ref="N1091" authorId="0" shapeId="0">
      <text>
        <t>Lembrete marcado pelo jogador. Aprovação ocorre pelo bot no chat.</t>
      </text>
    </comment>
    <comment ref="B1092" authorId="0" shapeId="0">
      <text>
        <t>Campo do cadastro custom. Em branco herda a base do livro, quando escolhida.</t>
      </text>
    </comment>
    <comment ref="J1092" authorId="0" shapeId="0">
      <text>
        <t>Campo do cadastro custom. Em branco herda a base do livro, quando escolhida.</t>
      </text>
    </comment>
    <comment ref="B1093" authorId="0" shapeId="0">
      <text>
        <t>Campo do cadastro custom. Em branco herda a base do livro, quando escolhida.</t>
      </text>
    </comment>
    <comment ref="J1093" authorId="0" shapeId="0">
      <text>
        <t>Campo do cadastro custom. Em branco herda a base do livro, quando escolhida.</t>
      </text>
    </comment>
    <comment ref="B1094" authorId="0" shapeId="0">
      <text>
        <t>Opcional. Nenhuma cria do zero. Com base, campos em branco e verificações específicas herdam o livro. Texto livre não cria automações.</t>
      </text>
    </comment>
    <comment ref="E1094" authorId="0" shapeId="0">
      <text>
        <t>Opcional. Nenhuma cria do zero. Com base, campos em branco e verificações específicas herdam o livro. Texto livre não cria automações.</t>
      </text>
    </comment>
    <comment ref="J1094" authorId="0" shapeId="0">
      <text>
        <t>Opcional. Nenhuma cria do zero. Com base, campos em branco e verificações específicas herdam o livro. Texto livre não cria automações.</t>
      </text>
    </comment>
    <comment ref="M1094" authorId="0" shapeId="0">
      <text>
        <t>Opcional. Nenhuma cria do zero. Com base, campos em branco e verificações específicas herdam o livro. Texto livre não cria automações.</t>
      </text>
    </comment>
    <comment ref="B1095" authorId="0" shapeId="0">
      <text>
        <t>Em branco herda a base; Nenhuma remove a Família. A técnica usa o estado cadastrado; entidades usam suas próprias Famílias abertas.</t>
      </text>
    </comment>
    <comment ref="E1095" authorId="0" shapeId="0">
      <text>
        <t>Em branco herda a base; Nenhuma remove a Família. A técnica usa o estado cadastrado; entidades usam suas próprias Famílias abertas.</t>
      </text>
    </comment>
    <comment ref="J1095" authorId="0" shapeId="0">
      <text>
        <t>Em branco herda a base; Nenhuma remove a Família. A técnica usa o estado cadastrado; entidades usam suas próprias Famílias abertas.</t>
      </text>
    </comment>
    <comment ref="M1095" authorId="0" shapeId="0">
      <text>
        <t>Em branco herda a base; Nenhuma remove a Família. A técnica usa o estado cadastrado; entidades usam suas próprias Famílias abertas.</t>
      </text>
    </comment>
    <comment ref="B1096" authorId="0" shapeId="0">
      <text>
        <t>Em branco herda a base. Sem base, escolha Leve, Média ou Pesada. Preços e desconto seguem a Classe da ficha.</t>
      </text>
    </comment>
    <comment ref="E1096" authorId="0" shapeId="0">
      <text>
        <t>Em branco herda a base. Sem base, escolha Leve, Média ou Pesada. Preços e desconto seguem a Classe da ficha.</t>
      </text>
    </comment>
    <comment ref="J1096" authorId="0" shapeId="0">
      <text>
        <t>Em branco herda a base. Sem base, escolha Leve, Média ou Pesada. Preços e desconto seguem a Classe da ficha.</t>
      </text>
    </comment>
    <comment ref="M1096" authorId="0" shapeId="0">
      <text>
        <t>Em branco herda a base. Sem base, escolha Leve, Média ou Pesada. Preços e desconto seguem a Classe da ficha.</t>
      </text>
    </comment>
    <comment ref="B1097" authorId="0" shapeId="0">
      <text>
        <t>Em branco herda a base. Sim indica que o efeito exige TR, inclusive em Forma de ataque.</t>
      </text>
    </comment>
    <comment ref="E1097" authorId="0" shapeId="0">
      <text>
        <t>Em branco herda a base. Sim indica que o efeito exige TR, inclusive em Forma de ataque.</t>
      </text>
    </comment>
    <comment ref="J1097" authorId="0" shapeId="0">
      <text>
        <t>Em branco herda a base. Sim indica que o efeito exige TR, inclusive em Forma de ataque.</t>
      </text>
    </comment>
    <comment ref="M1097" authorId="0" shapeId="0">
      <text>
        <t>Em branco herda a base. Sim indica que o efeito exige TR, inclusive em Forma de ataque.</t>
      </text>
    </comment>
    <comment ref="B1099" authorId="0" shapeId="0">
      <text>
        <t>Campo do cadastro custom. Em branco herda a base do livro, quando escolhida.</t>
      </text>
    </comment>
    <comment ref="J1099" authorId="0" shapeId="0">
      <text>
        <t>Campo do cadastro custom. Em branco herda a base do livro, quando escolhida.</t>
      </text>
    </comment>
    <comment ref="B1100" authorId="0" shapeId="0">
      <text>
        <t>Descreva requisitos, incompatibilidades e limite de compras. Verificações da base continuam; texto livre é conferido pelo mestre e pelo bot.</t>
      </text>
    </comment>
    <comment ref="J1100" authorId="0" shapeId="0">
      <text>
        <t>Descreva requisitos, incompatibilidades e limite de compras. Verificações da base continuam; texto livre é conferido pelo mestre e pelo bot.</t>
      </text>
    </comment>
    <comment ref="B1105" authorId="0" shapeId="0">
      <text>
        <t>Campo do cadastro custom. Em branco herda a base do livro, quando escolhida.</t>
      </text>
    </comment>
    <comment ref="J1105" authorId="0" shapeId="0">
      <text>
        <t>Campo do cadastro custom. Em branco herda a base do livro, quando escolhida.</t>
      </text>
    </comment>
    <comment ref="B1106" authorId="0" shapeId="0">
      <text>
        <t>Efeito completo da Melhoria. Números do personagem sem campo próprio são registrados em BÔNUS E MUDANÇAS.</t>
      </text>
    </comment>
    <comment ref="J1106" authorId="0" shapeId="0">
      <text>
        <t>Efeito completo da Melhoria. Números do personagem sem campo próprio são registrados em BÔNUS E MUDANÇAS.</t>
      </text>
    </comment>
    <comment ref="B1112" authorId="0" shapeId="0">
      <text>
        <t>Campo do cadastro custom. Em branco herda a base do livro, quando escolhida.</t>
      </text>
    </comment>
    <comment ref="J1112" authorId="0" shapeId="0">
      <text>
        <t>Campo do cadastro custom. Em branco herda a base do livro, quando escolhida.</t>
      </text>
    </comment>
    <comment ref="B1115" authorId="0" shapeId="0">
      <text>
        <t>Campo do cadastro custom. Em branco herda a base do livro, quando escolhida.</t>
      </text>
    </comment>
    <comment ref="J1115" authorId="0" shapeId="0">
      <text>
        <t>Campo do cadastro custom. Em branco herda a base do livro, quando escolhida.</t>
      </text>
    </comment>
    <comment ref="B1116" authorId="0" shapeId="0">
      <text>
        <t>Campo do cadastro custom. Em branco herda a base do livro, quando escolhida.</t>
      </text>
    </comment>
    <comment ref="F1116" authorId="0" shapeId="0">
      <text>
        <t>Campo do cadastro custom. Em branco herda a base do livro, quando escolhida.</t>
      </text>
    </comment>
    <comment ref="J1116" authorId="0" shapeId="0">
      <text>
        <t>Campo do cadastro custom. Em branco herda a base do livro, quando escolhida.</t>
      </text>
    </comment>
    <comment ref="N1116" authorId="0" shapeId="0">
      <text>
        <t>Campo do cadastro custom. Em branco herda a base do livro, quando escolhida.</t>
      </text>
    </comment>
    <comment ref="B1117" authorId="0" shapeId="0">
      <text>
        <t>Condição usa este mesmo cadastro e orçamento de Melhoria. Família em branco usa a base ou Controle sem base; EXIGE TR deve ficar vazio ou Sim. Peso e efeito seguem os campos deste cartão. Texto não executa regras.</t>
      </text>
    </comment>
    <comment ref="F1117" authorId="0" shapeId="0">
      <text>
        <t>Lembrete marcado pelo jogador. Aprovação ocorre pelo bot no chat.</t>
      </text>
    </comment>
    <comment ref="J1117" authorId="0" shapeId="0">
      <text>
        <t>Condição usa este mesmo cadastro e orçamento de Melhoria. Família em branco usa a base ou Controle sem base; EXIGE TR deve ficar vazio ou Sim. Peso e efeito seguem os campos deste cartão. Texto não executa regras.</t>
      </text>
    </comment>
    <comment ref="N1117" authorId="0" shapeId="0">
      <text>
        <t>Lembrete marcado pelo jogador. Aprovação ocorre pelo bot no chat.</t>
      </text>
    </comment>
    <comment ref="B1118" authorId="0" shapeId="0">
      <text>
        <t>Campo do cadastro custom. Em branco herda a base do livro, quando escolhida.</t>
      </text>
    </comment>
    <comment ref="J1118" authorId="0" shapeId="0">
      <text>
        <t>Campo do cadastro custom. Em branco herda a base do livro, quando escolhida.</t>
      </text>
    </comment>
    <comment ref="B1119" authorId="0" shapeId="0">
      <text>
        <t>Campo do cadastro custom. Em branco herda a base do livro, quando escolhida.</t>
      </text>
    </comment>
    <comment ref="J1119" authorId="0" shapeId="0">
      <text>
        <t>Campo do cadastro custom. Em branco herda a base do livro, quando escolhida.</t>
      </text>
    </comment>
    <comment ref="B1120" authorId="0" shapeId="0">
      <text>
        <t>Opcional. Nenhuma cria do zero. Com base, campos em branco e verificações específicas herdam o livro. Texto livre não cria automações.</t>
      </text>
    </comment>
    <comment ref="E1120" authorId="0" shapeId="0">
      <text>
        <t>Opcional. Nenhuma cria do zero. Com base, campos em branco e verificações específicas herdam o livro. Texto livre não cria automações.</t>
      </text>
    </comment>
    <comment ref="J1120" authorId="0" shapeId="0">
      <text>
        <t>Opcional. Nenhuma cria do zero. Com base, campos em branco e verificações específicas herdam o livro. Texto livre não cria automações.</t>
      </text>
    </comment>
    <comment ref="M1120" authorId="0" shapeId="0">
      <text>
        <t>Opcional. Nenhuma cria do zero. Com base, campos em branco e verificações específicas herdam o livro. Texto livre não cria automações.</t>
      </text>
    </comment>
    <comment ref="B1121" authorId="0" shapeId="0">
      <text>
        <t>Em branco herda a base; Nenhuma remove a Família. A técnica usa o estado cadastrado; entidades usam suas próprias Famílias abertas.</t>
      </text>
    </comment>
    <comment ref="E1121" authorId="0" shapeId="0">
      <text>
        <t>Em branco herda a base; Nenhuma remove a Família. A técnica usa o estado cadastrado; entidades usam suas próprias Famílias abertas.</t>
      </text>
    </comment>
    <comment ref="J1121" authorId="0" shapeId="0">
      <text>
        <t>Em branco herda a base; Nenhuma remove a Família. A técnica usa o estado cadastrado; entidades usam suas próprias Famílias abertas.</t>
      </text>
    </comment>
    <comment ref="M1121" authorId="0" shapeId="0">
      <text>
        <t>Em branco herda a base; Nenhuma remove a Família. A técnica usa o estado cadastrado; entidades usam suas próprias Famílias abertas.</t>
      </text>
    </comment>
    <comment ref="B1122" authorId="0" shapeId="0">
      <text>
        <t>Em branco herda a base. Sem base, escolha Leve, Média ou Pesada. Preços e desconto seguem a Classe da ficha.</t>
      </text>
    </comment>
    <comment ref="E1122" authorId="0" shapeId="0">
      <text>
        <t>Em branco herda a base. Sem base, escolha Leve, Média ou Pesada. Preços e desconto seguem a Classe da ficha.</t>
      </text>
    </comment>
    <comment ref="J1122" authorId="0" shapeId="0">
      <text>
        <t>Em branco herda a base. Sem base, escolha Leve, Média ou Pesada. Preços e desconto seguem a Classe da ficha.</t>
      </text>
    </comment>
    <comment ref="M1122" authorId="0" shapeId="0">
      <text>
        <t>Em branco herda a base. Sem base, escolha Leve, Média ou Pesada. Preços e desconto seguem a Classe da ficha.</t>
      </text>
    </comment>
    <comment ref="B1123" authorId="0" shapeId="0">
      <text>
        <t>Em branco herda a base. Sim indica que o efeito exige TR, inclusive em Forma de ataque.</t>
      </text>
    </comment>
    <comment ref="E1123" authorId="0" shapeId="0">
      <text>
        <t>Em branco herda a base. Sim indica que o efeito exige TR, inclusive em Forma de ataque.</t>
      </text>
    </comment>
    <comment ref="J1123" authorId="0" shapeId="0">
      <text>
        <t>Em branco herda a base. Sim indica que o efeito exige TR, inclusive em Forma de ataque.</t>
      </text>
    </comment>
    <comment ref="M1123" authorId="0" shapeId="0">
      <text>
        <t>Em branco herda a base. Sim indica que o efeito exige TR, inclusive em Forma de ataque.</t>
      </text>
    </comment>
    <comment ref="B1125" authorId="0" shapeId="0">
      <text>
        <t>Campo do cadastro custom. Em branco herda a base do livro, quando escolhida.</t>
      </text>
    </comment>
    <comment ref="J1125" authorId="0" shapeId="0">
      <text>
        <t>Campo do cadastro custom. Em branco herda a base do livro, quando escolhida.</t>
      </text>
    </comment>
    <comment ref="B1126" authorId="0" shapeId="0">
      <text>
        <t>Descreva requisitos, incompatibilidades e limite de compras. Verificações da base continuam; texto livre é conferido pelo mestre e pelo bot.</t>
      </text>
    </comment>
    <comment ref="J1126" authorId="0" shapeId="0">
      <text>
        <t>Descreva requisitos, incompatibilidades e limite de compras. Verificações da base continuam; texto livre é conferido pelo mestre e pelo bot.</t>
      </text>
    </comment>
    <comment ref="B1131" authorId="0" shapeId="0">
      <text>
        <t>Campo do cadastro custom. Em branco herda a base do livro, quando escolhida.</t>
      </text>
    </comment>
    <comment ref="J1131" authorId="0" shapeId="0">
      <text>
        <t>Campo do cadastro custom. Em branco herda a base do livro, quando escolhida.</t>
      </text>
    </comment>
    <comment ref="B1132" authorId="0" shapeId="0">
      <text>
        <t>Efeito completo da Melhoria. Números do personagem sem campo próprio são registrados em BÔNUS E MUDANÇAS.</t>
      </text>
    </comment>
    <comment ref="J1132" authorId="0" shapeId="0">
      <text>
        <t>Efeito completo da Melhoria. Números do personagem sem campo próprio são registrados em BÔNUS E MUDANÇAS.</t>
      </text>
    </comment>
    <comment ref="B1138" authorId="0" shapeId="0">
      <text>
        <t>Campo do cadastro custom. Em branco herda a base do livro, quando escolhida.</t>
      </text>
    </comment>
    <comment ref="J1138" authorId="0" shapeId="0">
      <text>
        <t>Campo do cadastro custom. Em branco herda a base do livro, quando escolhida.</t>
      </text>
    </comment>
    <comment ref="B1141" authorId="0" shapeId="0">
      <text>
        <t>Campo do cadastro custom. Em branco herda a base do livro, quando escolhida.</t>
      </text>
    </comment>
    <comment ref="J1141" authorId="0" shapeId="0">
      <text>
        <t>Campo do cadastro custom. Em branco herda a base do livro, quando escolhida.</t>
      </text>
    </comment>
    <comment ref="B1142" authorId="0" shapeId="0">
      <text>
        <t>Campo do cadastro custom. Em branco herda a base do livro, quando escolhida.</t>
      </text>
    </comment>
    <comment ref="F1142" authorId="0" shapeId="0">
      <text>
        <t>Campo do cadastro custom. Em branco herda a base do livro, quando escolhida.</t>
      </text>
    </comment>
    <comment ref="J1142" authorId="0" shapeId="0">
      <text>
        <t>Campo do cadastro custom. Em branco herda a base do livro, quando escolhida.</t>
      </text>
    </comment>
    <comment ref="N1142" authorId="0" shapeId="0">
      <text>
        <t>Campo do cadastro custom. Em branco herda a base do livro, quando escolhida.</t>
      </text>
    </comment>
    <comment ref="B1143" authorId="0" shapeId="0">
      <text>
        <t>Condição usa este mesmo cadastro e orçamento de Melhoria. Família em branco usa a base ou Controle sem base; EXIGE TR deve ficar vazio ou Sim. Peso e efeito seguem os campos deste cartão. Texto não executa regras.</t>
      </text>
    </comment>
    <comment ref="F1143" authorId="0" shapeId="0">
      <text>
        <t>Lembrete marcado pelo jogador. Aprovação ocorre pelo bot no chat.</t>
      </text>
    </comment>
    <comment ref="J1143" authorId="0" shapeId="0">
      <text>
        <t>Condição usa este mesmo cadastro e orçamento de Melhoria. Família em branco usa a base ou Controle sem base; EXIGE TR deve ficar vazio ou Sim. Peso e efeito seguem os campos deste cartão. Texto não executa regras.</t>
      </text>
    </comment>
    <comment ref="N1143" authorId="0" shapeId="0">
      <text>
        <t>Lembrete marcado pelo jogador. Aprovação ocorre pelo bot no chat.</t>
      </text>
    </comment>
    <comment ref="B1144" authorId="0" shapeId="0">
      <text>
        <t>Campo do cadastro custom. Em branco herda a base do livro, quando escolhida.</t>
      </text>
    </comment>
    <comment ref="J1144" authorId="0" shapeId="0">
      <text>
        <t>Campo do cadastro custom. Em branco herda a base do livro, quando escolhida.</t>
      </text>
    </comment>
    <comment ref="B1145" authorId="0" shapeId="0">
      <text>
        <t>Campo do cadastro custom. Em branco herda a base do livro, quando escolhida.</t>
      </text>
    </comment>
    <comment ref="J1145" authorId="0" shapeId="0">
      <text>
        <t>Campo do cadastro custom. Em branco herda a base do livro, quando escolhida.</t>
      </text>
    </comment>
    <comment ref="B1146" authorId="0" shapeId="0">
      <text>
        <t>Opcional. Nenhuma cria do zero. Com base, campos em branco e verificações específicas herdam o livro. Texto livre não cria automações.</t>
      </text>
    </comment>
    <comment ref="E1146" authorId="0" shapeId="0">
      <text>
        <t>Opcional. Nenhuma cria do zero. Com base, campos em branco e verificações específicas herdam o livro. Texto livre não cria automações.</t>
      </text>
    </comment>
    <comment ref="J1146" authorId="0" shapeId="0">
      <text>
        <t>Opcional. Nenhuma cria do zero. Com base, campos em branco e verificações específicas herdam o livro. Texto livre não cria automações.</t>
      </text>
    </comment>
    <comment ref="M1146" authorId="0" shapeId="0">
      <text>
        <t>Opcional. Nenhuma cria do zero. Com base, campos em branco e verificações específicas herdam o livro. Texto livre não cria automações.</t>
      </text>
    </comment>
    <comment ref="B1147" authorId="0" shapeId="0">
      <text>
        <t>Em branco herda a base; Nenhuma remove a Família. A técnica usa o estado cadastrado; entidades usam suas próprias Famílias abertas.</t>
      </text>
    </comment>
    <comment ref="E1147" authorId="0" shapeId="0">
      <text>
        <t>Em branco herda a base; Nenhuma remove a Família. A técnica usa o estado cadastrado; entidades usam suas próprias Famílias abertas.</t>
      </text>
    </comment>
    <comment ref="J1147" authorId="0" shapeId="0">
      <text>
        <t>Em branco herda a base; Nenhuma remove a Família. A técnica usa o estado cadastrado; entidades usam suas próprias Famílias abertas.</t>
      </text>
    </comment>
    <comment ref="M1147" authorId="0" shapeId="0">
      <text>
        <t>Em branco herda a base; Nenhuma remove a Família. A técnica usa o estado cadastrado; entidades usam suas próprias Famílias abertas.</t>
      </text>
    </comment>
    <comment ref="B1148" authorId="0" shapeId="0">
      <text>
        <t>Em branco herda a base. Sem base, escolha Leve, Média ou Pesada. Preços e desconto seguem a Classe da ficha.</t>
      </text>
    </comment>
    <comment ref="E1148" authorId="0" shapeId="0">
      <text>
        <t>Em branco herda a base. Sem base, escolha Leve, Média ou Pesada. Preços e desconto seguem a Classe da ficha.</t>
      </text>
    </comment>
    <comment ref="J1148" authorId="0" shapeId="0">
      <text>
        <t>Em branco herda a base. Sem base, escolha Leve, Média ou Pesada. Preços e desconto seguem a Classe da ficha.</t>
      </text>
    </comment>
    <comment ref="M1148" authorId="0" shapeId="0">
      <text>
        <t>Em branco herda a base. Sem base, escolha Leve, Média ou Pesada. Preços e desconto seguem a Classe da ficha.</t>
      </text>
    </comment>
    <comment ref="B1149" authorId="0" shapeId="0">
      <text>
        <t>Em branco herda a base. Sim indica que o efeito exige TR, inclusive em Forma de ataque.</t>
      </text>
    </comment>
    <comment ref="E1149" authorId="0" shapeId="0">
      <text>
        <t>Em branco herda a base. Sim indica que o efeito exige TR, inclusive em Forma de ataque.</t>
      </text>
    </comment>
    <comment ref="J1149" authorId="0" shapeId="0">
      <text>
        <t>Em branco herda a base. Sim indica que o efeito exige TR, inclusive em Forma de ataque.</t>
      </text>
    </comment>
    <comment ref="M1149" authorId="0" shapeId="0">
      <text>
        <t>Em branco herda a base. Sim indica que o efeito exige TR, inclusive em Forma de ataque.</t>
      </text>
    </comment>
    <comment ref="B1151" authorId="0" shapeId="0">
      <text>
        <t>Campo do cadastro custom. Em branco herda a base do livro, quando escolhida.</t>
      </text>
    </comment>
    <comment ref="J1151" authorId="0" shapeId="0">
      <text>
        <t>Campo do cadastro custom. Em branco herda a base do livro, quando escolhida.</t>
      </text>
    </comment>
    <comment ref="B1152" authorId="0" shapeId="0">
      <text>
        <t>Descreva requisitos, incompatibilidades e limite de compras. Verificações da base continuam; texto livre é conferido pelo mestre e pelo bot.</t>
      </text>
    </comment>
    <comment ref="J1152" authorId="0" shapeId="0">
      <text>
        <t>Descreva requisitos, incompatibilidades e limite de compras. Verificações da base continuam; texto livre é conferido pelo mestre e pelo bot.</t>
      </text>
    </comment>
    <comment ref="B1157" authorId="0" shapeId="0">
      <text>
        <t>Campo do cadastro custom. Em branco herda a base do livro, quando escolhida.</t>
      </text>
    </comment>
    <comment ref="J1157" authorId="0" shapeId="0">
      <text>
        <t>Campo do cadastro custom. Em branco herda a base do livro, quando escolhida.</t>
      </text>
    </comment>
    <comment ref="B1158" authorId="0" shapeId="0">
      <text>
        <t>Efeito completo da Melhoria. Números do personagem sem campo próprio são registrados em BÔNUS E MUDANÇAS.</t>
      </text>
    </comment>
    <comment ref="J1158" authorId="0" shapeId="0">
      <text>
        <t>Efeito completo da Melhoria. Números do personagem sem campo próprio são registrados em BÔNUS E MUDANÇAS.</t>
      </text>
    </comment>
    <comment ref="B1164" authorId="0" shapeId="0">
      <text>
        <t>Campo do cadastro custom. Em branco herda a base do livro, quando escolhida.</t>
      </text>
    </comment>
    <comment ref="J1164" authorId="0" shapeId="0">
      <text>
        <t>Campo do cadastro custom. Em branco herda a base do livro, quando escolhida.</t>
      </text>
    </comment>
    <comment ref="B1167" authorId="0" shapeId="0">
      <text>
        <t>Campo do cadastro custom. Em branco herda a base do livro, quando escolhida.</t>
      </text>
    </comment>
    <comment ref="J1167" authorId="0" shapeId="0">
      <text>
        <t>Campo do cadastro custom. Em branco herda a base do livro, quando escolhida.</t>
      </text>
    </comment>
    <comment ref="B1168" authorId="0" shapeId="0">
      <text>
        <t>Campo do cadastro custom. Em branco herda a base do livro, quando escolhida.</t>
      </text>
    </comment>
    <comment ref="F1168" authorId="0" shapeId="0">
      <text>
        <t>Campo do cadastro custom. Em branco herda a base do livro, quando escolhida.</t>
      </text>
    </comment>
    <comment ref="J1168" authorId="0" shapeId="0">
      <text>
        <t>Campo do cadastro custom. Em branco herda a base do livro, quando escolhida.</t>
      </text>
    </comment>
    <comment ref="N1168" authorId="0" shapeId="0">
      <text>
        <t>Campo do cadastro custom. Em branco herda a base do livro, quando escolhida.</t>
      </text>
    </comment>
    <comment ref="B1169" authorId="0" shapeId="0">
      <text>
        <t>Condição usa este mesmo cadastro e orçamento de Melhoria. Família em branco usa a base ou Controle sem base; EXIGE TR deve ficar vazio ou Sim. Peso e efeito seguem os campos deste cartão. Texto não executa regras.</t>
      </text>
    </comment>
    <comment ref="F1169" authorId="0" shapeId="0">
      <text>
        <t>Lembrete marcado pelo jogador. Aprovação ocorre pelo bot no chat.</t>
      </text>
    </comment>
    <comment ref="J1169" authorId="0" shapeId="0">
      <text>
        <t>Condição usa este mesmo cadastro e orçamento de Melhoria. Família em branco usa a base ou Controle sem base; EXIGE TR deve ficar vazio ou Sim. Peso e efeito seguem os campos deste cartão. Texto não executa regras.</t>
      </text>
    </comment>
    <comment ref="N1169" authorId="0" shapeId="0">
      <text>
        <t>Lembrete marcado pelo jogador. Aprovação ocorre pelo bot no chat.</t>
      </text>
    </comment>
    <comment ref="B1170" authorId="0" shapeId="0">
      <text>
        <t>Campo do cadastro custom. Em branco herda a base do livro, quando escolhida.</t>
      </text>
    </comment>
    <comment ref="J1170" authorId="0" shapeId="0">
      <text>
        <t>Campo do cadastro custom. Em branco herda a base do livro, quando escolhida.</t>
      </text>
    </comment>
    <comment ref="B1171" authorId="0" shapeId="0">
      <text>
        <t>Campo do cadastro custom. Em branco herda a base do livro, quando escolhida.</t>
      </text>
    </comment>
    <comment ref="J1171" authorId="0" shapeId="0">
      <text>
        <t>Campo do cadastro custom. Em branco herda a base do livro, quando escolhida.</t>
      </text>
    </comment>
    <comment ref="B1172" authorId="0" shapeId="0">
      <text>
        <t>Opcional. Nenhuma cria do zero. Com base, campos em branco e verificações específicas herdam o livro. Texto livre não cria automações.</t>
      </text>
    </comment>
    <comment ref="E1172" authorId="0" shapeId="0">
      <text>
        <t>Opcional. Nenhuma cria do zero. Com base, campos em branco e verificações específicas herdam o livro. Texto livre não cria automações.</t>
      </text>
    </comment>
    <comment ref="J1172" authorId="0" shapeId="0">
      <text>
        <t>Opcional. Nenhuma cria do zero. Com base, campos em branco e verificações específicas herdam o livro. Texto livre não cria automações.</t>
      </text>
    </comment>
    <comment ref="M1172" authorId="0" shapeId="0">
      <text>
        <t>Opcional. Nenhuma cria do zero. Com base, campos em branco e verificações específicas herdam o livro. Texto livre não cria automações.</t>
      </text>
    </comment>
    <comment ref="B1173" authorId="0" shapeId="0">
      <text>
        <t>Em branco herda a base; Nenhuma remove a Família. A técnica usa o estado cadastrado; entidades usam suas próprias Famílias abertas.</t>
      </text>
    </comment>
    <comment ref="E1173" authorId="0" shapeId="0">
      <text>
        <t>Em branco herda a base; Nenhuma remove a Família. A técnica usa o estado cadastrado; entidades usam suas próprias Famílias abertas.</t>
      </text>
    </comment>
    <comment ref="J1173" authorId="0" shapeId="0">
      <text>
        <t>Em branco herda a base; Nenhuma remove a Família. A técnica usa o estado cadastrado; entidades usam suas próprias Famílias abertas.</t>
      </text>
    </comment>
    <comment ref="M1173" authorId="0" shapeId="0">
      <text>
        <t>Em branco herda a base; Nenhuma remove a Família. A técnica usa o estado cadastrado; entidades usam suas próprias Famílias abertas.</t>
      </text>
    </comment>
    <comment ref="B1174" authorId="0" shapeId="0">
      <text>
        <t>Em branco herda a base. Sem base, escolha Leve, Média ou Pesada. Preços e desconto seguem a Classe da ficha.</t>
      </text>
    </comment>
    <comment ref="E1174" authorId="0" shapeId="0">
      <text>
        <t>Em branco herda a base. Sem base, escolha Leve, Média ou Pesada. Preços e desconto seguem a Classe da ficha.</t>
      </text>
    </comment>
    <comment ref="J1174" authorId="0" shapeId="0">
      <text>
        <t>Em branco herda a base. Sem base, escolha Leve, Média ou Pesada. Preços e desconto seguem a Classe da ficha.</t>
      </text>
    </comment>
    <comment ref="M1174" authorId="0" shapeId="0">
      <text>
        <t>Em branco herda a base. Sem base, escolha Leve, Média ou Pesada. Preços e desconto seguem a Classe da ficha.</t>
      </text>
    </comment>
    <comment ref="B1175" authorId="0" shapeId="0">
      <text>
        <t>Em branco herda a base. Sim indica que o efeito exige TR, inclusive em Forma de ataque.</t>
      </text>
    </comment>
    <comment ref="E1175" authorId="0" shapeId="0">
      <text>
        <t>Em branco herda a base. Sim indica que o efeito exige TR, inclusive em Forma de ataque.</t>
      </text>
    </comment>
    <comment ref="J1175" authorId="0" shapeId="0">
      <text>
        <t>Em branco herda a base. Sim indica que o efeito exige TR, inclusive em Forma de ataque.</t>
      </text>
    </comment>
    <comment ref="M1175" authorId="0" shapeId="0">
      <text>
        <t>Em branco herda a base. Sim indica que o efeito exige TR, inclusive em Forma de ataque.</t>
      </text>
    </comment>
    <comment ref="B1177" authorId="0" shapeId="0">
      <text>
        <t>Campo do cadastro custom. Em branco herda a base do livro, quando escolhida.</t>
      </text>
    </comment>
    <comment ref="J1177" authorId="0" shapeId="0">
      <text>
        <t>Campo do cadastro custom. Em branco herda a base do livro, quando escolhida.</t>
      </text>
    </comment>
    <comment ref="B1178" authorId="0" shapeId="0">
      <text>
        <t>Descreva requisitos, incompatibilidades e limite de compras. Verificações da base continuam; texto livre é conferido pelo mestre e pelo bot.</t>
      </text>
    </comment>
    <comment ref="J1178" authorId="0" shapeId="0">
      <text>
        <t>Descreva requisitos, incompatibilidades e limite de compras. Verificações da base continuam; texto livre é conferido pelo mestre e pelo bot.</t>
      </text>
    </comment>
    <comment ref="B1183" authorId="0" shapeId="0">
      <text>
        <t>Campo do cadastro custom. Em branco herda a base do livro, quando escolhida.</t>
      </text>
    </comment>
    <comment ref="J1183" authorId="0" shapeId="0">
      <text>
        <t>Campo do cadastro custom. Em branco herda a base do livro, quando escolhida.</t>
      </text>
    </comment>
    <comment ref="B1184" authorId="0" shapeId="0">
      <text>
        <t>Efeito completo da Melhoria. Números do personagem sem campo próprio são registrados em BÔNUS E MUDANÇAS.</t>
      </text>
    </comment>
    <comment ref="J1184" authorId="0" shapeId="0">
      <text>
        <t>Efeito completo da Melhoria. Números do personagem sem campo próprio são registrados em BÔNUS E MUDANÇAS.</t>
      </text>
    </comment>
    <comment ref="B1190" authorId="0" shapeId="0">
      <text>
        <t>Campo do cadastro custom. Em branco herda a base do livro, quando escolhida.</t>
      </text>
    </comment>
    <comment ref="J1190" authorId="0" shapeId="0">
      <text>
        <t>Campo do cadastro custom. Em branco herda a base do livro, quando escolhida.</t>
      </text>
    </comment>
    <comment ref="B1193" authorId="0" shapeId="0">
      <text>
        <t>Campo do cadastro custom. Em branco herda a base do livro, quando escolhida.</t>
      </text>
    </comment>
    <comment ref="J1193" authorId="0" shapeId="0">
      <text>
        <t>Campo do cadastro custom. Em branco herda a base do livro, quando escolhida.</t>
      </text>
    </comment>
    <comment ref="B1194" authorId="0" shapeId="0">
      <text>
        <t>Campo do cadastro custom. Em branco herda a base do livro, quando escolhida.</t>
      </text>
    </comment>
    <comment ref="F1194" authorId="0" shapeId="0">
      <text>
        <t>Campo do cadastro custom. Em branco herda a base do livro, quando escolhida.</t>
      </text>
    </comment>
    <comment ref="J1194" authorId="0" shapeId="0">
      <text>
        <t>Campo do cadastro custom. Em branco herda a base do livro, quando escolhida.</t>
      </text>
    </comment>
    <comment ref="N1194" authorId="0" shapeId="0">
      <text>
        <t>Campo do cadastro custom. Em branco herda a base do livro, quando escolhida.</t>
      </text>
    </comment>
    <comment ref="B1195" authorId="0" shapeId="0">
      <text>
        <t>Condição usa este mesmo cadastro e orçamento de Melhoria. Família em branco usa a base ou Controle sem base; EXIGE TR deve ficar vazio ou Sim. Peso e efeito seguem os campos deste cartão. Texto não executa regras.</t>
      </text>
    </comment>
    <comment ref="F1195" authorId="0" shapeId="0">
      <text>
        <t>Lembrete marcado pelo jogador. Aprovação ocorre pelo bot no chat.</t>
      </text>
    </comment>
    <comment ref="J1195" authorId="0" shapeId="0">
      <text>
        <t>Condição usa este mesmo cadastro e orçamento de Melhoria. Família em branco usa a base ou Controle sem base; EXIGE TR deve ficar vazio ou Sim. Peso e efeito seguem os campos deste cartão. Texto não executa regras.</t>
      </text>
    </comment>
    <comment ref="N1195" authorId="0" shapeId="0">
      <text>
        <t>Lembrete marcado pelo jogador. Aprovação ocorre pelo bot no chat.</t>
      </text>
    </comment>
    <comment ref="B1196" authorId="0" shapeId="0">
      <text>
        <t>Campo do cadastro custom. Em branco herda a base do livro, quando escolhida.</t>
      </text>
    </comment>
    <comment ref="J1196" authorId="0" shapeId="0">
      <text>
        <t>Campo do cadastro custom. Em branco herda a base do livro, quando escolhida.</t>
      </text>
    </comment>
    <comment ref="B1197" authorId="0" shapeId="0">
      <text>
        <t>Campo do cadastro custom. Em branco herda a base do livro, quando escolhida.</t>
      </text>
    </comment>
    <comment ref="J1197" authorId="0" shapeId="0">
      <text>
        <t>Campo do cadastro custom. Em branco herda a base do livro, quando escolhida.</t>
      </text>
    </comment>
    <comment ref="B1198" authorId="0" shapeId="0">
      <text>
        <t>Opcional. Nenhuma cria do zero. Com base, campos em branco e verificações específicas herdam o livro. Texto livre não cria automações.</t>
      </text>
    </comment>
    <comment ref="E1198" authorId="0" shapeId="0">
      <text>
        <t>Opcional. Nenhuma cria do zero. Com base, campos em branco e verificações específicas herdam o livro. Texto livre não cria automações.</t>
      </text>
    </comment>
    <comment ref="J1198" authorId="0" shapeId="0">
      <text>
        <t>Opcional. Nenhuma cria do zero. Com base, campos em branco e verificações específicas herdam o livro. Texto livre não cria automações.</t>
      </text>
    </comment>
    <comment ref="M1198" authorId="0" shapeId="0">
      <text>
        <t>Opcional. Nenhuma cria do zero. Com base, campos em branco e verificações específicas herdam o livro. Texto livre não cria automações.</t>
      </text>
    </comment>
    <comment ref="B1199" authorId="0" shapeId="0">
      <text>
        <t>Em branco herda a base; Nenhuma remove a Família. A técnica usa o estado cadastrado; entidades usam suas próprias Famílias abertas.</t>
      </text>
    </comment>
    <comment ref="E1199" authorId="0" shapeId="0">
      <text>
        <t>Em branco herda a base; Nenhuma remove a Família. A técnica usa o estado cadastrado; entidades usam suas próprias Famílias abertas.</t>
      </text>
    </comment>
    <comment ref="J1199" authorId="0" shapeId="0">
      <text>
        <t>Em branco herda a base; Nenhuma remove a Família. A técnica usa o estado cadastrado; entidades usam suas próprias Famílias abertas.</t>
      </text>
    </comment>
    <comment ref="M1199" authorId="0" shapeId="0">
      <text>
        <t>Em branco herda a base; Nenhuma remove a Família. A técnica usa o estado cadastrado; entidades usam suas próprias Famílias abertas.</t>
      </text>
    </comment>
    <comment ref="B1200" authorId="0" shapeId="0">
      <text>
        <t>Em branco herda a base. Sem base, escolha Leve, Média ou Pesada. Preços e desconto seguem a Classe da ficha.</t>
      </text>
    </comment>
    <comment ref="E1200" authorId="0" shapeId="0">
      <text>
        <t>Em branco herda a base. Sem base, escolha Leve, Média ou Pesada. Preços e desconto seguem a Classe da ficha.</t>
      </text>
    </comment>
    <comment ref="J1200" authorId="0" shapeId="0">
      <text>
        <t>Em branco herda a base. Sem base, escolha Leve, Média ou Pesada. Preços e desconto seguem a Classe da ficha.</t>
      </text>
    </comment>
    <comment ref="M1200" authorId="0" shapeId="0">
      <text>
        <t>Em branco herda a base. Sem base, escolha Leve, Média ou Pesada. Preços e desconto seguem a Classe da ficha.</t>
      </text>
    </comment>
    <comment ref="B1201" authorId="0" shapeId="0">
      <text>
        <t>Em branco herda a base. Sim indica que o efeito exige TR, inclusive em Forma de ataque.</t>
      </text>
    </comment>
    <comment ref="E1201" authorId="0" shapeId="0">
      <text>
        <t>Em branco herda a base. Sim indica que o efeito exige TR, inclusive em Forma de ataque.</t>
      </text>
    </comment>
    <comment ref="J1201" authorId="0" shapeId="0">
      <text>
        <t>Em branco herda a base. Sim indica que o efeito exige TR, inclusive em Forma de ataque.</t>
      </text>
    </comment>
    <comment ref="M1201" authorId="0" shapeId="0">
      <text>
        <t>Em branco herda a base. Sim indica que o efeito exige TR, inclusive em Forma de ataque.</t>
      </text>
    </comment>
    <comment ref="B1203" authorId="0" shapeId="0">
      <text>
        <t>Campo do cadastro custom. Em branco herda a base do livro, quando escolhida.</t>
      </text>
    </comment>
    <comment ref="J1203" authorId="0" shapeId="0">
      <text>
        <t>Campo do cadastro custom. Em branco herda a base do livro, quando escolhida.</t>
      </text>
    </comment>
    <comment ref="B1204" authorId="0" shapeId="0">
      <text>
        <t>Descreva requisitos, incompatibilidades e limite de compras. Verificações da base continuam; texto livre é conferido pelo mestre e pelo bot.</t>
      </text>
    </comment>
    <comment ref="J1204" authorId="0" shapeId="0">
      <text>
        <t>Descreva requisitos, incompatibilidades e limite de compras. Verificações da base continuam; texto livre é conferido pelo mestre e pelo bot.</t>
      </text>
    </comment>
    <comment ref="B1209" authorId="0" shapeId="0">
      <text>
        <t>Campo do cadastro custom. Em branco herda a base do livro, quando escolhida.</t>
      </text>
    </comment>
    <comment ref="J1209" authorId="0" shapeId="0">
      <text>
        <t>Campo do cadastro custom. Em branco herda a base do livro, quando escolhida.</t>
      </text>
    </comment>
    <comment ref="B1210" authorId="0" shapeId="0">
      <text>
        <t>Efeito completo da Melhoria. Números do personagem sem campo próprio são registrados em BÔNUS E MUDANÇAS.</t>
      </text>
    </comment>
    <comment ref="J1210" authorId="0" shapeId="0">
      <text>
        <t>Efeito completo da Melhoria. Números do personagem sem campo próprio são registrados em BÔNUS E MUDANÇAS.</t>
      </text>
    </comment>
    <comment ref="B1216" authorId="0" shapeId="0">
      <text>
        <t>Campo do cadastro custom. Em branco herda a base do livro, quando escolhida.</t>
      </text>
    </comment>
    <comment ref="J1216" authorId="0" shapeId="0">
      <text>
        <t>Campo do cadastro custom. Em branco herda a base do livro, quando escolhida.</t>
      </text>
    </comment>
    <comment ref="B1219" authorId="0" shapeId="0">
      <text>
        <t>Campo do cadastro custom. Em branco herda a base do livro, quando escolhida.</t>
      </text>
    </comment>
    <comment ref="J1219" authorId="0" shapeId="0">
      <text>
        <t>Campo do cadastro custom. Em branco herda a base do livro, quando escolhida.</t>
      </text>
    </comment>
    <comment ref="B1220" authorId="0" shapeId="0">
      <text>
        <t>Campo do cadastro custom. Em branco herda a base do livro, quando escolhida.</t>
      </text>
    </comment>
    <comment ref="F1220" authorId="0" shapeId="0">
      <text>
        <t>Campo do cadastro custom. Em branco herda a base do livro, quando escolhida.</t>
      </text>
    </comment>
    <comment ref="J1220" authorId="0" shapeId="0">
      <text>
        <t>Campo do cadastro custom. Em branco herda a base do livro, quando escolhida.</t>
      </text>
    </comment>
    <comment ref="N1220" authorId="0" shapeId="0">
      <text>
        <t>Campo do cadastro custom. Em branco herda a base do livro, quando escolhida.</t>
      </text>
    </comment>
    <comment ref="B1221" authorId="0" shapeId="0">
      <text>
        <t>Condição usa este mesmo cadastro e orçamento de Melhoria. Família em branco usa a base ou Controle sem base; EXIGE TR deve ficar vazio ou Sim. Peso e efeito seguem os campos deste cartão. Texto não executa regras.</t>
      </text>
    </comment>
    <comment ref="F1221" authorId="0" shapeId="0">
      <text>
        <t>Lembrete marcado pelo jogador. Aprovação ocorre pelo bot no chat.</t>
      </text>
    </comment>
    <comment ref="J1221" authorId="0" shapeId="0">
      <text>
        <t>Condição usa este mesmo cadastro e orçamento de Melhoria. Família em branco usa a base ou Controle sem base; EXIGE TR deve ficar vazio ou Sim. Peso e efeito seguem os campos deste cartão. Texto não executa regras.</t>
      </text>
    </comment>
    <comment ref="N1221" authorId="0" shapeId="0">
      <text>
        <t>Lembrete marcado pelo jogador. Aprovação ocorre pelo bot no chat.</t>
      </text>
    </comment>
    <comment ref="B1222" authorId="0" shapeId="0">
      <text>
        <t>Campo do cadastro custom. Em branco herda a base do livro, quando escolhida.</t>
      </text>
    </comment>
    <comment ref="J1222" authorId="0" shapeId="0">
      <text>
        <t>Campo do cadastro custom. Em branco herda a base do livro, quando escolhida.</t>
      </text>
    </comment>
    <comment ref="B1223" authorId="0" shapeId="0">
      <text>
        <t>Campo do cadastro custom. Em branco herda a base do livro, quando escolhida.</t>
      </text>
    </comment>
    <comment ref="J1223" authorId="0" shapeId="0">
      <text>
        <t>Campo do cadastro custom. Em branco herda a base do livro, quando escolhida.</t>
      </text>
    </comment>
    <comment ref="B1224" authorId="0" shapeId="0">
      <text>
        <t>Opcional. Nenhuma cria do zero. Com base, campos em branco e verificações específicas herdam o livro. Texto livre não cria automações.</t>
      </text>
    </comment>
    <comment ref="E1224" authorId="0" shapeId="0">
      <text>
        <t>Opcional. Nenhuma cria do zero. Com base, campos em branco e verificações específicas herdam o livro. Texto livre não cria automações.</t>
      </text>
    </comment>
    <comment ref="J1224" authorId="0" shapeId="0">
      <text>
        <t>Opcional. Nenhuma cria do zero. Com base, campos em branco e verificações específicas herdam o livro. Texto livre não cria automações.</t>
      </text>
    </comment>
    <comment ref="M1224" authorId="0" shapeId="0">
      <text>
        <t>Opcional. Nenhuma cria do zero. Com base, campos em branco e verificações específicas herdam o livro. Texto livre não cria automações.</t>
      </text>
    </comment>
    <comment ref="B1225" authorId="0" shapeId="0">
      <text>
        <t>Em branco herda a base; Nenhuma remove a Família. A técnica usa o estado cadastrado; entidades usam suas próprias Famílias abertas.</t>
      </text>
    </comment>
    <comment ref="E1225" authorId="0" shapeId="0">
      <text>
        <t>Em branco herda a base; Nenhuma remove a Família. A técnica usa o estado cadastrado; entidades usam suas próprias Famílias abertas.</t>
      </text>
    </comment>
    <comment ref="J1225" authorId="0" shapeId="0">
      <text>
        <t>Em branco herda a base; Nenhuma remove a Família. A técnica usa o estado cadastrado; entidades usam suas próprias Famílias abertas.</t>
      </text>
    </comment>
    <comment ref="M1225" authorId="0" shapeId="0">
      <text>
        <t>Em branco herda a base; Nenhuma remove a Família. A técnica usa o estado cadastrado; entidades usam suas próprias Famílias abertas.</t>
      </text>
    </comment>
    <comment ref="B1226" authorId="0" shapeId="0">
      <text>
        <t>Em branco herda a base. Sem base, escolha Leve, Média ou Pesada. Preços e desconto seguem a Classe da ficha.</t>
      </text>
    </comment>
    <comment ref="E1226" authorId="0" shapeId="0">
      <text>
        <t>Em branco herda a base. Sem base, escolha Leve, Média ou Pesada. Preços e desconto seguem a Classe da ficha.</t>
      </text>
    </comment>
    <comment ref="J1226" authorId="0" shapeId="0">
      <text>
        <t>Em branco herda a base. Sem base, escolha Leve, Média ou Pesada. Preços e desconto seguem a Classe da ficha.</t>
      </text>
    </comment>
    <comment ref="M1226" authorId="0" shapeId="0">
      <text>
        <t>Em branco herda a base. Sem base, escolha Leve, Média ou Pesada. Preços e desconto seguem a Classe da ficha.</t>
      </text>
    </comment>
    <comment ref="B1227" authorId="0" shapeId="0">
      <text>
        <t>Em branco herda a base. Sim indica que o efeito exige TR, inclusive em Forma de ataque.</t>
      </text>
    </comment>
    <comment ref="E1227" authorId="0" shapeId="0">
      <text>
        <t>Em branco herda a base. Sim indica que o efeito exige TR, inclusive em Forma de ataque.</t>
      </text>
    </comment>
    <comment ref="J1227" authorId="0" shapeId="0">
      <text>
        <t>Em branco herda a base. Sim indica que o efeito exige TR, inclusive em Forma de ataque.</t>
      </text>
    </comment>
    <comment ref="M1227" authorId="0" shapeId="0">
      <text>
        <t>Em branco herda a base. Sim indica que o efeito exige TR, inclusive em Forma de ataque.</t>
      </text>
    </comment>
    <comment ref="B1229" authorId="0" shapeId="0">
      <text>
        <t>Campo do cadastro custom. Em branco herda a base do livro, quando escolhida.</t>
      </text>
    </comment>
    <comment ref="J1229" authorId="0" shapeId="0">
      <text>
        <t>Campo do cadastro custom. Em branco herda a base do livro, quando escolhida.</t>
      </text>
    </comment>
    <comment ref="B1230" authorId="0" shapeId="0">
      <text>
        <t>Descreva requisitos, incompatibilidades e limite de compras. Verificações da base continuam; texto livre é conferido pelo mestre e pelo bot.</t>
      </text>
    </comment>
    <comment ref="J1230" authorId="0" shapeId="0">
      <text>
        <t>Descreva requisitos, incompatibilidades e limite de compras. Verificações da base continuam; texto livre é conferido pelo mestre e pelo bot.</t>
      </text>
    </comment>
    <comment ref="B1235" authorId="0" shapeId="0">
      <text>
        <t>Campo do cadastro custom. Em branco herda a base do livro, quando escolhida.</t>
      </text>
    </comment>
    <comment ref="J1235" authorId="0" shapeId="0">
      <text>
        <t>Campo do cadastro custom. Em branco herda a base do livro, quando escolhida.</t>
      </text>
    </comment>
    <comment ref="B1236" authorId="0" shapeId="0">
      <text>
        <t>Efeito completo da Melhoria. Números do personagem sem campo próprio são registrados em BÔNUS E MUDANÇAS.</t>
      </text>
    </comment>
    <comment ref="J1236" authorId="0" shapeId="0">
      <text>
        <t>Efeito completo da Melhoria. Números do personagem sem campo próprio são registrados em BÔNUS E MUDANÇAS.</t>
      </text>
    </comment>
    <comment ref="B1242" authorId="0" shapeId="0">
      <text>
        <t>Campo do cadastro custom. Em branco herda a base do livro, quando escolhida.</t>
      </text>
    </comment>
    <comment ref="J1242" authorId="0" shapeId="0">
      <text>
        <t>Campo do cadastro custom. Em branco herda a base do livro, quando escolhida.</t>
      </text>
    </comment>
    <comment ref="B1245" authorId="0" shapeId="0">
      <text>
        <t>Campo do cadastro custom. Em branco herda a base do livro, quando escolhida.</t>
      </text>
    </comment>
    <comment ref="J1245" authorId="0" shapeId="0">
      <text>
        <t>Campo do cadastro custom. Em branco herda a base do livro, quando escolhida.</t>
      </text>
    </comment>
    <comment ref="B1246" authorId="0" shapeId="0">
      <text>
        <t>Campo do cadastro custom. Em branco herda a base do livro, quando escolhida.</t>
      </text>
    </comment>
    <comment ref="F1246" authorId="0" shapeId="0">
      <text>
        <t>Campo do cadastro custom. Em branco herda a base do livro, quando escolhida.</t>
      </text>
    </comment>
    <comment ref="J1246" authorId="0" shapeId="0">
      <text>
        <t>Campo do cadastro custom. Em branco herda a base do livro, quando escolhida.</t>
      </text>
    </comment>
    <comment ref="N1246" authorId="0" shapeId="0">
      <text>
        <t>Campo do cadastro custom. Em branco herda a base do livro, quando escolhida.</t>
      </text>
    </comment>
    <comment ref="B1247" authorId="0" shapeId="0">
      <text>
        <t>Condição usa este mesmo cadastro e orçamento de Melhoria. Família em branco usa a base ou Controle sem base; EXIGE TR deve ficar vazio ou Sim. Peso e efeito seguem os campos deste cartão. Texto não executa regras.</t>
      </text>
    </comment>
    <comment ref="F1247" authorId="0" shapeId="0">
      <text>
        <t>Lembrete marcado pelo jogador. Aprovação ocorre pelo bot no chat.</t>
      </text>
    </comment>
    <comment ref="J1247" authorId="0" shapeId="0">
      <text>
        <t>Condição usa este mesmo cadastro e orçamento de Melhoria. Família em branco usa a base ou Controle sem base; EXIGE TR deve ficar vazio ou Sim. Peso e efeito seguem os campos deste cartão. Texto não executa regras.</t>
      </text>
    </comment>
    <comment ref="N1247" authorId="0" shapeId="0">
      <text>
        <t>Lembrete marcado pelo jogador. Aprovação ocorre pelo bot no chat.</t>
      </text>
    </comment>
    <comment ref="B1248" authorId="0" shapeId="0">
      <text>
        <t>Campo do cadastro custom. Em branco herda a base do livro, quando escolhida.</t>
      </text>
    </comment>
    <comment ref="J1248" authorId="0" shapeId="0">
      <text>
        <t>Campo do cadastro custom. Em branco herda a base do livro, quando escolhida.</t>
      </text>
    </comment>
    <comment ref="B1249" authorId="0" shapeId="0">
      <text>
        <t>Campo do cadastro custom. Em branco herda a base do livro, quando escolhida.</t>
      </text>
    </comment>
    <comment ref="J1249" authorId="0" shapeId="0">
      <text>
        <t>Campo do cadastro custom. Em branco herda a base do livro, quando escolhida.</t>
      </text>
    </comment>
    <comment ref="B1250" authorId="0" shapeId="0">
      <text>
        <t>Opcional. Nenhuma cria do zero. Com base, campos em branco e verificações específicas herdam o livro. Texto livre não cria automações.</t>
      </text>
    </comment>
    <comment ref="E1250" authorId="0" shapeId="0">
      <text>
        <t>Opcional. Nenhuma cria do zero. Com base, campos em branco e verificações específicas herdam o livro. Texto livre não cria automações.</t>
      </text>
    </comment>
    <comment ref="J1250" authorId="0" shapeId="0">
      <text>
        <t>Opcional. Nenhuma cria do zero. Com base, campos em branco e verificações específicas herdam o livro. Texto livre não cria automações.</t>
      </text>
    </comment>
    <comment ref="M1250" authorId="0" shapeId="0">
      <text>
        <t>Opcional. Nenhuma cria do zero. Com base, campos em branco e verificações específicas herdam o livro. Texto livre não cria automações.</t>
      </text>
    </comment>
    <comment ref="B1251" authorId="0" shapeId="0">
      <text>
        <t>Em branco herda a base; Nenhuma remove a Família. A técnica usa o estado cadastrado; entidades usam suas próprias Famílias abertas.</t>
      </text>
    </comment>
    <comment ref="E1251" authorId="0" shapeId="0">
      <text>
        <t>Em branco herda a base; Nenhuma remove a Família. A técnica usa o estado cadastrado; entidades usam suas próprias Famílias abertas.</t>
      </text>
    </comment>
    <comment ref="J1251" authorId="0" shapeId="0">
      <text>
        <t>Em branco herda a base; Nenhuma remove a Família. A técnica usa o estado cadastrado; entidades usam suas próprias Famílias abertas.</t>
      </text>
    </comment>
    <comment ref="M1251" authorId="0" shapeId="0">
      <text>
        <t>Em branco herda a base; Nenhuma remove a Família. A técnica usa o estado cadastrado; entidades usam suas próprias Famílias abertas.</t>
      </text>
    </comment>
    <comment ref="B1252" authorId="0" shapeId="0">
      <text>
        <t>Em branco herda a base. Sem base, escolha Leve, Média ou Pesada. Preços e desconto seguem a Classe da ficha.</t>
      </text>
    </comment>
    <comment ref="E1252" authorId="0" shapeId="0">
      <text>
        <t>Em branco herda a base. Sem base, escolha Leve, Média ou Pesada. Preços e desconto seguem a Classe da ficha.</t>
      </text>
    </comment>
    <comment ref="J1252" authorId="0" shapeId="0">
      <text>
        <t>Em branco herda a base. Sem base, escolha Leve, Média ou Pesada. Preços e desconto seguem a Classe da ficha.</t>
      </text>
    </comment>
    <comment ref="M1252" authorId="0" shapeId="0">
      <text>
        <t>Em branco herda a base. Sem base, escolha Leve, Média ou Pesada. Preços e desconto seguem a Classe da ficha.</t>
      </text>
    </comment>
    <comment ref="B1253" authorId="0" shapeId="0">
      <text>
        <t>Em branco herda a base. Sim indica que o efeito exige TR, inclusive em Forma de ataque.</t>
      </text>
    </comment>
    <comment ref="E1253" authorId="0" shapeId="0">
      <text>
        <t>Em branco herda a base. Sim indica que o efeito exige TR, inclusive em Forma de ataque.</t>
      </text>
    </comment>
    <comment ref="J1253" authorId="0" shapeId="0">
      <text>
        <t>Em branco herda a base. Sim indica que o efeito exige TR, inclusive em Forma de ataque.</t>
      </text>
    </comment>
    <comment ref="M1253" authorId="0" shapeId="0">
      <text>
        <t>Em branco herda a base. Sim indica que o efeito exige TR, inclusive em Forma de ataque.</t>
      </text>
    </comment>
    <comment ref="B1255" authorId="0" shapeId="0">
      <text>
        <t>Campo do cadastro custom. Em branco herda a base do livro, quando escolhida.</t>
      </text>
    </comment>
    <comment ref="J1255" authorId="0" shapeId="0">
      <text>
        <t>Campo do cadastro custom. Em branco herda a base do livro, quando escolhida.</t>
      </text>
    </comment>
    <comment ref="B1256" authorId="0" shapeId="0">
      <text>
        <t>Descreva requisitos, incompatibilidades e limite de compras. Verificações da base continuam; texto livre é conferido pelo mestre e pelo bot.</t>
      </text>
    </comment>
    <comment ref="J1256" authorId="0" shapeId="0">
      <text>
        <t>Descreva requisitos, incompatibilidades e limite de compras. Verificações da base continuam; texto livre é conferido pelo mestre e pelo bot.</t>
      </text>
    </comment>
    <comment ref="B1261" authorId="0" shapeId="0">
      <text>
        <t>Campo do cadastro custom. Em branco herda a base do livro, quando escolhida.</t>
      </text>
    </comment>
    <comment ref="J1261" authorId="0" shapeId="0">
      <text>
        <t>Campo do cadastro custom. Em branco herda a base do livro, quando escolhida.</t>
      </text>
    </comment>
    <comment ref="B1262" authorId="0" shapeId="0">
      <text>
        <t>Efeito completo da Melhoria. Números do personagem sem campo próprio são registrados em BÔNUS E MUDANÇAS.</t>
      </text>
    </comment>
    <comment ref="J1262" authorId="0" shapeId="0">
      <text>
        <t>Efeito completo da Melhoria. Números do personagem sem campo próprio são registrados em BÔNUS E MUDANÇAS.</t>
      </text>
    </comment>
    <comment ref="B1268" authorId="0" shapeId="0">
      <text>
        <t>Campo do cadastro custom. Em branco herda a base do livro, quando escolhida.</t>
      </text>
    </comment>
    <comment ref="J1268" authorId="0" shapeId="0">
      <text>
        <t>Campo do cadastro custom. Em branco herda a base do livro, quando escolhida.</t>
      </text>
    </comment>
    <comment ref="B1271" authorId="0" shapeId="0">
      <text>
        <t>Campo do cadastro custom. Em branco herda a base do livro, quando escolhida.</t>
      </text>
    </comment>
    <comment ref="J1271" authorId="0" shapeId="0">
      <text>
        <t>Campo do cadastro custom. Em branco herda a base do livro, quando escolhida.</t>
      </text>
    </comment>
    <comment ref="B1272" authorId="0" shapeId="0">
      <text>
        <t>Campo do cadastro custom. Em branco herda a base do livro, quando escolhida.</t>
      </text>
    </comment>
    <comment ref="F1272" authorId="0" shapeId="0">
      <text>
        <t>Campo do cadastro custom. Em branco herda a base do livro, quando escolhida.</t>
      </text>
    </comment>
    <comment ref="J1272" authorId="0" shapeId="0">
      <text>
        <t>Campo do cadastro custom. Em branco herda a base do livro, quando escolhida.</t>
      </text>
    </comment>
    <comment ref="N1272" authorId="0" shapeId="0">
      <text>
        <t>Campo do cadastro custom. Em branco herda a base do livro, quando escolhida.</t>
      </text>
    </comment>
    <comment ref="B1273" authorId="0" shapeId="0">
      <text>
        <t>Condição usa este mesmo cadastro e orçamento de Melhoria. Família em branco usa a base ou Controle sem base; EXIGE TR deve ficar vazio ou Sim. Peso e efeito seguem os campos deste cartão. Texto não executa regras.</t>
      </text>
    </comment>
    <comment ref="F1273" authorId="0" shapeId="0">
      <text>
        <t>Lembrete marcado pelo jogador. Aprovação ocorre pelo bot no chat.</t>
      </text>
    </comment>
    <comment ref="J1273" authorId="0" shapeId="0">
      <text>
        <t>Condição usa este mesmo cadastro e orçamento de Melhoria. Família em branco usa a base ou Controle sem base; EXIGE TR deve ficar vazio ou Sim. Peso e efeito seguem os campos deste cartão. Texto não executa regras.</t>
      </text>
    </comment>
    <comment ref="N1273" authorId="0" shapeId="0">
      <text>
        <t>Lembrete marcado pelo jogador. Aprovação ocorre pelo bot no chat.</t>
      </text>
    </comment>
    <comment ref="B1274" authorId="0" shapeId="0">
      <text>
        <t>Campo do cadastro custom. Em branco herda a base do livro, quando escolhida.</t>
      </text>
    </comment>
    <comment ref="J1274" authorId="0" shapeId="0">
      <text>
        <t>Campo do cadastro custom. Em branco herda a base do livro, quando escolhida.</t>
      </text>
    </comment>
    <comment ref="B1275" authorId="0" shapeId="0">
      <text>
        <t>Campo do cadastro custom. Em branco herda a base do livro, quando escolhida.</t>
      </text>
    </comment>
    <comment ref="J1275" authorId="0" shapeId="0">
      <text>
        <t>Campo do cadastro custom. Em branco herda a base do livro, quando escolhida.</t>
      </text>
    </comment>
    <comment ref="B1276" authorId="0" shapeId="0">
      <text>
        <t>Opcional. Nenhuma cria do zero. Com base, campos em branco e verificações específicas herdam o livro. Texto livre não cria automações.</t>
      </text>
    </comment>
    <comment ref="E1276" authorId="0" shapeId="0">
      <text>
        <t>Opcional. Nenhuma cria do zero. Com base, campos em branco e verificações específicas herdam o livro. Texto livre não cria automações.</t>
      </text>
    </comment>
    <comment ref="J1276" authorId="0" shapeId="0">
      <text>
        <t>Opcional. Nenhuma cria do zero. Com base, campos em branco e verificações específicas herdam o livro. Texto livre não cria automações.</t>
      </text>
    </comment>
    <comment ref="M1276" authorId="0" shapeId="0">
      <text>
        <t>Opcional. Nenhuma cria do zero. Com base, campos em branco e verificações específicas herdam o livro. Texto livre não cria automações.</t>
      </text>
    </comment>
    <comment ref="B1277" authorId="0" shapeId="0">
      <text>
        <t>Em branco herda a base; Nenhuma remove a Família. A técnica usa o estado cadastrado; entidades usam suas próprias Famílias abertas.</t>
      </text>
    </comment>
    <comment ref="E1277" authorId="0" shapeId="0">
      <text>
        <t>Em branco herda a base; Nenhuma remove a Família. A técnica usa o estado cadastrado; entidades usam suas próprias Famílias abertas.</t>
      </text>
    </comment>
    <comment ref="J1277" authorId="0" shapeId="0">
      <text>
        <t>Em branco herda a base; Nenhuma remove a Família. A técnica usa o estado cadastrado; entidades usam suas próprias Famílias abertas.</t>
      </text>
    </comment>
    <comment ref="M1277" authorId="0" shapeId="0">
      <text>
        <t>Em branco herda a base; Nenhuma remove a Família. A técnica usa o estado cadastrado; entidades usam suas próprias Famílias abertas.</t>
      </text>
    </comment>
    <comment ref="B1278" authorId="0" shapeId="0">
      <text>
        <t>Em branco herda a base. Sem base, escolha Leve, Média ou Pesada. Preços e desconto seguem a Classe da ficha.</t>
      </text>
    </comment>
    <comment ref="E1278" authorId="0" shapeId="0">
      <text>
        <t>Em branco herda a base. Sem base, escolha Leve, Média ou Pesada. Preços e desconto seguem a Classe da ficha.</t>
      </text>
    </comment>
    <comment ref="J1278" authorId="0" shapeId="0">
      <text>
        <t>Em branco herda a base. Sem base, escolha Leve, Média ou Pesada. Preços e desconto seguem a Classe da ficha.</t>
      </text>
    </comment>
    <comment ref="M1278" authorId="0" shapeId="0">
      <text>
        <t>Em branco herda a base. Sem base, escolha Leve, Média ou Pesada. Preços e desconto seguem a Classe da ficha.</t>
      </text>
    </comment>
    <comment ref="B1279" authorId="0" shapeId="0">
      <text>
        <t>Em branco herda a base. Sim indica que o efeito exige TR, inclusive em Forma de ataque.</t>
      </text>
    </comment>
    <comment ref="E1279" authorId="0" shapeId="0">
      <text>
        <t>Em branco herda a base. Sim indica que o efeito exige TR, inclusive em Forma de ataque.</t>
      </text>
    </comment>
    <comment ref="J1279" authorId="0" shapeId="0">
      <text>
        <t>Em branco herda a base. Sim indica que o efeito exige TR, inclusive em Forma de ataque.</t>
      </text>
    </comment>
    <comment ref="M1279" authorId="0" shapeId="0">
      <text>
        <t>Em branco herda a base. Sim indica que o efeito exige TR, inclusive em Forma de ataque.</t>
      </text>
    </comment>
    <comment ref="B1281" authorId="0" shapeId="0">
      <text>
        <t>Campo do cadastro custom. Em branco herda a base do livro, quando escolhida.</t>
      </text>
    </comment>
    <comment ref="J1281" authorId="0" shapeId="0">
      <text>
        <t>Campo do cadastro custom. Em branco herda a base do livro, quando escolhida.</t>
      </text>
    </comment>
    <comment ref="B1282" authorId="0" shapeId="0">
      <text>
        <t>Descreva requisitos, incompatibilidades e limite de compras. Verificações da base continuam; texto livre é conferido pelo mestre e pelo bot.</t>
      </text>
    </comment>
    <comment ref="J1282" authorId="0" shapeId="0">
      <text>
        <t>Descreva requisitos, incompatibilidades e limite de compras. Verificações da base continuam; texto livre é conferido pelo mestre e pelo bot.</t>
      </text>
    </comment>
    <comment ref="B1287" authorId="0" shapeId="0">
      <text>
        <t>Campo do cadastro custom. Em branco herda a base do livro, quando escolhida.</t>
      </text>
    </comment>
    <comment ref="J1287" authorId="0" shapeId="0">
      <text>
        <t>Campo do cadastro custom. Em branco herda a base do livro, quando escolhida.</t>
      </text>
    </comment>
    <comment ref="B1288" authorId="0" shapeId="0">
      <text>
        <t>Efeito completo da Melhoria. Números do personagem sem campo próprio são registrados em BÔNUS E MUDANÇAS.</t>
      </text>
    </comment>
    <comment ref="J1288" authorId="0" shapeId="0">
      <text>
        <t>Efeito completo da Melhoria. Números do personagem sem campo próprio são registrados em BÔNUS E MUDANÇAS.</t>
      </text>
    </comment>
    <comment ref="B1294" authorId="0" shapeId="0">
      <text>
        <t>Campo do cadastro custom. Em branco herda a base do livro, quando escolhida.</t>
      </text>
    </comment>
    <comment ref="J1294" authorId="0" shapeId="0">
      <text>
        <t>Campo do cadastro custom. Em branco herda a base do livro, quando escolhida.</t>
      </text>
    </comment>
    <comment ref="B1297" authorId="0" shapeId="0">
      <text>
        <t>Campo do cadastro custom. Em branco herda a base do livro, quando escolhida.</t>
      </text>
    </comment>
    <comment ref="J1297" authorId="0" shapeId="0">
      <text>
        <t>Campo do cadastro custom. Em branco herda a base do livro, quando escolhida.</t>
      </text>
    </comment>
    <comment ref="B1298" authorId="0" shapeId="0">
      <text>
        <t>Campo do cadastro custom. Em branco herda a base do livro, quando escolhida.</t>
      </text>
    </comment>
    <comment ref="F1298" authorId="0" shapeId="0">
      <text>
        <t>Campo do cadastro custom. Em branco herda a base do livro, quando escolhida.</t>
      </text>
    </comment>
    <comment ref="J1298" authorId="0" shapeId="0">
      <text>
        <t>Campo do cadastro custom. Em branco herda a base do livro, quando escolhida.</t>
      </text>
    </comment>
    <comment ref="N1298" authorId="0" shapeId="0">
      <text>
        <t>Campo do cadastro custom. Em branco herda a base do livro, quando escolhida.</t>
      </text>
    </comment>
    <comment ref="B1299" authorId="0" shapeId="0">
      <text>
        <t>Condição usa este mesmo cadastro e orçamento de Melhoria. Família em branco usa a base ou Controle sem base; EXIGE TR deve ficar vazio ou Sim. Peso e efeito seguem os campos deste cartão. Texto não executa regras.</t>
      </text>
    </comment>
    <comment ref="F1299" authorId="0" shapeId="0">
      <text>
        <t>Lembrete marcado pelo jogador. Aprovação ocorre pelo bot no chat.</t>
      </text>
    </comment>
    <comment ref="J1299" authorId="0" shapeId="0">
      <text>
        <t>Condição usa este mesmo cadastro e orçamento de Melhoria. Família em branco usa a base ou Controle sem base; EXIGE TR deve ficar vazio ou Sim. Peso e efeito seguem os campos deste cartão. Texto não executa regras.</t>
      </text>
    </comment>
    <comment ref="N1299" authorId="0" shapeId="0">
      <text>
        <t>Lembrete marcado pelo jogador. Aprovação ocorre pelo bot no chat.</t>
      </text>
    </comment>
    <comment ref="B1300" authorId="0" shapeId="0">
      <text>
        <t>Campo do cadastro custom. Em branco herda a base do livro, quando escolhida.</t>
      </text>
    </comment>
    <comment ref="J1300" authorId="0" shapeId="0">
      <text>
        <t>Campo do cadastro custom. Em branco herda a base do livro, quando escolhida.</t>
      </text>
    </comment>
    <comment ref="B1301" authorId="0" shapeId="0">
      <text>
        <t>Campo do cadastro custom. Em branco herda a base do livro, quando escolhida.</t>
      </text>
    </comment>
    <comment ref="J1301" authorId="0" shapeId="0">
      <text>
        <t>Campo do cadastro custom. Em branco herda a base do livro, quando escolhida.</t>
      </text>
    </comment>
    <comment ref="B1302" authorId="0" shapeId="0">
      <text>
        <t>Opcional. Nenhuma cria do zero. Com base, campos em branco e verificações específicas herdam o livro. Texto livre não cria automações.</t>
      </text>
    </comment>
    <comment ref="E1302" authorId="0" shapeId="0">
      <text>
        <t>Opcional. Nenhuma cria do zero. Com base, campos em branco e verificações específicas herdam o livro. Texto livre não cria automações.</t>
      </text>
    </comment>
    <comment ref="J1302" authorId="0" shapeId="0">
      <text>
        <t>Opcional. Nenhuma cria do zero. Com base, campos em branco e verificações específicas herdam o livro. Texto livre não cria automações.</t>
      </text>
    </comment>
    <comment ref="M1302" authorId="0" shapeId="0">
      <text>
        <t>Opcional. Nenhuma cria do zero. Com base, campos em branco e verificações específicas herdam o livro. Texto livre não cria automações.</t>
      </text>
    </comment>
    <comment ref="B1303" authorId="0" shapeId="0">
      <text>
        <t>Em branco herda a base; Nenhuma remove a Família. A técnica usa o estado cadastrado; entidades usam suas próprias Famílias abertas.</t>
      </text>
    </comment>
    <comment ref="E1303" authorId="0" shapeId="0">
      <text>
        <t>Em branco herda a base; Nenhuma remove a Família. A técnica usa o estado cadastrado; entidades usam suas próprias Famílias abertas.</t>
      </text>
    </comment>
    <comment ref="J1303" authorId="0" shapeId="0">
      <text>
        <t>Em branco herda a base; Nenhuma remove a Família. A técnica usa o estado cadastrado; entidades usam suas próprias Famílias abertas.</t>
      </text>
    </comment>
    <comment ref="M1303" authorId="0" shapeId="0">
      <text>
        <t>Em branco herda a base; Nenhuma remove a Família. A técnica usa o estado cadastrado; entidades usam suas próprias Famílias abertas.</t>
      </text>
    </comment>
    <comment ref="B1304" authorId="0" shapeId="0">
      <text>
        <t>Em branco herda a base. Sem base, escolha Leve, Média ou Pesada. Preços e desconto seguem a Classe da ficha.</t>
      </text>
    </comment>
    <comment ref="E1304" authorId="0" shapeId="0">
      <text>
        <t>Em branco herda a base. Sem base, escolha Leve, Média ou Pesada. Preços e desconto seguem a Classe da ficha.</t>
      </text>
    </comment>
    <comment ref="J1304" authorId="0" shapeId="0">
      <text>
        <t>Em branco herda a base. Sem base, escolha Leve, Média ou Pesada. Preços e desconto seguem a Classe da ficha.</t>
      </text>
    </comment>
    <comment ref="M1304" authorId="0" shapeId="0">
      <text>
        <t>Em branco herda a base. Sem base, escolha Leve, Média ou Pesada. Preços e desconto seguem a Classe da ficha.</t>
      </text>
    </comment>
    <comment ref="B1305" authorId="0" shapeId="0">
      <text>
        <t>Em branco herda a base. Sim indica que o efeito exige TR, inclusive em Forma de ataque.</t>
      </text>
    </comment>
    <comment ref="E1305" authorId="0" shapeId="0">
      <text>
        <t>Em branco herda a base. Sim indica que o efeito exige TR, inclusive em Forma de ataque.</t>
      </text>
    </comment>
    <comment ref="J1305" authorId="0" shapeId="0">
      <text>
        <t>Em branco herda a base. Sim indica que o efeito exige TR, inclusive em Forma de ataque.</t>
      </text>
    </comment>
    <comment ref="M1305" authorId="0" shapeId="0">
      <text>
        <t>Em branco herda a base. Sim indica que o efeito exige TR, inclusive em Forma de ataque.</t>
      </text>
    </comment>
    <comment ref="B1307" authorId="0" shapeId="0">
      <text>
        <t>Campo do cadastro custom. Em branco herda a base do livro, quando escolhida.</t>
      </text>
    </comment>
    <comment ref="J1307" authorId="0" shapeId="0">
      <text>
        <t>Campo do cadastro custom. Em branco herda a base do livro, quando escolhida.</t>
      </text>
    </comment>
    <comment ref="B1308" authorId="0" shapeId="0">
      <text>
        <t>Descreva requisitos, incompatibilidades e limite de compras. Verificações da base continuam; texto livre é conferido pelo mestre e pelo bot.</t>
      </text>
    </comment>
    <comment ref="J1308" authorId="0" shapeId="0">
      <text>
        <t>Descreva requisitos, incompatibilidades e limite de compras. Verificações da base continuam; texto livre é conferido pelo mestre e pelo bot.</t>
      </text>
    </comment>
    <comment ref="B1313" authorId="0" shapeId="0">
      <text>
        <t>Campo do cadastro custom. Em branco herda a base do livro, quando escolhida.</t>
      </text>
    </comment>
    <comment ref="J1313" authorId="0" shapeId="0">
      <text>
        <t>Campo do cadastro custom. Em branco herda a base do livro, quando escolhida.</t>
      </text>
    </comment>
    <comment ref="B1314" authorId="0" shapeId="0">
      <text>
        <t>Efeito completo da Melhoria. Números do personagem sem campo próprio são registrados em BÔNUS E MUDANÇAS.</t>
      </text>
    </comment>
    <comment ref="J1314" authorId="0" shapeId="0">
      <text>
        <t>Efeito completo da Melhoria. Números do personagem sem campo próprio são registrados em BÔNUS E MUDANÇAS.</t>
      </text>
    </comment>
    <comment ref="B1320" authorId="0" shapeId="0">
      <text>
        <t>Campo do cadastro custom. Em branco herda a base do livro, quando escolhida.</t>
      </text>
    </comment>
    <comment ref="J1320" authorId="0" shapeId="0">
      <text>
        <t>Campo do cadastro custom. Em branco herda a base do livro, quando escolhida.</t>
      </text>
    </comment>
    <comment ref="B1323" authorId="0" shapeId="0">
      <text>
        <t>Campo do cadastro custom. Em branco herda a base do livro, quando escolhida.</t>
      </text>
    </comment>
    <comment ref="J1323" authorId="0" shapeId="0">
      <text>
        <t>Campo do cadastro custom. Em branco herda a base do livro, quando escolhida.</t>
      </text>
    </comment>
    <comment ref="B1324" authorId="0" shapeId="0">
      <text>
        <t>Campo do cadastro custom. Em branco herda a base do livro, quando escolhida.</t>
      </text>
    </comment>
    <comment ref="F1324" authorId="0" shapeId="0">
      <text>
        <t>Campo do cadastro custom. Em branco herda a base do livro, quando escolhida.</t>
      </text>
    </comment>
    <comment ref="J1324" authorId="0" shapeId="0">
      <text>
        <t>Campo do cadastro custom. Em branco herda a base do livro, quando escolhida.</t>
      </text>
    </comment>
    <comment ref="N1324" authorId="0" shapeId="0">
      <text>
        <t>Campo do cadastro custom. Em branco herda a base do livro, quando escolhida.</t>
      </text>
    </comment>
    <comment ref="B1325" authorId="0" shapeId="0">
      <text>
        <t>Condição usa este mesmo cadastro e orçamento de Melhoria. Família em branco usa a base ou Controle sem base; EXIGE TR deve ficar vazio ou Sim. Peso e efeito seguem os campos deste cartão. Texto não executa regras.</t>
      </text>
    </comment>
    <comment ref="F1325" authorId="0" shapeId="0">
      <text>
        <t>Lembrete marcado pelo jogador. Aprovação ocorre pelo bot no chat.</t>
      </text>
    </comment>
    <comment ref="J1325" authorId="0" shapeId="0">
      <text>
        <t>Condição usa este mesmo cadastro e orçamento de Melhoria. Família em branco usa a base ou Controle sem base; EXIGE TR deve ficar vazio ou Sim. Peso e efeito seguem os campos deste cartão. Texto não executa regras.</t>
      </text>
    </comment>
    <comment ref="N1325" authorId="0" shapeId="0">
      <text>
        <t>Lembrete marcado pelo jogador. Aprovação ocorre pelo bot no chat.</t>
      </text>
    </comment>
    <comment ref="B1326" authorId="0" shapeId="0">
      <text>
        <t>Campo do cadastro custom. Em branco herda a base do livro, quando escolhida.</t>
      </text>
    </comment>
    <comment ref="J1326" authorId="0" shapeId="0">
      <text>
        <t>Campo do cadastro custom. Em branco herda a base do livro, quando escolhida.</t>
      </text>
    </comment>
    <comment ref="B1327" authorId="0" shapeId="0">
      <text>
        <t>Campo do cadastro custom. Em branco herda a base do livro, quando escolhida.</t>
      </text>
    </comment>
    <comment ref="J1327" authorId="0" shapeId="0">
      <text>
        <t>Campo do cadastro custom. Em branco herda a base do livro, quando escolhida.</t>
      </text>
    </comment>
    <comment ref="B1328" authorId="0" shapeId="0">
      <text>
        <t>Opcional. Nenhuma cria do zero. Com base, campos em branco e verificações específicas herdam o livro. Texto livre não cria automações.</t>
      </text>
    </comment>
    <comment ref="E1328" authorId="0" shapeId="0">
      <text>
        <t>Opcional. Nenhuma cria do zero. Com base, campos em branco e verificações específicas herdam o livro. Texto livre não cria automações.</t>
      </text>
    </comment>
    <comment ref="J1328" authorId="0" shapeId="0">
      <text>
        <t>Opcional. Nenhuma cria do zero. Com base, campos em branco e verificações específicas herdam o livro. Texto livre não cria automações.</t>
      </text>
    </comment>
    <comment ref="M1328" authorId="0" shapeId="0">
      <text>
        <t>Opcional. Nenhuma cria do zero. Com base, campos em branco e verificações específicas herdam o livro. Texto livre não cria automações.</t>
      </text>
    </comment>
    <comment ref="B1329" authorId="0" shapeId="0">
      <text>
        <t>Em branco herda a base; Nenhuma remove a Família. A técnica usa o estado cadastrado; entidades usam suas próprias Famílias abertas.</t>
      </text>
    </comment>
    <comment ref="E1329" authorId="0" shapeId="0">
      <text>
        <t>Em branco herda a base; Nenhuma remove a Família. A técnica usa o estado cadastrado; entidades usam suas próprias Famílias abertas.</t>
      </text>
    </comment>
    <comment ref="J1329" authorId="0" shapeId="0">
      <text>
        <t>Em branco herda a base; Nenhuma remove a Família. A técnica usa o estado cadastrado; entidades usam suas próprias Famílias abertas.</t>
      </text>
    </comment>
    <comment ref="M1329" authorId="0" shapeId="0">
      <text>
        <t>Em branco herda a base; Nenhuma remove a Família. A técnica usa o estado cadastrado; entidades usam suas próprias Famílias abertas.</t>
      </text>
    </comment>
    <comment ref="B1330" authorId="0" shapeId="0">
      <text>
        <t>Em branco herda a base. Sem base, escolha Leve, Média ou Pesada. Preços e desconto seguem a Classe da ficha.</t>
      </text>
    </comment>
    <comment ref="E1330" authorId="0" shapeId="0">
      <text>
        <t>Em branco herda a base. Sem base, escolha Leve, Média ou Pesada. Preços e desconto seguem a Classe da ficha.</t>
      </text>
    </comment>
    <comment ref="J1330" authorId="0" shapeId="0">
      <text>
        <t>Em branco herda a base. Sem base, escolha Leve, Média ou Pesada. Preços e desconto seguem a Classe da ficha.</t>
      </text>
    </comment>
    <comment ref="M1330" authorId="0" shapeId="0">
      <text>
        <t>Em branco herda a base. Sem base, escolha Leve, Média ou Pesada. Preços e desconto seguem a Classe da ficha.</t>
      </text>
    </comment>
    <comment ref="B1331" authorId="0" shapeId="0">
      <text>
        <t>Em branco herda a base. Sim indica que o efeito exige TR, inclusive em Forma de ataque.</t>
      </text>
    </comment>
    <comment ref="E1331" authorId="0" shapeId="0">
      <text>
        <t>Em branco herda a base. Sim indica que o efeito exige TR, inclusive em Forma de ataque.</t>
      </text>
    </comment>
    <comment ref="J1331" authorId="0" shapeId="0">
      <text>
        <t>Em branco herda a base. Sim indica que o efeito exige TR, inclusive em Forma de ataque.</t>
      </text>
    </comment>
    <comment ref="M1331" authorId="0" shapeId="0">
      <text>
        <t>Em branco herda a base. Sim indica que o efeito exige TR, inclusive em Forma de ataque.</t>
      </text>
    </comment>
    <comment ref="B1333" authorId="0" shapeId="0">
      <text>
        <t>Campo do cadastro custom. Em branco herda a base do livro, quando escolhida.</t>
      </text>
    </comment>
    <comment ref="J1333" authorId="0" shapeId="0">
      <text>
        <t>Campo do cadastro custom. Em branco herda a base do livro, quando escolhida.</t>
      </text>
    </comment>
    <comment ref="B1334" authorId="0" shapeId="0">
      <text>
        <t>Descreva requisitos, incompatibilidades e limite de compras. Verificações da base continuam; texto livre é conferido pelo mestre e pelo bot.</t>
      </text>
    </comment>
    <comment ref="J1334" authorId="0" shapeId="0">
      <text>
        <t>Descreva requisitos, incompatibilidades e limite de compras. Verificações da base continuam; texto livre é conferido pelo mestre e pelo bot.</t>
      </text>
    </comment>
    <comment ref="B1339" authorId="0" shapeId="0">
      <text>
        <t>Campo do cadastro custom. Em branco herda a base do livro, quando escolhida.</t>
      </text>
    </comment>
    <comment ref="J1339" authorId="0" shapeId="0">
      <text>
        <t>Campo do cadastro custom. Em branco herda a base do livro, quando escolhida.</t>
      </text>
    </comment>
    <comment ref="B1340" authorId="0" shapeId="0">
      <text>
        <t>Efeito completo da Melhoria. Números do personagem sem campo próprio são registrados em BÔNUS E MUDANÇAS.</t>
      </text>
    </comment>
    <comment ref="J1340" authorId="0" shapeId="0">
      <text>
        <t>Efeito completo da Melhoria. Números do personagem sem campo próprio são registrados em BÔNUS E MUDANÇAS.</t>
      </text>
    </comment>
    <comment ref="B1346" authorId="0" shapeId="0">
      <text>
        <t>Campo do cadastro custom. Em branco herda a base do livro, quando escolhida.</t>
      </text>
    </comment>
    <comment ref="J1346" authorId="0" shapeId="0">
      <text>
        <t>Campo do cadastro custom. Em branco herda a base do livro, quando escolhida.</t>
      </text>
    </comment>
    <comment ref="B1349" authorId="0" shapeId="0">
      <text>
        <t>Campo do cadastro custom. Em branco herda a base do livro, quando escolhida.</t>
      </text>
    </comment>
    <comment ref="J1349" authorId="0" shapeId="0">
      <text>
        <t>Campo do cadastro custom. Em branco herda a base do livro, quando escolhida.</t>
      </text>
    </comment>
    <comment ref="B1350" authorId="0" shapeId="0">
      <text>
        <t>Campo do cadastro custom. Em branco herda a base do livro, quando escolhida.</t>
      </text>
    </comment>
    <comment ref="F1350" authorId="0" shapeId="0">
      <text>
        <t>Campo do cadastro custom. Em branco herda a base do livro, quando escolhida.</t>
      </text>
    </comment>
    <comment ref="J1350" authorId="0" shapeId="0">
      <text>
        <t>Campo do cadastro custom. Em branco herda a base do livro, quando escolhida.</t>
      </text>
    </comment>
    <comment ref="N1350" authorId="0" shapeId="0">
      <text>
        <t>Campo do cadastro custom. Em branco herda a base do livro, quando escolhida.</t>
      </text>
    </comment>
    <comment ref="B1351" authorId="0" shapeId="0">
      <text>
        <t>Condição usa este mesmo cadastro e orçamento de Melhoria. Família em branco usa a base ou Controle sem base; EXIGE TR deve ficar vazio ou Sim. Peso e efeito seguem os campos deste cartão. Texto não executa regras.</t>
      </text>
    </comment>
    <comment ref="F1351" authorId="0" shapeId="0">
      <text>
        <t>Lembrete marcado pelo jogador. Aprovação ocorre pelo bot no chat.</t>
      </text>
    </comment>
    <comment ref="J1351" authorId="0" shapeId="0">
      <text>
        <t>Condição usa este mesmo cadastro e orçamento de Melhoria. Família em branco usa a base ou Controle sem base; EXIGE TR deve ficar vazio ou Sim. Peso e efeito seguem os campos deste cartão. Texto não executa regras.</t>
      </text>
    </comment>
    <comment ref="N1351" authorId="0" shapeId="0">
      <text>
        <t>Lembrete marcado pelo jogador. Aprovação ocorre pelo bot no chat.</t>
      </text>
    </comment>
    <comment ref="B1352" authorId="0" shapeId="0">
      <text>
        <t>Campo do cadastro custom. Em branco herda a base do livro, quando escolhida.</t>
      </text>
    </comment>
    <comment ref="J1352" authorId="0" shapeId="0">
      <text>
        <t>Campo do cadastro custom. Em branco herda a base do livro, quando escolhida.</t>
      </text>
    </comment>
    <comment ref="B1353" authorId="0" shapeId="0">
      <text>
        <t>Campo do cadastro custom. Em branco herda a base do livro, quando escolhida.</t>
      </text>
    </comment>
    <comment ref="J1353" authorId="0" shapeId="0">
      <text>
        <t>Campo do cadastro custom. Em branco herda a base do livro, quando escolhida.</t>
      </text>
    </comment>
    <comment ref="B1354" authorId="0" shapeId="0">
      <text>
        <t>Opcional. Nenhuma cria do zero. Com base, campos em branco e verificações específicas herdam o livro. Texto livre não cria automações.</t>
      </text>
    </comment>
    <comment ref="E1354" authorId="0" shapeId="0">
      <text>
        <t>Opcional. Nenhuma cria do zero. Com base, campos em branco e verificações específicas herdam o livro. Texto livre não cria automações.</t>
      </text>
    </comment>
    <comment ref="J1354" authorId="0" shapeId="0">
      <text>
        <t>Opcional. Nenhuma cria do zero. Com base, campos em branco e verificações específicas herdam o livro. Texto livre não cria automações.</t>
      </text>
    </comment>
    <comment ref="M1354" authorId="0" shapeId="0">
      <text>
        <t>Opcional. Nenhuma cria do zero. Com base, campos em branco e verificações específicas herdam o livro. Texto livre não cria automações.</t>
      </text>
    </comment>
    <comment ref="B1355" authorId="0" shapeId="0">
      <text>
        <t>Em branco herda a base; Nenhuma remove a Família. A técnica usa o estado cadastrado; entidades usam suas próprias Famílias abertas.</t>
      </text>
    </comment>
    <comment ref="E1355" authorId="0" shapeId="0">
      <text>
        <t>Em branco herda a base; Nenhuma remove a Família. A técnica usa o estado cadastrado; entidades usam suas próprias Famílias abertas.</t>
      </text>
    </comment>
    <comment ref="J1355" authorId="0" shapeId="0">
      <text>
        <t>Em branco herda a base; Nenhuma remove a Família. A técnica usa o estado cadastrado; entidades usam suas próprias Famílias abertas.</t>
      </text>
    </comment>
    <comment ref="M1355" authorId="0" shapeId="0">
      <text>
        <t>Em branco herda a base; Nenhuma remove a Família. A técnica usa o estado cadastrado; entidades usam suas próprias Famílias abertas.</t>
      </text>
    </comment>
    <comment ref="B1356" authorId="0" shapeId="0">
      <text>
        <t>Em branco herda a base. Sem base, escolha Leve, Média ou Pesada. Preços e desconto seguem a Classe da ficha.</t>
      </text>
    </comment>
    <comment ref="E1356" authorId="0" shapeId="0">
      <text>
        <t>Em branco herda a base. Sem base, escolha Leve, Média ou Pesada. Preços e desconto seguem a Classe da ficha.</t>
      </text>
    </comment>
    <comment ref="J1356" authorId="0" shapeId="0">
      <text>
        <t>Em branco herda a base. Sem base, escolha Leve, Média ou Pesada. Preços e desconto seguem a Classe da ficha.</t>
      </text>
    </comment>
    <comment ref="M1356" authorId="0" shapeId="0">
      <text>
        <t>Em branco herda a base. Sem base, escolha Leve, Média ou Pesada. Preços e desconto seguem a Classe da ficha.</t>
      </text>
    </comment>
    <comment ref="B1357" authorId="0" shapeId="0">
      <text>
        <t>Em branco herda a base. Sim indica que o efeito exige TR, inclusive em Forma de ataque.</t>
      </text>
    </comment>
    <comment ref="E1357" authorId="0" shapeId="0">
      <text>
        <t>Em branco herda a base. Sim indica que o efeito exige TR, inclusive em Forma de ataque.</t>
      </text>
    </comment>
    <comment ref="J1357" authorId="0" shapeId="0">
      <text>
        <t>Em branco herda a base. Sim indica que o efeito exige TR, inclusive em Forma de ataque.</t>
      </text>
    </comment>
    <comment ref="M1357" authorId="0" shapeId="0">
      <text>
        <t>Em branco herda a base. Sim indica que o efeito exige TR, inclusive em Forma de ataque.</t>
      </text>
    </comment>
    <comment ref="B1359" authorId="0" shapeId="0">
      <text>
        <t>Campo do cadastro custom. Em branco herda a base do livro, quando escolhida.</t>
      </text>
    </comment>
    <comment ref="J1359" authorId="0" shapeId="0">
      <text>
        <t>Campo do cadastro custom. Em branco herda a base do livro, quando escolhida.</t>
      </text>
    </comment>
    <comment ref="B1360" authorId="0" shapeId="0">
      <text>
        <t>Descreva requisitos, incompatibilidades e limite de compras. Verificações da base continuam; texto livre é conferido pelo mestre e pelo bot.</t>
      </text>
    </comment>
    <comment ref="J1360" authorId="0" shapeId="0">
      <text>
        <t>Descreva requisitos, incompatibilidades e limite de compras. Verificações da base continuam; texto livre é conferido pelo mestre e pelo bot.</t>
      </text>
    </comment>
    <comment ref="B1365" authorId="0" shapeId="0">
      <text>
        <t>Campo do cadastro custom. Em branco herda a base do livro, quando escolhida.</t>
      </text>
    </comment>
    <comment ref="J1365" authorId="0" shapeId="0">
      <text>
        <t>Campo do cadastro custom. Em branco herda a base do livro, quando escolhida.</t>
      </text>
    </comment>
    <comment ref="B1366" authorId="0" shapeId="0">
      <text>
        <t>Efeito completo da Melhoria. Números do personagem sem campo próprio são registrados em BÔNUS E MUDANÇAS.</t>
      </text>
    </comment>
    <comment ref="J1366" authorId="0" shapeId="0">
      <text>
        <t>Efeito completo da Melhoria. Números do personagem sem campo próprio são registrados em BÔNUS E MUDANÇAS.</t>
      </text>
    </comment>
    <comment ref="B1372" authorId="0" shapeId="0">
      <text>
        <t>Campo do cadastro custom. Em branco herda a base do livro, quando escolhida.</t>
      </text>
    </comment>
    <comment ref="J1372" authorId="0" shapeId="0">
      <text>
        <t>Campo do cadastro custom. Em branco herda a base do livro, quando escolhida.</t>
      </text>
    </comment>
    <comment ref="B1375" authorId="0" shapeId="0">
      <text>
        <t>Campo do cadastro custom. Em branco herda a base do livro, quando escolhida.</t>
      </text>
    </comment>
    <comment ref="J1375" authorId="0" shapeId="0">
      <text>
        <t>Campo do cadastro custom. Em branco herda a base do livro, quando escolhida.</t>
      </text>
    </comment>
    <comment ref="B1376" authorId="0" shapeId="0">
      <text>
        <t>Campo do cadastro custom. Em branco herda a base do livro, quando escolhida.</t>
      </text>
    </comment>
    <comment ref="F1376" authorId="0" shapeId="0">
      <text>
        <t>Campo do cadastro custom. Em branco herda a base do livro, quando escolhida.</t>
      </text>
    </comment>
    <comment ref="J1376" authorId="0" shapeId="0">
      <text>
        <t>Campo do cadastro custom. Em branco herda a base do livro, quando escolhida.</t>
      </text>
    </comment>
    <comment ref="N1376" authorId="0" shapeId="0">
      <text>
        <t>Campo do cadastro custom. Em branco herda a base do livro, quando escolhida.</t>
      </text>
    </comment>
    <comment ref="B1377" authorId="0" shapeId="0">
      <text>
        <t>Condição usa este mesmo cadastro e orçamento de Melhoria. Família em branco usa a base ou Controle sem base; EXIGE TR deve ficar vazio ou Sim. Peso e efeito seguem os campos deste cartão. Texto não executa regras.</t>
      </text>
    </comment>
    <comment ref="F1377" authorId="0" shapeId="0">
      <text>
        <t>Lembrete marcado pelo jogador. Aprovação ocorre pelo bot no chat.</t>
      </text>
    </comment>
    <comment ref="J1377" authorId="0" shapeId="0">
      <text>
        <t>Condição usa este mesmo cadastro e orçamento de Melhoria. Família em branco usa a base ou Controle sem base; EXIGE TR deve ficar vazio ou Sim. Peso e efeito seguem os campos deste cartão. Texto não executa regras.</t>
      </text>
    </comment>
    <comment ref="N1377" authorId="0" shapeId="0">
      <text>
        <t>Lembrete marcado pelo jogador. Aprovação ocorre pelo bot no chat.</t>
      </text>
    </comment>
    <comment ref="B1378" authorId="0" shapeId="0">
      <text>
        <t>Campo do cadastro custom. Em branco herda a base do livro, quando escolhida.</t>
      </text>
    </comment>
    <comment ref="J1378" authorId="0" shapeId="0">
      <text>
        <t>Campo do cadastro custom. Em branco herda a base do livro, quando escolhida.</t>
      </text>
    </comment>
    <comment ref="B1379" authorId="0" shapeId="0">
      <text>
        <t>Campo do cadastro custom. Em branco herda a base do livro, quando escolhida.</t>
      </text>
    </comment>
    <comment ref="J1379" authorId="0" shapeId="0">
      <text>
        <t>Campo do cadastro custom. Em branco herda a base do livro, quando escolhida.</t>
      </text>
    </comment>
    <comment ref="B1380" authorId="0" shapeId="0">
      <text>
        <t>Opcional. Nenhuma cria do zero. Com base, campos em branco e verificações específicas herdam o livro. Texto livre não cria automações.</t>
      </text>
    </comment>
    <comment ref="E1380" authorId="0" shapeId="0">
      <text>
        <t>Opcional. Nenhuma cria do zero. Com base, campos em branco e verificações específicas herdam o livro. Texto livre não cria automações.</t>
      </text>
    </comment>
    <comment ref="J1380" authorId="0" shapeId="0">
      <text>
        <t>Opcional. Nenhuma cria do zero. Com base, campos em branco e verificações específicas herdam o livro. Texto livre não cria automações.</t>
      </text>
    </comment>
    <comment ref="M1380" authorId="0" shapeId="0">
      <text>
        <t>Opcional. Nenhuma cria do zero. Com base, campos em branco e verificações específicas herdam o livro. Texto livre não cria automações.</t>
      </text>
    </comment>
    <comment ref="B1381" authorId="0" shapeId="0">
      <text>
        <t>Em branco herda a base; Nenhuma remove a Família. A técnica usa o estado cadastrado; entidades usam suas próprias Famílias abertas.</t>
      </text>
    </comment>
    <comment ref="E1381" authorId="0" shapeId="0">
      <text>
        <t>Em branco herda a base; Nenhuma remove a Família. A técnica usa o estado cadastrado; entidades usam suas próprias Famílias abertas.</t>
      </text>
    </comment>
    <comment ref="J1381" authorId="0" shapeId="0">
      <text>
        <t>Em branco herda a base; Nenhuma remove a Família. A técnica usa o estado cadastrado; entidades usam suas próprias Famílias abertas.</t>
      </text>
    </comment>
    <comment ref="M1381" authorId="0" shapeId="0">
      <text>
        <t>Em branco herda a base; Nenhuma remove a Família. A técnica usa o estado cadastrado; entidades usam suas próprias Famílias abertas.</t>
      </text>
    </comment>
    <comment ref="B1382" authorId="0" shapeId="0">
      <text>
        <t>Em branco herda a base. Sem base, escolha Leve, Média ou Pesada. Preços e desconto seguem a Classe da ficha.</t>
      </text>
    </comment>
    <comment ref="E1382" authorId="0" shapeId="0">
      <text>
        <t>Em branco herda a base. Sem base, escolha Leve, Média ou Pesada. Preços e desconto seguem a Classe da ficha.</t>
      </text>
    </comment>
    <comment ref="J1382" authorId="0" shapeId="0">
      <text>
        <t>Em branco herda a base. Sem base, escolha Leve, Média ou Pesada. Preços e desconto seguem a Classe da ficha.</t>
      </text>
    </comment>
    <comment ref="M1382" authorId="0" shapeId="0">
      <text>
        <t>Em branco herda a base. Sem base, escolha Leve, Média ou Pesada. Preços e desconto seguem a Classe da ficha.</t>
      </text>
    </comment>
    <comment ref="B1383" authorId="0" shapeId="0">
      <text>
        <t>Em branco herda a base. Sim indica que o efeito exige TR, inclusive em Forma de ataque.</t>
      </text>
    </comment>
    <comment ref="E1383" authorId="0" shapeId="0">
      <text>
        <t>Em branco herda a base. Sim indica que o efeito exige TR, inclusive em Forma de ataque.</t>
      </text>
    </comment>
    <comment ref="J1383" authorId="0" shapeId="0">
      <text>
        <t>Em branco herda a base. Sim indica que o efeito exige TR, inclusive em Forma de ataque.</t>
      </text>
    </comment>
    <comment ref="M1383" authorId="0" shapeId="0">
      <text>
        <t>Em branco herda a base. Sim indica que o efeito exige TR, inclusive em Forma de ataque.</t>
      </text>
    </comment>
    <comment ref="B1385" authorId="0" shapeId="0">
      <text>
        <t>Campo do cadastro custom. Em branco herda a base do livro, quando escolhida.</t>
      </text>
    </comment>
    <comment ref="J1385" authorId="0" shapeId="0">
      <text>
        <t>Campo do cadastro custom. Em branco herda a base do livro, quando escolhida.</t>
      </text>
    </comment>
    <comment ref="B1386" authorId="0" shapeId="0">
      <text>
        <t>Descreva requisitos, incompatibilidades e limite de compras. Verificações da base continuam; texto livre é conferido pelo mestre e pelo bot.</t>
      </text>
    </comment>
    <comment ref="J1386" authorId="0" shapeId="0">
      <text>
        <t>Descreva requisitos, incompatibilidades e limite de compras. Verificações da base continuam; texto livre é conferido pelo mestre e pelo bot.</t>
      </text>
    </comment>
    <comment ref="B1391" authorId="0" shapeId="0">
      <text>
        <t>Campo do cadastro custom. Em branco herda a base do livro, quando escolhida.</t>
      </text>
    </comment>
    <comment ref="J1391" authorId="0" shapeId="0">
      <text>
        <t>Campo do cadastro custom. Em branco herda a base do livro, quando escolhida.</t>
      </text>
    </comment>
    <comment ref="B1392" authorId="0" shapeId="0">
      <text>
        <t>Efeito completo da Melhoria. Números do personagem sem campo próprio são registrados em BÔNUS E MUDANÇAS.</t>
      </text>
    </comment>
    <comment ref="J1392" authorId="0" shapeId="0">
      <text>
        <t>Efeito completo da Melhoria. Números do personagem sem campo próprio são registrados em BÔNUS E MUDANÇAS.</t>
      </text>
    </comment>
    <comment ref="B1398" authorId="0" shapeId="0">
      <text>
        <t>Campo do cadastro custom. Em branco herda a base do livro, quando escolhida.</t>
      </text>
    </comment>
    <comment ref="J1398" authorId="0" shapeId="0">
      <text>
        <t>Campo do cadastro custom. Em branco herda a base do livro, quando escolhida.</t>
      </text>
    </comment>
    <comment ref="B1402" authorId="0" shapeId="0">
      <text>
        <t>Campo do cadastro custom. Em branco herda a base do livro, quando escolhida.</t>
      </text>
    </comment>
    <comment ref="B1404" authorId="0" shapeId="0">
      <text>
        <t>Campo do cadastro custom. Em branco herda a base do livro, quando escolhida.</t>
      </text>
    </comment>
    <comment ref="J1404" authorId="0" shapeId="0">
      <text>
        <t>Campo do cadastro custom. Em branco herda a base do livro, quando escolhida.</t>
      </text>
    </comment>
    <comment ref="B1405" authorId="0" shapeId="0">
      <text>
        <t>Campo do cadastro custom. Em branco herda a base do livro, quando escolhida.</t>
      </text>
    </comment>
    <comment ref="F1405" authorId="0" shapeId="0">
      <text>
        <t>Campo do cadastro custom. Em branco herda a base do livro, quando escolhida.</t>
      </text>
    </comment>
    <comment ref="J1405" authorId="0" shapeId="0">
      <text>
        <t>Campo do cadastro custom. Em branco herda a base do livro, quando escolhida.</t>
      </text>
    </comment>
    <comment ref="N1405" authorId="0" shapeId="0">
      <text>
        <t>Campo do cadastro custom. Em branco herda a base do livro, quando escolhida.</t>
      </text>
    </comment>
    <comment ref="B1406" authorId="0" shapeId="0">
      <text>
        <t>Campo do cadastro custom. Em branco herda a base do livro, quando escolhida.</t>
      </text>
    </comment>
    <comment ref="F1406" authorId="0" shapeId="0">
      <text>
        <t>Lembrete marcado pelo jogador. Aprovação ocorre pelo bot no chat.</t>
      </text>
    </comment>
    <comment ref="J1406" authorId="0" shapeId="0">
      <text>
        <t>Campo do cadastro custom. Em branco herda a base do livro, quando escolhida.</t>
      </text>
    </comment>
    <comment ref="N1406" authorId="0" shapeId="0">
      <text>
        <t>Lembrete marcado pelo jogador. Aprovação ocorre pelo bot no chat.</t>
      </text>
    </comment>
    <comment ref="B1407" authorId="0" shapeId="0">
      <text>
        <t>Campo do cadastro custom. Em branco herda a base do livro, quando escolhida.</t>
      </text>
    </comment>
    <comment ref="J1407" authorId="0" shapeId="0">
      <text>
        <t>Campo do cadastro custom. Em branco herda a base do livro, quando escolhida.</t>
      </text>
    </comment>
    <comment ref="B1408" authorId="0" shapeId="0">
      <text>
        <t>Campo do cadastro custom. Em branco herda a base do livro, quando escolhida.</t>
      </text>
    </comment>
    <comment ref="J1408" authorId="0" shapeId="0">
      <text>
        <t>Campo do cadastro custom. Em branco herda a base do livro, quando escolhida.</t>
      </text>
    </comment>
    <comment ref="B1409" authorId="0" shapeId="0">
      <text>
        <t>Opcional. Nenhuma cria do zero. Com base, campos em branco e verificações específicas herdam o livro. Texto livre não cria automações.</t>
      </text>
    </comment>
    <comment ref="E1409" authorId="0" shapeId="0">
      <text>
        <t>Opcional. Nenhuma cria do zero. Com base, campos em branco e verificações específicas herdam o livro. Texto livre não cria automações.</t>
      </text>
    </comment>
    <comment ref="J1409" authorId="0" shapeId="0">
      <text>
        <t>Opcional. Nenhuma cria do zero. Com base, campos em branco e verificações específicas herdam o livro. Texto livre não cria automações.</t>
      </text>
    </comment>
    <comment ref="M1409" authorId="0" shapeId="0">
      <text>
        <t>Opcional. Nenhuma cria do zero. Com base, campos em branco e verificações específicas herdam o livro. Texto livre não cria automações.</t>
      </text>
    </comment>
    <comment ref="B1410" authorId="0" shapeId="0">
      <text>
        <t>Em branco herda a base. Sem base, escolha Leve ou Média. Restrição paga Melhorias, nunca a Forma, e conserva o teto e o limite de Restrições.</t>
      </text>
    </comment>
    <comment ref="E1410" authorId="0" shapeId="0">
      <text>
        <t>Em branco herda a base. Sem base, escolha Leve ou Média. Restrição paga Melhorias, nunca a Forma, e conserva o teto e o limite de Restrições.</t>
      </text>
    </comment>
    <comment ref="J1410" authorId="0" shapeId="0">
      <text>
        <t>Em branco herda a base. Sem base, escolha Leve ou Média. Restrição paga Melhorias, nunca a Forma, e conserva o teto e o limite de Restrições.</t>
      </text>
    </comment>
    <comment ref="M1410" authorId="0" shapeId="0">
      <text>
        <t>Em branco herda a base. Sem base, escolha Leve ou Média. Restrição paga Melhorias, nunca a Forma, e conserva o teto e o limite de Restrições.</t>
      </text>
    </comment>
    <comment ref="B1411" authorId="0" shapeId="0">
      <text>
        <t>Em branco herda a base. Sim identifica Restrição de frequência; duas de frequência continuam incompatíveis.</t>
      </text>
    </comment>
    <comment ref="E1411" authorId="0" shapeId="0">
      <text>
        <t>Em branco herda a base. Sim identifica Restrição de frequência; duas de frequência continuam incompatíveis.</t>
      </text>
    </comment>
    <comment ref="J1411" authorId="0" shapeId="0">
      <text>
        <t>Em branco herda a base. Sim identifica Restrição de frequência; duas de frequência continuam incompatíveis.</t>
      </text>
    </comment>
    <comment ref="M1411" authorId="0" shapeId="0">
      <text>
        <t>Em branco herda a base. Sim identifica Restrição de frequência; duas de frequência continuam incompatíveis.</t>
      </text>
    </comment>
    <comment ref="B1413" authorId="0" shapeId="0">
      <text>
        <t>Campo do cadastro custom. Em branco herda a base do livro, quando escolhida.</t>
      </text>
    </comment>
    <comment ref="J1413" authorId="0" shapeId="0">
      <text>
        <t>Campo do cadastro custom. Em branco herda a base do livro, quando escolhida.</t>
      </text>
    </comment>
    <comment ref="B1414" authorId="0" shapeId="0">
      <text>
        <t>Exigência, momento de cumprir, duração e incompatibilidades. Texto livre não é executado como fórmula.</t>
      </text>
    </comment>
    <comment ref="J1414" authorId="0" shapeId="0">
      <text>
        <t>Exigência, momento de cumprir, duração e incompatibilidades. Texto livre não é executado como fórmula.</t>
      </text>
    </comment>
    <comment ref="B1422" authorId="0" shapeId="0">
      <text>
        <t>Campo do cadastro custom. Em branco herda a base do livro, quando escolhida.</t>
      </text>
    </comment>
    <comment ref="J1422" authorId="0" shapeId="0">
      <text>
        <t>Campo do cadastro custom. Em branco herda a base do livro, quando escolhida.</t>
      </text>
    </comment>
    <comment ref="B1426" authorId="0" shapeId="0">
      <text>
        <t>Campo do cadastro custom. Em branco herda a base do livro, quando escolhida.</t>
      </text>
    </comment>
    <comment ref="J1426" authorId="0" shapeId="0">
      <text>
        <t>Campo do cadastro custom. Em branco herda a base do livro, quando escolhida.</t>
      </text>
    </comment>
    <comment ref="B1427" authorId="0" shapeId="0">
      <text>
        <t>Campo do cadastro custom. Em branco herda a base do livro, quando escolhida.</t>
      </text>
    </comment>
    <comment ref="F1427" authorId="0" shapeId="0">
      <text>
        <t>Campo do cadastro custom. Em branco herda a base do livro, quando escolhida.</t>
      </text>
    </comment>
    <comment ref="J1427" authorId="0" shapeId="0">
      <text>
        <t>Campo do cadastro custom. Em branco herda a base do livro, quando escolhida.</t>
      </text>
    </comment>
    <comment ref="N1427" authorId="0" shapeId="0">
      <text>
        <t>Campo do cadastro custom. Em branco herda a base do livro, quando escolhida.</t>
      </text>
    </comment>
    <comment ref="B1428" authorId="0" shapeId="0">
      <text>
        <t>Campo do cadastro custom. Em branco herda a base do livro, quando escolhida.</t>
      </text>
    </comment>
    <comment ref="F1428" authorId="0" shapeId="0">
      <text>
        <t>Lembrete marcado pelo jogador. Aprovação ocorre pelo bot no chat.</t>
      </text>
    </comment>
    <comment ref="J1428" authorId="0" shapeId="0">
      <text>
        <t>Campo do cadastro custom. Em branco herda a base do livro, quando escolhida.</t>
      </text>
    </comment>
    <comment ref="N1428" authorId="0" shapeId="0">
      <text>
        <t>Lembrete marcado pelo jogador. Aprovação ocorre pelo bot no chat.</t>
      </text>
    </comment>
    <comment ref="B1429" authorId="0" shapeId="0">
      <text>
        <t>Campo do cadastro custom. Em branco herda a base do livro, quando escolhida.</t>
      </text>
    </comment>
    <comment ref="J1429" authorId="0" shapeId="0">
      <text>
        <t>Campo do cadastro custom. Em branco herda a base do livro, quando escolhida.</t>
      </text>
    </comment>
    <comment ref="B1430" authorId="0" shapeId="0">
      <text>
        <t>Campo do cadastro custom. Em branco herda a base do livro, quando escolhida.</t>
      </text>
    </comment>
    <comment ref="J1430" authorId="0" shapeId="0">
      <text>
        <t>Campo do cadastro custom. Em branco herda a base do livro, quando escolhida.</t>
      </text>
    </comment>
    <comment ref="B1431" authorId="0" shapeId="0">
      <text>
        <t>Opcional. Nenhuma cria do zero. Com base, campos em branco e verificações específicas herdam o livro. Texto livre não cria automações.</t>
      </text>
    </comment>
    <comment ref="E1431" authorId="0" shapeId="0">
      <text>
        <t>Opcional. Nenhuma cria do zero. Com base, campos em branco e verificações específicas herdam o livro. Texto livre não cria automações.</t>
      </text>
    </comment>
    <comment ref="J1431" authorId="0" shapeId="0">
      <text>
        <t>Opcional. Nenhuma cria do zero. Com base, campos em branco e verificações específicas herdam o livro. Texto livre não cria automações.</t>
      </text>
    </comment>
    <comment ref="M1431" authorId="0" shapeId="0">
      <text>
        <t>Opcional. Nenhuma cria do zero. Com base, campos em branco e verificações específicas herdam o livro. Texto livre não cria automações.</t>
      </text>
    </comment>
    <comment ref="B1432" authorId="0" shapeId="0">
      <text>
        <t>Em branco herda a base. Sem base, escolha Leve ou Média. Restrição paga Melhorias, nunca a Forma, e conserva o teto e o limite de Restrições.</t>
      </text>
    </comment>
    <comment ref="E1432" authorId="0" shapeId="0">
      <text>
        <t>Em branco herda a base. Sem base, escolha Leve ou Média. Restrição paga Melhorias, nunca a Forma, e conserva o teto e o limite de Restrições.</t>
      </text>
    </comment>
    <comment ref="J1432" authorId="0" shapeId="0">
      <text>
        <t>Em branco herda a base. Sem base, escolha Leve ou Média. Restrição paga Melhorias, nunca a Forma, e conserva o teto e o limite de Restrições.</t>
      </text>
    </comment>
    <comment ref="M1432" authorId="0" shapeId="0">
      <text>
        <t>Em branco herda a base. Sem base, escolha Leve ou Média. Restrição paga Melhorias, nunca a Forma, e conserva o teto e o limite de Restrições.</t>
      </text>
    </comment>
    <comment ref="B1433" authorId="0" shapeId="0">
      <text>
        <t>Em branco herda a base. Sim identifica Restrição de frequência; duas de frequência continuam incompatíveis.</t>
      </text>
    </comment>
    <comment ref="E1433" authorId="0" shapeId="0">
      <text>
        <t>Em branco herda a base. Sim identifica Restrição de frequência; duas de frequência continuam incompatíveis.</t>
      </text>
    </comment>
    <comment ref="J1433" authorId="0" shapeId="0">
      <text>
        <t>Em branco herda a base. Sim identifica Restrição de frequência; duas de frequência continuam incompatíveis.</t>
      </text>
    </comment>
    <comment ref="M1433" authorId="0" shapeId="0">
      <text>
        <t>Em branco herda a base. Sim identifica Restrição de frequência; duas de frequência continuam incompatíveis.</t>
      </text>
    </comment>
    <comment ref="B1435" authorId="0" shapeId="0">
      <text>
        <t>Campo do cadastro custom. Em branco herda a base do livro, quando escolhida.</t>
      </text>
    </comment>
    <comment ref="J1435" authorId="0" shapeId="0">
      <text>
        <t>Campo do cadastro custom. Em branco herda a base do livro, quando escolhida.</t>
      </text>
    </comment>
    <comment ref="B1436" authorId="0" shapeId="0">
      <text>
        <t>Exigência, momento de cumprir, duração e incompatibilidades. Texto livre não é executado como fórmula.</t>
      </text>
    </comment>
    <comment ref="J1436" authorId="0" shapeId="0">
      <text>
        <t>Exigência, momento de cumprir, duração e incompatibilidades. Texto livre não é executado como fórmula.</t>
      </text>
    </comment>
    <comment ref="B1444" authorId="0" shapeId="0">
      <text>
        <t>Campo do cadastro custom. Em branco herda a base do livro, quando escolhida.</t>
      </text>
    </comment>
    <comment ref="J1444" authorId="0" shapeId="0">
      <text>
        <t>Campo do cadastro custom. Em branco herda a base do livro, quando escolhida.</t>
      </text>
    </comment>
    <comment ref="B1448" authorId="0" shapeId="0">
      <text>
        <t>Campo do cadastro custom. Em branco herda a base do livro, quando escolhida.</t>
      </text>
    </comment>
    <comment ref="J1448" authorId="0" shapeId="0">
      <text>
        <t>Campo do cadastro custom. Em branco herda a base do livro, quando escolhida.</t>
      </text>
    </comment>
    <comment ref="B1449" authorId="0" shapeId="0">
      <text>
        <t>Campo do cadastro custom. Em branco herda a base do livro, quando escolhida.</t>
      </text>
    </comment>
    <comment ref="F1449" authorId="0" shapeId="0">
      <text>
        <t>Campo do cadastro custom. Em branco herda a base do livro, quando escolhida.</t>
      </text>
    </comment>
    <comment ref="J1449" authorId="0" shapeId="0">
      <text>
        <t>Campo do cadastro custom. Em branco herda a base do livro, quando escolhida.</t>
      </text>
    </comment>
    <comment ref="N1449" authorId="0" shapeId="0">
      <text>
        <t>Campo do cadastro custom. Em branco herda a base do livro, quando escolhida.</t>
      </text>
    </comment>
    <comment ref="B1450" authorId="0" shapeId="0">
      <text>
        <t>Campo do cadastro custom. Em branco herda a base do livro, quando escolhida.</t>
      </text>
    </comment>
    <comment ref="F1450" authorId="0" shapeId="0">
      <text>
        <t>Lembrete marcado pelo jogador. Aprovação ocorre pelo bot no chat.</t>
      </text>
    </comment>
    <comment ref="J1450" authorId="0" shapeId="0">
      <text>
        <t>Campo do cadastro custom. Em branco herda a base do livro, quando escolhida.</t>
      </text>
    </comment>
    <comment ref="N1450" authorId="0" shapeId="0">
      <text>
        <t>Lembrete marcado pelo jogador. Aprovação ocorre pelo bot no chat.</t>
      </text>
    </comment>
    <comment ref="B1451" authorId="0" shapeId="0">
      <text>
        <t>Campo do cadastro custom. Em branco herda a base do livro, quando escolhida.</t>
      </text>
    </comment>
    <comment ref="J1451" authorId="0" shapeId="0">
      <text>
        <t>Campo do cadastro custom. Em branco herda a base do livro, quando escolhida.</t>
      </text>
    </comment>
    <comment ref="B1452" authorId="0" shapeId="0">
      <text>
        <t>Campo do cadastro custom. Em branco herda a base do livro, quando escolhida.</t>
      </text>
    </comment>
    <comment ref="J1452" authorId="0" shapeId="0">
      <text>
        <t>Campo do cadastro custom. Em branco herda a base do livro, quando escolhida.</t>
      </text>
    </comment>
    <comment ref="B1453" authorId="0" shapeId="0">
      <text>
        <t>Opcional. Nenhuma cria do zero. Com base, campos em branco e verificações específicas herdam o livro. Texto livre não cria automações.</t>
      </text>
    </comment>
    <comment ref="E1453" authorId="0" shapeId="0">
      <text>
        <t>Opcional. Nenhuma cria do zero. Com base, campos em branco e verificações específicas herdam o livro. Texto livre não cria automações.</t>
      </text>
    </comment>
    <comment ref="J1453" authorId="0" shapeId="0">
      <text>
        <t>Opcional. Nenhuma cria do zero. Com base, campos em branco e verificações específicas herdam o livro. Texto livre não cria automações.</t>
      </text>
    </comment>
    <comment ref="M1453" authorId="0" shapeId="0">
      <text>
        <t>Opcional. Nenhuma cria do zero. Com base, campos em branco e verificações específicas herdam o livro. Texto livre não cria automações.</t>
      </text>
    </comment>
    <comment ref="B1454" authorId="0" shapeId="0">
      <text>
        <t>Em branco herda a base. Sem base, escolha Leve ou Média. Restrição paga Melhorias, nunca a Forma, e conserva o teto e o limite de Restrições.</t>
      </text>
    </comment>
    <comment ref="E1454" authorId="0" shapeId="0">
      <text>
        <t>Em branco herda a base. Sem base, escolha Leve ou Média. Restrição paga Melhorias, nunca a Forma, e conserva o teto e o limite de Restrições.</t>
      </text>
    </comment>
    <comment ref="J1454" authorId="0" shapeId="0">
      <text>
        <t>Em branco herda a base. Sem base, escolha Leve ou Média. Restrição paga Melhorias, nunca a Forma, e conserva o teto e o limite de Restrições.</t>
      </text>
    </comment>
    <comment ref="M1454" authorId="0" shapeId="0">
      <text>
        <t>Em branco herda a base. Sem base, escolha Leve ou Média. Restrição paga Melhorias, nunca a Forma, e conserva o teto e o limite de Restrições.</t>
      </text>
    </comment>
    <comment ref="B1455" authorId="0" shapeId="0">
      <text>
        <t>Em branco herda a base. Sim identifica Restrição de frequência; duas de frequência continuam incompatíveis.</t>
      </text>
    </comment>
    <comment ref="E1455" authorId="0" shapeId="0">
      <text>
        <t>Em branco herda a base. Sim identifica Restrição de frequência; duas de frequência continuam incompatíveis.</t>
      </text>
    </comment>
    <comment ref="J1455" authorId="0" shapeId="0">
      <text>
        <t>Em branco herda a base. Sim identifica Restrição de frequência; duas de frequência continuam incompatíveis.</t>
      </text>
    </comment>
    <comment ref="M1455" authorId="0" shapeId="0">
      <text>
        <t>Em branco herda a base. Sim identifica Restrição de frequência; duas de frequência continuam incompatíveis.</t>
      </text>
    </comment>
    <comment ref="B1457" authorId="0" shapeId="0">
      <text>
        <t>Campo do cadastro custom. Em branco herda a base do livro, quando escolhida.</t>
      </text>
    </comment>
    <comment ref="J1457" authorId="0" shapeId="0">
      <text>
        <t>Campo do cadastro custom. Em branco herda a base do livro, quando escolhida.</t>
      </text>
    </comment>
    <comment ref="B1458" authorId="0" shapeId="0">
      <text>
        <t>Exigência, momento de cumprir, duração e incompatibilidades. Texto livre não é executado como fórmula.</t>
      </text>
    </comment>
    <comment ref="J1458" authorId="0" shapeId="0">
      <text>
        <t>Exigência, momento de cumprir, duração e incompatibilidades. Texto livre não é executado como fórmula.</t>
      </text>
    </comment>
    <comment ref="B1466" authorId="0" shapeId="0">
      <text>
        <t>Campo do cadastro custom. Em branco herda a base do livro, quando escolhida.</t>
      </text>
    </comment>
    <comment ref="J1466" authorId="0" shapeId="0">
      <text>
        <t>Campo do cadastro custom. Em branco herda a base do livro, quando escolhida.</t>
      </text>
    </comment>
    <comment ref="B1470" authorId="0" shapeId="0">
      <text>
        <t>Campo do cadastro custom. Em branco herda a base do livro, quando escolhida.</t>
      </text>
    </comment>
    <comment ref="J1470" authorId="0" shapeId="0">
      <text>
        <t>Campo do cadastro custom. Em branco herda a base do livro, quando escolhida.</t>
      </text>
    </comment>
    <comment ref="B1471" authorId="0" shapeId="0">
      <text>
        <t>Campo do cadastro custom. Em branco herda a base do livro, quando escolhida.</t>
      </text>
    </comment>
    <comment ref="F1471" authorId="0" shapeId="0">
      <text>
        <t>Campo do cadastro custom. Em branco herda a base do livro, quando escolhida.</t>
      </text>
    </comment>
    <comment ref="J1471" authorId="0" shapeId="0">
      <text>
        <t>Campo do cadastro custom. Em branco herda a base do livro, quando escolhida.</t>
      </text>
    </comment>
    <comment ref="N1471" authorId="0" shapeId="0">
      <text>
        <t>Campo do cadastro custom. Em branco herda a base do livro, quando escolhida.</t>
      </text>
    </comment>
    <comment ref="B1472" authorId="0" shapeId="0">
      <text>
        <t>Campo do cadastro custom. Em branco herda a base do livro, quando escolhida.</t>
      </text>
    </comment>
    <comment ref="F1472" authorId="0" shapeId="0">
      <text>
        <t>Lembrete marcado pelo jogador. Aprovação ocorre pelo bot no chat.</t>
      </text>
    </comment>
    <comment ref="J1472" authorId="0" shapeId="0">
      <text>
        <t>Campo do cadastro custom. Em branco herda a base do livro, quando escolhida.</t>
      </text>
    </comment>
    <comment ref="N1472" authorId="0" shapeId="0">
      <text>
        <t>Lembrete marcado pelo jogador. Aprovação ocorre pelo bot no chat.</t>
      </text>
    </comment>
    <comment ref="B1473" authorId="0" shapeId="0">
      <text>
        <t>Campo do cadastro custom. Em branco herda a base do livro, quando escolhida.</t>
      </text>
    </comment>
    <comment ref="J1473" authorId="0" shapeId="0">
      <text>
        <t>Campo do cadastro custom. Em branco herda a base do livro, quando escolhida.</t>
      </text>
    </comment>
    <comment ref="B1474" authorId="0" shapeId="0">
      <text>
        <t>Campo do cadastro custom. Em branco herda a base do livro, quando escolhida.</t>
      </text>
    </comment>
    <comment ref="J1474" authorId="0" shapeId="0">
      <text>
        <t>Campo do cadastro custom. Em branco herda a base do livro, quando escolhida.</t>
      </text>
    </comment>
    <comment ref="B1475" authorId="0" shapeId="0">
      <text>
        <t>Opcional. Nenhuma cria do zero. Com base, campos em branco e verificações específicas herdam o livro. Texto livre não cria automações.</t>
      </text>
    </comment>
    <comment ref="E1475" authorId="0" shapeId="0">
      <text>
        <t>Opcional. Nenhuma cria do zero. Com base, campos em branco e verificações específicas herdam o livro. Texto livre não cria automações.</t>
      </text>
    </comment>
    <comment ref="J1475" authorId="0" shapeId="0">
      <text>
        <t>Opcional. Nenhuma cria do zero. Com base, campos em branco e verificações específicas herdam o livro. Texto livre não cria automações.</t>
      </text>
    </comment>
    <comment ref="M1475" authorId="0" shapeId="0">
      <text>
        <t>Opcional. Nenhuma cria do zero. Com base, campos em branco e verificações específicas herdam o livro. Texto livre não cria automações.</t>
      </text>
    </comment>
    <comment ref="B1476" authorId="0" shapeId="0">
      <text>
        <t>Em branco herda a base. Sem base, escolha Leve ou Média. Restrição paga Melhorias, nunca a Forma, e conserva o teto e o limite de Restrições.</t>
      </text>
    </comment>
    <comment ref="E1476" authorId="0" shapeId="0">
      <text>
        <t>Em branco herda a base. Sem base, escolha Leve ou Média. Restrição paga Melhorias, nunca a Forma, e conserva o teto e o limite de Restrições.</t>
      </text>
    </comment>
    <comment ref="J1476" authorId="0" shapeId="0">
      <text>
        <t>Em branco herda a base. Sem base, escolha Leve ou Média. Restrição paga Melhorias, nunca a Forma, e conserva o teto e o limite de Restrições.</t>
      </text>
    </comment>
    <comment ref="M1476" authorId="0" shapeId="0">
      <text>
        <t>Em branco herda a base. Sem base, escolha Leve ou Média. Restrição paga Melhorias, nunca a Forma, e conserva o teto e o limite de Restrições.</t>
      </text>
    </comment>
    <comment ref="B1477" authorId="0" shapeId="0">
      <text>
        <t>Em branco herda a base. Sim identifica Restrição de frequência; duas de frequência continuam incompatíveis.</t>
      </text>
    </comment>
    <comment ref="E1477" authorId="0" shapeId="0">
      <text>
        <t>Em branco herda a base. Sim identifica Restrição de frequência; duas de frequência continuam incompatíveis.</t>
      </text>
    </comment>
    <comment ref="J1477" authorId="0" shapeId="0">
      <text>
        <t>Em branco herda a base. Sim identifica Restrição de frequência; duas de frequência continuam incompatíveis.</t>
      </text>
    </comment>
    <comment ref="M1477" authorId="0" shapeId="0">
      <text>
        <t>Em branco herda a base. Sim identifica Restrição de frequência; duas de frequência continuam incompatíveis.</t>
      </text>
    </comment>
    <comment ref="B1479" authorId="0" shapeId="0">
      <text>
        <t>Campo do cadastro custom. Em branco herda a base do livro, quando escolhida.</t>
      </text>
    </comment>
    <comment ref="J1479" authorId="0" shapeId="0">
      <text>
        <t>Campo do cadastro custom. Em branco herda a base do livro, quando escolhida.</t>
      </text>
    </comment>
    <comment ref="B1480" authorId="0" shapeId="0">
      <text>
        <t>Exigência, momento de cumprir, duração e incompatibilidades. Texto livre não é executado como fórmula.</t>
      </text>
    </comment>
    <comment ref="J1480" authorId="0" shapeId="0">
      <text>
        <t>Exigência, momento de cumprir, duração e incompatibilidades. Texto livre não é executado como fórmula.</t>
      </text>
    </comment>
    <comment ref="B1488" authorId="0" shapeId="0">
      <text>
        <t>Campo do cadastro custom. Em branco herda a base do livro, quando escolhida.</t>
      </text>
    </comment>
    <comment ref="J1488" authorId="0" shapeId="0">
      <text>
        <t>Campo do cadastro custom. Em branco herda a base do livro, quando escolhida.</t>
      </text>
    </comment>
    <comment ref="B1492" authorId="0" shapeId="0">
      <text>
        <t>Campo do cadastro custom. Em branco herda a base do livro, quando escolhida.</t>
      </text>
    </comment>
    <comment ref="J1492" authorId="0" shapeId="0">
      <text>
        <t>Campo do cadastro custom. Em branco herda a base do livro, quando escolhida.</t>
      </text>
    </comment>
    <comment ref="B1493" authorId="0" shapeId="0">
      <text>
        <t>Campo do cadastro custom. Em branco herda a base do livro, quando escolhida.</t>
      </text>
    </comment>
    <comment ref="F1493" authorId="0" shapeId="0">
      <text>
        <t>Campo do cadastro custom. Em branco herda a base do livro, quando escolhida.</t>
      </text>
    </comment>
    <comment ref="J1493" authorId="0" shapeId="0">
      <text>
        <t>Campo do cadastro custom. Em branco herda a base do livro, quando escolhida.</t>
      </text>
    </comment>
    <comment ref="N1493" authorId="0" shapeId="0">
      <text>
        <t>Campo do cadastro custom. Em branco herda a base do livro, quando escolhida.</t>
      </text>
    </comment>
    <comment ref="B1494" authorId="0" shapeId="0">
      <text>
        <t>Campo do cadastro custom. Em branco herda a base do livro, quando escolhida.</t>
      </text>
    </comment>
    <comment ref="F1494" authorId="0" shapeId="0">
      <text>
        <t>Lembrete marcado pelo jogador. Aprovação ocorre pelo bot no chat.</t>
      </text>
    </comment>
    <comment ref="J1494" authorId="0" shapeId="0">
      <text>
        <t>Campo do cadastro custom. Em branco herda a base do livro, quando escolhida.</t>
      </text>
    </comment>
    <comment ref="N1494" authorId="0" shapeId="0">
      <text>
        <t>Lembrete marcado pelo jogador. Aprovação ocorre pelo bot no chat.</t>
      </text>
    </comment>
    <comment ref="B1495" authorId="0" shapeId="0">
      <text>
        <t>Campo do cadastro custom. Em branco herda a base do livro, quando escolhida.</t>
      </text>
    </comment>
    <comment ref="J1495" authorId="0" shapeId="0">
      <text>
        <t>Campo do cadastro custom. Em branco herda a base do livro, quando escolhida.</t>
      </text>
    </comment>
    <comment ref="B1496" authorId="0" shapeId="0">
      <text>
        <t>Campo do cadastro custom. Em branco herda a base do livro, quando escolhida.</t>
      </text>
    </comment>
    <comment ref="J1496" authorId="0" shapeId="0">
      <text>
        <t>Campo do cadastro custom. Em branco herda a base do livro, quando escolhida.</t>
      </text>
    </comment>
    <comment ref="B1497" authorId="0" shapeId="0">
      <text>
        <t>Opcional. Nenhuma cria do zero. Com base, campos em branco e verificações específicas herdam o livro. Texto livre não cria automações.</t>
      </text>
    </comment>
    <comment ref="E1497" authorId="0" shapeId="0">
      <text>
        <t>Opcional. Nenhuma cria do zero. Com base, campos em branco e verificações específicas herdam o livro. Texto livre não cria automações.</t>
      </text>
    </comment>
    <comment ref="J1497" authorId="0" shapeId="0">
      <text>
        <t>Opcional. Nenhuma cria do zero. Com base, campos em branco e verificações específicas herdam o livro. Texto livre não cria automações.</t>
      </text>
    </comment>
    <comment ref="M1497" authorId="0" shapeId="0">
      <text>
        <t>Opcional. Nenhuma cria do zero. Com base, campos em branco e verificações específicas herdam o livro. Texto livre não cria automações.</t>
      </text>
    </comment>
    <comment ref="B1498" authorId="0" shapeId="0">
      <text>
        <t>Em branco herda a base. Sem base, escolha Leve ou Média. Restrição paga Melhorias, nunca a Forma, e conserva o teto e o limite de Restrições.</t>
      </text>
    </comment>
    <comment ref="E1498" authorId="0" shapeId="0">
      <text>
        <t>Em branco herda a base. Sem base, escolha Leve ou Média. Restrição paga Melhorias, nunca a Forma, e conserva o teto e o limite de Restrições.</t>
      </text>
    </comment>
    <comment ref="J1498" authorId="0" shapeId="0">
      <text>
        <t>Em branco herda a base. Sem base, escolha Leve ou Média. Restrição paga Melhorias, nunca a Forma, e conserva o teto e o limite de Restrições.</t>
      </text>
    </comment>
    <comment ref="M1498" authorId="0" shapeId="0">
      <text>
        <t>Em branco herda a base. Sem base, escolha Leve ou Média. Restrição paga Melhorias, nunca a Forma, e conserva o teto e o limite de Restrições.</t>
      </text>
    </comment>
    <comment ref="B1499" authorId="0" shapeId="0">
      <text>
        <t>Em branco herda a base. Sim identifica Restrição de frequência; duas de frequência continuam incompatíveis.</t>
      </text>
    </comment>
    <comment ref="E1499" authorId="0" shapeId="0">
      <text>
        <t>Em branco herda a base. Sim identifica Restrição de frequência; duas de frequência continuam incompatíveis.</t>
      </text>
    </comment>
    <comment ref="J1499" authorId="0" shapeId="0">
      <text>
        <t>Em branco herda a base. Sim identifica Restrição de frequência; duas de frequência continuam incompatíveis.</t>
      </text>
    </comment>
    <comment ref="M1499" authorId="0" shapeId="0">
      <text>
        <t>Em branco herda a base. Sim identifica Restrição de frequência; duas de frequência continuam incompatíveis.</t>
      </text>
    </comment>
    <comment ref="B1501" authorId="0" shapeId="0">
      <text>
        <t>Campo do cadastro custom. Em branco herda a base do livro, quando escolhida.</t>
      </text>
    </comment>
    <comment ref="J1501" authorId="0" shapeId="0">
      <text>
        <t>Campo do cadastro custom. Em branco herda a base do livro, quando escolhida.</t>
      </text>
    </comment>
    <comment ref="B1502" authorId="0" shapeId="0">
      <text>
        <t>Exigência, momento de cumprir, duração e incompatibilidades. Texto livre não é executado como fórmula.</t>
      </text>
    </comment>
    <comment ref="J1502" authorId="0" shapeId="0">
      <text>
        <t>Exigência, momento de cumprir, duração e incompatibilidades. Texto livre não é executado como fórmula.</t>
      </text>
    </comment>
    <comment ref="B1510" authorId="0" shapeId="0">
      <text>
        <t>Campo do cadastro custom. Em branco herda a base do livro, quando escolhida.</t>
      </text>
    </comment>
    <comment ref="J1510" authorId="0" shapeId="0">
      <text>
        <t>Campo do cadastro custom. Em branco herda a base do livro, quando escolhida.</t>
      </text>
    </comment>
    <comment ref="B1514" authorId="0" shapeId="0">
      <text>
        <t>Campo do cadastro custom. Em branco herda a base do livro, quando escolhida.</t>
      </text>
    </comment>
    <comment ref="J1514" authorId="0" shapeId="0">
      <text>
        <t>Campo do cadastro custom. Em branco herda a base do livro, quando escolhida.</t>
      </text>
    </comment>
    <comment ref="B1515" authorId="0" shapeId="0">
      <text>
        <t>Campo do cadastro custom. Em branco herda a base do livro, quando escolhida.</t>
      </text>
    </comment>
    <comment ref="F1515" authorId="0" shapeId="0">
      <text>
        <t>Campo do cadastro custom. Em branco herda a base do livro, quando escolhida.</t>
      </text>
    </comment>
    <comment ref="J1515" authorId="0" shapeId="0">
      <text>
        <t>Campo do cadastro custom. Em branco herda a base do livro, quando escolhida.</t>
      </text>
    </comment>
    <comment ref="N1515" authorId="0" shapeId="0">
      <text>
        <t>Campo do cadastro custom. Em branco herda a base do livro, quando escolhida.</t>
      </text>
    </comment>
    <comment ref="B1516" authorId="0" shapeId="0">
      <text>
        <t>Campo do cadastro custom. Em branco herda a base do livro, quando escolhida.</t>
      </text>
    </comment>
    <comment ref="F1516" authorId="0" shapeId="0">
      <text>
        <t>Lembrete marcado pelo jogador. Aprovação ocorre pelo bot no chat.</t>
      </text>
    </comment>
    <comment ref="J1516" authorId="0" shapeId="0">
      <text>
        <t>Campo do cadastro custom. Em branco herda a base do livro, quando escolhida.</t>
      </text>
    </comment>
    <comment ref="N1516" authorId="0" shapeId="0">
      <text>
        <t>Lembrete marcado pelo jogador. Aprovação ocorre pelo bot no chat.</t>
      </text>
    </comment>
    <comment ref="B1517" authorId="0" shapeId="0">
      <text>
        <t>Campo do cadastro custom. Em branco herda a base do livro, quando escolhida.</t>
      </text>
    </comment>
    <comment ref="J1517" authorId="0" shapeId="0">
      <text>
        <t>Campo do cadastro custom. Em branco herda a base do livro, quando escolhida.</t>
      </text>
    </comment>
    <comment ref="B1518" authorId="0" shapeId="0">
      <text>
        <t>Campo do cadastro custom. Em branco herda a base do livro, quando escolhida.</t>
      </text>
    </comment>
    <comment ref="J1518" authorId="0" shapeId="0">
      <text>
        <t>Campo do cadastro custom. Em branco herda a base do livro, quando escolhida.</t>
      </text>
    </comment>
    <comment ref="B1519" authorId="0" shapeId="0">
      <text>
        <t>Opcional. Nenhuma cria do zero. Com base, campos em branco e verificações específicas herdam o livro. Texto livre não cria automações.</t>
      </text>
    </comment>
    <comment ref="E1519" authorId="0" shapeId="0">
      <text>
        <t>Opcional. Nenhuma cria do zero. Com base, campos em branco e verificações específicas herdam o livro. Texto livre não cria automações.</t>
      </text>
    </comment>
    <comment ref="J1519" authorId="0" shapeId="0">
      <text>
        <t>Opcional. Nenhuma cria do zero. Com base, campos em branco e verificações específicas herdam o livro. Texto livre não cria automações.</t>
      </text>
    </comment>
    <comment ref="M1519" authorId="0" shapeId="0">
      <text>
        <t>Opcional. Nenhuma cria do zero. Com base, campos em branco e verificações específicas herdam o livro. Texto livre não cria automações.</t>
      </text>
    </comment>
    <comment ref="B1520" authorId="0" shapeId="0">
      <text>
        <t>Em branco herda a base. Sem base, escolha Leve ou Média. Restrição paga Melhorias, nunca a Forma, e conserva o teto e o limite de Restrições.</t>
      </text>
    </comment>
    <comment ref="E1520" authorId="0" shapeId="0">
      <text>
        <t>Em branco herda a base. Sem base, escolha Leve ou Média. Restrição paga Melhorias, nunca a Forma, e conserva o teto e o limite de Restrições.</t>
      </text>
    </comment>
    <comment ref="J1520" authorId="0" shapeId="0">
      <text>
        <t>Em branco herda a base. Sem base, escolha Leve ou Média. Restrição paga Melhorias, nunca a Forma, e conserva o teto e o limite de Restrições.</t>
      </text>
    </comment>
    <comment ref="M1520" authorId="0" shapeId="0">
      <text>
        <t>Em branco herda a base. Sem base, escolha Leve ou Média. Restrição paga Melhorias, nunca a Forma, e conserva o teto e o limite de Restrições.</t>
      </text>
    </comment>
    <comment ref="B1521" authorId="0" shapeId="0">
      <text>
        <t>Em branco herda a base. Sim identifica Restrição de frequência; duas de frequência continuam incompatíveis.</t>
      </text>
    </comment>
    <comment ref="E1521" authorId="0" shapeId="0">
      <text>
        <t>Em branco herda a base. Sim identifica Restrição de frequência; duas de frequência continuam incompatíveis.</t>
      </text>
    </comment>
    <comment ref="J1521" authorId="0" shapeId="0">
      <text>
        <t>Em branco herda a base. Sim identifica Restrição de frequência; duas de frequência continuam incompatíveis.</t>
      </text>
    </comment>
    <comment ref="M1521" authorId="0" shapeId="0">
      <text>
        <t>Em branco herda a base. Sim identifica Restrição de frequência; duas de frequência continuam incompatíveis.</t>
      </text>
    </comment>
    <comment ref="B1523" authorId="0" shapeId="0">
      <text>
        <t>Campo do cadastro custom. Em branco herda a base do livro, quando escolhida.</t>
      </text>
    </comment>
    <comment ref="J1523" authorId="0" shapeId="0">
      <text>
        <t>Campo do cadastro custom. Em branco herda a base do livro, quando escolhida.</t>
      </text>
    </comment>
    <comment ref="B1524" authorId="0" shapeId="0">
      <text>
        <t>Exigência, momento de cumprir, duração e incompatibilidades. Texto livre não é executado como fórmula.</t>
      </text>
    </comment>
    <comment ref="J1524" authorId="0" shapeId="0">
      <text>
        <t>Exigência, momento de cumprir, duração e incompatibilidades. Texto livre não é executado como fórmula.</t>
      </text>
    </comment>
    <comment ref="B1532" authorId="0" shapeId="0">
      <text>
        <t>Campo do cadastro custom. Em branco herda a base do livro, quando escolhida.</t>
      </text>
    </comment>
    <comment ref="J1532" authorId="0" shapeId="0">
      <text>
        <t>Campo do cadastro custom. Em branco herda a base do livro, quando escolhida.</t>
      </text>
    </comment>
    <comment ref="B1536" authorId="0" shapeId="0">
      <text>
        <t>Campo do cadastro custom. Em branco herda a base do livro, quando escolhida.</t>
      </text>
    </comment>
    <comment ref="J1536" authorId="0" shapeId="0">
      <text>
        <t>Campo do cadastro custom. Em branco herda a base do livro, quando escolhida.</t>
      </text>
    </comment>
    <comment ref="B1537" authorId="0" shapeId="0">
      <text>
        <t>Campo do cadastro custom. Em branco herda a base do livro, quando escolhida.</t>
      </text>
    </comment>
    <comment ref="F1537" authorId="0" shapeId="0">
      <text>
        <t>Campo do cadastro custom. Em branco herda a base do livro, quando escolhida.</t>
      </text>
    </comment>
    <comment ref="J1537" authorId="0" shapeId="0">
      <text>
        <t>Campo do cadastro custom. Em branco herda a base do livro, quando escolhida.</t>
      </text>
    </comment>
    <comment ref="N1537" authorId="0" shapeId="0">
      <text>
        <t>Campo do cadastro custom. Em branco herda a base do livro, quando escolhida.</t>
      </text>
    </comment>
    <comment ref="B1538" authorId="0" shapeId="0">
      <text>
        <t>Campo do cadastro custom. Em branco herda a base do livro, quando escolhida.</t>
      </text>
    </comment>
    <comment ref="F1538" authorId="0" shapeId="0">
      <text>
        <t>Lembrete marcado pelo jogador. Aprovação ocorre pelo bot no chat.</t>
      </text>
    </comment>
    <comment ref="J1538" authorId="0" shapeId="0">
      <text>
        <t>Campo do cadastro custom. Em branco herda a base do livro, quando escolhida.</t>
      </text>
    </comment>
    <comment ref="N1538" authorId="0" shapeId="0">
      <text>
        <t>Lembrete marcado pelo jogador. Aprovação ocorre pelo bot no chat.</t>
      </text>
    </comment>
    <comment ref="B1539" authorId="0" shapeId="0">
      <text>
        <t>Campo do cadastro custom. Em branco herda a base do livro, quando escolhida.</t>
      </text>
    </comment>
    <comment ref="J1539" authorId="0" shapeId="0">
      <text>
        <t>Campo do cadastro custom. Em branco herda a base do livro, quando escolhida.</t>
      </text>
    </comment>
    <comment ref="B1540" authorId="0" shapeId="0">
      <text>
        <t>Campo do cadastro custom. Em branco herda a base do livro, quando escolhida.</t>
      </text>
    </comment>
    <comment ref="J1540" authorId="0" shapeId="0">
      <text>
        <t>Campo do cadastro custom. Em branco herda a base do livro, quando escolhida.</t>
      </text>
    </comment>
    <comment ref="B1541" authorId="0" shapeId="0">
      <text>
        <t>Opcional. Nenhuma cria do zero. Com base, campos em branco e verificações específicas herdam o livro. Texto livre não cria automações.</t>
      </text>
    </comment>
    <comment ref="E1541" authorId="0" shapeId="0">
      <text>
        <t>Opcional. Nenhuma cria do zero. Com base, campos em branco e verificações específicas herdam o livro. Texto livre não cria automações.</t>
      </text>
    </comment>
    <comment ref="J1541" authorId="0" shapeId="0">
      <text>
        <t>Opcional. Nenhuma cria do zero. Com base, campos em branco e verificações específicas herdam o livro. Texto livre não cria automações.</t>
      </text>
    </comment>
    <comment ref="M1541" authorId="0" shapeId="0">
      <text>
        <t>Opcional. Nenhuma cria do zero. Com base, campos em branco e verificações específicas herdam o livro. Texto livre não cria automações.</t>
      </text>
    </comment>
    <comment ref="B1542" authorId="0" shapeId="0">
      <text>
        <t>Em branco herda a base. Sem base, escolha Leve ou Média. Restrição paga Melhorias, nunca a Forma, e conserva o teto e o limite de Restrições.</t>
      </text>
    </comment>
    <comment ref="E1542" authorId="0" shapeId="0">
      <text>
        <t>Em branco herda a base. Sem base, escolha Leve ou Média. Restrição paga Melhorias, nunca a Forma, e conserva o teto e o limite de Restrições.</t>
      </text>
    </comment>
    <comment ref="J1542" authorId="0" shapeId="0">
      <text>
        <t>Em branco herda a base. Sem base, escolha Leve ou Média. Restrição paga Melhorias, nunca a Forma, e conserva o teto e o limite de Restrições.</t>
      </text>
    </comment>
    <comment ref="M1542" authorId="0" shapeId="0">
      <text>
        <t>Em branco herda a base. Sem base, escolha Leve ou Média. Restrição paga Melhorias, nunca a Forma, e conserva o teto e o limite de Restrições.</t>
      </text>
    </comment>
    <comment ref="B1543" authorId="0" shapeId="0">
      <text>
        <t>Em branco herda a base. Sim identifica Restrição de frequência; duas de frequência continuam incompatíveis.</t>
      </text>
    </comment>
    <comment ref="E1543" authorId="0" shapeId="0">
      <text>
        <t>Em branco herda a base. Sim identifica Restrição de frequência; duas de frequência continuam incompatíveis.</t>
      </text>
    </comment>
    <comment ref="J1543" authorId="0" shapeId="0">
      <text>
        <t>Em branco herda a base. Sim identifica Restrição de frequência; duas de frequência continuam incompatíveis.</t>
      </text>
    </comment>
    <comment ref="M1543" authorId="0" shapeId="0">
      <text>
        <t>Em branco herda a base. Sim identifica Restrição de frequência; duas de frequência continuam incompatíveis.</t>
      </text>
    </comment>
    <comment ref="B1545" authorId="0" shapeId="0">
      <text>
        <t>Campo do cadastro custom. Em branco herda a base do livro, quando escolhida.</t>
      </text>
    </comment>
    <comment ref="J1545" authorId="0" shapeId="0">
      <text>
        <t>Campo do cadastro custom. Em branco herda a base do livro, quando escolhida.</t>
      </text>
    </comment>
    <comment ref="B1546" authorId="0" shapeId="0">
      <text>
        <t>Exigência, momento de cumprir, duração e incompatibilidades. Texto livre não é executado como fórmula.</t>
      </text>
    </comment>
    <comment ref="J1546" authorId="0" shapeId="0">
      <text>
        <t>Exigência, momento de cumprir, duração e incompatibilidades. Texto livre não é executado como fórmula.</t>
      </text>
    </comment>
    <comment ref="B1554" authorId="0" shapeId="0">
      <text>
        <t>Campo do cadastro custom. Em branco herda a base do livro, quando escolhida.</t>
      </text>
    </comment>
    <comment ref="J1554" authorId="0" shapeId="0">
      <text>
        <t>Campo do cadastro custom. Em branco herda a base do livro, quando escolhida.</t>
      </text>
    </comment>
    <comment ref="B1558" authorId="0" shapeId="0">
      <text>
        <t>Campo do cadastro custom. Em branco herda a base do livro, quando escolhida.</t>
      </text>
    </comment>
    <comment ref="J1558" authorId="0" shapeId="0">
      <text>
        <t>Campo do cadastro custom. Em branco herda a base do livro, quando escolhida.</t>
      </text>
    </comment>
    <comment ref="B1559" authorId="0" shapeId="0">
      <text>
        <t>Campo do cadastro custom. Em branco herda a base do livro, quando escolhida.</t>
      </text>
    </comment>
    <comment ref="F1559" authorId="0" shapeId="0">
      <text>
        <t>Campo do cadastro custom. Em branco herda a base do livro, quando escolhida.</t>
      </text>
    </comment>
    <comment ref="J1559" authorId="0" shapeId="0">
      <text>
        <t>Campo do cadastro custom. Em branco herda a base do livro, quando escolhida.</t>
      </text>
    </comment>
    <comment ref="N1559" authorId="0" shapeId="0">
      <text>
        <t>Campo do cadastro custom. Em branco herda a base do livro, quando escolhida.</t>
      </text>
    </comment>
    <comment ref="B1560" authorId="0" shapeId="0">
      <text>
        <t>Campo do cadastro custom. Em branco herda a base do livro, quando escolhida.</t>
      </text>
    </comment>
    <comment ref="F1560" authorId="0" shapeId="0">
      <text>
        <t>Lembrete marcado pelo jogador. Aprovação ocorre pelo bot no chat.</t>
      </text>
    </comment>
    <comment ref="J1560" authorId="0" shapeId="0">
      <text>
        <t>Campo do cadastro custom. Em branco herda a base do livro, quando escolhida.</t>
      </text>
    </comment>
    <comment ref="N1560" authorId="0" shapeId="0">
      <text>
        <t>Lembrete marcado pelo jogador. Aprovação ocorre pelo bot no chat.</t>
      </text>
    </comment>
    <comment ref="B1561" authorId="0" shapeId="0">
      <text>
        <t>Campo do cadastro custom. Em branco herda a base do livro, quando escolhida.</t>
      </text>
    </comment>
    <comment ref="J1561" authorId="0" shapeId="0">
      <text>
        <t>Campo do cadastro custom. Em branco herda a base do livro, quando escolhida.</t>
      </text>
    </comment>
    <comment ref="B1562" authorId="0" shapeId="0">
      <text>
        <t>Campo do cadastro custom. Em branco herda a base do livro, quando escolhida.</t>
      </text>
    </comment>
    <comment ref="J1562" authorId="0" shapeId="0">
      <text>
        <t>Campo do cadastro custom. Em branco herda a base do livro, quando escolhida.</t>
      </text>
    </comment>
    <comment ref="B1563" authorId="0" shapeId="0">
      <text>
        <t>Opcional. Nenhuma cria do zero. Com base, campos em branco e verificações específicas herdam o livro. Texto livre não cria automações.</t>
      </text>
    </comment>
    <comment ref="E1563" authorId="0" shapeId="0">
      <text>
        <t>Opcional. Nenhuma cria do zero. Com base, campos em branco e verificações específicas herdam o livro. Texto livre não cria automações.</t>
      </text>
    </comment>
    <comment ref="J1563" authorId="0" shapeId="0">
      <text>
        <t>Opcional. Nenhuma cria do zero. Com base, campos em branco e verificações específicas herdam o livro. Texto livre não cria automações.</t>
      </text>
    </comment>
    <comment ref="M1563" authorId="0" shapeId="0">
      <text>
        <t>Opcional. Nenhuma cria do zero. Com base, campos em branco e verificações específicas herdam o livro. Texto livre não cria automações.</t>
      </text>
    </comment>
    <comment ref="B1564" authorId="0" shapeId="0">
      <text>
        <t>Em branco herda a base. Sem base, escolha Leve ou Média. Restrição paga Melhorias, nunca a Forma, e conserva o teto e o limite de Restrições.</t>
      </text>
    </comment>
    <comment ref="E1564" authorId="0" shapeId="0">
      <text>
        <t>Em branco herda a base. Sem base, escolha Leve ou Média. Restrição paga Melhorias, nunca a Forma, e conserva o teto e o limite de Restrições.</t>
      </text>
    </comment>
    <comment ref="J1564" authorId="0" shapeId="0">
      <text>
        <t>Em branco herda a base. Sem base, escolha Leve ou Média. Restrição paga Melhorias, nunca a Forma, e conserva o teto e o limite de Restrições.</t>
      </text>
    </comment>
    <comment ref="M1564" authorId="0" shapeId="0">
      <text>
        <t>Em branco herda a base. Sem base, escolha Leve ou Média. Restrição paga Melhorias, nunca a Forma, e conserva o teto e o limite de Restrições.</t>
      </text>
    </comment>
    <comment ref="B1565" authorId="0" shapeId="0">
      <text>
        <t>Em branco herda a base. Sim identifica Restrição de frequência; duas de frequência continuam incompatíveis.</t>
      </text>
    </comment>
    <comment ref="E1565" authorId="0" shapeId="0">
      <text>
        <t>Em branco herda a base. Sim identifica Restrição de frequência; duas de frequência continuam incompatíveis.</t>
      </text>
    </comment>
    <comment ref="J1565" authorId="0" shapeId="0">
      <text>
        <t>Em branco herda a base. Sim identifica Restrição de frequência; duas de frequência continuam incompatíveis.</t>
      </text>
    </comment>
    <comment ref="M1565" authorId="0" shapeId="0">
      <text>
        <t>Em branco herda a base. Sim identifica Restrição de frequência; duas de frequência continuam incompatíveis.</t>
      </text>
    </comment>
    <comment ref="B1567" authorId="0" shapeId="0">
      <text>
        <t>Campo do cadastro custom. Em branco herda a base do livro, quando escolhida.</t>
      </text>
    </comment>
    <comment ref="J1567" authorId="0" shapeId="0">
      <text>
        <t>Campo do cadastro custom. Em branco herda a base do livro, quando escolhida.</t>
      </text>
    </comment>
    <comment ref="B1568" authorId="0" shapeId="0">
      <text>
        <t>Exigência, momento de cumprir, duração e incompatibilidades. Texto livre não é executado como fórmula.</t>
      </text>
    </comment>
    <comment ref="J1568" authorId="0" shapeId="0">
      <text>
        <t>Exigência, momento de cumprir, duração e incompatibilidades. Texto livre não é executado como fórmula.</t>
      </text>
    </comment>
    <comment ref="B1576" authorId="0" shapeId="0">
      <text>
        <t>Campo do cadastro custom. Em branco herda a base do livro, quando escolhida.</t>
      </text>
    </comment>
    <comment ref="J1576" authorId="0" shapeId="0">
      <text>
        <t>Campo do cadastro custom. Em branco herda a base do livro, quando escolhida.</t>
      </text>
    </comment>
    <comment ref="B1580" authorId="0" shapeId="0">
      <text>
        <t>Campo do cadastro custom. Em branco herda a base do livro, quando escolhida.</t>
      </text>
    </comment>
    <comment ref="J1580" authorId="0" shapeId="0">
      <text>
        <t>Campo do cadastro custom. Em branco herda a base do livro, quando escolhida.</t>
      </text>
    </comment>
    <comment ref="B1581" authorId="0" shapeId="0">
      <text>
        <t>Campo do cadastro custom. Em branco herda a base do livro, quando escolhida.</t>
      </text>
    </comment>
    <comment ref="F1581" authorId="0" shapeId="0">
      <text>
        <t>Campo do cadastro custom. Em branco herda a base do livro, quando escolhida.</t>
      </text>
    </comment>
    <comment ref="J1581" authorId="0" shapeId="0">
      <text>
        <t>Campo do cadastro custom. Em branco herda a base do livro, quando escolhida.</t>
      </text>
    </comment>
    <comment ref="N1581" authorId="0" shapeId="0">
      <text>
        <t>Campo do cadastro custom. Em branco herda a base do livro, quando escolhida.</t>
      </text>
    </comment>
    <comment ref="B1582" authorId="0" shapeId="0">
      <text>
        <t>Campo do cadastro custom. Em branco herda a base do livro, quando escolhida.</t>
      </text>
    </comment>
    <comment ref="F1582" authorId="0" shapeId="0">
      <text>
        <t>Lembrete marcado pelo jogador. Aprovação ocorre pelo bot no chat.</t>
      </text>
    </comment>
    <comment ref="J1582" authorId="0" shapeId="0">
      <text>
        <t>Campo do cadastro custom. Em branco herda a base do livro, quando escolhida.</t>
      </text>
    </comment>
    <comment ref="N1582" authorId="0" shapeId="0">
      <text>
        <t>Lembrete marcado pelo jogador. Aprovação ocorre pelo bot no chat.</t>
      </text>
    </comment>
    <comment ref="B1583" authorId="0" shapeId="0">
      <text>
        <t>Campo do cadastro custom. Em branco herda a base do livro, quando escolhida.</t>
      </text>
    </comment>
    <comment ref="J1583" authorId="0" shapeId="0">
      <text>
        <t>Campo do cadastro custom. Em branco herda a base do livro, quando escolhida.</t>
      </text>
    </comment>
    <comment ref="B1584" authorId="0" shapeId="0">
      <text>
        <t>Campo do cadastro custom. Em branco herda a base do livro, quando escolhida.</t>
      </text>
    </comment>
    <comment ref="J1584" authorId="0" shapeId="0">
      <text>
        <t>Campo do cadastro custom. Em branco herda a base do livro, quando escolhida.</t>
      </text>
    </comment>
    <comment ref="B1585" authorId="0" shapeId="0">
      <text>
        <t>Opcional. Nenhuma cria do zero. Com base, campos em branco e verificações específicas herdam o livro. Texto livre não cria automações.</t>
      </text>
    </comment>
    <comment ref="E1585" authorId="0" shapeId="0">
      <text>
        <t>Opcional. Nenhuma cria do zero. Com base, campos em branco e verificações específicas herdam o livro. Texto livre não cria automações.</t>
      </text>
    </comment>
    <comment ref="J1585" authorId="0" shapeId="0">
      <text>
        <t>Opcional. Nenhuma cria do zero. Com base, campos em branco e verificações específicas herdam o livro. Texto livre não cria automações.</t>
      </text>
    </comment>
    <comment ref="M1585" authorId="0" shapeId="0">
      <text>
        <t>Opcional. Nenhuma cria do zero. Com base, campos em branco e verificações específicas herdam o livro. Texto livre não cria automações.</t>
      </text>
    </comment>
    <comment ref="B1586" authorId="0" shapeId="0">
      <text>
        <t>Em branco herda a base. Sem base, escolha Leve ou Média. Restrição paga Melhorias, nunca a Forma, e conserva o teto e o limite de Restrições.</t>
      </text>
    </comment>
    <comment ref="E1586" authorId="0" shapeId="0">
      <text>
        <t>Em branco herda a base. Sem base, escolha Leve ou Média. Restrição paga Melhorias, nunca a Forma, e conserva o teto e o limite de Restrições.</t>
      </text>
    </comment>
    <comment ref="J1586" authorId="0" shapeId="0">
      <text>
        <t>Em branco herda a base. Sem base, escolha Leve ou Média. Restrição paga Melhorias, nunca a Forma, e conserva o teto e o limite de Restrições.</t>
      </text>
    </comment>
    <comment ref="M1586" authorId="0" shapeId="0">
      <text>
        <t>Em branco herda a base. Sem base, escolha Leve ou Média. Restrição paga Melhorias, nunca a Forma, e conserva o teto e o limite de Restrições.</t>
      </text>
    </comment>
    <comment ref="B1587" authorId="0" shapeId="0">
      <text>
        <t>Em branco herda a base. Sim identifica Restrição de frequência; duas de frequência continuam incompatíveis.</t>
      </text>
    </comment>
    <comment ref="E1587" authorId="0" shapeId="0">
      <text>
        <t>Em branco herda a base. Sim identifica Restrição de frequência; duas de frequência continuam incompatíveis.</t>
      </text>
    </comment>
    <comment ref="J1587" authorId="0" shapeId="0">
      <text>
        <t>Em branco herda a base. Sim identifica Restrição de frequência; duas de frequência continuam incompatíveis.</t>
      </text>
    </comment>
    <comment ref="M1587" authorId="0" shapeId="0">
      <text>
        <t>Em branco herda a base. Sim identifica Restrição de frequência; duas de frequência continuam incompatíveis.</t>
      </text>
    </comment>
    <comment ref="B1589" authorId="0" shapeId="0">
      <text>
        <t>Campo do cadastro custom. Em branco herda a base do livro, quando escolhida.</t>
      </text>
    </comment>
    <comment ref="J1589" authorId="0" shapeId="0">
      <text>
        <t>Campo do cadastro custom. Em branco herda a base do livro, quando escolhida.</t>
      </text>
    </comment>
    <comment ref="B1590" authorId="0" shapeId="0">
      <text>
        <t>Exigência, momento de cumprir, duração e incompatibilidades. Texto livre não é executado como fórmula.</t>
      </text>
    </comment>
    <comment ref="J1590" authorId="0" shapeId="0">
      <text>
        <t>Exigência, momento de cumprir, duração e incompatibilidades. Texto livre não é executado como fórmula.</t>
      </text>
    </comment>
    <comment ref="B1598" authorId="0" shapeId="0">
      <text>
        <t>Campo do cadastro custom. Em branco herda a base do livro, quando escolhida.</t>
      </text>
    </comment>
    <comment ref="J1598" authorId="0" shapeId="0">
      <text>
        <t>Campo do cadastro custom. Em branco herda a base do livro, quando escolhida.</t>
      </text>
    </comment>
    <comment ref="B1602" authorId="0" shapeId="0">
      <text>
        <t>Campo do cadastro custom. Em branco herda a base do livro, quando escolhida.</t>
      </text>
    </comment>
    <comment ref="J1602" authorId="0" shapeId="0">
      <text>
        <t>Campo do cadastro custom. Em branco herda a base do livro, quando escolhida.</t>
      </text>
    </comment>
    <comment ref="B1603" authorId="0" shapeId="0">
      <text>
        <t>Campo do cadastro custom. Em branco herda a base do livro, quando escolhida.</t>
      </text>
    </comment>
    <comment ref="F1603" authorId="0" shapeId="0">
      <text>
        <t>Campo do cadastro custom. Em branco herda a base do livro, quando escolhida.</t>
      </text>
    </comment>
    <comment ref="J1603" authorId="0" shapeId="0">
      <text>
        <t>Campo do cadastro custom. Em branco herda a base do livro, quando escolhida.</t>
      </text>
    </comment>
    <comment ref="N1603" authorId="0" shapeId="0">
      <text>
        <t>Campo do cadastro custom. Em branco herda a base do livro, quando escolhida.</t>
      </text>
    </comment>
    <comment ref="B1604" authorId="0" shapeId="0">
      <text>
        <t>Campo do cadastro custom. Em branco herda a base do livro, quando escolhida.</t>
      </text>
    </comment>
    <comment ref="F1604" authorId="0" shapeId="0">
      <text>
        <t>Lembrete marcado pelo jogador. Aprovação ocorre pelo bot no chat.</t>
      </text>
    </comment>
    <comment ref="J1604" authorId="0" shapeId="0">
      <text>
        <t>Campo do cadastro custom. Em branco herda a base do livro, quando escolhida.</t>
      </text>
    </comment>
    <comment ref="N1604" authorId="0" shapeId="0">
      <text>
        <t>Lembrete marcado pelo jogador. Aprovação ocorre pelo bot no chat.</t>
      </text>
    </comment>
    <comment ref="B1605" authorId="0" shapeId="0">
      <text>
        <t>Campo do cadastro custom. Em branco herda a base do livro, quando escolhida.</t>
      </text>
    </comment>
    <comment ref="J1605" authorId="0" shapeId="0">
      <text>
        <t>Campo do cadastro custom. Em branco herda a base do livro, quando escolhida.</t>
      </text>
    </comment>
    <comment ref="B1606" authorId="0" shapeId="0">
      <text>
        <t>Campo do cadastro custom. Em branco herda a base do livro, quando escolhida.</t>
      </text>
    </comment>
    <comment ref="J1606" authorId="0" shapeId="0">
      <text>
        <t>Campo do cadastro custom. Em branco herda a base do livro, quando escolhida.</t>
      </text>
    </comment>
    <comment ref="B1607" authorId="0" shapeId="0">
      <text>
        <t>Opcional. Nenhuma cria do zero. Com base, campos em branco e verificações específicas herdam o livro. Texto livre não cria automações.</t>
      </text>
    </comment>
    <comment ref="E1607" authorId="0" shapeId="0">
      <text>
        <t>Opcional. Nenhuma cria do zero. Com base, campos em branco e verificações específicas herdam o livro. Texto livre não cria automações.</t>
      </text>
    </comment>
    <comment ref="J1607" authorId="0" shapeId="0">
      <text>
        <t>Opcional. Nenhuma cria do zero. Com base, campos em branco e verificações específicas herdam o livro. Texto livre não cria automações.</t>
      </text>
    </comment>
    <comment ref="M1607" authorId="0" shapeId="0">
      <text>
        <t>Opcional. Nenhuma cria do zero. Com base, campos em branco e verificações específicas herdam o livro. Texto livre não cria automações.</t>
      </text>
    </comment>
    <comment ref="B1608" authorId="0" shapeId="0">
      <text>
        <t>Em branco herda a base. Sem base, escolha Leve ou Média. Restrição paga Melhorias, nunca a Forma, e conserva o teto e o limite de Restrições.</t>
      </text>
    </comment>
    <comment ref="E1608" authorId="0" shapeId="0">
      <text>
        <t>Em branco herda a base. Sem base, escolha Leve ou Média. Restrição paga Melhorias, nunca a Forma, e conserva o teto e o limite de Restrições.</t>
      </text>
    </comment>
    <comment ref="J1608" authorId="0" shapeId="0">
      <text>
        <t>Em branco herda a base. Sem base, escolha Leve ou Média. Restrição paga Melhorias, nunca a Forma, e conserva o teto e o limite de Restrições.</t>
      </text>
    </comment>
    <comment ref="M1608" authorId="0" shapeId="0">
      <text>
        <t>Em branco herda a base. Sem base, escolha Leve ou Média. Restrição paga Melhorias, nunca a Forma, e conserva o teto e o limite de Restrições.</t>
      </text>
    </comment>
    <comment ref="B1609" authorId="0" shapeId="0">
      <text>
        <t>Em branco herda a base. Sim identifica Restrição de frequência; duas de frequência continuam incompatíveis.</t>
      </text>
    </comment>
    <comment ref="E1609" authorId="0" shapeId="0">
      <text>
        <t>Em branco herda a base. Sim identifica Restrição de frequência; duas de frequência continuam incompatíveis.</t>
      </text>
    </comment>
    <comment ref="J1609" authorId="0" shapeId="0">
      <text>
        <t>Em branco herda a base. Sim identifica Restrição de frequência; duas de frequência continuam incompatíveis.</t>
      </text>
    </comment>
    <comment ref="M1609" authorId="0" shapeId="0">
      <text>
        <t>Em branco herda a base. Sim identifica Restrição de frequência; duas de frequência continuam incompatíveis.</t>
      </text>
    </comment>
    <comment ref="B1611" authorId="0" shapeId="0">
      <text>
        <t>Campo do cadastro custom. Em branco herda a base do livro, quando escolhida.</t>
      </text>
    </comment>
    <comment ref="J1611" authorId="0" shapeId="0">
      <text>
        <t>Campo do cadastro custom. Em branco herda a base do livro, quando escolhida.</t>
      </text>
    </comment>
    <comment ref="B1612" authorId="0" shapeId="0">
      <text>
        <t>Exigência, momento de cumprir, duração e incompatibilidades. Texto livre não é executado como fórmula.</t>
      </text>
    </comment>
    <comment ref="J1612" authorId="0" shapeId="0">
      <text>
        <t>Exigência, momento de cumprir, duração e incompatibilidades. Texto livre não é executado como fórmula.</t>
      </text>
    </comment>
    <comment ref="B1620" authorId="0" shapeId="0">
      <text>
        <t>Campo do cadastro custom. Em branco herda a base do livro, quando escolhida.</t>
      </text>
    </comment>
    <comment ref="J1620" authorId="0" shapeId="0">
      <text>
        <t>Campo do cadastro custom. Em branco herda a base do livro, quando escolhida.</t>
      </text>
    </comment>
    <comment ref="B1624" authorId="0" shapeId="0">
      <text>
        <t>Campo do cadastro custom. Em branco herda a base do livro, quando escolhida.</t>
      </text>
    </comment>
    <comment ref="J1624" authorId="0" shapeId="0">
      <text>
        <t>Campo do cadastro custom. Em branco herda a base do livro, quando escolhida.</t>
      </text>
    </comment>
    <comment ref="B1625" authorId="0" shapeId="0">
      <text>
        <t>Campo do cadastro custom. Em branco herda a base do livro, quando escolhida.</t>
      </text>
    </comment>
    <comment ref="F1625" authorId="0" shapeId="0">
      <text>
        <t>Campo do cadastro custom. Em branco herda a base do livro, quando escolhida.</t>
      </text>
    </comment>
    <comment ref="J1625" authorId="0" shapeId="0">
      <text>
        <t>Campo do cadastro custom. Em branco herda a base do livro, quando escolhida.</t>
      </text>
    </comment>
    <comment ref="N1625" authorId="0" shapeId="0">
      <text>
        <t>Campo do cadastro custom. Em branco herda a base do livro, quando escolhida.</t>
      </text>
    </comment>
    <comment ref="B1626" authorId="0" shapeId="0">
      <text>
        <t>Campo do cadastro custom. Em branco herda a base do livro, quando escolhida.</t>
      </text>
    </comment>
    <comment ref="F1626" authorId="0" shapeId="0">
      <text>
        <t>Lembrete marcado pelo jogador. Aprovação ocorre pelo bot no chat.</t>
      </text>
    </comment>
    <comment ref="J1626" authorId="0" shapeId="0">
      <text>
        <t>Campo do cadastro custom. Em branco herda a base do livro, quando escolhida.</t>
      </text>
    </comment>
    <comment ref="N1626" authorId="0" shapeId="0">
      <text>
        <t>Lembrete marcado pelo jogador. Aprovação ocorre pelo bot no chat.</t>
      </text>
    </comment>
    <comment ref="B1627" authorId="0" shapeId="0">
      <text>
        <t>Campo do cadastro custom. Em branco herda a base do livro, quando escolhida.</t>
      </text>
    </comment>
    <comment ref="J1627" authorId="0" shapeId="0">
      <text>
        <t>Campo do cadastro custom. Em branco herda a base do livro, quando escolhida.</t>
      </text>
    </comment>
    <comment ref="B1628" authorId="0" shapeId="0">
      <text>
        <t>Campo do cadastro custom. Em branco herda a base do livro, quando escolhida.</t>
      </text>
    </comment>
    <comment ref="J1628" authorId="0" shapeId="0">
      <text>
        <t>Campo do cadastro custom. Em branco herda a base do livro, quando escolhida.</t>
      </text>
    </comment>
    <comment ref="B1629" authorId="0" shapeId="0">
      <text>
        <t>Opcional. Nenhuma cria do zero. Com base, campos em branco e verificações específicas herdam o livro. Texto livre não cria automações.</t>
      </text>
    </comment>
    <comment ref="E1629" authorId="0" shapeId="0">
      <text>
        <t>Opcional. Nenhuma cria do zero. Com base, campos em branco e verificações específicas herdam o livro. Texto livre não cria automações.</t>
      </text>
    </comment>
    <comment ref="J1629" authorId="0" shapeId="0">
      <text>
        <t>Opcional. Nenhuma cria do zero. Com base, campos em branco e verificações específicas herdam o livro. Texto livre não cria automações.</t>
      </text>
    </comment>
    <comment ref="M1629" authorId="0" shapeId="0">
      <text>
        <t>Opcional. Nenhuma cria do zero. Com base, campos em branco e verificações específicas herdam o livro. Texto livre não cria automações.</t>
      </text>
    </comment>
    <comment ref="B1630" authorId="0" shapeId="0">
      <text>
        <t>Em branco herda a base. Sem base, escolha Leve ou Média. Restrição paga Melhorias, nunca a Forma, e conserva o teto e o limite de Restrições.</t>
      </text>
    </comment>
    <comment ref="E1630" authorId="0" shapeId="0">
      <text>
        <t>Em branco herda a base. Sem base, escolha Leve ou Média. Restrição paga Melhorias, nunca a Forma, e conserva o teto e o limite de Restrições.</t>
      </text>
    </comment>
    <comment ref="J1630" authorId="0" shapeId="0">
      <text>
        <t>Em branco herda a base. Sem base, escolha Leve ou Média. Restrição paga Melhorias, nunca a Forma, e conserva o teto e o limite de Restrições.</t>
      </text>
    </comment>
    <comment ref="M1630" authorId="0" shapeId="0">
      <text>
        <t>Em branco herda a base. Sem base, escolha Leve ou Média. Restrição paga Melhorias, nunca a Forma, e conserva o teto e o limite de Restrições.</t>
      </text>
    </comment>
    <comment ref="B1631" authorId="0" shapeId="0">
      <text>
        <t>Em branco herda a base. Sim identifica Restrição de frequência; duas de frequência continuam incompatíveis.</t>
      </text>
    </comment>
    <comment ref="E1631" authorId="0" shapeId="0">
      <text>
        <t>Em branco herda a base. Sim identifica Restrição de frequência; duas de frequência continuam incompatíveis.</t>
      </text>
    </comment>
    <comment ref="J1631" authorId="0" shapeId="0">
      <text>
        <t>Em branco herda a base. Sim identifica Restrição de frequência; duas de frequência continuam incompatíveis.</t>
      </text>
    </comment>
    <comment ref="M1631" authorId="0" shapeId="0">
      <text>
        <t>Em branco herda a base. Sim identifica Restrição de frequência; duas de frequência continuam incompatíveis.</t>
      </text>
    </comment>
    <comment ref="B1633" authorId="0" shapeId="0">
      <text>
        <t>Campo do cadastro custom. Em branco herda a base do livro, quando escolhida.</t>
      </text>
    </comment>
    <comment ref="J1633" authorId="0" shapeId="0">
      <text>
        <t>Campo do cadastro custom. Em branco herda a base do livro, quando escolhida.</t>
      </text>
    </comment>
    <comment ref="B1634" authorId="0" shapeId="0">
      <text>
        <t>Exigência, momento de cumprir, duração e incompatibilidades. Texto livre não é executado como fórmula.</t>
      </text>
    </comment>
    <comment ref="J1634" authorId="0" shapeId="0">
      <text>
        <t>Exigência, momento de cumprir, duração e incompatibilidades. Texto livre não é executado como fórmula.</t>
      </text>
    </comment>
    <comment ref="B1642" authorId="0" shapeId="0">
      <text>
        <t>Campo do cadastro custom. Em branco herda a base do livro, quando escolhida.</t>
      </text>
    </comment>
    <comment ref="J1642" authorId="0" shapeId="0">
      <text>
        <t>Campo do cadastro custom. Em branco herda a base do livro, quando escolhida.</t>
      </text>
    </comment>
    <comment ref="B1646" authorId="0" shapeId="0">
      <text>
        <t>Campo do cadastro custom. Em branco herda a base do livro, quando escolhida.</t>
      </text>
    </comment>
    <comment ref="J1646" authorId="0" shapeId="0">
      <text>
        <t>Campo do cadastro custom. Em branco herda a base do livro, quando escolhida.</t>
      </text>
    </comment>
    <comment ref="B1647" authorId="0" shapeId="0">
      <text>
        <t>Campo do cadastro custom. Em branco herda a base do livro, quando escolhida.</t>
      </text>
    </comment>
    <comment ref="F1647" authorId="0" shapeId="0">
      <text>
        <t>Campo do cadastro custom. Em branco herda a base do livro, quando escolhida.</t>
      </text>
    </comment>
    <comment ref="J1647" authorId="0" shapeId="0">
      <text>
        <t>Campo do cadastro custom. Em branco herda a base do livro, quando escolhida.</t>
      </text>
    </comment>
    <comment ref="N1647" authorId="0" shapeId="0">
      <text>
        <t>Campo do cadastro custom. Em branco herda a base do livro, quando escolhida.</t>
      </text>
    </comment>
    <comment ref="B1648" authorId="0" shapeId="0">
      <text>
        <t>Campo do cadastro custom. Em branco herda a base do livro, quando escolhida.</t>
      </text>
    </comment>
    <comment ref="F1648" authorId="0" shapeId="0">
      <text>
        <t>Lembrete marcado pelo jogador. Aprovação ocorre pelo bot no chat.</t>
      </text>
    </comment>
    <comment ref="J1648" authorId="0" shapeId="0">
      <text>
        <t>Campo do cadastro custom. Em branco herda a base do livro, quando escolhida.</t>
      </text>
    </comment>
    <comment ref="N1648" authorId="0" shapeId="0">
      <text>
        <t>Lembrete marcado pelo jogador. Aprovação ocorre pelo bot no chat.</t>
      </text>
    </comment>
    <comment ref="B1649" authorId="0" shapeId="0">
      <text>
        <t>Campo do cadastro custom. Em branco herda a base do livro, quando escolhida.</t>
      </text>
    </comment>
    <comment ref="J1649" authorId="0" shapeId="0">
      <text>
        <t>Campo do cadastro custom. Em branco herda a base do livro, quando escolhida.</t>
      </text>
    </comment>
    <comment ref="B1650" authorId="0" shapeId="0">
      <text>
        <t>Campo do cadastro custom. Em branco herda a base do livro, quando escolhida.</t>
      </text>
    </comment>
    <comment ref="J1650" authorId="0" shapeId="0">
      <text>
        <t>Campo do cadastro custom. Em branco herda a base do livro, quando escolhida.</t>
      </text>
    </comment>
    <comment ref="B1651" authorId="0" shapeId="0">
      <text>
        <t>Opcional. Nenhuma cria do zero. Com base, campos em branco e verificações específicas herdam o livro. Texto livre não cria automações.</t>
      </text>
    </comment>
    <comment ref="E1651" authorId="0" shapeId="0">
      <text>
        <t>Opcional. Nenhuma cria do zero. Com base, campos em branco e verificações específicas herdam o livro. Texto livre não cria automações.</t>
      </text>
    </comment>
    <comment ref="J1651" authorId="0" shapeId="0">
      <text>
        <t>Opcional. Nenhuma cria do zero. Com base, campos em branco e verificações específicas herdam o livro. Texto livre não cria automações.</t>
      </text>
    </comment>
    <comment ref="M1651" authorId="0" shapeId="0">
      <text>
        <t>Opcional. Nenhuma cria do zero. Com base, campos em branco e verificações específicas herdam o livro. Texto livre não cria automações.</t>
      </text>
    </comment>
    <comment ref="B1652" authorId="0" shapeId="0">
      <text>
        <t>Em branco herda a base. Sem base, escolha Leve ou Média. Restrição paga Melhorias, nunca a Forma, e conserva o teto e o limite de Restrições.</t>
      </text>
    </comment>
    <comment ref="E1652" authorId="0" shapeId="0">
      <text>
        <t>Em branco herda a base. Sem base, escolha Leve ou Média. Restrição paga Melhorias, nunca a Forma, e conserva o teto e o limite de Restrições.</t>
      </text>
    </comment>
    <comment ref="J1652" authorId="0" shapeId="0">
      <text>
        <t>Em branco herda a base. Sem base, escolha Leve ou Média. Restrição paga Melhorias, nunca a Forma, e conserva o teto e o limite de Restrições.</t>
      </text>
    </comment>
    <comment ref="M1652" authorId="0" shapeId="0">
      <text>
        <t>Em branco herda a base. Sem base, escolha Leve ou Média. Restrição paga Melhorias, nunca a Forma, e conserva o teto e o limite de Restrições.</t>
      </text>
    </comment>
    <comment ref="B1653" authorId="0" shapeId="0">
      <text>
        <t>Em branco herda a base. Sim identifica Restrição de frequência; duas de frequência continuam incompatíveis.</t>
      </text>
    </comment>
    <comment ref="E1653" authorId="0" shapeId="0">
      <text>
        <t>Em branco herda a base. Sim identifica Restrição de frequência; duas de frequência continuam incompatíveis.</t>
      </text>
    </comment>
    <comment ref="J1653" authorId="0" shapeId="0">
      <text>
        <t>Em branco herda a base. Sim identifica Restrição de frequência; duas de frequência continuam incompatíveis.</t>
      </text>
    </comment>
    <comment ref="M1653" authorId="0" shapeId="0">
      <text>
        <t>Em branco herda a base. Sim identifica Restrição de frequência; duas de frequência continuam incompatíveis.</t>
      </text>
    </comment>
    <comment ref="B1655" authorId="0" shapeId="0">
      <text>
        <t>Campo do cadastro custom. Em branco herda a base do livro, quando escolhida.</t>
      </text>
    </comment>
    <comment ref="J1655" authorId="0" shapeId="0">
      <text>
        <t>Campo do cadastro custom. Em branco herda a base do livro, quando escolhida.</t>
      </text>
    </comment>
    <comment ref="B1656" authorId="0" shapeId="0">
      <text>
        <t>Exigência, momento de cumprir, duração e incompatibilidades. Texto livre não é executado como fórmula.</t>
      </text>
    </comment>
    <comment ref="J1656" authorId="0" shapeId="0">
      <text>
        <t>Exigência, momento de cumprir, duração e incompatibilidades. Texto livre não é executado como fórmula.</t>
      </text>
    </comment>
    <comment ref="B1664" authorId="0" shapeId="0">
      <text>
        <t>Campo do cadastro custom. Em branco herda a base do livro, quando escolhida.</t>
      </text>
    </comment>
    <comment ref="J1664" authorId="0" shapeId="0">
      <text>
        <t>Campo do cadastro custom. Em branco herda a base do livro, quando escolhida.</t>
      </text>
    </comment>
    <comment ref="B1668" authorId="0" shapeId="0">
      <text>
        <t>Campo do cadastro custom. Em branco herda a base do livro, quando escolhida.</t>
      </text>
    </comment>
    <comment ref="J1668" authorId="0" shapeId="0">
      <text>
        <t>Campo do cadastro custom. Em branco herda a base do livro, quando escolhida.</t>
      </text>
    </comment>
    <comment ref="B1669" authorId="0" shapeId="0">
      <text>
        <t>Campo do cadastro custom. Em branco herda a base do livro, quando escolhida.</t>
      </text>
    </comment>
    <comment ref="F1669" authorId="0" shapeId="0">
      <text>
        <t>Campo do cadastro custom. Em branco herda a base do livro, quando escolhida.</t>
      </text>
    </comment>
    <comment ref="J1669" authorId="0" shapeId="0">
      <text>
        <t>Campo do cadastro custom. Em branco herda a base do livro, quando escolhida.</t>
      </text>
    </comment>
    <comment ref="N1669" authorId="0" shapeId="0">
      <text>
        <t>Campo do cadastro custom. Em branco herda a base do livro, quando escolhida.</t>
      </text>
    </comment>
    <comment ref="B1670" authorId="0" shapeId="0">
      <text>
        <t>Campo do cadastro custom. Em branco herda a base do livro, quando escolhida.</t>
      </text>
    </comment>
    <comment ref="F1670" authorId="0" shapeId="0">
      <text>
        <t>Lembrete marcado pelo jogador. Aprovação ocorre pelo bot no chat.</t>
      </text>
    </comment>
    <comment ref="J1670" authorId="0" shapeId="0">
      <text>
        <t>Campo do cadastro custom. Em branco herda a base do livro, quando escolhida.</t>
      </text>
    </comment>
    <comment ref="N1670" authorId="0" shapeId="0">
      <text>
        <t>Lembrete marcado pelo jogador. Aprovação ocorre pelo bot no chat.</t>
      </text>
    </comment>
    <comment ref="B1671" authorId="0" shapeId="0">
      <text>
        <t>Campo do cadastro custom. Em branco herda a base do livro, quando escolhida.</t>
      </text>
    </comment>
    <comment ref="J1671" authorId="0" shapeId="0">
      <text>
        <t>Campo do cadastro custom. Em branco herda a base do livro, quando escolhida.</t>
      </text>
    </comment>
    <comment ref="B1672" authorId="0" shapeId="0">
      <text>
        <t>Campo do cadastro custom. Em branco herda a base do livro, quando escolhida.</t>
      </text>
    </comment>
    <comment ref="J1672" authorId="0" shapeId="0">
      <text>
        <t>Campo do cadastro custom. Em branco herda a base do livro, quando escolhida.</t>
      </text>
    </comment>
    <comment ref="B1673" authorId="0" shapeId="0">
      <text>
        <t>Opcional. Nenhuma cria do zero. Com base, campos em branco e verificações específicas herdam o livro. Texto livre não cria automações.</t>
      </text>
    </comment>
    <comment ref="E1673" authorId="0" shapeId="0">
      <text>
        <t>Opcional. Nenhuma cria do zero. Com base, campos em branco e verificações específicas herdam o livro. Texto livre não cria automações.</t>
      </text>
    </comment>
    <comment ref="J1673" authorId="0" shapeId="0">
      <text>
        <t>Opcional. Nenhuma cria do zero. Com base, campos em branco e verificações específicas herdam o livro. Texto livre não cria automações.</t>
      </text>
    </comment>
    <comment ref="M1673" authorId="0" shapeId="0">
      <text>
        <t>Opcional. Nenhuma cria do zero. Com base, campos em branco e verificações específicas herdam o livro. Texto livre não cria automações.</t>
      </text>
    </comment>
    <comment ref="B1674" authorId="0" shapeId="0">
      <text>
        <t>Em branco herda a base. Sem base, escolha Leve ou Média. Restrição paga Melhorias, nunca a Forma, e conserva o teto e o limite de Restrições.</t>
      </text>
    </comment>
    <comment ref="E1674" authorId="0" shapeId="0">
      <text>
        <t>Em branco herda a base. Sem base, escolha Leve ou Média. Restrição paga Melhorias, nunca a Forma, e conserva o teto e o limite de Restrições.</t>
      </text>
    </comment>
    <comment ref="J1674" authorId="0" shapeId="0">
      <text>
        <t>Em branco herda a base. Sem base, escolha Leve ou Média. Restrição paga Melhorias, nunca a Forma, e conserva o teto e o limite de Restrições.</t>
      </text>
    </comment>
    <comment ref="M1674" authorId="0" shapeId="0">
      <text>
        <t>Em branco herda a base. Sem base, escolha Leve ou Média. Restrição paga Melhorias, nunca a Forma, e conserva o teto e o limite de Restrições.</t>
      </text>
    </comment>
    <comment ref="B1675" authorId="0" shapeId="0">
      <text>
        <t>Em branco herda a base. Sim identifica Restrição de frequência; duas de frequência continuam incompatíveis.</t>
      </text>
    </comment>
    <comment ref="E1675" authorId="0" shapeId="0">
      <text>
        <t>Em branco herda a base. Sim identifica Restrição de frequência; duas de frequência continuam incompatíveis.</t>
      </text>
    </comment>
    <comment ref="J1675" authorId="0" shapeId="0">
      <text>
        <t>Em branco herda a base. Sim identifica Restrição de frequência; duas de frequência continuam incompatíveis.</t>
      </text>
    </comment>
    <comment ref="M1675" authorId="0" shapeId="0">
      <text>
        <t>Em branco herda a base. Sim identifica Restrição de frequência; duas de frequência continuam incompatíveis.</t>
      </text>
    </comment>
    <comment ref="B1677" authorId="0" shapeId="0">
      <text>
        <t>Campo do cadastro custom. Em branco herda a base do livro, quando escolhida.</t>
      </text>
    </comment>
    <comment ref="J1677" authorId="0" shapeId="0">
      <text>
        <t>Campo do cadastro custom. Em branco herda a base do livro, quando escolhida.</t>
      </text>
    </comment>
    <comment ref="B1678" authorId="0" shapeId="0">
      <text>
        <t>Exigência, momento de cumprir, duração e incompatibilidades. Texto livre não é executado como fórmula.</t>
      </text>
    </comment>
    <comment ref="J1678" authorId="0" shapeId="0">
      <text>
        <t>Exigência, momento de cumprir, duração e incompatibilidades. Texto livre não é executado como fórmula.</t>
      </text>
    </comment>
    <comment ref="B1686" authorId="0" shapeId="0">
      <text>
        <t>Campo do cadastro custom. Em branco herda a base do livro, quando escolhida.</t>
      </text>
    </comment>
    <comment ref="J1686" authorId="0" shapeId="0">
      <text>
        <t>Campo do cadastro custom. Em branco herda a base do livro, quando escolhida.</t>
      </text>
    </comment>
    <comment ref="B1690" authorId="0" shapeId="0">
      <text>
        <t>Campo do cadastro custom. Em branco herda a base do livro, quando escolhida.</t>
      </text>
    </comment>
    <comment ref="J1690" authorId="0" shapeId="0">
      <text>
        <t>Campo do cadastro custom. Em branco herda a base do livro, quando escolhida.</t>
      </text>
    </comment>
    <comment ref="B1691" authorId="0" shapeId="0">
      <text>
        <t>Campo do cadastro custom. Em branco herda a base do livro, quando escolhida.</t>
      </text>
    </comment>
    <comment ref="F1691" authorId="0" shapeId="0">
      <text>
        <t>Campo do cadastro custom. Em branco herda a base do livro, quando escolhida.</t>
      </text>
    </comment>
    <comment ref="J1691" authorId="0" shapeId="0">
      <text>
        <t>Campo do cadastro custom. Em branco herda a base do livro, quando escolhida.</t>
      </text>
    </comment>
    <comment ref="N1691" authorId="0" shapeId="0">
      <text>
        <t>Campo do cadastro custom. Em branco herda a base do livro, quando escolhida.</t>
      </text>
    </comment>
    <comment ref="B1692" authorId="0" shapeId="0">
      <text>
        <t>Campo do cadastro custom. Em branco herda a base do livro, quando escolhida.</t>
      </text>
    </comment>
    <comment ref="F1692" authorId="0" shapeId="0">
      <text>
        <t>Lembrete marcado pelo jogador. Aprovação ocorre pelo bot no chat.</t>
      </text>
    </comment>
    <comment ref="J1692" authorId="0" shapeId="0">
      <text>
        <t>Campo do cadastro custom. Em branco herda a base do livro, quando escolhida.</t>
      </text>
    </comment>
    <comment ref="N1692" authorId="0" shapeId="0">
      <text>
        <t>Lembrete marcado pelo jogador. Aprovação ocorre pelo bot no chat.</t>
      </text>
    </comment>
    <comment ref="B1693" authorId="0" shapeId="0">
      <text>
        <t>Campo do cadastro custom. Em branco herda a base do livro, quando escolhida.</t>
      </text>
    </comment>
    <comment ref="J1693" authorId="0" shapeId="0">
      <text>
        <t>Campo do cadastro custom. Em branco herda a base do livro, quando escolhida.</t>
      </text>
    </comment>
    <comment ref="B1694" authorId="0" shapeId="0">
      <text>
        <t>Campo do cadastro custom. Em branco herda a base do livro, quando escolhida.</t>
      </text>
    </comment>
    <comment ref="J1694" authorId="0" shapeId="0">
      <text>
        <t>Campo do cadastro custom. Em branco herda a base do livro, quando escolhida.</t>
      </text>
    </comment>
    <comment ref="B1695" authorId="0" shapeId="0">
      <text>
        <t>Opcional. Nenhuma cria do zero. Com base, campos em branco e verificações específicas herdam o livro. Texto livre não cria automações.</t>
      </text>
    </comment>
    <comment ref="E1695" authorId="0" shapeId="0">
      <text>
        <t>Opcional. Nenhuma cria do zero. Com base, campos em branco e verificações específicas herdam o livro. Texto livre não cria automações.</t>
      </text>
    </comment>
    <comment ref="J1695" authorId="0" shapeId="0">
      <text>
        <t>Opcional. Nenhuma cria do zero. Com base, campos em branco e verificações específicas herdam o livro. Texto livre não cria automações.</t>
      </text>
    </comment>
    <comment ref="M1695" authorId="0" shapeId="0">
      <text>
        <t>Opcional. Nenhuma cria do zero. Com base, campos em branco e verificações específicas herdam o livro. Texto livre não cria automações.</t>
      </text>
    </comment>
    <comment ref="B1696" authorId="0" shapeId="0">
      <text>
        <t>Em branco herda a base. Sem base, escolha Leve ou Média. Restrição paga Melhorias, nunca a Forma, e conserva o teto e o limite de Restrições.</t>
      </text>
    </comment>
    <comment ref="E1696" authorId="0" shapeId="0">
      <text>
        <t>Em branco herda a base. Sem base, escolha Leve ou Média. Restrição paga Melhorias, nunca a Forma, e conserva o teto e o limite de Restrições.</t>
      </text>
    </comment>
    <comment ref="J1696" authorId="0" shapeId="0">
      <text>
        <t>Em branco herda a base. Sem base, escolha Leve ou Média. Restrição paga Melhorias, nunca a Forma, e conserva o teto e o limite de Restrições.</t>
      </text>
    </comment>
    <comment ref="M1696" authorId="0" shapeId="0">
      <text>
        <t>Em branco herda a base. Sem base, escolha Leve ou Média. Restrição paga Melhorias, nunca a Forma, e conserva o teto e o limite de Restrições.</t>
      </text>
    </comment>
    <comment ref="B1697" authorId="0" shapeId="0">
      <text>
        <t>Em branco herda a base. Sim identifica Restrição de frequência; duas de frequência continuam incompatíveis.</t>
      </text>
    </comment>
    <comment ref="E1697" authorId="0" shapeId="0">
      <text>
        <t>Em branco herda a base. Sim identifica Restrição de frequência; duas de frequência continuam incompatíveis.</t>
      </text>
    </comment>
    <comment ref="J1697" authorId="0" shapeId="0">
      <text>
        <t>Em branco herda a base. Sim identifica Restrição de frequência; duas de frequência continuam incompatíveis.</t>
      </text>
    </comment>
    <comment ref="M1697" authorId="0" shapeId="0">
      <text>
        <t>Em branco herda a base. Sim identifica Restrição de frequência; duas de frequência continuam incompatíveis.</t>
      </text>
    </comment>
    <comment ref="B1699" authorId="0" shapeId="0">
      <text>
        <t>Campo do cadastro custom. Em branco herda a base do livro, quando escolhida.</t>
      </text>
    </comment>
    <comment ref="J1699" authorId="0" shapeId="0">
      <text>
        <t>Campo do cadastro custom. Em branco herda a base do livro, quando escolhida.</t>
      </text>
    </comment>
    <comment ref="B1700" authorId="0" shapeId="0">
      <text>
        <t>Exigência, momento de cumprir, duração e incompatibilidades. Texto livre não é executado como fórmula.</t>
      </text>
    </comment>
    <comment ref="J1700" authorId="0" shapeId="0">
      <text>
        <t>Exigência, momento de cumprir, duração e incompatibilidades. Texto livre não é executado como fórmula.</t>
      </text>
    </comment>
    <comment ref="B1708" authorId="0" shapeId="0">
      <text>
        <t>Campo do cadastro custom. Em branco herda a base do livro, quando escolhida.</t>
      </text>
    </comment>
    <comment ref="J1708" authorId="0" shapeId="0">
      <text>
        <t>Campo do cadastro custom. Em branco herda a base do livro, quando escolhida.</t>
      </text>
    </comment>
    <comment ref="B1712" authorId="0" shapeId="0">
      <text>
        <t>Campo do cadastro custom. Em branco herda a base do livro, quando escolhida.</t>
      </text>
    </comment>
    <comment ref="J1712" authorId="0" shapeId="0">
      <text>
        <t>Campo do cadastro custom. Em branco herda a base do livro, quando escolhida.</t>
      </text>
    </comment>
    <comment ref="B1713" authorId="0" shapeId="0">
      <text>
        <t>Campo do cadastro custom. Em branco herda a base do livro, quando escolhida.</t>
      </text>
    </comment>
    <comment ref="F1713" authorId="0" shapeId="0">
      <text>
        <t>Campo do cadastro custom. Em branco herda a base do livro, quando escolhida.</t>
      </text>
    </comment>
    <comment ref="J1713" authorId="0" shapeId="0">
      <text>
        <t>Campo do cadastro custom. Em branco herda a base do livro, quando escolhida.</t>
      </text>
    </comment>
    <comment ref="N1713" authorId="0" shapeId="0">
      <text>
        <t>Campo do cadastro custom. Em branco herda a base do livro, quando escolhida.</t>
      </text>
    </comment>
    <comment ref="B1714" authorId="0" shapeId="0">
      <text>
        <t>Campo do cadastro custom. Em branco herda a base do livro, quando escolhida.</t>
      </text>
    </comment>
    <comment ref="F1714" authorId="0" shapeId="0">
      <text>
        <t>Lembrete marcado pelo jogador. Aprovação ocorre pelo bot no chat.</t>
      </text>
    </comment>
    <comment ref="J1714" authorId="0" shapeId="0">
      <text>
        <t>Campo do cadastro custom. Em branco herda a base do livro, quando escolhida.</t>
      </text>
    </comment>
    <comment ref="N1714" authorId="0" shapeId="0">
      <text>
        <t>Lembrete marcado pelo jogador. Aprovação ocorre pelo bot no chat.</t>
      </text>
    </comment>
    <comment ref="B1715" authorId="0" shapeId="0">
      <text>
        <t>Campo do cadastro custom. Em branco herda a base do livro, quando escolhida.</t>
      </text>
    </comment>
    <comment ref="J1715" authorId="0" shapeId="0">
      <text>
        <t>Campo do cadastro custom. Em branco herda a base do livro, quando escolhida.</t>
      </text>
    </comment>
    <comment ref="B1716" authorId="0" shapeId="0">
      <text>
        <t>Campo do cadastro custom. Em branco herda a base do livro, quando escolhida.</t>
      </text>
    </comment>
    <comment ref="J1716" authorId="0" shapeId="0">
      <text>
        <t>Campo do cadastro custom. Em branco herda a base do livro, quando escolhida.</t>
      </text>
    </comment>
    <comment ref="B1717" authorId="0" shapeId="0">
      <text>
        <t>Opcional. Nenhuma cria do zero. Com base, campos em branco e verificações específicas herdam o livro. Texto livre não cria automações.</t>
      </text>
    </comment>
    <comment ref="E1717" authorId="0" shapeId="0">
      <text>
        <t>Opcional. Nenhuma cria do zero. Com base, campos em branco e verificações específicas herdam o livro. Texto livre não cria automações.</t>
      </text>
    </comment>
    <comment ref="J1717" authorId="0" shapeId="0">
      <text>
        <t>Opcional. Nenhuma cria do zero. Com base, campos em branco e verificações específicas herdam o livro. Texto livre não cria automações.</t>
      </text>
    </comment>
    <comment ref="M1717" authorId="0" shapeId="0">
      <text>
        <t>Opcional. Nenhuma cria do zero. Com base, campos em branco e verificações específicas herdam o livro. Texto livre não cria automações.</t>
      </text>
    </comment>
    <comment ref="B1718" authorId="0" shapeId="0">
      <text>
        <t>Em branco herda a base. Sem base, escolha Leve ou Média. Restrição paga Melhorias, nunca a Forma, e conserva o teto e o limite de Restrições.</t>
      </text>
    </comment>
    <comment ref="E1718" authorId="0" shapeId="0">
      <text>
        <t>Em branco herda a base. Sem base, escolha Leve ou Média. Restrição paga Melhorias, nunca a Forma, e conserva o teto e o limite de Restrições.</t>
      </text>
    </comment>
    <comment ref="J1718" authorId="0" shapeId="0">
      <text>
        <t>Em branco herda a base. Sem base, escolha Leve ou Média. Restrição paga Melhorias, nunca a Forma, e conserva o teto e o limite de Restrições.</t>
      </text>
    </comment>
    <comment ref="M1718" authorId="0" shapeId="0">
      <text>
        <t>Em branco herda a base. Sem base, escolha Leve ou Média. Restrição paga Melhorias, nunca a Forma, e conserva o teto e o limite de Restrições.</t>
      </text>
    </comment>
    <comment ref="B1719" authorId="0" shapeId="0">
      <text>
        <t>Em branco herda a base. Sim identifica Restrição de frequência; duas de frequência continuam incompatíveis.</t>
      </text>
    </comment>
    <comment ref="E1719" authorId="0" shapeId="0">
      <text>
        <t>Em branco herda a base. Sim identifica Restrição de frequência; duas de frequência continuam incompatíveis.</t>
      </text>
    </comment>
    <comment ref="J1719" authorId="0" shapeId="0">
      <text>
        <t>Em branco herda a base. Sim identifica Restrição de frequência; duas de frequência continuam incompatíveis.</t>
      </text>
    </comment>
    <comment ref="M1719" authorId="0" shapeId="0">
      <text>
        <t>Em branco herda a base. Sim identifica Restrição de frequência; duas de frequência continuam incompatíveis.</t>
      </text>
    </comment>
    <comment ref="B1721" authorId="0" shapeId="0">
      <text>
        <t>Campo do cadastro custom. Em branco herda a base do livro, quando escolhida.</t>
      </text>
    </comment>
    <comment ref="J1721" authorId="0" shapeId="0">
      <text>
        <t>Campo do cadastro custom. Em branco herda a base do livro, quando escolhida.</t>
      </text>
    </comment>
    <comment ref="B1722" authorId="0" shapeId="0">
      <text>
        <t>Exigência, momento de cumprir, duração e incompatibilidades. Texto livre não é executado como fórmula.</t>
      </text>
    </comment>
    <comment ref="J1722" authorId="0" shapeId="0">
      <text>
        <t>Exigência, momento de cumprir, duração e incompatibilidades. Texto livre não é executado como fórmula.</t>
      </text>
    </comment>
    <comment ref="B1730" authorId="0" shapeId="0">
      <text>
        <t>Campo do cadastro custom. Em branco herda a base do livro, quando escolhida.</t>
      </text>
    </comment>
    <comment ref="J1730" authorId="0" shapeId="0">
      <text>
        <t>Campo do cadastro custom. Em branco herda a base do livro, quando escolhida.</t>
      </text>
    </comment>
    <comment ref="B1737" authorId="0" shapeId="0">
      <text>
        <t>Nome único. Livro e cadastros válidos aparecem juntos nos menus.</t>
      </text>
    </comment>
    <comment ref="F1737" authorId="0" shapeId="0">
      <text>
        <t>Lembrete; aprovação ocorre pelo bot no chat.</t>
      </text>
    </comment>
    <comment ref="J1737" authorId="0" shapeId="0">
      <text>
        <t>Nome único. Livro e cadastros válidos aparecem juntos nos menus.</t>
      </text>
    </comment>
    <comment ref="N1737" authorId="0" shapeId="0">
      <text>
        <t>Lembrete; aprovação ocorre pelo bot no chat.</t>
      </text>
    </comment>
    <comment ref="B1741" authorId="0" shapeId="0">
      <text>
        <t>Natureza do dano criada com o mestre. Não altera números automaticamente.</t>
      </text>
    </comment>
    <comment ref="J1741" authorId="0" shapeId="0">
      <text>
        <t>Natureza do dano criada com o mestre. Não altera números automaticamente.</t>
      </text>
    </comment>
    <comment ref="B1748" authorId="0" shapeId="0">
      <text>
        <t>Interações e requisitos. Resistência, vulnerabilidade e dano aplicado não são deduzidos deste texto.</t>
      </text>
    </comment>
    <comment ref="J1748" authorId="0" shapeId="0">
      <text>
        <t>Interações e requisitos. Resistência, vulnerabilidade e dano aplicado não são deduzidos deste texto.</t>
      </text>
    </comment>
    <comment ref="B1765" authorId="0" shapeId="0">
      <text>
        <t>Nome único. Livro e cadastros válidos aparecem juntos nos menus.</t>
      </text>
    </comment>
    <comment ref="F1765" authorId="0" shapeId="0">
      <text>
        <t>Lembrete; aprovação ocorre pelo bot no chat.</t>
      </text>
    </comment>
    <comment ref="J1765" authorId="0" shapeId="0">
      <text>
        <t>Nome único. Livro e cadastros válidos aparecem juntos nos menus.</t>
      </text>
    </comment>
    <comment ref="N1765" authorId="0" shapeId="0">
      <text>
        <t>Lembrete; aprovação ocorre pelo bot no chat.</t>
      </text>
    </comment>
    <comment ref="B1769" authorId="0" shapeId="0">
      <text>
        <t>Natureza do dano criada com o mestre. Não altera números automaticamente.</t>
      </text>
    </comment>
    <comment ref="J1769" authorId="0" shapeId="0">
      <text>
        <t>Natureza do dano criada com o mestre. Não altera números automaticamente.</t>
      </text>
    </comment>
    <comment ref="B1776" authorId="0" shapeId="0">
      <text>
        <t>Interações e requisitos. Resistência, vulnerabilidade e dano aplicado não são deduzidos deste texto.</t>
      </text>
    </comment>
    <comment ref="J1776" authorId="0" shapeId="0">
      <text>
        <t>Interações e requisitos. Resistência, vulnerabilidade e dano aplicado não são deduzidos deste texto.</t>
      </text>
    </comment>
    <comment ref="B1793" authorId="0" shapeId="0">
      <text>
        <t>Nome único. Livro e cadastros válidos aparecem juntos nos menus.</t>
      </text>
    </comment>
    <comment ref="F1793" authorId="0" shapeId="0">
      <text>
        <t>Lembrete; aprovação ocorre pelo bot no chat.</t>
      </text>
    </comment>
    <comment ref="J1793" authorId="0" shapeId="0">
      <text>
        <t>Nome único. Livro e cadastros válidos aparecem juntos nos menus.</t>
      </text>
    </comment>
    <comment ref="N1793" authorId="0" shapeId="0">
      <text>
        <t>Lembrete; aprovação ocorre pelo bot no chat.</t>
      </text>
    </comment>
    <comment ref="B1797" authorId="0" shapeId="0">
      <text>
        <t>Natureza do dano criada com o mestre. Não altera números automaticamente.</t>
      </text>
    </comment>
    <comment ref="J1797" authorId="0" shapeId="0">
      <text>
        <t>Natureza do dano criada com o mestre. Não altera números automaticamente.</t>
      </text>
    </comment>
    <comment ref="B1804" authorId="0" shapeId="0">
      <text>
        <t>Interações e requisitos. Resistência, vulnerabilidade e dano aplicado não são deduzidos deste texto.</t>
      </text>
    </comment>
    <comment ref="J1804" authorId="0" shapeId="0">
      <text>
        <t>Interações e requisitos. Resistência, vulnerabilidade e dano aplicado não são deduzidos deste texto.</t>
      </text>
    </comment>
    <comment ref="B1821" authorId="0" shapeId="0">
      <text>
        <t>Nome único. Livro e cadastros válidos aparecem juntos nos menus.</t>
      </text>
    </comment>
    <comment ref="F1821" authorId="0" shapeId="0">
      <text>
        <t>Lembrete; aprovação ocorre pelo bot no chat.</t>
      </text>
    </comment>
    <comment ref="J1821" authorId="0" shapeId="0">
      <text>
        <t>Nome único. Livro e cadastros válidos aparecem juntos nos menus.</t>
      </text>
    </comment>
    <comment ref="N1821" authorId="0" shapeId="0">
      <text>
        <t>Lembrete; aprovação ocorre pelo bot no chat.</t>
      </text>
    </comment>
    <comment ref="B1825" authorId="0" shapeId="0">
      <text>
        <t>Natureza do dano criada com o mestre. Não altera números automaticamente.</t>
      </text>
    </comment>
    <comment ref="J1825" authorId="0" shapeId="0">
      <text>
        <t>Natureza do dano criada com o mestre. Não altera números automaticamente.</t>
      </text>
    </comment>
    <comment ref="B1832" authorId="0" shapeId="0">
      <text>
        <t>Interações e requisitos. Resistência, vulnerabilidade e dano aplicado não são deduzidos deste texto.</t>
      </text>
    </comment>
    <comment ref="J1832" authorId="0" shapeId="0">
      <text>
        <t>Interações e requisitos. Resistência, vulnerabilidade e dano aplicado não são deduzidos deste texto.</t>
      </text>
    </comment>
    <comment ref="B1849" authorId="0" shapeId="0">
      <text>
        <t>Nome único. Livro e cadastros válidos aparecem juntos nos menus.</t>
      </text>
    </comment>
    <comment ref="F1849" authorId="0" shapeId="0">
      <text>
        <t>Lembrete; aprovação ocorre pelo bot no chat.</t>
      </text>
    </comment>
    <comment ref="J1849" authorId="0" shapeId="0">
      <text>
        <t>Nome único. Livro e cadastros válidos aparecem juntos nos menus.</t>
      </text>
    </comment>
    <comment ref="N1849" authorId="0" shapeId="0">
      <text>
        <t>Lembrete; aprovação ocorre pelo bot no chat.</t>
      </text>
    </comment>
    <comment ref="B1853" authorId="0" shapeId="0">
      <text>
        <t>Natureza do dano criada com o mestre. Não altera números automaticamente.</t>
      </text>
    </comment>
    <comment ref="J1853" authorId="0" shapeId="0">
      <text>
        <t>Natureza do dano criada com o mestre. Não altera números automaticamente.</t>
      </text>
    </comment>
    <comment ref="B1860" authorId="0" shapeId="0">
      <text>
        <t>Interações e requisitos. Resistência, vulnerabilidade e dano aplicado não são deduzidos deste texto.</t>
      </text>
    </comment>
    <comment ref="J1860" authorId="0" shapeId="0">
      <text>
        <t>Interações e requisitos. Resistência, vulnerabilidade e dano aplicado não são deduzidos deste texto.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",TRUE,'CONFIGURAÇÃO'!$E$752:$E$764)),IF(FICHA!$D$11="Escolha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b">
        <v>0</v>
      </c>
      <c r="E413" s="108" t="b">
        <v>0</v>
      </c>
      <c r="F413" s="133" t="n"/>
      <c r="G413" s="16" t="n"/>
      <c r="H413" s="16" t="n"/>
      <c r="I413" s="16" t="n"/>
      <c r="J413" s="16" t="n"/>
      <c r="K413" s="16" t="n"/>
      <c r="L413" s="16" t="n"/>
      <c r="M413" s="17" t="n"/>
      <c r="N413" s="133">
        <f>IFERROR(VLOOKUP(SUBSTITUTE(SUBSTITUTE(SUBSTITUTE(F413,"~","~~"),"*","~*"),"?","~?"),'DADOS_PROGRESSAO'!$AG$2:$AH$34,2,FALSE),"")</f>
        <v/>
      </c>
      <c r="O413" s="16" t="n"/>
      <c r="P413" s="16" t="n"/>
      <c r="Q413" s="17" t="n"/>
      <c r="R413" s="133">
        <f>IF('FICHA'!$F$413="","",IF(DADOS_CONFIG!$E$54&lt;&gt;"",NA(),IF(DADOS_CONFIG!$C$54=1,DADOS_CONFIG!$D$54,IF(DADOS_CONFIG!$B$54=0,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DADOS_CONFIG!$B$54)))))</f>
        <v/>
      </c>
      <c r="S413" s="17" t="n"/>
      <c r="T413" s="133" t="n"/>
      <c r="U413" s="17" t="n"/>
      <c r="X413" s="108" t="b">
        <v>0</v>
      </c>
      <c r="Y413" s="108" t="b">
        <v>0</v>
      </c>
      <c r="Z413" s="133" t="n"/>
      <c r="AA413" s="16" t="n"/>
      <c r="AB413" s="16" t="n"/>
      <c r="AC413" s="16" t="n"/>
      <c r="AD413" s="16" t="n"/>
      <c r="AE413" s="16" t="n"/>
      <c r="AF413" s="16" t="n"/>
      <c r="AG413" s="17" t="n"/>
      <c r="AH413" s="133">
        <f>IFERROR(VLOOKUP(SUBSTITUTE(SUBSTITUTE(SUBSTITUTE(Z413,"~","~~"),"*","~*"),"?","~?"),'DADOS_PROGRESSAO'!$AG$2:$AH$34,2,FALSE),"")</f>
        <v/>
      </c>
      <c r="AI413" s="16" t="n"/>
      <c r="AJ413" s="16" t="n"/>
      <c r="AK413" s="17" t="n"/>
      <c r="AL413" s="133">
        <f>IF('FICHA'!$Z$413="","",IF(DADOS_CONFIG!$E$66&lt;&gt;"",NA(),IF(DADOS_CONFIG!$C$66=1,DADOS_CONFIG!$D$66,IF(DADOS_CONFIG!$B$66=0,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b">
        <v>0</v>
      </c>
      <c r="E414" s="108" t="b">
        <v>0</v>
      </c>
      <c r="F414" s="133" t="n"/>
      <c r="G414" s="16" t="n"/>
      <c r="H414" s="16" t="n"/>
      <c r="I414" s="16" t="n"/>
      <c r="J414" s="16" t="n"/>
      <c r="K414" s="16" t="n"/>
      <c r="L414" s="16" t="n"/>
      <c r="M414" s="17" t="n"/>
      <c r="N414" s="133">
        <f>IFERROR(VLOOKUP(SUBSTITUTE(SUBSTITUTE(SUBSTITUTE(F414,"~","~~"),"*","~*"),"?","~?"),'DADOS_PROGRESSAO'!$AG$2:$AH$34,2,FALSE),"")</f>
        <v/>
      </c>
      <c r="O414" s="16" t="n"/>
      <c r="P414" s="16" t="n"/>
      <c r="Q414" s="17" t="n"/>
      <c r="R414" s="133">
        <f>IF('FICHA'!$F$414="","",IF(DADOS_CONFIG!$E$55&lt;&gt;"",NA(),IF(DADOS_CONFIG!$C$55=1,DADOS_CONFIG!$D$55,IF(DADOS_CONFIG!$B$55=0,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DADOS_CONFIG!$B$55)))))</f>
        <v/>
      </c>
      <c r="S414" s="17" t="n"/>
      <c r="T414" s="133" t="n"/>
      <c r="U414" s="17" t="n"/>
      <c r="X414" s="108" t="b">
        <v>0</v>
      </c>
      <c r="Y414" s="108" t="b">
        <v>0</v>
      </c>
      <c r="Z414" s="133" t="n"/>
      <c r="AA414" s="16" t="n"/>
      <c r="AB414" s="16" t="n"/>
      <c r="AC414" s="16" t="n"/>
      <c r="AD414" s="16" t="n"/>
      <c r="AE414" s="16" t="n"/>
      <c r="AF414" s="16" t="n"/>
      <c r="AG414" s="17" t="n"/>
      <c r="AH414" s="133">
        <f>IFERROR(VLOOKUP(SUBSTITUTE(SUBSTITUTE(SUBSTITUTE(Z414,"~","~~"),"*","~*"),"?","~?"),'DADOS_PROGRESSAO'!$AG$2:$AH$34,2,FALSE),"")</f>
        <v/>
      </c>
      <c r="AI414" s="16" t="n"/>
      <c r="AJ414" s="16" t="n"/>
      <c r="AK414" s="17" t="n"/>
      <c r="AL414" s="133">
        <f>IF('FICHA'!$Z$414="","",IF(DADOS_CONFIG!$E$67&lt;&gt;"",NA(),IF(DADOS_CONFIG!$C$67=1,DADOS_CONFIG!$D$67,IF(DADOS_CONFIG!$B$67=0,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b">
        <v>0</v>
      </c>
      <c r="E415" s="108" t="b">
        <v>0</v>
      </c>
      <c r="F415" s="133" t="n"/>
      <c r="G415" s="16" t="n"/>
      <c r="H415" s="16" t="n"/>
      <c r="I415" s="16" t="n"/>
      <c r="J415" s="16" t="n"/>
      <c r="K415" s="16" t="n"/>
      <c r="L415" s="16" t="n"/>
      <c r="M415" s="17" t="n"/>
      <c r="N415" s="133">
        <f>IFERROR(VLOOKUP(SUBSTITUTE(SUBSTITUTE(SUBSTITUTE(F415,"~","~~"),"*","~*"),"?","~?"),'DADOS_PROGRESSAO'!$AG$2:$AH$34,2,FALSE),"")</f>
        <v/>
      </c>
      <c r="O415" s="16" t="n"/>
      <c r="P415" s="16" t="n"/>
      <c r="Q415" s="17" t="n"/>
      <c r="R415" s="133">
        <f>IF('FICHA'!$F$415="","",IF(DADOS_CONFIG!$E$56&lt;&gt;"",NA(),IF(DADOS_CONFIG!$C$56=1,DADOS_CONFIG!$D$56,IF(DADOS_CONFIG!$B$56=0,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DADOS_CONFIG!$B$56)))))</f>
        <v/>
      </c>
      <c r="S415" s="17" t="n"/>
      <c r="T415" s="133" t="n"/>
      <c r="U415" s="17" t="n"/>
      <c r="X415" s="108" t="b">
        <v>0</v>
      </c>
      <c r="Y415" s="108" t="b">
        <v>0</v>
      </c>
      <c r="Z415" s="133" t="n"/>
      <c r="AA415" s="16" t="n"/>
      <c r="AB415" s="16" t="n"/>
      <c r="AC415" s="16" t="n"/>
      <c r="AD415" s="16" t="n"/>
      <c r="AE415" s="16" t="n"/>
      <c r="AF415" s="16" t="n"/>
      <c r="AG415" s="17" t="n"/>
      <c r="AH415" s="133">
        <f>IFERROR(VLOOKUP(SUBSTITUTE(SUBSTITUTE(SUBSTITUTE(Z415,"~","~~"),"*","~*"),"?","~?"),'DADOS_PROGRESSAO'!$AG$2:$AH$34,2,FALSE),"")</f>
        <v/>
      </c>
      <c r="AI415" s="16" t="n"/>
      <c r="AJ415" s="16" t="n"/>
      <c r="AK415" s="17" t="n"/>
      <c r="AL415" s="133">
        <f>IF('FICHA'!$Z$415="","",IF(DADOS_CONFIG!$E$68&lt;&gt;"",NA(),IF(DADOS_CONFIG!$C$68=1,DADOS_CONFIG!$D$68,IF(DADOS_CONFIG!$B$68=0,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b">
        <v>0</v>
      </c>
      <c r="E416" s="108" t="b">
        <v>0</v>
      </c>
      <c r="F416" s="133" t="n"/>
      <c r="G416" s="16" t="n"/>
      <c r="H416" s="16" t="n"/>
      <c r="I416" s="16" t="n"/>
      <c r="J416" s="16" t="n"/>
      <c r="K416" s="16" t="n"/>
      <c r="L416" s="16" t="n"/>
      <c r="M416" s="17" t="n"/>
      <c r="N416" s="133">
        <f>IFERROR(VLOOKUP(SUBSTITUTE(SUBSTITUTE(SUBSTITUTE(F416,"~","~~"),"*","~*"),"?","~?"),'DADOS_PROGRESSAO'!$AG$2:$AH$34,2,FALSE),"")</f>
        <v/>
      </c>
      <c r="O416" s="16" t="n"/>
      <c r="P416" s="16" t="n"/>
      <c r="Q416" s="17" t="n"/>
      <c r="R416" s="133">
        <f>IF('FICHA'!$F$416="","",IF(DADOS_CONFIG!$E$57&lt;&gt;"",NA(),IF(DADOS_CONFIG!$C$57=1,DADOS_CONFIG!$D$57,IF(DADOS_CONFIG!$B$57=0,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DADOS_CONFIG!$B$57)))))</f>
        <v/>
      </c>
      <c r="S416" s="17" t="n"/>
      <c r="T416" s="133" t="n"/>
      <c r="U416" s="17" t="n"/>
      <c r="X416" s="108" t="b">
        <v>0</v>
      </c>
      <c r="Y416" s="108" t="b">
        <v>0</v>
      </c>
      <c r="Z416" s="133" t="n"/>
      <c r="AA416" s="16" t="n"/>
      <c r="AB416" s="16" t="n"/>
      <c r="AC416" s="16" t="n"/>
      <c r="AD416" s="16" t="n"/>
      <c r="AE416" s="16" t="n"/>
      <c r="AF416" s="16" t="n"/>
      <c r="AG416" s="17" t="n"/>
      <c r="AH416" s="133">
        <f>IFERROR(VLOOKUP(SUBSTITUTE(SUBSTITUTE(SUBSTITUTE(Z416,"~","~~"),"*","~*"),"?","~?"),'DADOS_PROGRESSAO'!$AG$2:$AH$34,2,FALSE),"")</f>
        <v/>
      </c>
      <c r="AI416" s="16" t="n"/>
      <c r="AJ416" s="16" t="n"/>
      <c r="AK416" s="17" t="n"/>
      <c r="AL416" s="133">
        <f>IF('FICHA'!$Z$416="","",IF(DADOS_CONFIG!$E$69&lt;&gt;"",NA(),IF(DADOS_CONFIG!$C$69=1,DADOS_CONFIG!$D$69,IF(DADOS_CONFIG!$B$69=0,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b">
        <v>0</v>
      </c>
      <c r="E417" s="108" t="b">
        <v>0</v>
      </c>
      <c r="F417" s="133" t="n"/>
      <c r="G417" s="16" t="n"/>
      <c r="H417" s="16" t="n"/>
      <c r="I417" s="16" t="n"/>
      <c r="J417" s="16" t="n"/>
      <c r="K417" s="16" t="n"/>
      <c r="L417" s="16" t="n"/>
      <c r="M417" s="17" t="n"/>
      <c r="N417" s="133">
        <f>IFERROR(VLOOKUP(SUBSTITUTE(SUBSTITUTE(SUBSTITUTE(F417,"~","~~"),"*","~*"),"?","~?"),'DADOS_PROGRESSAO'!$AG$2:$AH$34,2,FALSE),"")</f>
        <v/>
      </c>
      <c r="O417" s="16" t="n"/>
      <c r="P417" s="16" t="n"/>
      <c r="Q417" s="17" t="n"/>
      <c r="R417" s="133">
        <f>IF('FICHA'!$F$417="","",IF(DADOS_CONFIG!$E$58&lt;&gt;"",NA(),IF(DADOS_CONFIG!$C$58=1,DADOS_CONFIG!$D$58,IF(DADOS_CONFIG!$B$58=0,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DADOS_CONFIG!$B$58)))))</f>
        <v/>
      </c>
      <c r="S417" s="17" t="n"/>
      <c r="T417" s="133" t="n"/>
      <c r="U417" s="17" t="n"/>
      <c r="X417" s="108" t="b">
        <v>0</v>
      </c>
      <c r="Y417" s="108" t="b">
        <v>0</v>
      </c>
      <c r="Z417" s="133" t="n"/>
      <c r="AA417" s="16" t="n"/>
      <c r="AB417" s="16" t="n"/>
      <c r="AC417" s="16" t="n"/>
      <c r="AD417" s="16" t="n"/>
      <c r="AE417" s="16" t="n"/>
      <c r="AF417" s="16" t="n"/>
      <c r="AG417" s="17" t="n"/>
      <c r="AH417" s="133">
        <f>IFERROR(VLOOKUP(SUBSTITUTE(SUBSTITUTE(SUBSTITUTE(Z417,"~","~~"),"*","~*"),"?","~?"),'DADOS_PROGRESSAO'!$AG$2:$AH$34,2,FALSE),"")</f>
        <v/>
      </c>
      <c r="AI417" s="16" t="n"/>
      <c r="AJ417" s="16" t="n"/>
      <c r="AK417" s="17" t="n"/>
      <c r="AL417" s="133">
        <f>IF('FICHA'!$Z$417="","",IF(DADOS_CONFIG!$E$70&lt;&gt;"",NA(),IF(DADOS_CONFIG!$C$70=1,DADOS_CONFIG!$D$70,IF(DADOS_CONFIG!$B$70=0,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b">
        <v>0</v>
      </c>
      <c r="E418" s="108" t="b">
        <v>0</v>
      </c>
      <c r="F418" s="133" t="n"/>
      <c r="G418" s="16" t="n"/>
      <c r="H418" s="16" t="n"/>
      <c r="I418" s="16" t="n"/>
      <c r="J418" s="16" t="n"/>
      <c r="K418" s="16" t="n"/>
      <c r="L418" s="16" t="n"/>
      <c r="M418" s="17" t="n"/>
      <c r="N418" s="133">
        <f>IFERROR(VLOOKUP(SUBSTITUTE(SUBSTITUTE(SUBSTITUTE(F418,"~","~~"),"*","~*"),"?","~?"),'DADOS_PROGRESSAO'!$AG$2:$AH$34,2,FALSE),"")</f>
        <v/>
      </c>
      <c r="O418" s="16" t="n"/>
      <c r="P418" s="16" t="n"/>
      <c r="Q418" s="17" t="n"/>
      <c r="R418" s="133">
        <f>IF('FICHA'!$F$418="","",IF(DADOS_CONFIG!$E$59&lt;&gt;"",NA(),IF(DADOS_CONFIG!$C$59=1,DADOS_CONFIG!$D$59,IF(DADOS_CONFIG!$B$59=0,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DADOS_CONFIG!$B$59)))))</f>
        <v/>
      </c>
      <c r="S418" s="17" t="n"/>
      <c r="T418" s="133" t="n"/>
      <c r="U418" s="17" t="n"/>
      <c r="X418" s="108" t="b">
        <v>0</v>
      </c>
      <c r="Y418" s="108" t="b">
        <v>0</v>
      </c>
      <c r="Z418" s="133" t="n"/>
      <c r="AA418" s="16" t="n"/>
      <c r="AB418" s="16" t="n"/>
      <c r="AC418" s="16" t="n"/>
      <c r="AD418" s="16" t="n"/>
      <c r="AE418" s="16" t="n"/>
      <c r="AF418" s="16" t="n"/>
      <c r="AG418" s="17" t="n"/>
      <c r="AH418" s="133">
        <f>IFERROR(VLOOKUP(SUBSTITUTE(SUBSTITUTE(SUBSTITUTE(Z418,"~","~~"),"*","~*"),"?","~?"),'DADOS_PROGRESSAO'!$AG$2:$AH$34,2,FALSE),"")</f>
        <v/>
      </c>
      <c r="AI418" s="16" t="n"/>
      <c r="AJ418" s="16" t="n"/>
      <c r="AK418" s="17" t="n"/>
      <c r="AL418" s="133">
        <f>IF('FICHA'!$Z$418="","",IF(DADOS_CONFIG!$E$71&lt;&gt;"",NA(),IF(DADOS_CONFIG!$C$71=1,DADOS_CONFIG!$D$71,IF(DADOS_CONFIG!$B$71=0,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b">
        <v>0</v>
      </c>
      <c r="E419" s="108" t="b">
        <v>0</v>
      </c>
      <c r="F419" s="133" t="n"/>
      <c r="G419" s="16" t="n"/>
      <c r="H419" s="16" t="n"/>
      <c r="I419" s="16" t="n"/>
      <c r="J419" s="16" t="n"/>
      <c r="K419" s="16" t="n"/>
      <c r="L419" s="16" t="n"/>
      <c r="M419" s="17" t="n"/>
      <c r="N419" s="133">
        <f>IFERROR(VLOOKUP(SUBSTITUTE(SUBSTITUTE(SUBSTITUTE(F419,"~","~~"),"*","~*"),"?","~?"),'DADOS_PROGRESSAO'!$AG$2:$AH$34,2,FALSE),"")</f>
        <v/>
      </c>
      <c r="O419" s="16" t="n"/>
      <c r="P419" s="16" t="n"/>
      <c r="Q419" s="17" t="n"/>
      <c r="R419" s="133">
        <f>IF('FICHA'!$F$419="","",IF(DADOS_CONFIG!$E$60&lt;&gt;"",NA(),IF(DADOS_CONFIG!$C$60=1,DADOS_CONFIG!$D$60,IF(DADOS_CONFIG!$B$60=0,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DADOS_CONFIG!$B$60)))))</f>
        <v/>
      </c>
      <c r="S419" s="17" t="n"/>
      <c r="T419" s="133" t="n"/>
      <c r="U419" s="17" t="n"/>
      <c r="X419" s="108" t="b">
        <v>0</v>
      </c>
      <c r="Y419" s="108" t="b">
        <v>0</v>
      </c>
      <c r="Z419" s="133" t="n"/>
      <c r="AA419" s="16" t="n"/>
      <c r="AB419" s="16" t="n"/>
      <c r="AC419" s="16" t="n"/>
      <c r="AD419" s="16" t="n"/>
      <c r="AE419" s="16" t="n"/>
      <c r="AF419" s="16" t="n"/>
      <c r="AG419" s="17" t="n"/>
      <c r="AH419" s="133">
        <f>IFERROR(VLOOKUP(SUBSTITUTE(SUBSTITUTE(SUBSTITUTE(Z419,"~","~~"),"*","~*"),"?","~?"),'DADOS_PROGRESSAO'!$AG$2:$AH$34,2,FALSE),"")</f>
        <v/>
      </c>
      <c r="AI419" s="16" t="n"/>
      <c r="AJ419" s="16" t="n"/>
      <c r="AK419" s="17" t="n"/>
      <c r="AL419" s="133">
        <f>IF('FICHA'!$Z$419="","",IF(DADOS_CONFIG!$E$72&lt;&gt;"",NA(),IF(DADOS_CONFIG!$C$72=1,DADOS_CONFIG!$D$72,IF(DADOS_CONFIG!$B$72=0,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b">
        <v>0</v>
      </c>
      <c r="E420" s="108" t="b">
        <v>0</v>
      </c>
      <c r="F420" s="133" t="n"/>
      <c r="G420" s="16" t="n"/>
      <c r="H420" s="16" t="n"/>
      <c r="I420" s="16" t="n"/>
      <c r="J420" s="16" t="n"/>
      <c r="K420" s="16" t="n"/>
      <c r="L420" s="16" t="n"/>
      <c r="M420" s="17" t="n"/>
      <c r="N420" s="133">
        <f>IFERROR(VLOOKUP(SUBSTITUTE(SUBSTITUTE(SUBSTITUTE(F420,"~","~~"),"*","~*"),"?","~?"),'DADOS_PROGRESSAO'!$AG$2:$AH$34,2,FALSE),"")</f>
        <v/>
      </c>
      <c r="O420" s="16" t="n"/>
      <c r="P420" s="16" t="n"/>
      <c r="Q420" s="17" t="n"/>
      <c r="R420" s="133">
        <f>IF('FICHA'!$F$420="","",IF(DADOS_CONFIG!$E$61&lt;&gt;"",NA(),IF(DADOS_CONFIG!$C$61=1,DADOS_CONFIG!$D$61,IF(DADOS_CONFIG!$B$61=0,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DADOS_CONFIG!$B$61)))))</f>
        <v/>
      </c>
      <c r="S420" s="17" t="n"/>
      <c r="T420" s="133" t="n"/>
      <c r="U420" s="17" t="n"/>
      <c r="X420" s="108" t="b">
        <v>0</v>
      </c>
      <c r="Y420" s="108" t="b">
        <v>0</v>
      </c>
      <c r="Z420" s="133" t="n"/>
      <c r="AA420" s="16" t="n"/>
      <c r="AB420" s="16" t="n"/>
      <c r="AC420" s="16" t="n"/>
      <c r="AD420" s="16" t="n"/>
      <c r="AE420" s="16" t="n"/>
      <c r="AF420" s="16" t="n"/>
      <c r="AG420" s="17" t="n"/>
      <c r="AH420" s="133">
        <f>IFERROR(VLOOKUP(SUBSTITUTE(SUBSTITUTE(SUBSTITUTE(Z420,"~","~~"),"*","~*"),"?","~?"),'DADOS_PROGRESSAO'!$AG$2:$AH$34,2,FALSE),"")</f>
        <v/>
      </c>
      <c r="AI420" s="16" t="n"/>
      <c r="AJ420" s="16" t="n"/>
      <c r="AK420" s="17" t="n"/>
      <c r="AL420" s="133">
        <f>IF('FICHA'!$Z$420="","",IF(DADOS_CONFIG!$E$73&lt;&gt;"",NA(),IF(DADOS_CONFIG!$C$73=1,DADOS_CONFIG!$D$73,IF(DADOS_CONFIG!$B$73=0,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b">
        <v>0</v>
      </c>
      <c r="E421" s="108" t="b">
        <v>0</v>
      </c>
      <c r="F421" s="133" t="n"/>
      <c r="G421" s="16" t="n"/>
      <c r="H421" s="16" t="n"/>
      <c r="I421" s="16" t="n"/>
      <c r="J421" s="16" t="n"/>
      <c r="K421" s="16" t="n"/>
      <c r="L421" s="16" t="n"/>
      <c r="M421" s="17" t="n"/>
      <c r="N421" s="133">
        <f>IFERROR(VLOOKUP(SUBSTITUTE(SUBSTITUTE(SUBSTITUTE(F421,"~","~~"),"*","~*"),"?","~?"),'DADOS_PROGRESSAO'!$AG$2:$AH$34,2,FALSE),"")</f>
        <v/>
      </c>
      <c r="O421" s="16" t="n"/>
      <c r="P421" s="16" t="n"/>
      <c r="Q421" s="17" t="n"/>
      <c r="R421" s="133">
        <f>IF('FICHA'!$F$421="","",IF(DADOS_CONFIG!$E$62&lt;&gt;"",NA(),IF(DADOS_CONFIG!$C$62=1,DADOS_CONFIG!$D$62,IF(DADOS_CONFIG!$B$62=0,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DADOS_CONFIG!$B$62)))))</f>
        <v/>
      </c>
      <c r="S421" s="17" t="n"/>
      <c r="T421" s="133" t="n"/>
      <c r="U421" s="17" t="n"/>
      <c r="X421" s="108" t="b">
        <v>0</v>
      </c>
      <c r="Y421" s="108" t="b">
        <v>0</v>
      </c>
      <c r="Z421" s="133" t="n"/>
      <c r="AA421" s="16" t="n"/>
      <c r="AB421" s="16" t="n"/>
      <c r="AC421" s="16" t="n"/>
      <c r="AD421" s="16" t="n"/>
      <c r="AE421" s="16" t="n"/>
      <c r="AF421" s="16" t="n"/>
      <c r="AG421" s="17" t="n"/>
      <c r="AH421" s="133">
        <f>IFERROR(VLOOKUP(SUBSTITUTE(SUBSTITUTE(SUBSTITUTE(Z421,"~","~~"),"*","~*"),"?","~?"),'DADOS_PROGRESSAO'!$AG$2:$AH$34,2,FALSE),"")</f>
        <v/>
      </c>
      <c r="AI421" s="16" t="n"/>
      <c r="AJ421" s="16" t="n"/>
      <c r="AK421" s="17" t="n"/>
      <c r="AL421" s="133">
        <f>IF('FICHA'!$Z$421="","",IF(DADOS_CONFIG!$E$74&lt;&gt;"",NA(),IF(DADOS_CONFIG!$C$74=1,DADOS_CONFIG!$D$74,IF(DADOS_CONFIG!$B$74=0,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b">
        <v>0</v>
      </c>
      <c r="E422" s="108" t="b">
        <v>0</v>
      </c>
      <c r="F422" s="133" t="n"/>
      <c r="G422" s="16" t="n"/>
      <c r="H422" s="16" t="n"/>
      <c r="I422" s="16" t="n"/>
      <c r="J422" s="16" t="n"/>
      <c r="K422" s="16" t="n"/>
      <c r="L422" s="16" t="n"/>
      <c r="M422" s="17" t="n"/>
      <c r="N422" s="133">
        <f>IFERROR(VLOOKUP(SUBSTITUTE(SUBSTITUTE(SUBSTITUTE(F422,"~","~~"),"*","~*"),"?","~?"),'DADOS_PROGRESSAO'!$AG$2:$AH$34,2,FALSE),"")</f>
        <v/>
      </c>
      <c r="O422" s="16" t="n"/>
      <c r="P422" s="16" t="n"/>
      <c r="Q422" s="17" t="n"/>
      <c r="R422" s="133">
        <f>IF('FICHA'!$F$422="","",IF(DADOS_CONFIG!$E$63&lt;&gt;"",NA(),IF(DADOS_CONFIG!$C$63=1,DADOS_CONFIG!$D$63,IF(DADOS_CONFIG!$B$63=0,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DADOS_CONFIG!$B$63)))))</f>
        <v/>
      </c>
      <c r="S422" s="17" t="n"/>
      <c r="T422" s="133" t="n"/>
      <c r="U422" s="17" t="n"/>
      <c r="X422" s="108" t="b">
        <v>0</v>
      </c>
      <c r="Y422" s="108" t="b">
        <v>0</v>
      </c>
      <c r="Z422" s="133" t="n"/>
      <c r="AA422" s="16" t="n"/>
      <c r="AB422" s="16" t="n"/>
      <c r="AC422" s="16" t="n"/>
      <c r="AD422" s="16" t="n"/>
      <c r="AE422" s="16" t="n"/>
      <c r="AF422" s="16" t="n"/>
      <c r="AG422" s="17" t="n"/>
      <c r="AH422" s="133">
        <f>IFERROR(VLOOKUP(SUBSTITUTE(SUBSTITUTE(SUBSTITUTE(Z422,"~","~~"),"*","~*"),"?","~?"),'DADOS_PROGRESSAO'!$AG$2:$AH$34,2,FALSE),"")</f>
        <v/>
      </c>
      <c r="AI422" s="16" t="n"/>
      <c r="AJ422" s="16" t="n"/>
      <c r="AK422" s="17" t="n"/>
      <c r="AL422" s="133">
        <f>IF('FICHA'!$Z$422="","",IF(DADOS_CONFIG!$E$75&lt;&gt;"",NA(),IF(DADOS_CONFIG!$C$75=1,DADOS_CONFIG!$D$75,IF(DADOS_CONFIG!$B$75=0,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b">
        <v>0</v>
      </c>
      <c r="E423" s="108" t="b">
        <v>0</v>
      </c>
      <c r="F423" s="133" t="n"/>
      <c r="G423" s="16" t="n"/>
      <c r="H423" s="16" t="n"/>
      <c r="I423" s="16" t="n"/>
      <c r="J423" s="16" t="n"/>
      <c r="K423" s="16" t="n"/>
      <c r="L423" s="16" t="n"/>
      <c r="M423" s="17" t="n"/>
      <c r="N423" s="133">
        <f>IFERROR(VLOOKUP(SUBSTITUTE(SUBSTITUTE(SUBSTITUTE(F423,"~","~~"),"*","~*"),"?","~?"),'DADOS_PROGRESSAO'!$AG$2:$AH$34,2,FALSE),"")</f>
        <v/>
      </c>
      <c r="O423" s="16" t="n"/>
      <c r="P423" s="16" t="n"/>
      <c r="Q423" s="17" t="n"/>
      <c r="R423" s="133">
        <f>IF('FICHA'!$F$423="","",IF(DADOS_CONFIG!$E$64&lt;&gt;"",NA(),IF(DADOS_CONFIG!$C$64=1,DADOS_CONFIG!$D$64,IF(DADOS_CONFIG!$B$64=0,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DADOS_CONFIG!$B$64)))))</f>
        <v/>
      </c>
      <c r="S423" s="17" t="n"/>
      <c r="T423" s="133" t="n"/>
      <c r="U423" s="17" t="n"/>
      <c r="X423" s="108" t="b">
        <v>0</v>
      </c>
      <c r="Y423" s="108" t="b">
        <v>0</v>
      </c>
      <c r="Z423" s="133" t="n"/>
      <c r="AA423" s="16" t="n"/>
      <c r="AB423" s="16" t="n"/>
      <c r="AC423" s="16" t="n"/>
      <c r="AD423" s="16" t="n"/>
      <c r="AE423" s="16" t="n"/>
      <c r="AF423" s="16" t="n"/>
      <c r="AG423" s="17" t="n"/>
      <c r="AH423" s="133">
        <f>IFERROR(VLOOKUP(SUBSTITUTE(SUBSTITUTE(SUBSTITUTE(Z423,"~","~~"),"*","~*"),"?","~?"),'DADOS_PROGRESSAO'!$AG$2:$AH$34,2,FALSE),"")</f>
        <v/>
      </c>
      <c r="AI423" s="16" t="n"/>
      <c r="AJ423" s="16" t="n"/>
      <c r="AK423" s="17" t="n"/>
      <c r="AL423" s="133">
        <f>IF('FICHA'!$Z$423="","",IF(DADOS_CONFIG!$E$76&lt;&gt;"",NA(),IF(DADOS_CONFIG!$C$76=1,DADOS_CONFIG!$D$76,IF(DADOS_CONFIG!$B$76=0,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b">
        <v>0</v>
      </c>
      <c r="E424" s="108" t="b">
        <v>0</v>
      </c>
      <c r="F424" s="133" t="n"/>
      <c r="G424" s="16" t="n"/>
      <c r="H424" s="16" t="n"/>
      <c r="I424" s="16" t="n"/>
      <c r="J424" s="16" t="n"/>
      <c r="K424" s="16" t="n"/>
      <c r="L424" s="16" t="n"/>
      <c r="M424" s="17" t="n"/>
      <c r="N424" s="133">
        <f>IFERROR(VLOOKUP(SUBSTITUTE(SUBSTITUTE(SUBSTITUTE(F424,"~","~~"),"*","~*"),"?","~?"),'DADOS_PROGRESSAO'!$AG$2:$AH$34,2,FALSE),"")</f>
        <v/>
      </c>
      <c r="O424" s="16" t="n"/>
      <c r="P424" s="16" t="n"/>
      <c r="Q424" s="17" t="n"/>
      <c r="R424" s="133">
        <f>IF('FICHA'!$F$424="","",IF(DADOS_CONFIG!$E$65&lt;&gt;"",NA(),IF(DADOS_CONFIG!$C$65=1,DADOS_CONFIG!$D$65,IF(DADOS_CONFIG!$B$65=0,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b">
        <v>0</v>
      </c>
      <c r="E429" s="108" t="b">
        <v>0</v>
      </c>
      <c r="F429" s="133" t="n"/>
      <c r="G429" s="16" t="n"/>
      <c r="H429" s="16" t="n"/>
      <c r="I429" s="16" t="n"/>
      <c r="J429" s="16" t="n"/>
      <c r="K429" s="16" t="n"/>
      <c r="L429" s="16" t="n"/>
      <c r="M429" s="17" t="n"/>
      <c r="N429" s="133">
        <f>IFERROR(VLOOKUP(SUBSTITUTE(SUBSTITUTE(SUBSTITUTE(F429,"~","~~"),"*","~*"),"?","~?"),'DADOS_PROGRESSAO'!$AJ$2:$AK$22,2,FALSE),"")</f>
        <v/>
      </c>
      <c r="O429" s="16" t="n"/>
      <c r="P429" s="16" t="n"/>
      <c r="Q429" s="17" t="n"/>
      <c r="R429" s="133">
        <f>IF('FICHA'!$F$429="","",IF(DADOS_CONFIG!$E$77&lt;&gt;"",NA(),IF(DADOS_CONFIG!$C$77=1,DADOS_CONFIG!$D$77,IF(DADOS_CONFIG!$B$77=0,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DADOS_CONFIG!$B$77)))))</f>
        <v/>
      </c>
      <c r="S429" s="17" t="n"/>
      <c r="T429" s="133" t="n"/>
      <c r="U429" s="17" t="n"/>
      <c r="X429" s="108" t="b">
        <v>0</v>
      </c>
      <c r="Y429" s="108" t="b">
        <v>0</v>
      </c>
      <c r="Z429" s="133" t="n"/>
      <c r="AA429" s="16" t="n"/>
      <c r="AB429" s="16" t="n"/>
      <c r="AC429" s="16" t="n"/>
      <c r="AD429" s="16" t="n"/>
      <c r="AE429" s="16" t="n"/>
      <c r="AF429" s="16" t="n"/>
      <c r="AG429" s="17" t="n"/>
      <c r="AH429" s="133">
        <f>IFERROR(VLOOKUP(SUBSTITUTE(SUBSTITUTE(SUBSTITUTE(Z429,"~","~~"),"*","~*"),"?","~?"),'DADOS_PROGRESSAO'!$AJ$2:$AK$22,2,FALSE),"")</f>
        <v/>
      </c>
      <c r="AI429" s="16" t="n"/>
      <c r="AJ429" s="16" t="n"/>
      <c r="AK429" s="17" t="n"/>
      <c r="AL429" s="133">
        <f>IF('FICHA'!$Z$429="","",IF(DADOS_CONFIG!$E$83&lt;&gt;"",NA(),IF(DADOS_CONFIG!$C$83=1,DADOS_CONFIG!$D$83,IF(DADOS_CONFIG!$B$83=0,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b">
        <v>0</v>
      </c>
      <c r="E430" s="108" t="b">
        <v>0</v>
      </c>
      <c r="F430" s="133" t="n"/>
      <c r="G430" s="16" t="n"/>
      <c r="H430" s="16" t="n"/>
      <c r="I430" s="16" t="n"/>
      <c r="J430" s="16" t="n"/>
      <c r="K430" s="16" t="n"/>
      <c r="L430" s="16" t="n"/>
      <c r="M430" s="17" t="n"/>
      <c r="N430" s="133">
        <f>IFERROR(VLOOKUP(SUBSTITUTE(SUBSTITUTE(SUBSTITUTE(F430,"~","~~"),"*","~*"),"?","~?"),'DADOS_PROGRESSAO'!$AJ$2:$AK$22,2,FALSE),"")</f>
        <v/>
      </c>
      <c r="O430" s="16" t="n"/>
      <c r="P430" s="16" t="n"/>
      <c r="Q430" s="17" t="n"/>
      <c r="R430" s="133">
        <f>IF('FICHA'!$F$430="","",IF(DADOS_CONFIG!$E$78&lt;&gt;"",NA(),IF(DADOS_CONFIG!$C$78=1,DADOS_CONFIG!$D$78,IF(DADOS_CONFIG!$B$78=0,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DADOS_CONFIG!$B$78)))))</f>
        <v/>
      </c>
      <c r="S430" s="17" t="n"/>
      <c r="T430" s="133" t="n"/>
      <c r="U430" s="17" t="n"/>
      <c r="X430" s="108" t="b">
        <v>0</v>
      </c>
      <c r="Y430" s="108" t="b">
        <v>0</v>
      </c>
      <c r="Z430" s="133" t="n"/>
      <c r="AA430" s="16" t="n"/>
      <c r="AB430" s="16" t="n"/>
      <c r="AC430" s="16" t="n"/>
      <c r="AD430" s="16" t="n"/>
      <c r="AE430" s="16" t="n"/>
      <c r="AF430" s="16" t="n"/>
      <c r="AG430" s="17" t="n"/>
      <c r="AH430" s="133">
        <f>IFERROR(VLOOKUP(SUBSTITUTE(SUBSTITUTE(SUBSTITUTE(Z430,"~","~~"),"*","~*"),"?","~?"),'DADOS_PROGRESSAO'!$AJ$2:$AK$22,2,FALSE),"")</f>
        <v/>
      </c>
      <c r="AI430" s="16" t="n"/>
      <c r="AJ430" s="16" t="n"/>
      <c r="AK430" s="17" t="n"/>
      <c r="AL430" s="133">
        <f>IF('FICHA'!$Z$430="","",IF(DADOS_CONFIG!$E$84&lt;&gt;"",NA(),IF(DADOS_CONFIG!$C$84=1,DADOS_CONFIG!$D$84,IF(DADOS_CONFIG!$B$84=0,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b">
        <v>0</v>
      </c>
      <c r="E431" s="108" t="b">
        <v>0</v>
      </c>
      <c r="F431" s="133" t="n"/>
      <c r="G431" s="16" t="n"/>
      <c r="H431" s="16" t="n"/>
      <c r="I431" s="16" t="n"/>
      <c r="J431" s="16" t="n"/>
      <c r="K431" s="16" t="n"/>
      <c r="L431" s="16" t="n"/>
      <c r="M431" s="17" t="n"/>
      <c r="N431" s="133">
        <f>IFERROR(VLOOKUP(SUBSTITUTE(SUBSTITUTE(SUBSTITUTE(F431,"~","~~"),"*","~*"),"?","~?"),'DADOS_PROGRESSAO'!$AJ$2:$AK$22,2,FALSE),"")</f>
        <v/>
      </c>
      <c r="O431" s="16" t="n"/>
      <c r="P431" s="16" t="n"/>
      <c r="Q431" s="17" t="n"/>
      <c r="R431" s="133">
        <f>IF('FICHA'!$F$431="","",IF(DADOS_CONFIG!$E$79&lt;&gt;"",NA(),IF(DADOS_CONFIG!$C$79=1,DADOS_CONFIG!$D$79,IF(DADOS_CONFIG!$B$79=0,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DADOS_CONFIG!$B$79)))))</f>
        <v/>
      </c>
      <c r="S431" s="17" t="n"/>
      <c r="T431" s="133" t="n"/>
      <c r="U431" s="17" t="n"/>
      <c r="X431" s="108" t="b">
        <v>0</v>
      </c>
      <c r="Y431" s="108" t="b">
        <v>0</v>
      </c>
      <c r="Z431" s="133" t="n"/>
      <c r="AA431" s="16" t="n"/>
      <c r="AB431" s="16" t="n"/>
      <c r="AC431" s="16" t="n"/>
      <c r="AD431" s="16" t="n"/>
      <c r="AE431" s="16" t="n"/>
      <c r="AF431" s="16" t="n"/>
      <c r="AG431" s="17" t="n"/>
      <c r="AH431" s="133">
        <f>IFERROR(VLOOKUP(SUBSTITUTE(SUBSTITUTE(SUBSTITUTE(Z431,"~","~~"),"*","~*"),"?","~?"),'DADOS_PROGRESSAO'!$AJ$2:$AK$22,2,FALSE),"")</f>
        <v/>
      </c>
      <c r="AI431" s="16" t="n"/>
      <c r="AJ431" s="16" t="n"/>
      <c r="AK431" s="17" t="n"/>
      <c r="AL431" s="133">
        <f>IF('FICHA'!$Z$431="","",IF(DADOS_CONFIG!$E$85&lt;&gt;"",NA(),IF(DADOS_CONFIG!$C$85=1,DADOS_CONFIG!$D$85,IF(DADOS_CONFIG!$B$85=0,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b">
        <v>0</v>
      </c>
      <c r="E432" s="108" t="b">
        <v>0</v>
      </c>
      <c r="F432" s="133" t="n"/>
      <c r="G432" s="16" t="n"/>
      <c r="H432" s="16" t="n"/>
      <c r="I432" s="16" t="n"/>
      <c r="J432" s="16" t="n"/>
      <c r="K432" s="16" t="n"/>
      <c r="L432" s="16" t="n"/>
      <c r="M432" s="17" t="n"/>
      <c r="N432" s="133">
        <f>IFERROR(VLOOKUP(SUBSTITUTE(SUBSTITUTE(SUBSTITUTE(F432,"~","~~"),"*","~*"),"?","~?"),'DADOS_PROGRESSAO'!$AJ$2:$AK$22,2,FALSE),"")</f>
        <v/>
      </c>
      <c r="O432" s="16" t="n"/>
      <c r="P432" s="16" t="n"/>
      <c r="Q432" s="17" t="n"/>
      <c r="R432" s="133">
        <f>IF('FICHA'!$F$432="","",IF(DADOS_CONFIG!$E$80&lt;&gt;"",NA(),IF(DADOS_CONFIG!$C$80=1,DADOS_CONFIG!$D$80,IF(DADOS_CONFIG!$B$80=0,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DADOS_CONFIG!$B$80)))))</f>
        <v/>
      </c>
      <c r="S432" s="17" t="n"/>
      <c r="T432" s="133" t="n"/>
      <c r="U432" s="17" t="n"/>
      <c r="X432" s="108" t="b">
        <v>0</v>
      </c>
      <c r="Y432" s="108" t="b">
        <v>0</v>
      </c>
      <c r="Z432" s="133" t="n"/>
      <c r="AA432" s="16" t="n"/>
      <c r="AB432" s="16" t="n"/>
      <c r="AC432" s="16" t="n"/>
      <c r="AD432" s="16" t="n"/>
      <c r="AE432" s="16" t="n"/>
      <c r="AF432" s="16" t="n"/>
      <c r="AG432" s="17" t="n"/>
      <c r="AH432" s="133">
        <f>IFERROR(VLOOKUP(SUBSTITUTE(SUBSTITUTE(SUBSTITUTE(Z432,"~","~~"),"*","~*"),"?","~?"),'DADOS_PROGRESSAO'!$AJ$2:$AK$22,2,FALSE),"")</f>
        <v/>
      </c>
      <c r="AI432" s="16" t="n"/>
      <c r="AJ432" s="16" t="n"/>
      <c r="AK432" s="17" t="n"/>
      <c r="AL432" s="133">
        <f>IF('FICHA'!$Z$432="","",IF(DADOS_CONFIG!$E$86&lt;&gt;"",NA(),IF(DADOS_CONFIG!$C$86=1,DADOS_CONFIG!$D$86,IF(DADOS_CONFIG!$B$86=0,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b">
        <v>0</v>
      </c>
      <c r="E433" s="108" t="b">
        <v>0</v>
      </c>
      <c r="F433" s="133" t="n"/>
      <c r="G433" s="16" t="n"/>
      <c r="H433" s="16" t="n"/>
      <c r="I433" s="16" t="n"/>
      <c r="J433" s="16" t="n"/>
      <c r="K433" s="16" t="n"/>
      <c r="L433" s="16" t="n"/>
      <c r="M433" s="17" t="n"/>
      <c r="N433" s="133">
        <f>IFERROR(VLOOKUP(SUBSTITUTE(SUBSTITUTE(SUBSTITUTE(F433,"~","~~"),"*","~*"),"?","~?"),'DADOS_PROGRESSAO'!$AJ$2:$AK$22,2,FALSE),"")</f>
        <v/>
      </c>
      <c r="O433" s="16" t="n"/>
      <c r="P433" s="16" t="n"/>
      <c r="Q433" s="17" t="n"/>
      <c r="R433" s="133">
        <f>IF('FICHA'!$F$433="","",IF(DADOS_CONFIG!$E$81&lt;&gt;"",NA(),IF(DADOS_CONFIG!$C$81=1,DADOS_CONFIG!$D$81,IF(DADOS_CONFIG!$B$81=0,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DADOS_CONFIG!$B$81)))))</f>
        <v/>
      </c>
      <c r="S433" s="17" t="n"/>
      <c r="T433" s="133" t="n"/>
      <c r="U433" s="17" t="n"/>
      <c r="X433" s="108" t="b">
        <v>0</v>
      </c>
      <c r="Y433" s="108" t="b">
        <v>0</v>
      </c>
      <c r="Z433" s="133" t="n"/>
      <c r="AA433" s="16" t="n"/>
      <c r="AB433" s="16" t="n"/>
      <c r="AC433" s="16" t="n"/>
      <c r="AD433" s="16" t="n"/>
      <c r="AE433" s="16" t="n"/>
      <c r="AF433" s="16" t="n"/>
      <c r="AG433" s="17" t="n"/>
      <c r="AH433" s="133">
        <f>IFERROR(VLOOKUP(SUBSTITUTE(SUBSTITUTE(SUBSTITUTE(Z433,"~","~~"),"*","~*"),"?","~?"),'DADOS_PROGRESSAO'!$AJ$2:$AK$22,2,FALSE),"")</f>
        <v/>
      </c>
      <c r="AI433" s="16" t="n"/>
      <c r="AJ433" s="16" t="n"/>
      <c r="AK433" s="17" t="n"/>
      <c r="AL433" s="133">
        <f>IF('FICHA'!$Z$433="","",IF(DADOS_CONFIG!$E$87&lt;&gt;"",NA(),IF(DADOS_CONFIG!$C$87=1,DADOS_CONFIG!$D$87,IF(DADOS_CONFIG!$B$87=0,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b">
        <v>0</v>
      </c>
      <c r="E434" s="108" t="b">
        <v>0</v>
      </c>
      <c r="F434" s="133" t="n"/>
      <c r="G434" s="16" t="n"/>
      <c r="H434" s="16" t="n"/>
      <c r="I434" s="16" t="n"/>
      <c r="J434" s="16" t="n"/>
      <c r="K434" s="16" t="n"/>
      <c r="L434" s="16" t="n"/>
      <c r="M434" s="17" t="n"/>
      <c r="N434" s="133">
        <f>IFERROR(VLOOKUP(SUBSTITUTE(SUBSTITUTE(SUBSTITUTE(F434,"~","~~"),"*","~*"),"?","~?"),'DADOS_PROGRESSAO'!$AJ$2:$AK$22,2,FALSE),"")</f>
        <v/>
      </c>
      <c r="O434" s="16" t="n"/>
      <c r="P434" s="16" t="n"/>
      <c r="Q434" s="17" t="n"/>
      <c r="R434" s="133">
        <f>IF('FICHA'!$F$434="","",IF(DADOS_CONFIG!$E$82&lt;&gt;"",NA(),IF(DADOS_CONFIG!$C$82=1,DADOS_CONFIG!$D$82,IF(DADOS_CONFIG!$B$82=0,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'DADOS_PROGRESSAO'!$AV$2:$AV$11</formula1>
    </dataValidation>
    <dataValidation sqref="F414" showDropDown="0" showInputMessage="0" showErrorMessage="1" allowBlank="1" type="list" errorStyle="stop">
      <formula1>'DADOS_PROGRESSAO'!$AV$2:$AV$11</formula1>
    </dataValidation>
    <dataValidation sqref="F415" showDropDown="0" showInputMessage="0" showErrorMessage="1" allowBlank="1" type="list" errorStyle="stop">
      <formula1>'DADOS_PROGRESSAO'!$AV$2:$AV$11</formula1>
    </dataValidation>
    <dataValidation sqref="F416" showDropDown="0" showInputMessage="0" showErrorMessage="1" allowBlank="1" type="list" errorStyle="stop">
      <formula1>'DADOS_PROGRESSAO'!$AV$2:$AV$11</formula1>
    </dataValidation>
    <dataValidation sqref="F417" showDropDown="0" showInputMessage="0" showErrorMessage="1" allowBlank="1" type="list" errorStyle="stop">
      <formula1>'DADOS_PROGRESSAO'!$AV$2:$AV$11</formula1>
    </dataValidation>
    <dataValidation sqref="F418" showDropDown="0" showInputMessage="0" showErrorMessage="1" allowBlank="1" type="list" errorStyle="stop">
      <formula1>'DADOS_PROGRESSAO'!$AV$2:$AV$11</formula1>
    </dataValidation>
    <dataValidation sqref="F419" showDropDown="0" showInputMessage="0" showErrorMessage="1" allowBlank="1" type="list" errorStyle="stop">
      <formula1>'DADOS_PROGRESSAO'!$AV$2:$AV$11</formula1>
    </dataValidation>
    <dataValidation sqref="F420" showDropDown="0" showInputMessage="0" showErrorMessage="1" allowBlank="1" type="list" errorStyle="stop">
      <formula1>'DADOS_PROGRESSAO'!$AV$2:$AV$11</formula1>
    </dataValidation>
    <dataValidation sqref="F421" showDropDown="0" showInputMessage="0" showErrorMessage="1" allowBlank="1" type="list" errorStyle="stop">
      <formula1>'DADOS_PROGRESSAO'!$AV$2:$AV$11</formula1>
    </dataValidation>
    <dataValidation sqref="F422" showDropDown="0" showInputMessage="0" showErrorMessage="1" allowBlank="1" type="list" errorStyle="stop">
      <formula1>'DADOS_PROGRESSAO'!$AV$2:$AV$11</formula1>
    </dataValidation>
    <dataValidation sqref="F423" showDropDown="0" showInputMessage="0" showErrorMessage="1" allowBlank="1" type="list" errorStyle="stop">
      <formula1>'DADOS_PROGRESSAO'!$AV$2:$AV$11</formula1>
    </dataValidation>
    <dataValidation sqref="F424" showDropDown="0" showInputMessage="0" showErrorMessage="1" allowBlank="1" type="list" errorStyle="stop">
      <formula1>'DADOS_PROGRESSAO'!$AV$2:$AV$11</formula1>
    </dataValidation>
    <dataValidation sqref="Z413" showDropDown="0" showInputMessage="0" showErrorMessage="1" allowBlank="1" type="list" errorStyle="stop">
      <formula1>'DADOS_PROGRESSAO'!$AV$2:$AV$11</formula1>
    </dataValidation>
    <dataValidation sqref="Z414" showDropDown="0" showInputMessage="0" showErrorMessage="1" allowBlank="1" type="list" errorStyle="stop">
      <formula1>'DADOS_PROGRESSAO'!$AV$2:$AV$11</formula1>
    </dataValidation>
    <dataValidation sqref="Z415" showDropDown="0" showInputMessage="0" showErrorMessage="1" allowBlank="1" type="list" errorStyle="stop">
      <formula1>'DADOS_PROGRESSAO'!$AV$2:$AV$11</formula1>
    </dataValidation>
    <dataValidation sqref="Z416" showDropDown="0" showInputMessage="0" showErrorMessage="1" allowBlank="1" type="list" errorStyle="stop">
      <formula1>'DADOS_PROGRESSAO'!$AV$2:$AV$11</formula1>
    </dataValidation>
    <dataValidation sqref="Z417" showDropDown="0" showInputMessage="0" showErrorMessage="1" allowBlank="1" type="list" errorStyle="stop">
      <formula1>'DADOS_PROGRESSAO'!$AV$2:$AV$11</formula1>
    </dataValidation>
    <dataValidation sqref="Z418" showDropDown="0" showInputMessage="0" showErrorMessage="1" allowBlank="1" type="list" errorStyle="stop">
      <formula1>'DADOS_PROGRESSAO'!$AV$2:$AV$11</formula1>
    </dataValidation>
    <dataValidation sqref="Z419" showDropDown="0" showInputMessage="0" showErrorMessage="1" allowBlank="1" type="list" errorStyle="stop">
      <formula1>'DADOS_PROGRESSAO'!$AV$2:$AV$11</formula1>
    </dataValidation>
    <dataValidation sqref="Z420" showDropDown="0" showInputMessage="0" showErrorMessage="1" allowBlank="1" type="list" errorStyle="stop">
      <formula1>'DADOS_PROGRESSAO'!$AV$2:$AV$11</formula1>
    </dataValidation>
    <dataValidation sqref="Z421" showDropDown="0" showInputMessage="0" showErrorMessage="1" allowBlank="1" type="list" errorStyle="stop">
      <formula1>'DADOS_PROGRESSAO'!$AV$2:$AV$11</formula1>
    </dataValidation>
    <dataValidation sqref="Z422" showDropDown="0" showInputMessage="0" showErrorMessage="1" allowBlank="1" type="list" errorStyle="stop">
      <formula1>'DADOS_PROGRESSAO'!$AV$2:$AV$11</formula1>
    </dataValidation>
    <dataValidation sqref="Z423" showDropDown="0" showInputMessage="0" showErrorMessage="1" allowBlank="1" type="list" errorStyle="stop">
      <formula1>'DADOS_PROGRESSAO'!$AV$2:$AV$11</formula1>
    </dataValidation>
    <dataValidation sqref="F429" showDropDown="0" showInputMessage="0" showErrorMessage="1" allowBlank="1" type="list" errorStyle="stop">
      <formula1>'DADOS_PROGRESSAO'!$AW$2:$AW$11</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'DADOS_PROGRESSAO'!$AW$2:$AW$11</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'DADOS_PROGRESSAO'!$AW$2:$AW$11</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'DADOS_PROGRESSAO'!$AW$2:$AW$11</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'DADOS_PROGRESSAO'!$AW$2:$AW$11</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'DADOS_PROGRESSAO'!$AW$2:$AW$11</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'DADOS_PROGRESSAO'!$AW$2:$AW$11</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'DADOS_PROGRESSAO'!$AW$2:$AW$11</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'DADOS_PROGRESSAO'!$AW$2:$AW$11</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'DADOS_PROGRESSAO'!$AW$2:$AW$11</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'DADOS_PROGRESSAO'!$AW$2:$AW$11</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'DADOS_MELHORIAS'!$U$2:$U$113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'DADOS_RESTRICOES'!$M$2:$M$54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'DADOS_MELHORIAS'!$V$2:$V$113</formula1>
    </dataValidation>
    <dataValidation sqref="L310:L314" showDropDown="0" showInputMessage="0" showErrorMessage="0" allowBlank="1" type="list" errorStyle="stop">
      <formula1>'DADOS_RESTRICOES'!$Q$2:$Q$54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'DADOS_PROGRESSAO'!$AG$2:$AG$34</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'DADOS_PROGRESSAO'!$AJ$2:$AJ$22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'DADOS_PROGRESSAO'!$AG$2:$AG$34</formula1>
    </dataValidation>
    <dataValidation sqref="O48:S48 O246:S246 O444:S444 O642:S642 O840:S840 O1038:S1038 AH48:AL48 AH246:AL246 AH444:AL444 AH642:AL642 AH840:AL840 AH1038:AL1038" showDropDown="0" showInputMessage="0" showErrorMessage="0" allowBlank="1" type="list" errorStyle="stop">
      <formula1>'DADOS_CRIACAO'!$H$2:$H$20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'DADOS_DANOS'!$J$2:$J$26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'DADOS_MELHORIAS'!$AO$2:$AO$113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'DADOS_RESTRICOES'!$Q$2:$Q$54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'DADOS_MELHORIAS'!$AN$2:$AN$113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'DADOS_RESTRICOES'!$M$2:$M$54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'DADOS_MELHORIAS'!$AQ$2:$AQ$113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'DADOS_MELHORIAS'!$AP$2:$AP$113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'DADOS_MELHORIAS'!$AS$2:$AS$113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'DADOS_MELHORIAS'!$AR$2:$AR$113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'DADOS_MELHORIAS'!$AU$2:$AU$113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'DADOS_MELHORIAS'!$AT$2:$AT$113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'DADOS_MELHORIAS'!$AW$2:$AW$113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'DADOS_MELHORIAS'!$AV$2:$AV$113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'DADOS_MELHORIAS'!$AY$2:$AY$113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'DADOS_MELHORIAS'!$AX$2:$AX$113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'DADOS_MELHORIAS'!$BA$2:$BA$113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'DADOS_MELHORIAS'!$AZ$2:$AZ$113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'DADOS_MELHORIAS'!$BC$2:$BC$113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'DADOS_MELHORIAS'!$BB$2:$BB$113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'DADOS_MELHORIAS'!$BE$2:$BE$113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'DADOS_MELHORIAS'!$BD$2:$BD$113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'DADOS_MELHORIAS'!$BG$2:$BG$113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'DADOS_MELHORIAS'!$BF$2:$BF$113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'DADOS_MELHORIAS'!$BI$2:$BI$113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'DADOS_MELHORIAS'!$BH$2:$BH$113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'DADOS_MELHORIAS'!$BK$2:$BK$113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'DADOS_MELHORIAS'!$BJ$2:$BJ$113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'DADOS_CRIACAO'!$H$2:$H$20</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n">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A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c r="KW1" t="inlineStr">
        <is>
          <t>base da melhoria 1</t>
        </is>
      </c>
      <c r="KX1" t="inlineStr">
        <is>
          <t>base da melhoria 2</t>
        </is>
      </c>
      <c r="KY1" t="inlineStr">
        <is>
          <t>base da melhoria 3</t>
        </is>
      </c>
      <c r="KZ1" t="inlineStr">
        <is>
          <t>base da melhoria 4</t>
        </is>
      </c>
      <c r="LA1" t="inlineStr">
        <is>
          <t>base da melhoria da classe 0</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IF($AA2=0,0,$AA2+3*IFERROR(VLOOKUP($Z2,'DADOS_CRIACAO'!$H$2:$K$20,3,FALSE),0))</f>
        <v/>
      </c>
      <c r="AC2" s="161">
        <f>IFERROR(VLOOKUP($Z2,'DADOS_CRIACAO'!$H$2:$K$20,4,FALSE),0)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$BE2+3*IFERROR(VLOOKUP($BD2,'DADOS_CRIACAO'!$H$2:$K$20,3,FALSE),0)</f>
        <v/>
      </c>
      <c r="BG2" s="161">
        <f>IFERROR(VLOOKUP($BD2,'DADOS_CRIACAO'!$H$2:$K$20,4,FALSE),0)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IFERROR(MATCH($ED2,$Y$2:$Y$11,0),0)</f>
        <v/>
      </c>
      <c r="EM2" s="161">
        <f>IF($EL2=0,0,INDEX($AB$2:$AB$11,$EL2))</f>
        <v/>
      </c>
      <c r="EN2" s="161">
        <f>IFERROR(VLOOKUP(SUBSTITUTE(SUBSTITUTE(SUBSTITUTE($EE2,"~","~~"),"*","~*"),"?","~?"),'DADOS_MELHORIAS'!$O$2:$W$113,4,FALSE),0)</f>
        <v/>
      </c>
      <c r="EO2" s="161">
        <f>IFERROR(VLOOKUP(SUBSTITUTE(SUBSTITUTE(SUBSTITUTE($EF2,"~","~~"),"*","~*"),"?","~?"),'DADOS_MELHORIAS'!$O$2:$W$113,4,FALSE),0)</f>
        <v/>
      </c>
      <c r="EP2" s="161">
        <f>IFERROR(VLOOKUP(SUBSTITUTE(SUBSTITUTE(SUBSTITUTE($EG2,"~","~~"),"*","~*"),"?","~?"),'DADOS_MELHORIAS'!$O$2:$W$113,4,FALSE),0)</f>
        <v/>
      </c>
      <c r="EQ2" s="161">
        <f>IFERROR(VLOOKUP(SUBSTITUTE(SUBSTITUTE(SUBSTITUTE($EH2,"~","~~"),"*","~*"),"?","~?"),'DADOS_MELHORIAS'!$O$2:$W$113,4,FALSE),0)</f>
        <v/>
      </c>
      <c r="ER2" s="161">
        <f>IF($EL2=0,0,INDEX($AC$2:$AC$11,$EL2))</f>
        <v/>
      </c>
      <c r="ES2" s="161">
        <f>IFERROR(VLOOKUP(SUBSTITUTE(SUBSTITUTE(SUBSTITUTE($EE2,"~","~~"),"*","~*"),"?","~?"),'DADOS_MELHORIAS'!$O$2:$W$113,5,FALSE),0)</f>
        <v/>
      </c>
      <c r="ET2" s="161">
        <f>IFERROR(VLOOKUP(SUBSTITUTE(SUBSTITUTE(SUBSTITUTE($EF2,"~","~~"),"*","~*"),"?","~?"),'DADOS_MELHORIAS'!$O$2:$W$113,5,FALSE),0)</f>
        <v/>
      </c>
      <c r="EU2" s="161">
        <f>IFERROR(VLOOKUP(SUBSTITUTE(SUBSTITUTE(SUBSTITUTE($EG2,"~","~~"),"*","~*"),"?","~?"),'DADOS_MELHORIAS'!$O$2:$W$113,5,FALSE),0)</f>
        <v/>
      </c>
      <c r="EV2" s="161">
        <f>IFERROR(VLOOKUP(SUBSTITUTE(SUBSTITUTE(SUBSTITUTE($EH2,"~","~~"),"*","~*"),"?","~?"),'DADOS_MELHORIAS'!$O$2:$W$113,5,FALSE),0)</f>
        <v/>
      </c>
      <c r="EW2" s="161">
        <f>IFERROR(VLOOKUP(SUBSTITUTE(SUBSTITUTE(SUBSTITUTE($EE2,"~","~~"),"*","~*"),"?","~?"),'DADOS_MELHORIAS'!$O$2:$W$113,6,FALSE),0)+IFERROR(VLOOKUP(SUBSTITUTE(SUBSTITUTE(SUBSTITUTE($EF2,"~","~~"),"*","~*"),"?","~?"),'DADOS_MELHORIAS'!$O$2:$W$113,6,FALSE),0)+IFERROR(VLOOKUP(SUBSTITUTE(SUBSTITUTE(SUBSTITUTE($EG2,"~","~~"),"*","~*"),"?","~?"),'DADOS_MELHORIAS'!$O$2:$W$113,6,FALSE),0)+IFERROR(VLOOKUP(SUBSTITUTE(SUBSTITUTE(SUBSTITUTE($EH2,"~","~~"),"*","~*"),"?","~?"),'DADOS_MELHORIAS'!$O$2:$W$113,6,FALSE),0)</f>
        <v/>
      </c>
      <c r="EX2" s="161">
        <f>IFERROR(VLOOKUP(SUBSTITUTE(SUBSTITUTE(SUBSTITUTE($EE2,"~","~~"),"*","~*"),"?","~?"),'DADOS_MELHORIAS'!$O$2:$W$113,9,FALSE),0)+IFERROR(VLOOKUP(SUBSTITUTE(SUBSTITUTE(SUBSTITUTE($EF2,"~","~~"),"*","~*"),"?","~?"),'DADOS_MELHORIAS'!$O$2:$W$113,9,FALSE),0)+IFERROR(VLOOKUP(SUBSTITUTE(SUBSTITUTE(SUBSTITUTE($EG2,"~","~~"),"*","~*"),"?","~?"),'DADOS_MELHORIAS'!$O$2:$W$113,9,FALSE),0)+IFERROR(VLOOKUP(SUBSTITUTE(SUBSTITUTE(SUBSTITUTE($EH2,"~","~~"),"*","~*"),"?","~?"),'DADOS_MELHORIAS'!$O$2:$W$113,9,FALSE),0)</f>
        <v/>
      </c>
      <c r="EY2" s="161">
        <f>IF($EL2=0,0,INDEX($AD$2:$AD$11,$EL2))</f>
        <v/>
      </c>
      <c r="EZ2" s="161">
        <f>IF($EL2=0,0,INDEX($AE$2:$AE$11,$EL2))</f>
        <v/>
      </c>
      <c r="FA2" s="161">
        <f>IF($EL2=0,0,INDEX($AG$2:$AG$11,$EL2))</f>
        <v/>
      </c>
      <c r="FB2" s="161">
        <f>IFERROR(VLOOKUP(SUBSTITUTE(SUBSTITUTE(SUBSTITUTE($EI2,"~","~~"),"*","~*"),"?","~?"),'DADOS_RESTRICOES'!$M$2:$Q$54,3,FALSE),0)</f>
        <v/>
      </c>
      <c r="FC2" s="161">
        <f>IFERROR(VLOOKUP(SUBSTITUTE(SUBSTITUTE(SUBSTITUTE($EJ2,"~","~~"),"*","~*"),"?","~?"),'DADOS_RESTRICOES'!$M$2:$Q$54,3,FALSE),0)</f>
        <v/>
      </c>
      <c r="FD2" s="161">
        <f>IFERROR(VLOOKUP(SUBSTITUTE(SUBSTITUTE(SUBSTITUTE($EI2,"~","~~"),"*","~*"),"?","~?"),'DADOS_RESTRICOES'!$M$2:$Q$54,2,FALSE),"")</f>
        <v/>
      </c>
      <c r="FE2" s="161">
        <f>IFERROR(VLOOKUP(SUBSTITUTE(SUBSTITUTE(SUBSTITUTE($EJ2,"~","~~"),"*","~*"),"?","~?"),'DADOS_RESTRICOES'!$M$2:$Q$54,2,FALSE),"")</f>
        <v/>
      </c>
      <c r="FF2" s="161">
        <f>COUNTIF($EM2:$EQ2,1)</f>
        <v/>
      </c>
      <c r="FG2" s="161">
        <f>COUNTIF($EM2:$EQ2,2)</f>
        <v/>
      </c>
      <c r="FH2" s="161">
        <f>COUNTIF($EM2:$EQ2,3)</f>
        <v/>
      </c>
      <c r="FI2" s="161">
        <f>COUNTIF($EM2:$EQ2,4)</f>
        <v/>
      </c>
      <c r="FJ2" s="161">
        <f>COUNTIF($EM2:$EQ2,5)</f>
        <v/>
      </c>
      <c r="FK2" s="161">
        <f>COUNTIF($EM2:$EQ2,6)</f>
        <v/>
      </c>
      <c r="FL2" s="161">
        <f>COUNTIF($FB2:$FC2,1)</f>
        <v/>
      </c>
      <c r="FM2" s="161">
        <f>COUNTIF($FB2:$FC2,2)+$EY2</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(IF(COUNTIF($KW2:$KZ2,"Salto")&gt;0,1,0)+IF(COUNTIF($KW2:$KZ2,"Queima")&gt;0,1,0)+IF(COUNTIF($KW2:$KZ2,"Estilhaço")&gt;0,1,0))*FLOOR($FV2/2,1)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SUBSTITUTE(SUBSTITUTE(SUBSTITUTE($EI2,"~","~~"),"*","~*"),"?","~?"),'DADOS_RESTRICOES'!$M$2:$Q$54,4,FALSE),0)+IFERROR(VLOOKUP(SUBSTITUTE(SUBSTITUTE(SUBSTITUTE($EJ2,"~","~~"),"*","~*"),"?","~?"),'DADOS_RESTRICOES'!$M$2:$Q$54,4,FALSE),0)&gt;1,$FD2&amp;" e "&amp;$FE2&amp;" são as duas de frequência",""),IF(AND((COUNTIF($KW2:$KZ2,"Rápido")+COUNTIF($FD2:$FE2,"Rápido"))&gt;0,(COUNTIF($EE2:$EH2,"Atrasar")+COUNTIF($FD2:$FE2,"Atrasar"))&gt;0),"Rápido não entra com Atrasar",""),IF(AND((COUNTIF($KW2:$KZ2,"Reação")+COUNTIF($FD2:$FE2,"Reação"))&gt;0,(COUNTIF($KW2:$KZ2,"Rápido")+COUNTIF($FD2:$FE2,"Rápido"))&gt;0),"Reação não entra com Rápido",""),IF(AND((COUNTIF($KW2:$KZ2,"Reação")+COUNTIF($FD2:$FE2,"Reação"))&gt;0,(COUNTIF($KW2:$KZ2,"Armado")+COUNTIF($FD2:$FE2,"Armado"))&gt;0),"Reação não entra com Armado",""),IF(AND((COUNTIF($KW2:$KZ2,"Reação")+COUNTIF($FD2:$FE2,"Reação"))&gt;0,(COUNTIF($EE2:$EH2,"Atrasar")+COUNTIF($FD2:$FE2,"Atrasar"))&gt;0),"Reação não entra com Atrasar",""),IF(AND((COUNTIF($KW2:$KZ2,"Reação")+COUNTIF($FD2:$FE2,"Reação"))&gt;0,(COUNTIF($EE2:$EH2,"Parado")+COUNTIF($FD2:$FE2,"Parado"))&gt;0),"Reação não entra com Parado",""),IF(AND((COUNTIF($EE2:$EH2,"Atrasar")+COUNTIF($FD2:$FE2,"Atrasar"))&gt;0,(COUNTIF($EE2:$EH2,"Parado")+COUNTIF($FD2:$FE2,"Parado"))&gt;0),"Atrasar não entra com Parado",""),IF(AND((COUNTIF($KW2:$KZ2,"Armado")+COUNTIF($FD2:$FE2,"Armado"))&gt;0,(COUNTIF($EE2:$EH2,"Carregar")+COUNTIF($FD2:$FE2,"Carregar"))&gt;0),"Armado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Resistência",""),IF(AND(COUNTIF($KW2:$KZ2,"Inescapável")&gt;0,OR($FN2&gt;1,$FO2&gt;0)),"Inescapável não aceita outra peça",""),IF(AND($DZ2=1,$EB2&lt;3),"Liberação Máxima é de Classe 3 ou mais",""),IF(AND($DZ2=1,OR($EZ2=1,$EZ2=2)),"Liberação Máxima não serve para cura",""),IF(AND($DZ2=1,COUNTIF($KW2:$KZ2,"Inescapável")+COUNTIF($KW2:$KZ2,"Toca a Alma")&gt;0),"Esta peça não entra numa Liberação Máxima",""),IF($FV2*IF(COUNTIF($KW2:$KZ2,"Remate")&gt;0,1.25,1)+$FW2&gt;4*$EB2,($FV2*IF(COUNTIF($KW2:$KZ2,"Remate")&gt;0,1.25,1)+$FW2)&amp;" dados somando repetições"&amp;IF(COUNTIF($KW2:$KZ2,"Remate")&gt;0," e o Remate","")&amp;": o teto da Classe "&amp;$EB2&amp;" é "&amp;4*$EB2,""))),IF(AND($EE2&lt;&gt;"",COUNTIF('DADOS_MELHORIAS'!$O$2:$O$113,SUBSTITUTE(SUBSTITUTE(SUBSTITUTE($EE2,"~","~~"),"*","~*"),"?","~?"))=0),"Melhoria não cadastrada ou com erro: "&amp;$EE2,""),IF(AND($EF2&lt;&gt;"",COUNTIF('DADOS_MELHORIAS'!$O$2:$O$113,SUBSTITUTE(SUBSTITUTE(SUBSTITUTE($EF2,"~","~~"),"*","~*"),"?","~?"))=0),"Melhoria não cadastrada ou com erro: "&amp;$EF2,""),IF(AND($EG2&lt;&gt;"",COUNTIF('DADOS_MELHORIAS'!$O$2:$O$113,SUBSTITUTE(SUBSTITUTE(SUBSTITUTE($EG2,"~","~~"),"*","~*"),"?","~?"))=0),"Melhoria não cadastrada ou com erro: "&amp;$EG2,""),IF(AND($EH2&lt;&gt;"",COUNTIF('DADOS_MELHORIAS'!$O$2:$O$113,SUBSTITUTE(SUBSTITUTE(SUBSTITUTE($EH2,"~","~~"),"*","~*"),"?","~?"))=0),"Melhoria não cadastrada ou com erro: "&amp;$EH2,""),IF(AND($EI2&lt;&gt;"",COUNTIF('DADOS_RESTRICOES'!$M$2:$M$54,SUBSTITUTE(SUBSTITUTE(SUBSTITUTE($EI2,"~","~~"),"*","~*"),"?","~?"))=0),"Restrição não cadastrada ou com erro: "&amp;$EI2,""),IF(AND($EJ2&lt;&gt;"",COUNTIF('DADOS_RESTRICOES'!$M$2:$M$54,SUBSTITUTE(SUBSTITUTE(SUBSTITUTE($EJ2,"~","~~"),"*","~*"),"?","~?"))=0),"Restrição não cadastrada ou com erro: "&amp;$EJ2,"")))</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inteira",IF(COUNTIF($FD2:$FE2,"Atrasar")&gt;0,IF(COUNTIF($FD2:$FE2,"Carregar")&gt;0,"Rodada +1 turno","Rodada inteira"),IF(COUNTIF($KW2:$KZ2,"Rápido")&gt;0,"Bônus",IF(COUNTIF($KW2:$KZ2,"Reação")&gt;0,"Reação","Padrão"))&amp;IF(COUNTIF($FD2:$FE2,"Carregar")&gt;0," +1 turno",""))))</f>
        <v/>
      </c>
      <c r="GT2" s="161">
        <f>IF(OR($EK2=0,$EL2=0),"",IF(COUNTIF($KW2:$KZ2,"Inescapável")&gt;0,"Automático",IF(COUNTIF($KW2:$KZ2,"Certeiro")&gt;0,"TR para metade",IF(AND($EX2&gt;0,$FA2=0,INDEX($AF$2:$AF$11,$EL2)="Acerto"),"Acerto + TR",INDEX($AF$2:$AF$11,$EL2)))))</f>
        <v/>
      </c>
      <c r="GU2" s="161">
        <f>IF(OR($EK2=0,$EL2=0),"",IF(OR($EZ2&gt;=2,$FV2=0),UPPER(LEFT(INDEX($GE2:$GK2,1,$EB2),1))&amp;MID(INDEX($GE2:$GK2,1,$EB2),2,99),UPPER(LEFT(INDEX($GE2:$GK2,1,$EB2),1))&amp;MID(INDEX($GE2:$GK2,1,$EB2),2,99)&amp;" = "&amp;FLOOR($FV2*4.5,1)&amp;IF($FW2&gt;0," · +"&amp;$FW2&amp;"d8","")))</f>
        <v/>
      </c>
      <c r="GV2" s="161">
        <f>COUNTIF($KW2:$KZ2,"Longe")+3*COUNTIF($KW2:$KZ2,"Muito Longe")</f>
        <v/>
      </c>
      <c r="GW2" s="161">
        <f>COUNTIF($KW2:$KZ2,"Maior")+3*COUNTIF($KW2:$KZ2,"Muito Maior")</f>
        <v/>
      </c>
      <c r="GX2" s="161">
        <f>IF($EL2=0,0,CHOOSE(1+INDEX($AH$2:$AH$11,$EL2),0,$GV2,$GW2,$GV2+$GW2))</f>
        <v/>
      </c>
      <c r="GY2" s="161">
        <f>IF($EL2=0,0,CHOOSE(1+INDEX($AI$2:$AI$11,$EL2),0,$GV2,$GW2,$GV2+$GW2))</f>
        <v/>
      </c>
      <c r="GZ2" s="161">
        <f>IF(OR($EK2=0,$EL2=0),"",INDEX($AP$2:$AU$31,($EL2-1)*3+IF($EB2&gt;=6,3,2),1+MIN(5,$GX2))&amp;INDEX($AV$2:$BA$31,($EL2-1)*3+IF($EB2&gt;=6,3,2),1+MIN(5,$GY2))&amp;IF(INDEX($AJ$2:$AJ$11,$EL2)=1,IF(COUNTIF($KW2:$KZ2,"Mais Um")&gt;0," · +"&amp;COUNTIF($KW2:$KZ2,"Mais Um")&amp;IF(COUNTIF($KW2:$KZ2,"Mais Um")&gt;1," alvos"," alvo"),"")&amp;IF(COUNTIF($KW2:$KZ2,"Rajada")&gt;0,"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IFERROR(VLOOKUP($HP2,$BS$2:$BY$24,2,FALSE),0)</f>
        <v/>
      </c>
      <c r="HR2" s="161">
        <f>IFERROR(VLOOKUP($HQ2,$CA$2:$CB$4,2,FALSE),0)</f>
        <v/>
      </c>
      <c r="HS2" s="161">
        <f>IFERROR(VLOOKUP($HP2,$BS$2:$BY$24,3,FALSE),"")</f>
        <v/>
      </c>
      <c r="HT2" s="161">
        <f>IF($HQ2=0,"",IF($HR2&gt;$HM$2,"⚠ Nível "&amp;$HR2,"CE "&amp;$HQ2))</f>
        <v/>
      </c>
      <c r="HU2" s="161">
        <f>IF($HQ2=0,"",$HQ2&amp;" esp.")</f>
        <v/>
      </c>
      <c r="HV2" s="161">
        <f>'FICHA AMALDIÇOADA'!$E$384&amp;""</f>
        <v/>
      </c>
      <c r="HW2" s="161">
        <f>IF($HP2="","",COUNTIF($HP$2:$HP2,"?*"))</f>
        <v/>
      </c>
      <c r="HY2" s="159" t="inlineStr">
        <is>
          <t>Aptidão 1</t>
        </is>
      </c>
      <c r="HZ2" s="161">
        <f>'FICHA AMALDIÇOADA'!$D$430&amp;""</f>
        <v/>
      </c>
      <c r="IA2" s="161">
        <f>IF($HZ2="","","Requisito: "&amp;IFERROR(VLOOKUP($HZ2,$CD$2:$CM$35,2,FALSE),""))</f>
        <v/>
      </c>
      <c r="IB2" s="161">
        <f>IF($HZ2="","",IFERROR(IF(ISNUMBER(VLOOKUP($HZ2,$CD$2:$CM$35,3,FALSE)),"CE "&amp;VLOOKUP($HZ2,$CD$2:$CM$35,3,FALSE),VLOOKUP($HZ2,$CD$2:$CM$35,3,FALSE)),""))</f>
        <v/>
      </c>
      <c r="IC2" s="161">
        <f>IF($HZ2="","",IFERROR(VLOOKUP($HZ2,$CD$2:$CM$35,4,FALSE),""))</f>
        <v/>
      </c>
      <c r="ID2" s="161">
        <f>IF($HZ2="","",IFERROR(VLOOKUP($HZ2,$CD$2:$CM$35,5,FALSE),""))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IFERROR(MATCH($II2,$Y$2:$Y$11,0),0)</f>
        <v/>
      </c>
      <c r="IM2" s="161">
        <f>$HM$11-IF(AND($IJ2&lt;&gt;"",$IK2=""),1,0)</f>
        <v/>
      </c>
      <c r="IN2" s="161">
        <f>IF(1&gt;$HM$10,"Nível 1",IF($IL2=0,"",IF(INDEX($AE$2:$AE$11,$IL2)&gt;=2,"—",$IM2&amp;"d8 = "&amp;FLOOR($IM2*4.5,1))))</f>
        <v/>
      </c>
      <c r="IO2" s="161">
        <f>IF(OR(1&gt;$HM$10,$IL2=0),"",INDEX($AP$2:$AU$31,($IL2-1)*3+1,1+IF(OR(AND($LA2="Longe",INDEX($AH$2:$AH$11,$IL2)&lt;&gt;2),AND($LA2="Maior",INDEX($AH$2:$AH$11,$IL2)&gt;=2)),1,0))&amp;INDEX($AV$2:$BA$31,($IL2-1)*3+1,1+IF(AND($LA2="Longe",INDEX($AI$2:$AI$11,$IL2)=1),1,0)))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AMALDIÇOADA'!$D$343="","",IFERROR(VLOOKUP('FICHA AMALDIÇOADA'!$J$343,$Y$2:$AM$11,8,FALSE),""))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"&amp;IFERROR(VLOOKUP($KO2,$CD$2:$CM$35,10,FALSE),"")</f>
        <v/>
      </c>
      <c r="KR2" s="159" t="inlineStr">
        <is>
          <t>título</t>
        </is>
      </c>
      <c r="KS2" s="161">
        <f>"MENU RÁPIDO · "&amp;UPPER(INDEX($D$3:$G$3,1,$A$2))&amp;", TALENTOS E "&amp;UPPER(INDEX($D$6:$G$6,1,$A$2))</f>
        <v/>
      </c>
      <c r="KU2" s="159" t="inlineStr">
        <is>
          <t>D12</t>
        </is>
      </c>
      <c r="KV2" s="161">
        <f>CARTEIRA!$O$27&amp;""</f>
        <v/>
      </c>
      <c r="KW2">
        <f>IF($EE2="","",IFERROR(VLOOKUP(SUBSTITUTE(SUBSTITUTE(SUBSTITUTE($EE2,"~","~~"),"*","~*"),"?","~?"),'DADOS_MELHORIAS'!$O$2:$X$113,10,FALSE),$EE2))</f>
        <v/>
      </c>
      <c r="KX2">
        <f>IF($EF2="","",IFERROR(VLOOKUP(SUBSTITUTE(SUBSTITUTE(SUBSTITUTE($EF2,"~","~~"),"*","~*"),"?","~?"),'DADOS_MELHORIAS'!$O$2:$X$113,10,FALSE),$EF2))</f>
        <v/>
      </c>
      <c r="KY2">
        <f>IF($EG2="","",IFERROR(VLOOKUP(SUBSTITUTE(SUBSTITUTE(SUBSTITUTE($EG2,"~","~~"),"*","~*"),"?","~?"),'DADOS_MELHORIAS'!$O$2:$X$113,10,FALSE),$EG2))</f>
        <v/>
      </c>
      <c r="KZ2">
        <f>IF($EH2="","",IFERROR(VLOOKUP(SUBSTITUTE(SUBSTITUTE(SUBSTITUTE($EH2,"~","~~"),"*","~*"),"?","~?"),'DADOS_MELHORIAS'!$O$2:$X$113,10,FALSE),$EH2))</f>
        <v/>
      </c>
      <c r="LA2">
        <f>IF($IJ2="","",IFERROR(VLOOKUP(SUBSTITUTE(SUBSTITUTE(SUBSTITUTE($IJ2,"~","~~"),"*","~*"),"?","~?"),'DADOS_MELHORIAS'!$O$2:$X$113,10,FALSE),$IJ2))</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IF($AA3=0,0,$AA3+3*IFERROR(VLOOKUP($Z3,'DADOS_CRIACAO'!$H$2:$K$20,3,FALSE),0))</f>
        <v/>
      </c>
      <c r="AC3" s="161">
        <f>IFERROR(VLOOKUP($Z3,'DADOS_CRIACAO'!$H$2:$K$20,4,FALSE),0)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$BE3+3*IFERROR(VLOOKUP($BD3,'DADOS_CRIACAO'!$H$2:$K$20,3,FALSE),0)</f>
        <v/>
      </c>
      <c r="BG3" s="161">
        <f>IFERROR(VLOOKUP($BD3,'DADOS_CRIACAO'!$H$2:$K$20,4,FALSE),0)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IFERROR(MATCH($ED3,$Y$2:$Y$11,0),0)</f>
        <v/>
      </c>
      <c r="EM3" s="161">
        <f>IF($EL3=0,0,INDEX($AB$2:$AB$11,$EL3))</f>
        <v/>
      </c>
      <c r="EN3" s="161">
        <f>IFERROR(VLOOKUP(SUBSTITUTE(SUBSTITUTE(SUBSTITUTE($EE3,"~","~~"),"*","~*"),"?","~?"),'DADOS_MELHORIAS'!$O$2:$W$113,4,FALSE),0)</f>
        <v/>
      </c>
      <c r="EO3" s="161">
        <f>IFERROR(VLOOKUP(SUBSTITUTE(SUBSTITUTE(SUBSTITUTE($EF3,"~","~~"),"*","~*"),"?","~?"),'DADOS_MELHORIAS'!$O$2:$W$113,4,FALSE),0)</f>
        <v/>
      </c>
      <c r="EP3" s="161">
        <f>IFERROR(VLOOKUP(SUBSTITUTE(SUBSTITUTE(SUBSTITUTE($EG3,"~","~~"),"*","~*"),"?","~?"),'DADOS_MELHORIAS'!$O$2:$W$113,4,FALSE),0)</f>
        <v/>
      </c>
      <c r="EQ3" s="161">
        <f>IFERROR(VLOOKUP(SUBSTITUTE(SUBSTITUTE(SUBSTITUTE($EH3,"~","~~"),"*","~*"),"?","~?"),'DADOS_MELHORIAS'!$O$2:$W$113,4,FALSE),0)</f>
        <v/>
      </c>
      <c r="ER3" s="161">
        <f>IF($EL3=0,0,INDEX($AC$2:$AC$11,$EL3))</f>
        <v/>
      </c>
      <c r="ES3" s="161">
        <f>IFERROR(VLOOKUP(SUBSTITUTE(SUBSTITUTE(SUBSTITUTE($EE3,"~","~~"),"*","~*"),"?","~?"),'DADOS_MELHORIAS'!$O$2:$W$113,5,FALSE),0)</f>
        <v/>
      </c>
      <c r="ET3" s="161">
        <f>IFERROR(VLOOKUP(SUBSTITUTE(SUBSTITUTE(SUBSTITUTE($EF3,"~","~~"),"*","~*"),"?","~?"),'DADOS_MELHORIAS'!$O$2:$W$113,5,FALSE),0)</f>
        <v/>
      </c>
      <c r="EU3" s="161">
        <f>IFERROR(VLOOKUP(SUBSTITUTE(SUBSTITUTE(SUBSTITUTE($EG3,"~","~~"),"*","~*"),"?","~?"),'DADOS_MELHORIAS'!$O$2:$W$113,5,FALSE),0)</f>
        <v/>
      </c>
      <c r="EV3" s="161">
        <f>IFERROR(VLOOKUP(SUBSTITUTE(SUBSTITUTE(SUBSTITUTE($EH3,"~","~~"),"*","~*"),"?","~?"),'DADOS_MELHORIAS'!$O$2:$W$113,5,FALSE),0)</f>
        <v/>
      </c>
      <c r="EW3" s="161">
        <f>IFERROR(VLOOKUP(SUBSTITUTE(SUBSTITUTE(SUBSTITUTE($EE3,"~","~~"),"*","~*"),"?","~?"),'DADOS_MELHORIAS'!$O$2:$W$113,6,FALSE),0)+IFERROR(VLOOKUP(SUBSTITUTE(SUBSTITUTE(SUBSTITUTE($EF3,"~","~~"),"*","~*"),"?","~?"),'DADOS_MELHORIAS'!$O$2:$W$113,6,FALSE),0)+IFERROR(VLOOKUP(SUBSTITUTE(SUBSTITUTE(SUBSTITUTE($EG3,"~","~~"),"*","~*"),"?","~?"),'DADOS_MELHORIAS'!$O$2:$W$113,6,FALSE),0)+IFERROR(VLOOKUP(SUBSTITUTE(SUBSTITUTE(SUBSTITUTE($EH3,"~","~~"),"*","~*"),"?","~?"),'DADOS_MELHORIAS'!$O$2:$W$113,6,FALSE),0)</f>
        <v/>
      </c>
      <c r="EX3" s="161">
        <f>IFERROR(VLOOKUP(SUBSTITUTE(SUBSTITUTE(SUBSTITUTE($EE3,"~","~~"),"*","~*"),"?","~?"),'DADOS_MELHORIAS'!$O$2:$W$113,9,FALSE),0)+IFERROR(VLOOKUP(SUBSTITUTE(SUBSTITUTE(SUBSTITUTE($EF3,"~","~~"),"*","~*"),"?","~?"),'DADOS_MELHORIAS'!$O$2:$W$113,9,FALSE),0)+IFERROR(VLOOKUP(SUBSTITUTE(SUBSTITUTE(SUBSTITUTE($EG3,"~","~~"),"*","~*"),"?","~?"),'DADOS_MELHORIAS'!$O$2:$W$113,9,FALSE),0)+IFERROR(VLOOKUP(SUBSTITUTE(SUBSTITUTE(SUBSTITUTE($EH3,"~","~~"),"*","~*"),"?","~?"),'DADOS_MELHORIAS'!$O$2:$W$113,9,FALSE),0)</f>
        <v/>
      </c>
      <c r="EY3" s="161">
        <f>IF($EL3=0,0,INDEX($AD$2:$AD$11,$EL3))</f>
        <v/>
      </c>
      <c r="EZ3" s="161">
        <f>IF($EL3=0,0,INDEX($AE$2:$AE$11,$EL3))</f>
        <v/>
      </c>
      <c r="FA3" s="161">
        <f>IF($EL3=0,0,INDEX($AG$2:$AG$11,$EL3))</f>
        <v/>
      </c>
      <c r="FB3" s="161">
        <f>IFERROR(VLOOKUP(SUBSTITUTE(SUBSTITUTE(SUBSTITUTE($EI3,"~","~~"),"*","~*"),"?","~?"),'DADOS_RESTRICOES'!$M$2:$Q$54,3,FALSE),0)</f>
        <v/>
      </c>
      <c r="FC3" s="161">
        <f>IFERROR(VLOOKUP(SUBSTITUTE(SUBSTITUTE(SUBSTITUTE($EJ3,"~","~~"),"*","~*"),"?","~?"),'DADOS_RESTRICOES'!$M$2:$Q$54,3,FALSE),0)</f>
        <v/>
      </c>
      <c r="FD3" s="161">
        <f>IFERROR(VLOOKUP(SUBSTITUTE(SUBSTITUTE(SUBSTITUTE($EI3,"~","~~"),"*","~*"),"?","~?"),'DADOS_RESTRICOES'!$M$2:$Q$54,2,FALSE),"")</f>
        <v/>
      </c>
      <c r="FE3" s="161">
        <f>IFERROR(VLOOKUP(SUBSTITUTE(SUBSTITUTE(SUBSTITUTE($EJ3,"~","~~"),"*","~*"),"?","~?"),'DADOS_RESTRICOES'!$M$2:$Q$54,2,FALSE),"")</f>
        <v/>
      </c>
      <c r="FF3" s="161">
        <f>COUNTIF($EM3:$EQ3,1)</f>
        <v/>
      </c>
      <c r="FG3" s="161">
        <f>COUNTIF($EM3:$EQ3,2)</f>
        <v/>
      </c>
      <c r="FH3" s="161">
        <f>COUNTIF($EM3:$EQ3,3)</f>
        <v/>
      </c>
      <c r="FI3" s="161">
        <f>COUNTIF($EM3:$EQ3,4)</f>
        <v/>
      </c>
      <c r="FJ3" s="161">
        <f>COUNTIF($EM3:$EQ3,5)</f>
        <v/>
      </c>
      <c r="FK3" s="161">
        <f>COUNTIF($EM3:$EQ3,6)</f>
        <v/>
      </c>
      <c r="FL3" s="161">
        <f>COUNTIF($FB3:$FC3,1)</f>
        <v/>
      </c>
      <c r="FM3" s="161">
        <f>COUNTIF($FB3:$FC3,2)+$EY3</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(IF(COUNTIF($KW3:$KZ3,"Salto")&gt;0,1,0)+IF(COUNTIF($KW3:$KZ3,"Queima")&gt;0,1,0)+IF(COUNTIF($KW3:$KZ3,"Estilhaço")&gt;0,1,0))*FLOOR($FV3/2,1)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SUBSTITUTE(SUBSTITUTE(SUBSTITUTE($EI3,"~","~~"),"*","~*"),"?","~?"),'DADOS_RESTRICOES'!$M$2:$Q$54,4,FALSE),0)+IFERROR(VLOOKUP(SUBSTITUTE(SUBSTITUTE(SUBSTITUTE($EJ3,"~","~~"),"*","~*"),"?","~?"),'DADOS_RESTRICOES'!$M$2:$Q$54,4,FALSE),0)&gt;1,$FD3&amp;" e "&amp;$FE3&amp;" são as duas de frequência",""),IF(AND((COUNTIF($KW3:$KZ3,"Rápido")+COUNTIF($FD3:$FE3,"Rápido"))&gt;0,(COUNTIF($EE3:$EH3,"Atrasar")+COUNTIF($FD3:$FE3,"Atrasar"))&gt;0),"Rápido não entra com Atrasar",""),IF(AND((COUNTIF($KW3:$KZ3,"Reação")+COUNTIF($FD3:$FE3,"Reação"))&gt;0,(COUNTIF($KW3:$KZ3,"Rápido")+COUNTIF($FD3:$FE3,"Rápido"))&gt;0),"Reação não entra com Rápido",""),IF(AND((COUNTIF($KW3:$KZ3,"Reação")+COUNTIF($FD3:$FE3,"Reação"))&gt;0,(COUNTIF($KW3:$KZ3,"Armado")+COUNTIF($FD3:$FE3,"Armado"))&gt;0),"Reação não entra com Armado",""),IF(AND((COUNTIF($KW3:$KZ3,"Reação")+COUNTIF($FD3:$FE3,"Reação"))&gt;0,(COUNTIF($EE3:$EH3,"Atrasar")+COUNTIF($FD3:$FE3,"Atrasar"))&gt;0),"Reação não entra com Atrasar",""),IF(AND((COUNTIF($KW3:$KZ3,"Reação")+COUNTIF($FD3:$FE3,"Reação"))&gt;0,(COUNTIF($EE3:$EH3,"Parado")+COUNTIF($FD3:$FE3,"Parado"))&gt;0),"Reação não entra com Parado",""),IF(AND((COUNTIF($EE3:$EH3,"Atrasar")+COUNTIF($FD3:$FE3,"Atrasar"))&gt;0,(COUNTIF($EE3:$EH3,"Parado")+COUNTIF($FD3:$FE3,"Parado"))&gt;0),"Atrasar não entra com Parado",""),IF(AND((COUNTIF($KW3:$KZ3,"Armado")+COUNTIF($FD3:$FE3,"Armado"))&gt;0,(COUNTIF($EE3:$EH3,"Carregar")+COUNTIF($FD3:$FE3,"Carregar"))&gt;0),"Armado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Resistência",""),IF(AND(COUNTIF($KW3:$KZ3,"Inescapável")&gt;0,OR($FN3&gt;1,$FO3&gt;0)),"Inescapável não aceita outra peça",""),IF(AND($DZ3=1,$EB3&lt;3),"Liberação Máxima é de Classe 3 ou mais",""),IF(AND($DZ3=1,OR($EZ3=1,$EZ3=2)),"Liberação Máxima não serve para cura",""),IF(AND($DZ3=1,COUNTIF($KW3:$KZ3,"Inescapável")+COUNTIF($KW3:$KZ3,"Toca a Alma")&gt;0),"Esta peça não entra numa Liberação Máxima",""),IF($FV3*IF(COUNTIF($KW3:$KZ3,"Remate")&gt;0,1.25,1)+$FW3&gt;4*$EB3,($FV3*IF(COUNTIF($KW3:$KZ3,"Remate")&gt;0,1.25,1)+$FW3)&amp;" dados somando repetições"&amp;IF(COUNTIF($KW3:$KZ3,"Remate")&gt;0," e o Remate","")&amp;": o teto da Classe "&amp;$EB3&amp;" é "&amp;4*$EB3,""))),IF(AND($EE3&lt;&gt;"",COUNTIF('DADOS_MELHORIAS'!$O$2:$O$113,SUBSTITUTE(SUBSTITUTE(SUBSTITUTE($EE3,"~","~~"),"*","~*"),"?","~?"))=0),"Melhoria não cadastrada ou com erro: "&amp;$EE3,""),IF(AND($EF3&lt;&gt;"",COUNTIF('DADOS_MELHORIAS'!$O$2:$O$113,SUBSTITUTE(SUBSTITUTE(SUBSTITUTE($EF3,"~","~~"),"*","~*"),"?","~?"))=0),"Melhoria não cadastrada ou com erro: "&amp;$EF3,""),IF(AND($EG3&lt;&gt;"",COUNTIF('DADOS_MELHORIAS'!$O$2:$O$113,SUBSTITUTE(SUBSTITUTE(SUBSTITUTE($EG3,"~","~~"),"*","~*"),"?","~?"))=0),"Melhoria não cadastrada ou com erro: "&amp;$EG3,""),IF(AND($EH3&lt;&gt;"",COUNTIF('DADOS_MELHORIAS'!$O$2:$O$113,SUBSTITUTE(SUBSTITUTE(SUBSTITUTE($EH3,"~","~~"),"*","~*"),"?","~?"))=0),"Melhoria não cadastrada ou com erro: "&amp;$EH3,""),IF(AND($EI3&lt;&gt;"",COUNTIF('DADOS_RESTRICOES'!$M$2:$M$54,SUBSTITUTE(SUBSTITUTE(SUBSTITUTE($EI3,"~","~~"),"*","~*"),"?","~?"))=0),"Restrição não cadastrada ou com erro: "&amp;$EI3,""),IF(AND($EJ3&lt;&gt;"",COUNTIF('DADOS_RESTRICOES'!$M$2:$M$54,SUBSTITUTE(SUBSTITUTE(SUBSTITUTE($EJ3,"~","~~"),"*","~*"),"?","~?"))=0),"Restrição não cadastrada ou com erro: "&amp;$EJ3,"")))</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inteira",IF(COUNTIF($FD3:$FE3,"Atrasar")&gt;0,IF(COUNTIF($FD3:$FE3,"Carregar")&gt;0,"Rodada +1 turno","Rodada inteira"),IF(COUNTIF($KW3:$KZ3,"Rápido")&gt;0,"Bônus",IF(COUNTIF($KW3:$KZ3,"Reação")&gt;0,"Reação","Padrão"))&amp;IF(COUNTIF($FD3:$FE3,"Carregar")&gt;0," +1 turno",""))))</f>
        <v/>
      </c>
      <c r="GT3" s="161">
        <f>IF(OR($EK3=0,$EL3=0),"",IF(COUNTIF($KW3:$KZ3,"Inescapável")&gt;0,"Automático",IF(COUNTIF($KW3:$KZ3,"Certeiro")&gt;0,"TR para metade",IF(AND($EX3&gt;0,$FA3=0,INDEX($AF$2:$AF$11,$EL3)="Acerto"),"Acerto + TR",INDEX($AF$2:$AF$11,$EL3)))))</f>
        <v/>
      </c>
      <c r="GU3" s="161">
        <f>IF(OR($EK3=0,$EL3=0),"",IF(OR($EZ3&gt;=2,$FV3=0),UPPER(LEFT(INDEX($GE3:$GK3,1,$EB3),1))&amp;MID(INDEX($GE3:$GK3,1,$EB3),2,99),UPPER(LEFT(INDEX($GE3:$GK3,1,$EB3),1))&amp;MID(INDEX($GE3:$GK3,1,$EB3),2,99)&amp;" = "&amp;FLOOR($FV3*4.5,1)&amp;IF($FW3&gt;0," · +"&amp;$FW3&amp;"d8","")))</f>
        <v/>
      </c>
      <c r="GV3" s="161">
        <f>COUNTIF($KW3:$KZ3,"Longe")+3*COUNTIF($KW3:$KZ3,"Muito Longe")</f>
        <v/>
      </c>
      <c r="GW3" s="161">
        <f>COUNTIF($KW3:$KZ3,"Maior")+3*COUNTIF($KW3:$KZ3,"Muito Maior")</f>
        <v/>
      </c>
      <c r="GX3" s="161">
        <f>IF($EL3=0,0,CHOOSE(1+INDEX($AH$2:$AH$11,$EL3),0,$GV3,$GW3,$GV3+$GW3))</f>
        <v/>
      </c>
      <c r="GY3" s="161">
        <f>IF($EL3=0,0,CHOOSE(1+INDEX($AI$2:$AI$11,$EL3),0,$GV3,$GW3,$GV3+$GW3))</f>
        <v/>
      </c>
      <c r="GZ3" s="161">
        <f>IF(OR($EK3=0,$EL3=0),"",INDEX($AP$2:$AU$31,($EL3-1)*3+IF($EB3&gt;=6,3,2),1+MIN(5,$GX3))&amp;INDEX($AV$2:$BA$31,($EL3-1)*3+IF($EB3&gt;=6,3,2),1+MIN(5,$GY3))&amp;IF(INDEX($AJ$2:$AJ$11,$EL3)=1,IF(COUNTIF($KW3:$KZ3,"Mais Um")&gt;0," · +"&amp;COUNTIF($KW3:$KZ3,"Mais Um")&amp;IF(COUNTIF($KW3:$KZ3,"Mais Um")&gt;1," alvos"," alvo"),"")&amp;IF(COUNTIF($KW3:$KZ3,"Rajada")&gt;0,"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IFERROR(VLOOKUP($HP3,$BS$2:$BY$24,2,FALSE),0)</f>
        <v/>
      </c>
      <c r="HR3" s="161">
        <f>IFERROR(VLOOKUP($HQ3,$CA$2:$CB$4,2,FALSE),0)</f>
        <v/>
      </c>
      <c r="HS3" s="161">
        <f>IFERROR(VLOOKUP($HP3,$BS$2:$BY$24,3,FALSE),"")</f>
        <v/>
      </c>
      <c r="HT3" s="161">
        <f>IF($HQ3=0,"",IF($HR3&gt;$HM$2,"⚠ Nível "&amp;$HR3,"CE "&amp;$HQ3))</f>
        <v/>
      </c>
      <c r="HU3" s="161">
        <f>IF($HQ3=0,"",$HQ3&amp;" esp.")</f>
        <v/>
      </c>
      <c r="HV3" s="161">
        <f>'FICHA AMALDIÇOADA'!$K$384&amp;""</f>
        <v/>
      </c>
      <c r="HW3" s="161">
        <f>IF($HP3="","",COUNTIF($HP$2:$HP3,"?*"))</f>
        <v/>
      </c>
      <c r="HY3" s="159" t="inlineStr">
        <is>
          <t>Aptidão 2</t>
        </is>
      </c>
      <c r="HZ3" s="161">
        <f>'FICHA AMALDIÇOADA'!$J$430&amp;""</f>
        <v/>
      </c>
      <c r="IA3" s="161">
        <f>IF($HZ3="","","Requisito: "&amp;IFERROR(VLOOKUP($HZ3,$CD$2:$CM$35,2,FALSE),""))</f>
        <v/>
      </c>
      <c r="IB3" s="161">
        <f>IF($HZ3="","",IFERROR(IF(ISNUMBER(VLOOKUP($HZ3,$CD$2:$CM$35,3,FALSE)),"CE "&amp;VLOOKUP($HZ3,$CD$2:$CM$35,3,FALSE),VLOOKUP($HZ3,$CD$2:$CM$35,3,FALSE)),""))</f>
        <v/>
      </c>
      <c r="IC3" s="161">
        <f>IF($HZ3="","",IFERROR(VLOOKUP($HZ3,$CD$2:$CM$35,4,FALSE),""))</f>
        <v/>
      </c>
      <c r="ID3" s="161">
        <f>IF($HZ3="","",IFERROR(VLOOKUP($HZ3,$CD$2:$CM$35,5,FALSE),""))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IFERROR(MATCH($II3,$Y$2:$Y$11,0),0)</f>
        <v/>
      </c>
      <c r="IM3" s="161">
        <f>$HM$11-IF(AND($IJ3&lt;&gt;"",$IK3=""),1,0)</f>
        <v/>
      </c>
      <c r="IN3" s="161">
        <f>IF(2&gt;$HM$10,"Nível 1",IF($IL3=0,"",IF(INDEX($AE$2:$AE$11,$IL3)&gt;=2,"—",$IM3&amp;"d8 = "&amp;FLOOR($IM3*4.5,1))))</f>
        <v/>
      </c>
      <c r="IO3" s="161">
        <f>IF(OR(2&gt;$HM$10,$IL3=0),"",INDEX($AP$2:$AU$31,($IL3-1)*3+1,1+IF(OR(AND($LA3="Longe",INDEX($AH$2:$AH$11,$IL3)&lt;&gt;2),AND($LA3="Maior",INDEX($AH$2:$AH$11,$IL3)&gt;=2)),1,0))&amp;INDEX($AV$2:$BA$31,($IL3-1)*3+1,1+IF(AND($LA3="Longe",INDEX($AI$2:$AI$11,$IL3)=1),1,0)))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"&amp;IFERROR(VLOOKUP($KO3,$CD$2:$CM$35,10,FALSE),"")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c r="KW3">
        <f>IF($EE3="","",IFERROR(VLOOKUP(SUBSTITUTE(SUBSTITUTE(SUBSTITUTE($EE3,"~","~~"),"*","~*"),"?","~?"),'DADOS_MELHORIAS'!$O$2:$X$113,10,FALSE),$EE3))</f>
        <v/>
      </c>
      <c r="KX3">
        <f>IF($EF3="","",IFERROR(VLOOKUP(SUBSTITUTE(SUBSTITUTE(SUBSTITUTE($EF3,"~","~~"),"*","~*"),"?","~?"),'DADOS_MELHORIAS'!$O$2:$X$113,10,FALSE),$EF3))</f>
        <v/>
      </c>
      <c r="KY3">
        <f>IF($EG3="","",IFERROR(VLOOKUP(SUBSTITUTE(SUBSTITUTE(SUBSTITUTE($EG3,"~","~~"),"*","~*"),"?","~?"),'DADOS_MELHORIAS'!$O$2:$X$113,10,FALSE),$EG3))</f>
        <v/>
      </c>
      <c r="KZ3">
        <f>IF($EH3="","",IFERROR(VLOOKUP(SUBSTITUTE(SUBSTITUTE(SUBSTITUTE($EH3,"~","~~"),"*","~*"),"?","~?"),'DADOS_MELHORIAS'!$O$2:$X$113,10,FALSE),$EH3))</f>
        <v/>
      </c>
      <c r="LA3">
        <f>IF($IJ3="","",IFERROR(VLOOKUP(SUBSTITUTE(SUBSTITUTE(SUBSTITUTE($IJ3,"~","~~"),"*","~*"),"?","~?"),'DADOS_MELHORIAS'!$O$2:$X$113,10,FALSE),$IJ3))</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IF($AA4=0,0,$AA4+3*IFERROR(VLOOKUP($Z4,'DADOS_CRIACAO'!$H$2:$K$20,3,FALSE),0))</f>
        <v/>
      </c>
      <c r="AC4" s="161">
        <f>IFERROR(VLOOKUP($Z4,'DADOS_CRIACAO'!$H$2:$K$20,4,FALSE),0)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$BE4+3*IFERROR(VLOOKUP($BD4,'DADOS_CRIACAO'!$H$2:$K$20,3,FALSE),0)</f>
        <v/>
      </c>
      <c r="BG4" s="161">
        <f>IFERROR(VLOOKUP($BD4,'DADOS_CRIACAO'!$H$2:$K$20,4,FALSE),0)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IFERROR(MATCH($ED4,$Y$2:$Y$11,0),0)</f>
        <v/>
      </c>
      <c r="EM4" s="161">
        <f>IF($EL4=0,0,INDEX($AB$2:$AB$11,$EL4))</f>
        <v/>
      </c>
      <c r="EN4" s="161">
        <f>IFERROR(VLOOKUP(SUBSTITUTE(SUBSTITUTE(SUBSTITUTE($EE4,"~","~~"),"*","~*"),"?","~?"),'DADOS_MELHORIAS'!$O$2:$W$113,4,FALSE),0)</f>
        <v/>
      </c>
      <c r="EO4" s="161">
        <f>IFERROR(VLOOKUP(SUBSTITUTE(SUBSTITUTE(SUBSTITUTE($EF4,"~","~~"),"*","~*"),"?","~?"),'DADOS_MELHORIAS'!$O$2:$W$113,4,FALSE),0)</f>
        <v/>
      </c>
      <c r="EP4" s="161">
        <f>IFERROR(VLOOKUP(SUBSTITUTE(SUBSTITUTE(SUBSTITUTE($EG4,"~","~~"),"*","~*"),"?","~?"),'DADOS_MELHORIAS'!$O$2:$W$113,4,FALSE),0)</f>
        <v/>
      </c>
      <c r="EQ4" s="161">
        <f>IFERROR(VLOOKUP(SUBSTITUTE(SUBSTITUTE(SUBSTITUTE($EH4,"~","~~"),"*","~*"),"?","~?"),'DADOS_MELHORIAS'!$O$2:$W$113,4,FALSE),0)</f>
        <v/>
      </c>
      <c r="ER4" s="161">
        <f>IF($EL4=0,0,INDEX($AC$2:$AC$11,$EL4))</f>
        <v/>
      </c>
      <c r="ES4" s="161">
        <f>IFERROR(VLOOKUP(SUBSTITUTE(SUBSTITUTE(SUBSTITUTE($EE4,"~","~~"),"*","~*"),"?","~?"),'DADOS_MELHORIAS'!$O$2:$W$113,5,FALSE),0)</f>
        <v/>
      </c>
      <c r="ET4" s="161">
        <f>IFERROR(VLOOKUP(SUBSTITUTE(SUBSTITUTE(SUBSTITUTE($EF4,"~","~~"),"*","~*"),"?","~?"),'DADOS_MELHORIAS'!$O$2:$W$113,5,FALSE),0)</f>
        <v/>
      </c>
      <c r="EU4" s="161">
        <f>IFERROR(VLOOKUP(SUBSTITUTE(SUBSTITUTE(SUBSTITUTE($EG4,"~","~~"),"*","~*"),"?","~?"),'DADOS_MELHORIAS'!$O$2:$W$113,5,FALSE),0)</f>
        <v/>
      </c>
      <c r="EV4" s="161">
        <f>IFERROR(VLOOKUP(SUBSTITUTE(SUBSTITUTE(SUBSTITUTE($EH4,"~","~~"),"*","~*"),"?","~?"),'DADOS_MELHORIAS'!$O$2:$W$113,5,FALSE),0)</f>
        <v/>
      </c>
      <c r="EW4" s="161">
        <f>IFERROR(VLOOKUP(SUBSTITUTE(SUBSTITUTE(SUBSTITUTE($EE4,"~","~~"),"*","~*"),"?","~?"),'DADOS_MELHORIAS'!$O$2:$W$113,6,FALSE),0)+IFERROR(VLOOKUP(SUBSTITUTE(SUBSTITUTE(SUBSTITUTE($EF4,"~","~~"),"*","~*"),"?","~?"),'DADOS_MELHORIAS'!$O$2:$W$113,6,FALSE),0)+IFERROR(VLOOKUP(SUBSTITUTE(SUBSTITUTE(SUBSTITUTE($EG4,"~","~~"),"*","~*"),"?","~?"),'DADOS_MELHORIAS'!$O$2:$W$113,6,FALSE),0)+IFERROR(VLOOKUP(SUBSTITUTE(SUBSTITUTE(SUBSTITUTE($EH4,"~","~~"),"*","~*"),"?","~?"),'DADOS_MELHORIAS'!$O$2:$W$113,6,FALSE),0)</f>
        <v/>
      </c>
      <c r="EX4" s="161">
        <f>IFERROR(VLOOKUP(SUBSTITUTE(SUBSTITUTE(SUBSTITUTE($EE4,"~","~~"),"*","~*"),"?","~?"),'DADOS_MELHORIAS'!$O$2:$W$113,9,FALSE),0)+IFERROR(VLOOKUP(SUBSTITUTE(SUBSTITUTE(SUBSTITUTE($EF4,"~","~~"),"*","~*"),"?","~?"),'DADOS_MELHORIAS'!$O$2:$W$113,9,FALSE),0)+IFERROR(VLOOKUP(SUBSTITUTE(SUBSTITUTE(SUBSTITUTE($EG4,"~","~~"),"*","~*"),"?","~?"),'DADOS_MELHORIAS'!$O$2:$W$113,9,FALSE),0)+IFERROR(VLOOKUP(SUBSTITUTE(SUBSTITUTE(SUBSTITUTE($EH4,"~","~~"),"*","~*"),"?","~?"),'DADOS_MELHORIAS'!$O$2:$W$113,9,FALSE),0)</f>
        <v/>
      </c>
      <c r="EY4" s="161">
        <f>IF($EL4=0,0,INDEX($AD$2:$AD$11,$EL4))</f>
        <v/>
      </c>
      <c r="EZ4" s="161">
        <f>IF($EL4=0,0,INDEX($AE$2:$AE$11,$EL4))</f>
        <v/>
      </c>
      <c r="FA4" s="161">
        <f>IF($EL4=0,0,INDEX($AG$2:$AG$11,$EL4))</f>
        <v/>
      </c>
      <c r="FB4" s="161">
        <f>IFERROR(VLOOKUP(SUBSTITUTE(SUBSTITUTE(SUBSTITUTE($EI4,"~","~~"),"*","~*"),"?","~?"),'DADOS_RESTRICOES'!$M$2:$Q$54,3,FALSE),0)</f>
        <v/>
      </c>
      <c r="FC4" s="161">
        <f>IFERROR(VLOOKUP(SUBSTITUTE(SUBSTITUTE(SUBSTITUTE($EJ4,"~","~~"),"*","~*"),"?","~?"),'DADOS_RESTRICOES'!$M$2:$Q$54,3,FALSE),0)</f>
        <v/>
      </c>
      <c r="FD4" s="161">
        <f>IFERROR(VLOOKUP(SUBSTITUTE(SUBSTITUTE(SUBSTITUTE($EI4,"~","~~"),"*","~*"),"?","~?"),'DADOS_RESTRICOES'!$M$2:$Q$54,2,FALSE),"")</f>
        <v/>
      </c>
      <c r="FE4" s="161">
        <f>IFERROR(VLOOKUP(SUBSTITUTE(SUBSTITUTE(SUBSTITUTE($EJ4,"~","~~"),"*","~*"),"?","~?"),'DADOS_RESTRICOES'!$M$2:$Q$54,2,FALSE),"")</f>
        <v/>
      </c>
      <c r="FF4" s="161">
        <f>COUNTIF($EM4:$EQ4,1)</f>
        <v/>
      </c>
      <c r="FG4" s="161">
        <f>COUNTIF($EM4:$EQ4,2)</f>
        <v/>
      </c>
      <c r="FH4" s="161">
        <f>COUNTIF($EM4:$EQ4,3)</f>
        <v/>
      </c>
      <c r="FI4" s="161">
        <f>COUNTIF($EM4:$EQ4,4)</f>
        <v/>
      </c>
      <c r="FJ4" s="161">
        <f>COUNTIF($EM4:$EQ4,5)</f>
        <v/>
      </c>
      <c r="FK4" s="161">
        <f>COUNTIF($EM4:$EQ4,6)</f>
        <v/>
      </c>
      <c r="FL4" s="161">
        <f>COUNTIF($FB4:$FC4,1)</f>
        <v/>
      </c>
      <c r="FM4" s="161">
        <f>COUNTIF($FB4:$FC4,2)+$EY4</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(IF(COUNTIF($KW4:$KZ4,"Salto")&gt;0,1,0)+IF(COUNTIF($KW4:$KZ4,"Queima")&gt;0,1,0)+IF(COUNTIF($KW4:$KZ4,"Estilhaço")&gt;0,1,0))*FLOOR($FV4/2,1)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SUBSTITUTE(SUBSTITUTE(SUBSTITUTE($EI4,"~","~~"),"*","~*"),"?","~?"),'DADOS_RESTRICOES'!$M$2:$Q$54,4,FALSE),0)+IFERROR(VLOOKUP(SUBSTITUTE(SUBSTITUTE(SUBSTITUTE($EJ4,"~","~~"),"*","~*"),"?","~?"),'DADOS_RESTRICOES'!$M$2:$Q$54,4,FALSE),0)&gt;1,$FD4&amp;" e "&amp;$FE4&amp;" são as duas de frequência",""),IF(AND((COUNTIF($KW4:$KZ4,"Rápido")+COUNTIF($FD4:$FE4,"Rápido"))&gt;0,(COUNTIF($EE4:$EH4,"Atrasar")+COUNTIF($FD4:$FE4,"Atrasar"))&gt;0),"Rápido não entra com Atrasar",""),IF(AND((COUNTIF($KW4:$KZ4,"Reação")+COUNTIF($FD4:$FE4,"Reação"))&gt;0,(COUNTIF($KW4:$KZ4,"Rápido")+COUNTIF($FD4:$FE4,"Rápido"))&gt;0),"Reação não entra com Rápido",""),IF(AND((COUNTIF($KW4:$KZ4,"Reação")+COUNTIF($FD4:$FE4,"Reação"))&gt;0,(COUNTIF($KW4:$KZ4,"Armado")+COUNTIF($FD4:$FE4,"Armado"))&gt;0),"Reação não entra com Armado",""),IF(AND((COUNTIF($KW4:$KZ4,"Reação")+COUNTIF($FD4:$FE4,"Reação"))&gt;0,(COUNTIF($EE4:$EH4,"Atrasar")+COUNTIF($FD4:$FE4,"Atrasar"))&gt;0),"Reação não entra com Atrasar",""),IF(AND((COUNTIF($KW4:$KZ4,"Reação")+COUNTIF($FD4:$FE4,"Reação"))&gt;0,(COUNTIF($EE4:$EH4,"Parado")+COUNTIF($FD4:$FE4,"Parado"))&gt;0),"Reação não entra com Parado",""),IF(AND((COUNTIF($EE4:$EH4,"Atrasar")+COUNTIF($FD4:$FE4,"Atrasar"))&gt;0,(COUNTIF($EE4:$EH4,"Parado")+COUNTIF($FD4:$FE4,"Parado"))&gt;0),"Atrasar não entra com Parado",""),IF(AND((COUNTIF($KW4:$KZ4,"Armado")+COUNTIF($FD4:$FE4,"Armado"))&gt;0,(COUNTIF($EE4:$EH4,"Carregar")+COUNTIF($FD4:$FE4,"Carregar"))&gt;0),"Armado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Resistência",""),IF(AND(COUNTIF($KW4:$KZ4,"Inescapável")&gt;0,OR($FN4&gt;1,$FO4&gt;0)),"Inescapável não aceita outra peça",""),IF(AND($DZ4=1,$EB4&lt;3),"Liberação Máxima é de Classe 3 ou mais",""),IF(AND($DZ4=1,OR($EZ4=1,$EZ4=2)),"Liberação Máxima não serve para cura",""),IF(AND($DZ4=1,COUNTIF($KW4:$KZ4,"Inescapável")+COUNTIF($KW4:$KZ4,"Toca a Alma")&gt;0),"Esta peça não entra numa Liberação Máxima",""),IF($FV4*IF(COUNTIF($KW4:$KZ4,"Remate")&gt;0,1.25,1)+$FW4&gt;4*$EB4,($FV4*IF(COUNTIF($KW4:$KZ4,"Remate")&gt;0,1.25,1)+$FW4)&amp;" dados somando repetições"&amp;IF(COUNTIF($KW4:$KZ4,"Remate")&gt;0," e o Remate","")&amp;": o teto da Classe "&amp;$EB4&amp;" é "&amp;4*$EB4,""))),IF(AND($EE4&lt;&gt;"",COUNTIF('DADOS_MELHORIAS'!$O$2:$O$113,SUBSTITUTE(SUBSTITUTE(SUBSTITUTE($EE4,"~","~~"),"*","~*"),"?","~?"))=0),"Melhoria não cadastrada ou com erro: "&amp;$EE4,""),IF(AND($EF4&lt;&gt;"",COUNTIF('DADOS_MELHORIAS'!$O$2:$O$113,SUBSTITUTE(SUBSTITUTE(SUBSTITUTE($EF4,"~","~~"),"*","~*"),"?","~?"))=0),"Melhoria não cadastrada ou com erro: "&amp;$EF4,""),IF(AND($EG4&lt;&gt;"",COUNTIF('DADOS_MELHORIAS'!$O$2:$O$113,SUBSTITUTE(SUBSTITUTE(SUBSTITUTE($EG4,"~","~~"),"*","~*"),"?","~?"))=0),"Melhoria não cadastrada ou com erro: "&amp;$EG4,""),IF(AND($EH4&lt;&gt;"",COUNTIF('DADOS_MELHORIAS'!$O$2:$O$113,SUBSTITUTE(SUBSTITUTE(SUBSTITUTE($EH4,"~","~~"),"*","~*"),"?","~?"))=0),"Melhoria não cadastrada ou com erro: "&amp;$EH4,""),IF(AND($EI4&lt;&gt;"",COUNTIF('DADOS_RESTRICOES'!$M$2:$M$54,SUBSTITUTE(SUBSTITUTE(SUBSTITUTE($EI4,"~","~~"),"*","~*"),"?","~?"))=0),"Restrição não cadastrada ou com erro: "&amp;$EI4,""),IF(AND($EJ4&lt;&gt;"",COUNTIF('DADOS_RESTRICOES'!$M$2:$M$54,SUBSTITUTE(SUBSTITUTE(SUBSTITUTE($EJ4,"~","~~"),"*","~*"),"?","~?"))=0),"Restrição não cadastrada ou com erro: "&amp;$EJ4,"")))</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inteira",IF(COUNTIF($FD4:$FE4,"Atrasar")&gt;0,IF(COUNTIF($FD4:$FE4,"Carregar")&gt;0,"Rodada +1 turno","Rodada inteira"),IF(COUNTIF($KW4:$KZ4,"Rápido")&gt;0,"Bônus",IF(COUNTIF($KW4:$KZ4,"Reação")&gt;0,"Reação","Padrão"))&amp;IF(COUNTIF($FD4:$FE4,"Carregar")&gt;0," +1 turno",""))))</f>
        <v/>
      </c>
      <c r="GT4" s="161">
        <f>IF(OR($EK4=0,$EL4=0),"",IF(COUNTIF($KW4:$KZ4,"Inescapável")&gt;0,"Automático",IF(COUNTIF($KW4:$KZ4,"Certeiro")&gt;0,"TR para metade",IF(AND($EX4&gt;0,$FA4=0,INDEX($AF$2:$AF$11,$EL4)="Acerto"),"Acerto + TR",INDEX($AF$2:$AF$11,$EL4)))))</f>
        <v/>
      </c>
      <c r="GU4" s="161">
        <f>IF(OR($EK4=0,$EL4=0),"",IF(OR($EZ4&gt;=2,$FV4=0),UPPER(LEFT(INDEX($GE4:$GK4,1,$EB4),1))&amp;MID(INDEX($GE4:$GK4,1,$EB4),2,99),UPPER(LEFT(INDEX($GE4:$GK4,1,$EB4),1))&amp;MID(INDEX($GE4:$GK4,1,$EB4),2,99)&amp;" = "&amp;FLOOR($FV4*4.5,1)&amp;IF($FW4&gt;0," · +"&amp;$FW4&amp;"d8","")))</f>
        <v/>
      </c>
      <c r="GV4" s="161">
        <f>COUNTIF($KW4:$KZ4,"Longe")+3*COUNTIF($KW4:$KZ4,"Muito Longe")</f>
        <v/>
      </c>
      <c r="GW4" s="161">
        <f>COUNTIF($KW4:$KZ4,"Maior")+3*COUNTIF($KW4:$KZ4,"Muito Maior")</f>
        <v/>
      </c>
      <c r="GX4" s="161">
        <f>IF($EL4=0,0,CHOOSE(1+INDEX($AH$2:$AH$11,$EL4),0,$GV4,$GW4,$GV4+$GW4))</f>
        <v/>
      </c>
      <c r="GY4" s="161">
        <f>IF($EL4=0,0,CHOOSE(1+INDEX($AI$2:$AI$11,$EL4),0,$GV4,$GW4,$GV4+$GW4))</f>
        <v/>
      </c>
      <c r="GZ4" s="161">
        <f>IF(OR($EK4=0,$EL4=0),"",INDEX($AP$2:$AU$31,($EL4-1)*3+IF($EB4&gt;=6,3,2),1+MIN(5,$GX4))&amp;INDEX($AV$2:$BA$31,($EL4-1)*3+IF($EB4&gt;=6,3,2),1+MIN(5,$GY4))&amp;IF(INDEX($AJ$2:$AJ$11,$EL4)=1,IF(COUNTIF($KW4:$KZ4,"Mais Um")&gt;0," · +"&amp;COUNTIF($KW4:$KZ4,"Mais Um")&amp;IF(COUNTIF($KW4:$KZ4,"Mais Um")&gt;1," alvos"," alvo"),"")&amp;IF(COUNTIF($KW4:$KZ4,"Rajada")&gt;0,"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IFERROR(VLOOKUP($HP4,$BS$2:$BY$24,2,FALSE),0)</f>
        <v/>
      </c>
      <c r="HR4" s="161">
        <f>IFERROR(VLOOKUP($HQ4,$CA$2:$CB$4,2,FALSE),0)</f>
        <v/>
      </c>
      <c r="HS4" s="161">
        <f>IFERROR(VLOOKUP($HP4,$BS$2:$BY$24,3,FALSE),"")</f>
        <v/>
      </c>
      <c r="HT4" s="161">
        <f>IF($HQ4=0,"",IF($HR4&gt;$HM$2,"⚠ Nível "&amp;$HR4,"CE "&amp;$HQ4))</f>
        <v/>
      </c>
      <c r="HU4" s="161">
        <f>IF($HQ4=0,"",$HQ4&amp;" esp.")</f>
        <v/>
      </c>
      <c r="HV4" s="161">
        <f>'FICHA AMALDIÇOADA'!$Q$384&amp;""</f>
        <v/>
      </c>
      <c r="HW4" s="161">
        <f>IF($HP4="","",COUNTIF($HP$2:$HP4,"?*"))</f>
        <v/>
      </c>
      <c r="HY4" s="159" t="inlineStr">
        <is>
          <t>Aptidão 3</t>
        </is>
      </c>
      <c r="HZ4" s="161">
        <f>'FICHA AMALDIÇOADA'!$P$430&amp;""</f>
        <v/>
      </c>
      <c r="IA4" s="161">
        <f>IF($HZ4="","","Requisito: "&amp;IFERROR(VLOOKUP($HZ4,$CD$2:$CM$35,2,FALSE),""))</f>
        <v/>
      </c>
      <c r="IB4" s="161">
        <f>IF($HZ4="","",IFERROR(IF(ISNUMBER(VLOOKUP($HZ4,$CD$2:$CM$35,3,FALSE)),"CE "&amp;VLOOKUP($HZ4,$CD$2:$CM$35,3,FALSE),VLOOKUP($HZ4,$CD$2:$CM$35,3,FALSE)),""))</f>
        <v/>
      </c>
      <c r="IC4" s="161">
        <f>IF($HZ4="","",IFERROR(VLOOKUP($HZ4,$CD$2:$CM$35,4,FALSE),""))</f>
        <v/>
      </c>
      <c r="ID4" s="161">
        <f>IF($HZ4="","",IFERROR(VLOOKUP($HZ4,$CD$2:$CM$35,5,FALSE),""))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IFERROR(MATCH($II4,$Y$2:$Y$11,0),0)</f>
        <v/>
      </c>
      <c r="IM4" s="161">
        <f>$HM$11-IF(AND($IJ4&lt;&gt;"",$IK4=""),1,0)</f>
        <v/>
      </c>
      <c r="IN4" s="161">
        <f>IF(3&gt;$HM$10,"Nível 5",IF($IL4=0,"",IF(INDEX($AE$2:$AE$11,$IL4)&gt;=2,"—",$IM4&amp;"d8 = "&amp;FLOOR($IM4*4.5,1))))</f>
        <v/>
      </c>
      <c r="IO4" s="161">
        <f>IF(OR(3&gt;$HM$10,$IL4=0),"",INDEX($AP$2:$AU$31,($IL4-1)*3+1,1+IF(OR(AND($LA4="Longe",INDEX($AH$2:$AH$11,$IL4)&lt;&gt;2),AND($LA4="Maior",INDEX($AH$2:$AH$11,$IL4)&gt;=2)),1,0))&amp;INDEX($AV$2:$BA$31,($IL4-1)*3+1,1+IF(AND($LA4="Longe",INDEX($AI$2:$AI$11,$IL4)=1),1,0)))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IF($KG4=0,"",IF(INDEX($HV$2:$HV$13,$KG4)&lt;&gt;"",INDEX($HV$2:$HV$13,$KG4),IF(IFERROR(VLOOKUP(INDEX($HP$2:$HP$13,$KG4),$BS$2:$BY$24,7,FALSE),"")&lt;&gt;"","Do livro: "&amp;IFERROR(VLOOKUP(INDEX($HP$2:$HP$13,$KG4),$BS$2:$BY$24,7,FALSE),""),"")))</f>
        <v/>
      </c>
      <c r="KL4" s="159" t="inlineStr">
        <is>
          <t>Aptidão 1</t>
        </is>
      </c>
      <c r="KM4" s="161">
        <f>IFERROR(MATCH(1,$IF$2:$IF$13,0),0)</f>
        <v/>
      </c>
      <c r="KN4" s="161">
        <f>IF($KM4=0,"",INDEX($IB$2:$IB$13,$KM4))</f>
        <v/>
      </c>
      <c r="KO4" s="161">
        <f>IF($KM4=0,"",INDEX($HZ$2:$HZ$13,$KM4))</f>
        <v/>
      </c>
      <c r="KP4" s="161">
        <f>IF($KM4=0,"",IF(INDEX($IE$2:$IE$13,$KM4)&lt;&gt;"",INDEX($IE$2:$IE$13,$KM4),IF(IFERROR(VLOOKUP(INDEX($HZ$2:$HZ$13,$KM4),$CD$2:$CM$35,10,FALSE),"")&lt;&gt;"","Do livro: "&amp;IFERROR(VLOOKUP(INDEX($HZ$2:$HZ$13,$KM4),$CD$2:$CM$35,10,FALSE),""),"")))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c r="KW4">
        <f>IF($EE4="","",IFERROR(VLOOKUP(SUBSTITUTE(SUBSTITUTE(SUBSTITUTE($EE4,"~","~~"),"*","~*"),"?","~?"),'DADOS_MELHORIAS'!$O$2:$X$113,10,FALSE),$EE4))</f>
        <v/>
      </c>
      <c r="KX4">
        <f>IF($EF4="","",IFERROR(VLOOKUP(SUBSTITUTE(SUBSTITUTE(SUBSTITUTE($EF4,"~","~~"),"*","~*"),"?","~?"),'DADOS_MELHORIAS'!$O$2:$X$113,10,FALSE),$EF4))</f>
        <v/>
      </c>
      <c r="KY4">
        <f>IF($EG4="","",IFERROR(VLOOKUP(SUBSTITUTE(SUBSTITUTE(SUBSTITUTE($EG4,"~","~~"),"*","~*"),"?","~?"),'DADOS_MELHORIAS'!$O$2:$X$113,10,FALSE),$EG4))</f>
        <v/>
      </c>
      <c r="KZ4">
        <f>IF($EH4="","",IFERROR(VLOOKUP(SUBSTITUTE(SUBSTITUTE(SUBSTITUTE($EH4,"~","~~"),"*","~*"),"?","~?"),'DADOS_MELHORIAS'!$O$2:$X$113,10,FALSE),$EH4))</f>
        <v/>
      </c>
      <c r="LA4">
        <f>IF($IJ4="","",IFERROR(VLOOKUP(SUBSTITUTE(SUBSTITUTE(SUBSTITUTE($IJ4,"~","~~"),"*","~*"),"?","~?"),'DADOS_MELHORIAS'!$O$2:$X$113,10,FALSE),$IJ4))</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IF($AA5=0,0,$AA5+3*IFERROR(VLOOKUP($Z5,'DADOS_CRIACAO'!$H$2:$K$20,3,FALSE),0))</f>
        <v/>
      </c>
      <c r="AC5" s="161">
        <f>IFERROR(VLOOKUP($Z5,'DADOS_CRIACAO'!$H$2:$K$20,4,FALSE),0)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$BE5+3*IFERROR(VLOOKUP($BD5,'DADOS_CRIACAO'!$H$2:$K$20,3,FALSE),0)</f>
        <v/>
      </c>
      <c r="BG5" s="161">
        <f>IFERROR(VLOOKUP($BD5,'DADOS_CRIACAO'!$H$2:$K$20,4,FALSE),0)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IFERROR(MATCH($ED5,$Y$2:$Y$11,0),0)</f>
        <v/>
      </c>
      <c r="EM5" s="161">
        <f>IF($EL5=0,0,INDEX($AB$2:$AB$11,$EL5))</f>
        <v/>
      </c>
      <c r="EN5" s="161">
        <f>IFERROR(VLOOKUP(SUBSTITUTE(SUBSTITUTE(SUBSTITUTE($EE5,"~","~~"),"*","~*"),"?","~?"),'DADOS_MELHORIAS'!$O$2:$W$113,4,FALSE),0)</f>
        <v/>
      </c>
      <c r="EO5" s="161">
        <f>IFERROR(VLOOKUP(SUBSTITUTE(SUBSTITUTE(SUBSTITUTE($EF5,"~","~~"),"*","~*"),"?","~?"),'DADOS_MELHORIAS'!$O$2:$W$113,4,FALSE),0)</f>
        <v/>
      </c>
      <c r="EP5" s="161">
        <f>IFERROR(VLOOKUP(SUBSTITUTE(SUBSTITUTE(SUBSTITUTE($EG5,"~","~~"),"*","~*"),"?","~?"),'DADOS_MELHORIAS'!$O$2:$W$113,4,FALSE),0)</f>
        <v/>
      </c>
      <c r="EQ5" s="161">
        <f>IFERROR(VLOOKUP(SUBSTITUTE(SUBSTITUTE(SUBSTITUTE($EH5,"~","~~"),"*","~*"),"?","~?"),'DADOS_MELHORIAS'!$O$2:$W$113,4,FALSE),0)</f>
        <v/>
      </c>
      <c r="ER5" s="161">
        <f>IF($EL5=0,0,INDEX($AC$2:$AC$11,$EL5))</f>
        <v/>
      </c>
      <c r="ES5" s="161">
        <f>IFERROR(VLOOKUP(SUBSTITUTE(SUBSTITUTE(SUBSTITUTE($EE5,"~","~~"),"*","~*"),"?","~?"),'DADOS_MELHORIAS'!$O$2:$W$113,5,FALSE),0)</f>
        <v/>
      </c>
      <c r="ET5" s="161">
        <f>IFERROR(VLOOKUP(SUBSTITUTE(SUBSTITUTE(SUBSTITUTE($EF5,"~","~~"),"*","~*"),"?","~?"),'DADOS_MELHORIAS'!$O$2:$W$113,5,FALSE),0)</f>
        <v/>
      </c>
      <c r="EU5" s="161">
        <f>IFERROR(VLOOKUP(SUBSTITUTE(SUBSTITUTE(SUBSTITUTE($EG5,"~","~~"),"*","~*"),"?","~?"),'DADOS_MELHORIAS'!$O$2:$W$113,5,FALSE),0)</f>
        <v/>
      </c>
      <c r="EV5" s="161">
        <f>IFERROR(VLOOKUP(SUBSTITUTE(SUBSTITUTE(SUBSTITUTE($EH5,"~","~~"),"*","~*"),"?","~?"),'DADOS_MELHORIAS'!$O$2:$W$113,5,FALSE),0)</f>
        <v/>
      </c>
      <c r="EW5" s="161">
        <f>IFERROR(VLOOKUP(SUBSTITUTE(SUBSTITUTE(SUBSTITUTE($EE5,"~","~~"),"*","~*"),"?","~?"),'DADOS_MELHORIAS'!$O$2:$W$113,6,FALSE),0)+IFERROR(VLOOKUP(SUBSTITUTE(SUBSTITUTE(SUBSTITUTE($EF5,"~","~~"),"*","~*"),"?","~?"),'DADOS_MELHORIAS'!$O$2:$W$113,6,FALSE),0)+IFERROR(VLOOKUP(SUBSTITUTE(SUBSTITUTE(SUBSTITUTE($EG5,"~","~~"),"*","~*"),"?","~?"),'DADOS_MELHORIAS'!$O$2:$W$113,6,FALSE),0)+IFERROR(VLOOKUP(SUBSTITUTE(SUBSTITUTE(SUBSTITUTE($EH5,"~","~~"),"*","~*"),"?","~?"),'DADOS_MELHORIAS'!$O$2:$W$113,6,FALSE),0)</f>
        <v/>
      </c>
      <c r="EX5" s="161">
        <f>IFERROR(VLOOKUP(SUBSTITUTE(SUBSTITUTE(SUBSTITUTE($EE5,"~","~~"),"*","~*"),"?","~?"),'DADOS_MELHORIAS'!$O$2:$W$113,9,FALSE),0)+IFERROR(VLOOKUP(SUBSTITUTE(SUBSTITUTE(SUBSTITUTE($EF5,"~","~~"),"*","~*"),"?","~?"),'DADOS_MELHORIAS'!$O$2:$W$113,9,FALSE),0)+IFERROR(VLOOKUP(SUBSTITUTE(SUBSTITUTE(SUBSTITUTE($EG5,"~","~~"),"*","~*"),"?","~?"),'DADOS_MELHORIAS'!$O$2:$W$113,9,FALSE),0)+IFERROR(VLOOKUP(SUBSTITUTE(SUBSTITUTE(SUBSTITUTE($EH5,"~","~~"),"*","~*"),"?","~?"),'DADOS_MELHORIAS'!$O$2:$W$113,9,FALSE),0)</f>
        <v/>
      </c>
      <c r="EY5" s="161">
        <f>IF($EL5=0,0,INDEX($AD$2:$AD$11,$EL5))</f>
        <v/>
      </c>
      <c r="EZ5" s="161">
        <f>IF($EL5=0,0,INDEX($AE$2:$AE$11,$EL5))</f>
        <v/>
      </c>
      <c r="FA5" s="161">
        <f>IF($EL5=0,0,INDEX($AG$2:$AG$11,$EL5))</f>
        <v/>
      </c>
      <c r="FB5" s="161">
        <f>IFERROR(VLOOKUP(SUBSTITUTE(SUBSTITUTE(SUBSTITUTE($EI5,"~","~~"),"*","~*"),"?","~?"),'DADOS_RESTRICOES'!$M$2:$Q$54,3,FALSE),0)</f>
        <v/>
      </c>
      <c r="FC5" s="161">
        <f>IFERROR(VLOOKUP(SUBSTITUTE(SUBSTITUTE(SUBSTITUTE($EJ5,"~","~~"),"*","~*"),"?","~?"),'DADOS_RESTRICOES'!$M$2:$Q$54,3,FALSE),0)</f>
        <v/>
      </c>
      <c r="FD5" s="161">
        <f>IFERROR(VLOOKUP(SUBSTITUTE(SUBSTITUTE(SUBSTITUTE($EI5,"~","~~"),"*","~*"),"?","~?"),'DADOS_RESTRICOES'!$M$2:$Q$54,2,FALSE),"")</f>
        <v/>
      </c>
      <c r="FE5" s="161">
        <f>IFERROR(VLOOKUP(SUBSTITUTE(SUBSTITUTE(SUBSTITUTE($EJ5,"~","~~"),"*","~*"),"?","~?"),'DADOS_RESTRICOES'!$M$2:$Q$54,2,FALSE),"")</f>
        <v/>
      </c>
      <c r="FF5" s="161">
        <f>COUNTIF($EM5:$EQ5,1)</f>
        <v/>
      </c>
      <c r="FG5" s="161">
        <f>COUNTIF($EM5:$EQ5,2)</f>
        <v/>
      </c>
      <c r="FH5" s="161">
        <f>COUNTIF($EM5:$EQ5,3)</f>
        <v/>
      </c>
      <c r="FI5" s="161">
        <f>COUNTIF($EM5:$EQ5,4)</f>
        <v/>
      </c>
      <c r="FJ5" s="161">
        <f>COUNTIF($EM5:$EQ5,5)</f>
        <v/>
      </c>
      <c r="FK5" s="161">
        <f>COUNTIF($EM5:$EQ5,6)</f>
        <v/>
      </c>
      <c r="FL5" s="161">
        <f>COUNTIF($FB5:$FC5,1)</f>
        <v/>
      </c>
      <c r="FM5" s="161">
        <f>COUNTIF($FB5:$FC5,2)+$EY5</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(IF(COUNTIF($KW5:$KZ5,"Salto")&gt;0,1,0)+IF(COUNTIF($KW5:$KZ5,"Queima")&gt;0,1,0)+IF(COUNTIF($KW5:$KZ5,"Estilhaço")&gt;0,1,0))*FLOOR($FV5/2,1)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SUBSTITUTE(SUBSTITUTE(SUBSTITUTE($EI5,"~","~~"),"*","~*"),"?","~?"),'DADOS_RESTRICOES'!$M$2:$Q$54,4,FALSE),0)+IFERROR(VLOOKUP(SUBSTITUTE(SUBSTITUTE(SUBSTITUTE($EJ5,"~","~~"),"*","~*"),"?","~?"),'DADOS_RESTRICOES'!$M$2:$Q$54,4,FALSE),0)&gt;1,$FD5&amp;" e "&amp;$FE5&amp;" são as duas de frequência",""),IF(AND((COUNTIF($KW5:$KZ5,"Rápido")+COUNTIF($FD5:$FE5,"Rápido"))&gt;0,(COUNTIF($EE5:$EH5,"Atrasar")+COUNTIF($FD5:$FE5,"Atrasar"))&gt;0),"Rápido não entra com Atrasar",""),IF(AND((COUNTIF($KW5:$KZ5,"Reação")+COUNTIF($FD5:$FE5,"Reação"))&gt;0,(COUNTIF($KW5:$KZ5,"Rápido")+COUNTIF($FD5:$FE5,"Rápido"))&gt;0),"Reação não entra com Rápido",""),IF(AND((COUNTIF($KW5:$KZ5,"Reação")+COUNTIF($FD5:$FE5,"Reação"))&gt;0,(COUNTIF($KW5:$KZ5,"Armado")+COUNTIF($FD5:$FE5,"Armado"))&gt;0),"Reação não entra com Armado",""),IF(AND((COUNTIF($KW5:$KZ5,"Reação")+COUNTIF($FD5:$FE5,"Reação"))&gt;0,(COUNTIF($EE5:$EH5,"Atrasar")+COUNTIF($FD5:$FE5,"Atrasar"))&gt;0),"Reação não entra com Atrasar",""),IF(AND((COUNTIF($KW5:$KZ5,"Reação")+COUNTIF($FD5:$FE5,"Reação"))&gt;0,(COUNTIF($EE5:$EH5,"Parado")+COUNTIF($FD5:$FE5,"Parado"))&gt;0),"Reação não entra com Parado",""),IF(AND((COUNTIF($EE5:$EH5,"Atrasar")+COUNTIF($FD5:$FE5,"Atrasar"))&gt;0,(COUNTIF($EE5:$EH5,"Parado")+COUNTIF($FD5:$FE5,"Parado"))&gt;0),"Atrasar não entra com Parado",""),IF(AND((COUNTIF($KW5:$KZ5,"Armado")+COUNTIF($FD5:$FE5,"Armado"))&gt;0,(COUNTIF($EE5:$EH5,"Carregar")+COUNTIF($FD5:$FE5,"Carregar"))&gt;0),"Armado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Resistência",""),IF(AND(COUNTIF($KW5:$KZ5,"Inescapável")&gt;0,OR($FN5&gt;1,$FO5&gt;0)),"Inescapável não aceita outra peça",""),IF(AND($DZ5=1,$EB5&lt;3),"Liberação Máxima é de Classe 3 ou mais",""),IF(AND($DZ5=1,OR($EZ5=1,$EZ5=2)),"Liberação Máxima não serve para cura",""),IF(AND($DZ5=1,COUNTIF($KW5:$KZ5,"Inescapável")+COUNTIF($KW5:$KZ5,"Toca a Alma")&gt;0),"Esta peça não entra numa Liberação Máxima",""),IF($FV5*IF(COUNTIF($KW5:$KZ5,"Remate")&gt;0,1.25,1)+$FW5&gt;4*$EB5,($FV5*IF(COUNTIF($KW5:$KZ5,"Remate")&gt;0,1.25,1)+$FW5)&amp;" dados somando repetições"&amp;IF(COUNTIF($KW5:$KZ5,"Remate")&gt;0," e o Remate","")&amp;": o teto da Classe "&amp;$EB5&amp;" é "&amp;4*$EB5,""))),IF(AND($EE5&lt;&gt;"",COUNTIF('DADOS_MELHORIAS'!$O$2:$O$113,SUBSTITUTE(SUBSTITUTE(SUBSTITUTE($EE5,"~","~~"),"*","~*"),"?","~?"))=0),"Melhoria não cadastrada ou com erro: "&amp;$EE5,""),IF(AND($EF5&lt;&gt;"",COUNTIF('DADOS_MELHORIAS'!$O$2:$O$113,SUBSTITUTE(SUBSTITUTE(SUBSTITUTE($EF5,"~","~~"),"*","~*"),"?","~?"))=0),"Melhoria não cadastrada ou com erro: "&amp;$EF5,""),IF(AND($EG5&lt;&gt;"",COUNTIF('DADOS_MELHORIAS'!$O$2:$O$113,SUBSTITUTE(SUBSTITUTE(SUBSTITUTE($EG5,"~","~~"),"*","~*"),"?","~?"))=0),"Melhoria não cadastrada ou com erro: "&amp;$EG5,""),IF(AND($EH5&lt;&gt;"",COUNTIF('DADOS_MELHORIAS'!$O$2:$O$113,SUBSTITUTE(SUBSTITUTE(SUBSTITUTE($EH5,"~","~~"),"*","~*"),"?","~?"))=0),"Melhoria não cadastrada ou com erro: "&amp;$EH5,""),IF(AND($EI5&lt;&gt;"",COUNTIF('DADOS_RESTRICOES'!$M$2:$M$54,SUBSTITUTE(SUBSTITUTE(SUBSTITUTE($EI5,"~","~~"),"*","~*"),"?","~?"))=0),"Restrição não cadastrada ou com erro: "&amp;$EI5,""),IF(AND($EJ5&lt;&gt;"",COUNTIF('DADOS_RESTRICOES'!$M$2:$M$54,SUBSTITUTE(SUBSTITUTE(SUBSTITUTE($EJ5,"~","~~"),"*","~*"),"?","~?"))=0),"Restrição não cadastrada ou com erro: "&amp;$EJ5,"")))</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inteira",IF(COUNTIF($FD5:$FE5,"Atrasar")&gt;0,IF(COUNTIF($FD5:$FE5,"Carregar")&gt;0,"Rodada +1 turno","Rodada inteira"),IF(COUNTIF($KW5:$KZ5,"Rápido")&gt;0,"Bônus",IF(COUNTIF($KW5:$KZ5,"Reação")&gt;0,"Reação","Padrão"))&amp;IF(COUNTIF($FD5:$FE5,"Carregar")&gt;0," +1 turno",""))))</f>
        <v/>
      </c>
      <c r="GT5" s="161">
        <f>IF(OR($EK5=0,$EL5=0),"",IF(COUNTIF($KW5:$KZ5,"Inescapável")&gt;0,"Automático",IF(COUNTIF($KW5:$KZ5,"Certeiro")&gt;0,"TR para metade",IF(AND($EX5&gt;0,$FA5=0,INDEX($AF$2:$AF$11,$EL5)="Acerto"),"Acerto + TR",INDEX($AF$2:$AF$11,$EL5)))))</f>
        <v/>
      </c>
      <c r="GU5" s="161">
        <f>IF(OR($EK5=0,$EL5=0),"",IF(OR($EZ5&gt;=2,$FV5=0),UPPER(LEFT(INDEX($GE5:$GK5,1,$EB5),1))&amp;MID(INDEX($GE5:$GK5,1,$EB5),2,99),UPPER(LEFT(INDEX($GE5:$GK5,1,$EB5),1))&amp;MID(INDEX($GE5:$GK5,1,$EB5),2,99)&amp;" = "&amp;FLOOR($FV5*4.5,1)&amp;IF($FW5&gt;0," · +"&amp;$FW5&amp;"d8","")))</f>
        <v/>
      </c>
      <c r="GV5" s="161">
        <f>COUNTIF($KW5:$KZ5,"Longe")+3*COUNTIF($KW5:$KZ5,"Muito Longe")</f>
        <v/>
      </c>
      <c r="GW5" s="161">
        <f>COUNTIF($KW5:$KZ5,"Maior")+3*COUNTIF($KW5:$KZ5,"Muito Maior")</f>
        <v/>
      </c>
      <c r="GX5" s="161">
        <f>IF($EL5=0,0,CHOOSE(1+INDEX($AH$2:$AH$11,$EL5),0,$GV5,$GW5,$GV5+$GW5))</f>
        <v/>
      </c>
      <c r="GY5" s="161">
        <f>IF($EL5=0,0,CHOOSE(1+INDEX($AI$2:$AI$11,$EL5),0,$GV5,$GW5,$GV5+$GW5))</f>
        <v/>
      </c>
      <c r="GZ5" s="161">
        <f>IF(OR($EK5=0,$EL5=0),"",INDEX($AP$2:$AU$31,($EL5-1)*3+IF($EB5&gt;=6,3,2),1+MIN(5,$GX5))&amp;INDEX($AV$2:$BA$31,($EL5-1)*3+IF($EB5&gt;=6,3,2),1+MIN(5,$GY5))&amp;IF(INDEX($AJ$2:$AJ$11,$EL5)=1,IF(COUNTIF($KW5:$KZ5,"Mais Um")&gt;0," · +"&amp;COUNTIF($KW5:$KZ5,"Mais Um")&amp;IF(COUNTIF($KW5:$KZ5,"Mais Um")&gt;1," alvos"," alvo"),"")&amp;IF(COUNTIF($KW5:$KZ5,"Rajada")&gt;0,"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IFERROR(VLOOKUP($HP5,$BS$2:$BY$24,2,FALSE),0)</f>
        <v/>
      </c>
      <c r="HR5" s="161">
        <f>IFERROR(VLOOKUP($HQ5,$CA$2:$CB$4,2,FALSE),0)</f>
        <v/>
      </c>
      <c r="HS5" s="161">
        <f>IFERROR(VLOOKUP($HP5,$BS$2:$BY$24,3,FALSE),"")</f>
        <v/>
      </c>
      <c r="HT5" s="161">
        <f>IF($HQ5=0,"",IF($HR5&gt;$HM$2,"⚠ Nível "&amp;$HR5,"CE "&amp;$HQ5))</f>
        <v/>
      </c>
      <c r="HU5" s="161">
        <f>IF($HQ5=0,"",$HQ5&amp;" esp.")</f>
        <v/>
      </c>
      <c r="HV5" s="161">
        <f>'FICHA AMALDIÇOADA'!$E$392&amp;""</f>
        <v/>
      </c>
      <c r="HW5" s="161">
        <f>IF($HP5="","",COUNTIF($HP$2:$HP5,"?*"))</f>
        <v/>
      </c>
      <c r="HY5" s="159" t="inlineStr">
        <is>
          <t>Aptidão 4</t>
        </is>
      </c>
      <c r="HZ5" s="161">
        <f>'FICHA AMALDIÇOADA'!$D$450&amp;""</f>
        <v/>
      </c>
      <c r="IA5" s="161">
        <f>IF($HZ5="","","Requisito: "&amp;IFERROR(VLOOKUP($HZ5,$CD$2:$CM$35,2,FALSE),""))</f>
        <v/>
      </c>
      <c r="IB5" s="161">
        <f>IF($HZ5="","",IFERROR(IF(ISNUMBER(VLOOKUP($HZ5,$CD$2:$CM$35,3,FALSE)),"CE "&amp;VLOOKUP($HZ5,$CD$2:$CM$35,3,FALSE),VLOOKUP($HZ5,$CD$2:$CM$35,3,FALSE)),""))</f>
        <v/>
      </c>
      <c r="IC5" s="161">
        <f>IF($HZ5="","",IFERROR(VLOOKUP($HZ5,$CD$2:$CM$35,4,FALSE),""))</f>
        <v/>
      </c>
      <c r="ID5" s="161">
        <f>IF($HZ5="","",IFERROR(VLOOKUP($HZ5,$CD$2:$CM$35,5,FALSE),""))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IFERROR(MATCH($II5,$Y$2:$Y$11,0),0)</f>
        <v/>
      </c>
      <c r="IM5" s="161">
        <f>$HM$11-IF(AND($IJ5&lt;&gt;"",$IK5=""),1,0)</f>
        <v/>
      </c>
      <c r="IN5" s="161">
        <f>IF(4&gt;$HM$10,"Nível 11",IF($IL5=0,"",IF(INDEX($AE$2:$AE$11,$IL5)&gt;=2,"—",$IM5&amp;"d8 = "&amp;FLOOR($IM5*4.5,1))))</f>
        <v/>
      </c>
      <c r="IO5" s="161">
        <f>IF(OR(4&gt;$HM$10,$IL5=0),"",INDEX($AP$2:$AU$31,($IL5-1)*3+1,1+IF(OR(AND($LA5="Longe",INDEX($AH$2:$AH$11,$IL5)&lt;&gt;2),AND($LA5="Maior",INDEX($AH$2:$AH$11,$IL5)&gt;=2)),1,0))&amp;INDEX($AV$2:$BA$31,($IL5-1)*3+1,1+IF(AND($LA5="Longe",INDEX($AI$2:$AI$11,$IL5)=1),1,0)))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IF($KG5=0,"",IF(INDEX($HV$2:$HV$13,$KG5)&lt;&gt;"",INDEX($HV$2:$HV$13,$KG5),IF(IFERROR(VLOOKUP(INDEX($HP$2:$HP$13,$KG5),$BS$2:$BY$24,7,FALSE),"")&lt;&gt;"","Do livro: "&amp;IFERROR(VLOOKUP(INDEX($HP$2:$HP$13,$KG5),$BS$2:$BY$24,7,FALSE),""),"")))</f>
        <v/>
      </c>
      <c r="KL5" s="159" t="inlineStr">
        <is>
          <t>Aptidão 2</t>
        </is>
      </c>
      <c r="KM5" s="161">
        <f>IFERROR(MATCH(2,$IF$2:$IF$13,0),0)</f>
        <v/>
      </c>
      <c r="KN5" s="161">
        <f>IF($KM5=0,"",INDEX($IB$2:$IB$13,$KM5))</f>
        <v/>
      </c>
      <c r="KO5" s="161">
        <f>IF($KM5=0,"",INDEX($HZ$2:$HZ$13,$KM5))</f>
        <v/>
      </c>
      <c r="KP5" s="161">
        <f>IF($KM5=0,"",IF(INDEX($IE$2:$IE$13,$KM5)&lt;&gt;"",INDEX($IE$2:$IE$13,$KM5),IF(IFERROR(VLOOKUP(INDEX($HZ$2:$HZ$13,$KM5),$CD$2:$CM$35,10,FALSE),"")&lt;&gt;"","Do livro: "&amp;IFERROR(VLOOKUP(INDEX($HZ$2:$HZ$13,$KM5),$CD$2:$CM$35,10,FALSE),""),"")))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c r="KW5">
        <f>IF($EE5="","",IFERROR(VLOOKUP(SUBSTITUTE(SUBSTITUTE(SUBSTITUTE($EE5,"~","~~"),"*","~*"),"?","~?"),'DADOS_MELHORIAS'!$O$2:$X$113,10,FALSE),$EE5))</f>
        <v/>
      </c>
      <c r="KX5">
        <f>IF($EF5="","",IFERROR(VLOOKUP(SUBSTITUTE(SUBSTITUTE(SUBSTITUTE($EF5,"~","~~"),"*","~*"),"?","~?"),'DADOS_MELHORIAS'!$O$2:$X$113,10,FALSE),$EF5))</f>
        <v/>
      </c>
      <c r="KY5">
        <f>IF($EG5="","",IFERROR(VLOOKUP(SUBSTITUTE(SUBSTITUTE(SUBSTITUTE($EG5,"~","~~"),"*","~*"),"?","~?"),'DADOS_MELHORIAS'!$O$2:$X$113,10,FALSE),$EG5))</f>
        <v/>
      </c>
      <c r="KZ5">
        <f>IF($EH5="","",IFERROR(VLOOKUP(SUBSTITUTE(SUBSTITUTE(SUBSTITUTE($EH5,"~","~~"),"*","~*"),"?","~?"),'DADOS_MELHORIAS'!$O$2:$X$113,10,FALSE),$EH5))</f>
        <v/>
      </c>
      <c r="LA5">
        <f>IF($IJ5="","",IFERROR(VLOOKUP(SUBSTITUTE(SUBSTITUTE(SUBSTITUTE($IJ5,"~","~~"),"*","~*"),"?","~?"),'DADOS_MELHORIAS'!$O$2:$X$113,10,FALSE),$IJ5))</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IF($AA6=0,0,$AA6+3*IFERROR(VLOOKUP($Z6,'DADOS_CRIACAO'!$H$2:$K$20,3,FALSE),0))</f>
        <v/>
      </c>
      <c r="AC6" s="161">
        <f>IFERROR(VLOOKUP($Z6,'DADOS_CRIACAO'!$H$2:$K$20,4,FALSE),0)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$BE6+3*IFERROR(VLOOKUP($BD6,'DADOS_CRIACAO'!$H$2:$K$20,3,FALSE),0)</f>
        <v/>
      </c>
      <c r="BG6" s="161">
        <f>IFERROR(VLOOKUP($BD6,'DADOS_CRIACAO'!$H$2:$K$20,4,FALSE),0)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IFERROR(MATCH($ED6,$Y$2:$Y$11,0),0)</f>
        <v/>
      </c>
      <c r="EM6" s="161">
        <f>IF($EL6=0,0,INDEX($AB$2:$AB$11,$EL6))</f>
        <v/>
      </c>
      <c r="EN6" s="161">
        <f>IFERROR(VLOOKUP(SUBSTITUTE(SUBSTITUTE(SUBSTITUTE($EE6,"~","~~"),"*","~*"),"?","~?"),'DADOS_MELHORIAS'!$O$2:$W$113,4,FALSE),0)</f>
        <v/>
      </c>
      <c r="EO6" s="161">
        <f>IFERROR(VLOOKUP(SUBSTITUTE(SUBSTITUTE(SUBSTITUTE($EF6,"~","~~"),"*","~*"),"?","~?"),'DADOS_MELHORIAS'!$O$2:$W$113,4,FALSE),0)</f>
        <v/>
      </c>
      <c r="EP6" s="161">
        <f>IFERROR(VLOOKUP(SUBSTITUTE(SUBSTITUTE(SUBSTITUTE($EG6,"~","~~"),"*","~*"),"?","~?"),'DADOS_MELHORIAS'!$O$2:$W$113,4,FALSE),0)</f>
        <v/>
      </c>
      <c r="EQ6" s="161">
        <f>IFERROR(VLOOKUP(SUBSTITUTE(SUBSTITUTE(SUBSTITUTE($EH6,"~","~~"),"*","~*"),"?","~?"),'DADOS_MELHORIAS'!$O$2:$W$113,4,FALSE),0)</f>
        <v/>
      </c>
      <c r="ER6" s="161">
        <f>IF($EL6=0,0,INDEX($AC$2:$AC$11,$EL6))</f>
        <v/>
      </c>
      <c r="ES6" s="161">
        <f>IFERROR(VLOOKUP(SUBSTITUTE(SUBSTITUTE(SUBSTITUTE($EE6,"~","~~"),"*","~*"),"?","~?"),'DADOS_MELHORIAS'!$O$2:$W$113,5,FALSE),0)</f>
        <v/>
      </c>
      <c r="ET6" s="161">
        <f>IFERROR(VLOOKUP(SUBSTITUTE(SUBSTITUTE(SUBSTITUTE($EF6,"~","~~"),"*","~*"),"?","~?"),'DADOS_MELHORIAS'!$O$2:$W$113,5,FALSE),0)</f>
        <v/>
      </c>
      <c r="EU6" s="161">
        <f>IFERROR(VLOOKUP(SUBSTITUTE(SUBSTITUTE(SUBSTITUTE($EG6,"~","~~"),"*","~*"),"?","~?"),'DADOS_MELHORIAS'!$O$2:$W$113,5,FALSE),0)</f>
        <v/>
      </c>
      <c r="EV6" s="161">
        <f>IFERROR(VLOOKUP(SUBSTITUTE(SUBSTITUTE(SUBSTITUTE($EH6,"~","~~"),"*","~*"),"?","~?"),'DADOS_MELHORIAS'!$O$2:$W$113,5,FALSE),0)</f>
        <v/>
      </c>
      <c r="EW6" s="161">
        <f>IFERROR(VLOOKUP(SUBSTITUTE(SUBSTITUTE(SUBSTITUTE($EE6,"~","~~"),"*","~*"),"?","~?"),'DADOS_MELHORIAS'!$O$2:$W$113,6,FALSE),0)+IFERROR(VLOOKUP(SUBSTITUTE(SUBSTITUTE(SUBSTITUTE($EF6,"~","~~"),"*","~*"),"?","~?"),'DADOS_MELHORIAS'!$O$2:$W$113,6,FALSE),0)+IFERROR(VLOOKUP(SUBSTITUTE(SUBSTITUTE(SUBSTITUTE($EG6,"~","~~"),"*","~*"),"?","~?"),'DADOS_MELHORIAS'!$O$2:$W$113,6,FALSE),0)+IFERROR(VLOOKUP(SUBSTITUTE(SUBSTITUTE(SUBSTITUTE($EH6,"~","~~"),"*","~*"),"?","~?"),'DADOS_MELHORIAS'!$O$2:$W$113,6,FALSE),0)</f>
        <v/>
      </c>
      <c r="EX6" s="161">
        <f>IFERROR(VLOOKUP(SUBSTITUTE(SUBSTITUTE(SUBSTITUTE($EE6,"~","~~"),"*","~*"),"?","~?"),'DADOS_MELHORIAS'!$O$2:$W$113,9,FALSE),0)+IFERROR(VLOOKUP(SUBSTITUTE(SUBSTITUTE(SUBSTITUTE($EF6,"~","~~"),"*","~*"),"?","~?"),'DADOS_MELHORIAS'!$O$2:$W$113,9,FALSE),0)+IFERROR(VLOOKUP(SUBSTITUTE(SUBSTITUTE(SUBSTITUTE($EG6,"~","~~"),"*","~*"),"?","~?"),'DADOS_MELHORIAS'!$O$2:$W$113,9,FALSE),0)+IFERROR(VLOOKUP(SUBSTITUTE(SUBSTITUTE(SUBSTITUTE($EH6,"~","~~"),"*","~*"),"?","~?"),'DADOS_MELHORIAS'!$O$2:$W$113,9,FALSE),0)</f>
        <v/>
      </c>
      <c r="EY6" s="161">
        <f>IF($EL6=0,0,INDEX($AD$2:$AD$11,$EL6))</f>
        <v/>
      </c>
      <c r="EZ6" s="161">
        <f>IF($EL6=0,0,INDEX($AE$2:$AE$11,$EL6))</f>
        <v/>
      </c>
      <c r="FA6" s="161">
        <f>IF($EL6=0,0,INDEX($AG$2:$AG$11,$EL6))</f>
        <v/>
      </c>
      <c r="FB6" s="161">
        <f>IFERROR(VLOOKUP(SUBSTITUTE(SUBSTITUTE(SUBSTITUTE($EI6,"~","~~"),"*","~*"),"?","~?"),'DADOS_RESTRICOES'!$M$2:$Q$54,3,FALSE),0)</f>
        <v/>
      </c>
      <c r="FC6" s="161">
        <f>IFERROR(VLOOKUP(SUBSTITUTE(SUBSTITUTE(SUBSTITUTE($EJ6,"~","~~"),"*","~*"),"?","~?"),'DADOS_RESTRICOES'!$M$2:$Q$54,3,FALSE),0)</f>
        <v/>
      </c>
      <c r="FD6" s="161">
        <f>IFERROR(VLOOKUP(SUBSTITUTE(SUBSTITUTE(SUBSTITUTE($EI6,"~","~~"),"*","~*"),"?","~?"),'DADOS_RESTRICOES'!$M$2:$Q$54,2,FALSE),"")</f>
        <v/>
      </c>
      <c r="FE6" s="161">
        <f>IFERROR(VLOOKUP(SUBSTITUTE(SUBSTITUTE(SUBSTITUTE($EJ6,"~","~~"),"*","~*"),"?","~?"),'DADOS_RESTRICOES'!$M$2:$Q$54,2,FALSE),"")</f>
        <v/>
      </c>
      <c r="FF6" s="161">
        <f>COUNTIF($EM6:$EQ6,1)</f>
        <v/>
      </c>
      <c r="FG6" s="161">
        <f>COUNTIF($EM6:$EQ6,2)</f>
        <v/>
      </c>
      <c r="FH6" s="161">
        <f>COUNTIF($EM6:$EQ6,3)</f>
        <v/>
      </c>
      <c r="FI6" s="161">
        <f>COUNTIF($EM6:$EQ6,4)</f>
        <v/>
      </c>
      <c r="FJ6" s="161">
        <f>COUNTIF($EM6:$EQ6,5)</f>
        <v/>
      </c>
      <c r="FK6" s="161">
        <f>COUNTIF($EM6:$EQ6,6)</f>
        <v/>
      </c>
      <c r="FL6" s="161">
        <f>COUNTIF($FB6:$FC6,1)</f>
        <v/>
      </c>
      <c r="FM6" s="161">
        <f>COUNTIF($FB6:$FC6,2)+$EY6</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(IF(COUNTIF($KW6:$KZ6,"Salto")&gt;0,1,0)+IF(COUNTIF($KW6:$KZ6,"Queima")&gt;0,1,0)+IF(COUNTIF($KW6:$KZ6,"Estilhaço")&gt;0,1,0))*FLOOR($FV6/2,1)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SUBSTITUTE(SUBSTITUTE(SUBSTITUTE($EI6,"~","~~"),"*","~*"),"?","~?"),'DADOS_RESTRICOES'!$M$2:$Q$54,4,FALSE),0)+IFERROR(VLOOKUP(SUBSTITUTE(SUBSTITUTE(SUBSTITUTE($EJ6,"~","~~"),"*","~*"),"?","~?"),'DADOS_RESTRICOES'!$M$2:$Q$54,4,FALSE),0)&gt;1,$FD6&amp;" e "&amp;$FE6&amp;" são as duas de frequência",""),IF(AND((COUNTIF($KW6:$KZ6,"Rápido")+COUNTIF($FD6:$FE6,"Rápido"))&gt;0,(COUNTIF($EE6:$EH6,"Atrasar")+COUNTIF($FD6:$FE6,"Atrasar"))&gt;0),"Rápido não entra com Atrasar",""),IF(AND((COUNTIF($KW6:$KZ6,"Reação")+COUNTIF($FD6:$FE6,"Reação"))&gt;0,(COUNTIF($KW6:$KZ6,"Rápido")+COUNTIF($FD6:$FE6,"Rápido"))&gt;0),"Reação não entra com Rápido",""),IF(AND((COUNTIF($KW6:$KZ6,"Reação")+COUNTIF($FD6:$FE6,"Reação"))&gt;0,(COUNTIF($KW6:$KZ6,"Armado")+COUNTIF($FD6:$FE6,"Armado"))&gt;0),"Reação não entra com Armado",""),IF(AND((COUNTIF($KW6:$KZ6,"Reação")+COUNTIF($FD6:$FE6,"Reação"))&gt;0,(COUNTIF($EE6:$EH6,"Atrasar")+COUNTIF($FD6:$FE6,"Atrasar"))&gt;0),"Reação não entra com Atrasar",""),IF(AND((COUNTIF($KW6:$KZ6,"Reação")+COUNTIF($FD6:$FE6,"Reação"))&gt;0,(COUNTIF($EE6:$EH6,"Parado")+COUNTIF($FD6:$FE6,"Parado"))&gt;0),"Reação não entra com Parado",""),IF(AND((COUNTIF($EE6:$EH6,"Atrasar")+COUNTIF($FD6:$FE6,"Atrasar"))&gt;0,(COUNTIF($EE6:$EH6,"Parado")+COUNTIF($FD6:$FE6,"Parado"))&gt;0),"Atrasar não entra com Parado",""),IF(AND((COUNTIF($KW6:$KZ6,"Armado")+COUNTIF($FD6:$FE6,"Armado"))&gt;0,(COUNTIF($EE6:$EH6,"Carregar")+COUNTIF($FD6:$FE6,"Carregar"))&gt;0),"Armado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Resistência",""),IF(AND(COUNTIF($KW6:$KZ6,"Inescapável")&gt;0,OR($FN6&gt;1,$FO6&gt;0)),"Inescapável não aceita outra peça",""),IF(AND($DZ6=1,$EB6&lt;3),"Liberação Máxima é de Classe 3 ou mais",""),IF(AND($DZ6=1,OR($EZ6=1,$EZ6=2)),"Liberação Máxima não serve para cura",""),IF(AND($DZ6=1,COUNTIF($KW6:$KZ6,"Inescapável")+COUNTIF($KW6:$KZ6,"Toca a Alma")&gt;0),"Esta peça não entra numa Liberação Máxima",""),IF($FV6*IF(COUNTIF($KW6:$KZ6,"Remate")&gt;0,1.25,1)+$FW6&gt;4*$EB6,($FV6*IF(COUNTIF($KW6:$KZ6,"Remate")&gt;0,1.25,1)+$FW6)&amp;" dados somando repetições"&amp;IF(COUNTIF($KW6:$KZ6,"Remate")&gt;0," e o Remate","")&amp;": o teto da Classe "&amp;$EB6&amp;" é "&amp;4*$EB6,""))),IF(AND($EE6&lt;&gt;"",COUNTIF('DADOS_MELHORIAS'!$O$2:$O$113,SUBSTITUTE(SUBSTITUTE(SUBSTITUTE($EE6,"~","~~"),"*","~*"),"?","~?"))=0),"Melhoria não cadastrada ou com erro: "&amp;$EE6,""),IF(AND($EF6&lt;&gt;"",COUNTIF('DADOS_MELHORIAS'!$O$2:$O$113,SUBSTITUTE(SUBSTITUTE(SUBSTITUTE($EF6,"~","~~"),"*","~*"),"?","~?"))=0),"Melhoria não cadastrada ou com erro: "&amp;$EF6,""),IF(AND($EG6&lt;&gt;"",COUNTIF('DADOS_MELHORIAS'!$O$2:$O$113,SUBSTITUTE(SUBSTITUTE(SUBSTITUTE($EG6,"~","~~"),"*","~*"),"?","~?"))=0),"Melhoria não cadastrada ou com erro: "&amp;$EG6,""),IF(AND($EH6&lt;&gt;"",COUNTIF('DADOS_MELHORIAS'!$O$2:$O$113,SUBSTITUTE(SUBSTITUTE(SUBSTITUTE($EH6,"~","~~"),"*","~*"),"?","~?"))=0),"Melhoria não cadastrada ou com erro: "&amp;$EH6,""),IF(AND($EI6&lt;&gt;"",COUNTIF('DADOS_RESTRICOES'!$M$2:$M$54,SUBSTITUTE(SUBSTITUTE(SUBSTITUTE($EI6,"~","~~"),"*","~*"),"?","~?"))=0),"Restrição não cadastrada ou com erro: "&amp;$EI6,""),IF(AND($EJ6&lt;&gt;"",COUNTIF('DADOS_RESTRICOES'!$M$2:$M$54,SUBSTITUTE(SUBSTITUTE(SUBSTITUTE($EJ6,"~","~~"),"*","~*"),"?","~?"))=0),"Restrição não cadastrada ou com erro: "&amp;$EJ6,"")))</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inteira",IF(COUNTIF($FD6:$FE6,"Atrasar")&gt;0,IF(COUNTIF($FD6:$FE6,"Carregar")&gt;0,"Rodada +1 turno","Rodada inteira"),IF(COUNTIF($KW6:$KZ6,"Rápido")&gt;0,"Bônus",IF(COUNTIF($KW6:$KZ6,"Reação")&gt;0,"Reação","Padrão"))&amp;IF(COUNTIF($FD6:$FE6,"Carregar")&gt;0," +1 turno",""))))</f>
        <v/>
      </c>
      <c r="GT6" s="161">
        <f>IF(OR($EK6=0,$EL6=0),"",IF(COUNTIF($KW6:$KZ6,"Inescapável")&gt;0,"Automático",IF(COUNTIF($KW6:$KZ6,"Certeiro")&gt;0,"TR para metade",IF(AND($EX6&gt;0,$FA6=0,INDEX($AF$2:$AF$11,$EL6)="Acerto"),"Acerto + TR",INDEX($AF$2:$AF$11,$EL6)))))</f>
        <v/>
      </c>
      <c r="GU6" s="161">
        <f>IF(OR($EK6=0,$EL6=0),"",IF(OR($EZ6&gt;=2,$FV6=0),UPPER(LEFT(INDEX($GE6:$GK6,1,$EB6),1))&amp;MID(INDEX($GE6:$GK6,1,$EB6),2,99),UPPER(LEFT(INDEX($GE6:$GK6,1,$EB6),1))&amp;MID(INDEX($GE6:$GK6,1,$EB6),2,99)&amp;" = "&amp;FLOOR($FV6*4.5,1)&amp;IF($FW6&gt;0," · +"&amp;$FW6&amp;"d8","")))</f>
        <v/>
      </c>
      <c r="GV6" s="161">
        <f>COUNTIF($KW6:$KZ6,"Longe")+3*COUNTIF($KW6:$KZ6,"Muito Longe")</f>
        <v/>
      </c>
      <c r="GW6" s="161">
        <f>COUNTIF($KW6:$KZ6,"Maior")+3*COUNTIF($KW6:$KZ6,"Muito Maior")</f>
        <v/>
      </c>
      <c r="GX6" s="161">
        <f>IF($EL6=0,0,CHOOSE(1+INDEX($AH$2:$AH$11,$EL6),0,$GV6,$GW6,$GV6+$GW6))</f>
        <v/>
      </c>
      <c r="GY6" s="161">
        <f>IF($EL6=0,0,CHOOSE(1+INDEX($AI$2:$AI$11,$EL6),0,$GV6,$GW6,$GV6+$GW6))</f>
        <v/>
      </c>
      <c r="GZ6" s="161">
        <f>IF(OR($EK6=0,$EL6=0),"",INDEX($AP$2:$AU$31,($EL6-1)*3+IF($EB6&gt;=6,3,2),1+MIN(5,$GX6))&amp;INDEX($AV$2:$BA$31,($EL6-1)*3+IF($EB6&gt;=6,3,2),1+MIN(5,$GY6))&amp;IF(INDEX($AJ$2:$AJ$11,$EL6)=1,IF(COUNTIF($KW6:$KZ6,"Mais Um")&gt;0," · +"&amp;COUNTIF($KW6:$KZ6,"Mais Um")&amp;IF(COUNTIF($KW6:$KZ6,"Mais Um")&gt;1," alvos"," alvo"),"")&amp;IF(COUNTIF($KW6:$KZ6,"Rajada")&gt;0,"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IFERROR(VLOOKUP($HP6,$BS$2:$BY$24,2,FALSE),0)</f>
        <v/>
      </c>
      <c r="HR6" s="161">
        <f>IFERROR(VLOOKUP($HQ6,$CA$2:$CB$4,2,FALSE),0)</f>
        <v/>
      </c>
      <c r="HS6" s="161">
        <f>IFERROR(VLOOKUP($HP6,$BS$2:$BY$24,3,FALSE),"")</f>
        <v/>
      </c>
      <c r="HT6" s="161">
        <f>IF($HQ6=0,"",IF($HR6&gt;$HM$2,"⚠ Nível "&amp;$HR6,"CE "&amp;$HQ6))</f>
        <v/>
      </c>
      <c r="HU6" s="161">
        <f>IF($HQ6=0,"",$HQ6&amp;" esp.")</f>
        <v/>
      </c>
      <c r="HV6" s="161">
        <f>'FICHA AMALDIÇOADA'!$K$392&amp;""</f>
        <v/>
      </c>
      <c r="HW6" s="161">
        <f>IF($HP6="","",COUNTIF($HP$2:$HP6,"?*"))</f>
        <v/>
      </c>
      <c r="HY6" s="159" t="inlineStr">
        <is>
          <t>Aptidão 5</t>
        </is>
      </c>
      <c r="HZ6" s="161">
        <f>'FICHA AMALDIÇOADA'!$J$450&amp;""</f>
        <v/>
      </c>
      <c r="IA6" s="161">
        <f>IF($HZ6="","","Requisito: "&amp;IFERROR(VLOOKUP($HZ6,$CD$2:$CM$35,2,FALSE),""))</f>
        <v/>
      </c>
      <c r="IB6" s="161">
        <f>IF($HZ6="","",IFERROR(IF(ISNUMBER(VLOOKUP($HZ6,$CD$2:$CM$35,3,FALSE)),"CE "&amp;VLOOKUP($HZ6,$CD$2:$CM$35,3,FALSE),VLOOKUP($HZ6,$CD$2:$CM$35,3,FALSE)),""))</f>
        <v/>
      </c>
      <c r="IC6" s="161">
        <f>IF($HZ6="","",IFERROR(VLOOKUP($HZ6,$CD$2:$CM$35,4,FALSE),""))</f>
        <v/>
      </c>
      <c r="ID6" s="161">
        <f>IF($HZ6="","",IFERROR(VLOOKUP($HZ6,$CD$2:$CM$35,5,FALSE),""))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IFERROR(MATCH($II6,$Y$2:$Y$11,0),0)</f>
        <v/>
      </c>
      <c r="IM6" s="161">
        <f>$HM$11-IF(AND($IJ6&lt;&gt;"",$IK6=""),1,0)</f>
        <v/>
      </c>
      <c r="IN6" s="161">
        <f>IF(5&gt;$HM$10,"Nível 17",IF($IL6=0,"",IF(INDEX($AE$2:$AE$11,$IL6)&gt;=2,"—",$IM6&amp;"d8 = "&amp;FLOOR($IM6*4.5,1))))</f>
        <v/>
      </c>
      <c r="IO6" s="161">
        <f>IF(OR(5&gt;$HM$10,$IL6=0),"",INDEX($AP$2:$AU$31,($IL6-1)*3+1,1+IF(OR(AND($LA6="Longe",INDEX($AH$2:$AH$11,$IL6)&lt;&gt;2),AND($LA6="Maior",INDEX($AH$2:$AH$11,$IL6)&gt;=2)),1,0))&amp;INDEX($AV$2:$BA$31,($IL6-1)*3+1,1+IF(AND($LA6="Longe",INDEX($AI$2:$AI$11,$IL6)=1),1,0)))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IF($KG6=0,"",IF(INDEX($HV$2:$HV$13,$KG6)&lt;&gt;"",INDEX($HV$2:$HV$13,$KG6),IF(IFERROR(VLOOKUP(INDEX($HP$2:$HP$13,$KG6),$BS$2:$BY$24,7,FALSE),"")&lt;&gt;"","Do livro: "&amp;IFERROR(VLOOKUP(INDEX($HP$2:$HP$13,$KG6),$BS$2:$BY$24,7,FALSE),""),"")))</f>
        <v/>
      </c>
      <c r="KL6" s="159" t="inlineStr">
        <is>
          <t>Aptidão 3</t>
        </is>
      </c>
      <c r="KM6" s="161">
        <f>IFERROR(MATCH(3,$IF$2:$IF$13,0),0)</f>
        <v/>
      </c>
      <c r="KN6" s="161">
        <f>IF($KM6=0,"",INDEX($IB$2:$IB$13,$KM6))</f>
        <v/>
      </c>
      <c r="KO6" s="161">
        <f>IF($KM6=0,"",INDEX($HZ$2:$HZ$13,$KM6))</f>
        <v/>
      </c>
      <c r="KP6" s="161">
        <f>IF($KM6=0,"",IF(INDEX($IE$2:$IE$13,$KM6)&lt;&gt;"",INDEX($IE$2:$IE$13,$KM6),IF(IFERROR(VLOOKUP(INDEX($HZ$2:$HZ$13,$KM6),$CD$2:$CM$35,10,FALSE),"")&lt;&gt;"","Do livro: "&amp;IFERROR(VLOOKUP(INDEX($HZ$2:$HZ$13,$KM6),$CD$2:$CM$35,10,FALSE),""),"")))</f>
        <v/>
      </c>
      <c r="KR6" s="159" t="inlineStr">
        <is>
          <t>aptidões</t>
        </is>
      </c>
      <c r="KS6" s="161">
        <f>UPPER(INDEX($D$6:$G$6,1,$A$2))&amp;"  ·  "&amp;COUNTIF($KO$4:$KO$15,"?*")&amp;" de 12, mais as duas de graça"</f>
        <v/>
      </c>
      <c r="KU6" s="159" t="inlineStr">
        <is>
          <t>J15</t>
        </is>
      </c>
      <c r="KV6" s="161">
        <f>UPPER(INDEX(DADOS_AM!$D$13:$G$13,1,DADOS_AM!$A$2))</f>
        <v/>
      </c>
      <c r="KW6">
        <f>IF($EE6="","",IFERROR(VLOOKUP(SUBSTITUTE(SUBSTITUTE(SUBSTITUTE($EE6,"~","~~"),"*","~*"),"?","~?"),'DADOS_MELHORIAS'!$O$2:$X$113,10,FALSE),$EE6))</f>
        <v/>
      </c>
      <c r="KX6">
        <f>IF($EF6="","",IFERROR(VLOOKUP(SUBSTITUTE(SUBSTITUTE(SUBSTITUTE($EF6,"~","~~"),"*","~*"),"?","~?"),'DADOS_MELHORIAS'!$O$2:$X$113,10,FALSE),$EF6))</f>
        <v/>
      </c>
      <c r="KY6">
        <f>IF($EG6="","",IFERROR(VLOOKUP(SUBSTITUTE(SUBSTITUTE(SUBSTITUTE($EG6,"~","~~"),"*","~*"),"?","~?"),'DADOS_MELHORIAS'!$O$2:$X$113,10,FALSE),$EG6))</f>
        <v/>
      </c>
      <c r="KZ6">
        <f>IF($EH6="","",IFERROR(VLOOKUP(SUBSTITUTE(SUBSTITUTE(SUBSTITUTE($EH6,"~","~~"),"*","~*"),"?","~?"),'DADOS_MELHORIAS'!$O$2:$X$113,10,FALSE),$EH6))</f>
        <v/>
      </c>
      <c r="LA6">
        <f>IF($IJ6="","",IFERROR(VLOOKUP(SUBSTITUTE(SUBSTITUTE(SUBSTITUTE($IJ6,"~","~~"),"*","~*"),"?","~?"),'DADOS_MELHORIAS'!$O$2:$X$113,10,FALSE),$IJ6))</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IF($AA7=0,0,$AA7+3*IFERROR(VLOOKUP($Z7,'DADOS_CRIACAO'!$H$2:$K$20,3,FALSE),0))</f>
        <v/>
      </c>
      <c r="AC7" s="161">
        <f>IFERROR(VLOOKUP($Z7,'DADOS_CRIACAO'!$H$2:$K$20,4,FALSE),0)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$BE7+3*IFERROR(VLOOKUP($BD7,'DADOS_CRIACAO'!$H$2:$K$20,3,FALSE),0)</f>
        <v/>
      </c>
      <c r="BG7" s="161">
        <f>IFERROR(VLOOKUP($BD7,'DADOS_CRIACAO'!$H$2:$K$20,4,FALSE),0)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IFERROR(MATCH($ED7,$Y$2:$Y$11,0),0)</f>
        <v/>
      </c>
      <c r="EM7" s="161">
        <f>IF($EL7=0,0,INDEX($AB$2:$AB$11,$EL7))</f>
        <v/>
      </c>
      <c r="EN7" s="161">
        <f>IFERROR(VLOOKUP(SUBSTITUTE(SUBSTITUTE(SUBSTITUTE($EE7,"~","~~"),"*","~*"),"?","~?"),'DADOS_MELHORIAS'!$O$2:$W$113,4,FALSE),0)</f>
        <v/>
      </c>
      <c r="EO7" s="161">
        <f>IFERROR(VLOOKUP(SUBSTITUTE(SUBSTITUTE(SUBSTITUTE($EF7,"~","~~"),"*","~*"),"?","~?"),'DADOS_MELHORIAS'!$O$2:$W$113,4,FALSE),0)</f>
        <v/>
      </c>
      <c r="EP7" s="161">
        <f>IFERROR(VLOOKUP(SUBSTITUTE(SUBSTITUTE(SUBSTITUTE($EG7,"~","~~"),"*","~*"),"?","~?"),'DADOS_MELHORIAS'!$O$2:$W$113,4,FALSE),0)</f>
        <v/>
      </c>
      <c r="EQ7" s="161">
        <f>IFERROR(VLOOKUP(SUBSTITUTE(SUBSTITUTE(SUBSTITUTE($EH7,"~","~~"),"*","~*"),"?","~?"),'DADOS_MELHORIAS'!$O$2:$W$113,4,FALSE),0)</f>
        <v/>
      </c>
      <c r="ER7" s="161">
        <f>IF($EL7=0,0,INDEX($AC$2:$AC$11,$EL7))</f>
        <v/>
      </c>
      <c r="ES7" s="161">
        <f>IFERROR(VLOOKUP(SUBSTITUTE(SUBSTITUTE(SUBSTITUTE($EE7,"~","~~"),"*","~*"),"?","~?"),'DADOS_MELHORIAS'!$O$2:$W$113,5,FALSE),0)</f>
        <v/>
      </c>
      <c r="ET7" s="161">
        <f>IFERROR(VLOOKUP(SUBSTITUTE(SUBSTITUTE(SUBSTITUTE($EF7,"~","~~"),"*","~*"),"?","~?"),'DADOS_MELHORIAS'!$O$2:$W$113,5,FALSE),0)</f>
        <v/>
      </c>
      <c r="EU7" s="161">
        <f>IFERROR(VLOOKUP(SUBSTITUTE(SUBSTITUTE(SUBSTITUTE($EG7,"~","~~"),"*","~*"),"?","~?"),'DADOS_MELHORIAS'!$O$2:$W$113,5,FALSE),0)</f>
        <v/>
      </c>
      <c r="EV7" s="161">
        <f>IFERROR(VLOOKUP(SUBSTITUTE(SUBSTITUTE(SUBSTITUTE($EH7,"~","~~"),"*","~*"),"?","~?"),'DADOS_MELHORIAS'!$O$2:$W$113,5,FALSE),0)</f>
        <v/>
      </c>
      <c r="EW7" s="161">
        <f>IFERROR(VLOOKUP(SUBSTITUTE(SUBSTITUTE(SUBSTITUTE($EE7,"~","~~"),"*","~*"),"?","~?"),'DADOS_MELHORIAS'!$O$2:$W$113,6,FALSE),0)+IFERROR(VLOOKUP(SUBSTITUTE(SUBSTITUTE(SUBSTITUTE($EF7,"~","~~"),"*","~*"),"?","~?"),'DADOS_MELHORIAS'!$O$2:$W$113,6,FALSE),0)+IFERROR(VLOOKUP(SUBSTITUTE(SUBSTITUTE(SUBSTITUTE($EG7,"~","~~"),"*","~*"),"?","~?"),'DADOS_MELHORIAS'!$O$2:$W$113,6,FALSE),0)+IFERROR(VLOOKUP(SUBSTITUTE(SUBSTITUTE(SUBSTITUTE($EH7,"~","~~"),"*","~*"),"?","~?"),'DADOS_MELHORIAS'!$O$2:$W$113,6,FALSE),0)</f>
        <v/>
      </c>
      <c r="EX7" s="161">
        <f>IFERROR(VLOOKUP(SUBSTITUTE(SUBSTITUTE(SUBSTITUTE($EE7,"~","~~"),"*","~*"),"?","~?"),'DADOS_MELHORIAS'!$O$2:$W$113,9,FALSE),0)+IFERROR(VLOOKUP(SUBSTITUTE(SUBSTITUTE(SUBSTITUTE($EF7,"~","~~"),"*","~*"),"?","~?"),'DADOS_MELHORIAS'!$O$2:$W$113,9,FALSE),0)+IFERROR(VLOOKUP(SUBSTITUTE(SUBSTITUTE(SUBSTITUTE($EG7,"~","~~"),"*","~*"),"?","~?"),'DADOS_MELHORIAS'!$O$2:$W$113,9,FALSE),0)+IFERROR(VLOOKUP(SUBSTITUTE(SUBSTITUTE(SUBSTITUTE($EH7,"~","~~"),"*","~*"),"?","~?"),'DADOS_MELHORIAS'!$O$2:$W$113,9,FALSE),0)</f>
        <v/>
      </c>
      <c r="EY7" s="161">
        <f>IF($EL7=0,0,INDEX($AD$2:$AD$11,$EL7))</f>
        <v/>
      </c>
      <c r="EZ7" s="161">
        <f>IF($EL7=0,0,INDEX($AE$2:$AE$11,$EL7))</f>
        <v/>
      </c>
      <c r="FA7" s="161">
        <f>IF($EL7=0,0,INDEX($AG$2:$AG$11,$EL7))</f>
        <v/>
      </c>
      <c r="FB7" s="161">
        <f>IFERROR(VLOOKUP(SUBSTITUTE(SUBSTITUTE(SUBSTITUTE($EI7,"~","~~"),"*","~*"),"?","~?"),'DADOS_RESTRICOES'!$M$2:$Q$54,3,FALSE),0)</f>
        <v/>
      </c>
      <c r="FC7" s="161">
        <f>IFERROR(VLOOKUP(SUBSTITUTE(SUBSTITUTE(SUBSTITUTE($EJ7,"~","~~"),"*","~*"),"?","~?"),'DADOS_RESTRICOES'!$M$2:$Q$54,3,FALSE),0)</f>
        <v/>
      </c>
      <c r="FD7" s="161">
        <f>IFERROR(VLOOKUP(SUBSTITUTE(SUBSTITUTE(SUBSTITUTE($EI7,"~","~~"),"*","~*"),"?","~?"),'DADOS_RESTRICOES'!$M$2:$Q$54,2,FALSE),"")</f>
        <v/>
      </c>
      <c r="FE7" s="161">
        <f>IFERROR(VLOOKUP(SUBSTITUTE(SUBSTITUTE(SUBSTITUTE($EJ7,"~","~~"),"*","~*"),"?","~?"),'DADOS_RESTRICOES'!$M$2:$Q$54,2,FALSE),"")</f>
        <v/>
      </c>
      <c r="FF7" s="161">
        <f>COUNTIF($EM7:$EQ7,1)</f>
        <v/>
      </c>
      <c r="FG7" s="161">
        <f>COUNTIF($EM7:$EQ7,2)</f>
        <v/>
      </c>
      <c r="FH7" s="161">
        <f>COUNTIF($EM7:$EQ7,3)</f>
        <v/>
      </c>
      <c r="FI7" s="161">
        <f>COUNTIF($EM7:$EQ7,4)</f>
        <v/>
      </c>
      <c r="FJ7" s="161">
        <f>COUNTIF($EM7:$EQ7,5)</f>
        <v/>
      </c>
      <c r="FK7" s="161">
        <f>COUNTIF($EM7:$EQ7,6)</f>
        <v/>
      </c>
      <c r="FL7" s="161">
        <f>COUNTIF($FB7:$FC7,1)</f>
        <v/>
      </c>
      <c r="FM7" s="161">
        <f>COUNTIF($FB7:$FC7,2)+$EY7</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(IF(COUNTIF($KW7:$KZ7,"Salto")&gt;0,1,0)+IF(COUNTIF($KW7:$KZ7,"Queima")&gt;0,1,0)+IF(COUNTIF($KW7:$KZ7,"Estilhaço")&gt;0,1,0))*FLOOR($FV7/2,1)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SUBSTITUTE(SUBSTITUTE(SUBSTITUTE($EI7,"~","~~"),"*","~*"),"?","~?"),'DADOS_RESTRICOES'!$M$2:$Q$54,4,FALSE),0)+IFERROR(VLOOKUP(SUBSTITUTE(SUBSTITUTE(SUBSTITUTE($EJ7,"~","~~"),"*","~*"),"?","~?"),'DADOS_RESTRICOES'!$M$2:$Q$54,4,FALSE),0)&gt;1,$FD7&amp;" e "&amp;$FE7&amp;" são as duas de frequência",""),IF(AND((COUNTIF($KW7:$KZ7,"Rápido")+COUNTIF($FD7:$FE7,"Rápido"))&gt;0,(COUNTIF($EE7:$EH7,"Atrasar")+COUNTIF($FD7:$FE7,"Atrasar"))&gt;0),"Rápido não entra com Atrasar",""),IF(AND((COUNTIF($KW7:$KZ7,"Reação")+COUNTIF($FD7:$FE7,"Reação"))&gt;0,(COUNTIF($KW7:$KZ7,"Rápido")+COUNTIF($FD7:$FE7,"Rápido"))&gt;0),"Reação não entra com Rápido",""),IF(AND((COUNTIF($KW7:$KZ7,"Reação")+COUNTIF($FD7:$FE7,"Reação"))&gt;0,(COUNTIF($KW7:$KZ7,"Armado")+COUNTIF($FD7:$FE7,"Armado"))&gt;0),"Reação não entra com Armado",""),IF(AND((COUNTIF($KW7:$KZ7,"Reação")+COUNTIF($FD7:$FE7,"Reação"))&gt;0,(COUNTIF($EE7:$EH7,"Atrasar")+COUNTIF($FD7:$FE7,"Atrasar"))&gt;0),"Reação não entra com Atrasar",""),IF(AND((COUNTIF($KW7:$KZ7,"Reação")+COUNTIF($FD7:$FE7,"Reação"))&gt;0,(COUNTIF($EE7:$EH7,"Parado")+COUNTIF($FD7:$FE7,"Parado"))&gt;0),"Reação não entra com Parado",""),IF(AND((COUNTIF($EE7:$EH7,"Atrasar")+COUNTIF($FD7:$FE7,"Atrasar"))&gt;0,(COUNTIF($EE7:$EH7,"Parado")+COUNTIF($FD7:$FE7,"Parado"))&gt;0),"Atrasar não entra com Parado",""),IF(AND((COUNTIF($KW7:$KZ7,"Armado")+COUNTIF($FD7:$FE7,"Armado"))&gt;0,(COUNTIF($EE7:$EH7,"Carregar")+COUNTIF($FD7:$FE7,"Carregar"))&gt;0),"Armado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Resistência",""),IF(AND(COUNTIF($KW7:$KZ7,"Inescapável")&gt;0,OR($FN7&gt;1,$FO7&gt;0)),"Inescapável não aceita outra peça",""),IF(AND($DZ7=1,$EB7&lt;3),"Liberação Máxima é de Classe 3 ou mais",""),IF(AND($DZ7=1,OR($EZ7=1,$EZ7=2)),"Liberação Máxima não serve para cura",""),IF(AND($DZ7=1,COUNTIF($KW7:$KZ7,"Inescapável")+COUNTIF($KW7:$KZ7,"Toca a Alma")&gt;0),"Esta peça não entra numa Liberação Máxima",""),IF($FV7*IF(COUNTIF($KW7:$KZ7,"Remate")&gt;0,1.25,1)+$FW7&gt;4*$EB7,($FV7*IF(COUNTIF($KW7:$KZ7,"Remate")&gt;0,1.25,1)+$FW7)&amp;" dados somando repetições"&amp;IF(COUNTIF($KW7:$KZ7,"Remate")&gt;0," e o Remate","")&amp;": o teto da Classe "&amp;$EB7&amp;" é "&amp;4*$EB7,""))),IF(AND($EE7&lt;&gt;"",COUNTIF('DADOS_MELHORIAS'!$O$2:$O$113,SUBSTITUTE(SUBSTITUTE(SUBSTITUTE($EE7,"~","~~"),"*","~*"),"?","~?"))=0),"Melhoria não cadastrada ou com erro: "&amp;$EE7,""),IF(AND($EF7&lt;&gt;"",COUNTIF('DADOS_MELHORIAS'!$O$2:$O$113,SUBSTITUTE(SUBSTITUTE(SUBSTITUTE($EF7,"~","~~"),"*","~*"),"?","~?"))=0),"Melhoria não cadastrada ou com erro: "&amp;$EF7,""),IF(AND($EG7&lt;&gt;"",COUNTIF('DADOS_MELHORIAS'!$O$2:$O$113,SUBSTITUTE(SUBSTITUTE(SUBSTITUTE($EG7,"~","~~"),"*","~*"),"?","~?"))=0),"Melhoria não cadastrada ou com erro: "&amp;$EG7,""),IF(AND($EH7&lt;&gt;"",COUNTIF('DADOS_MELHORIAS'!$O$2:$O$113,SUBSTITUTE(SUBSTITUTE(SUBSTITUTE($EH7,"~","~~"),"*","~*"),"?","~?"))=0),"Melhoria não cadastrada ou com erro: "&amp;$EH7,""),IF(AND($EI7&lt;&gt;"",COUNTIF('DADOS_RESTRICOES'!$M$2:$M$54,SUBSTITUTE(SUBSTITUTE(SUBSTITUTE($EI7,"~","~~"),"*","~*"),"?","~?"))=0),"Restrição não cadastrada ou com erro: "&amp;$EI7,""),IF(AND($EJ7&lt;&gt;"",COUNTIF('DADOS_RESTRICOES'!$M$2:$M$54,SUBSTITUTE(SUBSTITUTE(SUBSTITUTE($EJ7,"~","~~"),"*","~*"),"?","~?"))=0),"Restrição não cadastrada ou com erro: "&amp;$EJ7,"")))</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inteira",IF(COUNTIF($FD7:$FE7,"Atrasar")&gt;0,IF(COUNTIF($FD7:$FE7,"Carregar")&gt;0,"Rodada +1 turno","Rodada inteira"),IF(COUNTIF($KW7:$KZ7,"Rápido")&gt;0,"Bônus",IF(COUNTIF($KW7:$KZ7,"Reação")&gt;0,"Reação","Padrão"))&amp;IF(COUNTIF($FD7:$FE7,"Carregar")&gt;0," +1 turno",""))))</f>
        <v/>
      </c>
      <c r="GT7" s="161">
        <f>IF(OR($EK7=0,$EL7=0),"",IF(COUNTIF($KW7:$KZ7,"Inescapável")&gt;0,"Automático",IF(COUNTIF($KW7:$KZ7,"Certeiro")&gt;0,"TR para metade",IF(AND($EX7&gt;0,$FA7=0,INDEX($AF$2:$AF$11,$EL7)="Acerto"),"Acerto + TR",INDEX($AF$2:$AF$11,$EL7)))))</f>
        <v/>
      </c>
      <c r="GU7" s="161">
        <f>IF(OR($EK7=0,$EL7=0),"",IF(OR($EZ7&gt;=2,$FV7=0),UPPER(LEFT(INDEX($GE7:$GK7,1,$EB7),1))&amp;MID(INDEX($GE7:$GK7,1,$EB7),2,99),UPPER(LEFT(INDEX($GE7:$GK7,1,$EB7),1))&amp;MID(INDEX($GE7:$GK7,1,$EB7),2,99)&amp;" = "&amp;FLOOR($FV7*4.5,1)&amp;IF($FW7&gt;0," · +"&amp;$FW7&amp;"d8","")))</f>
        <v/>
      </c>
      <c r="GV7" s="161">
        <f>COUNTIF($KW7:$KZ7,"Longe")+3*COUNTIF($KW7:$KZ7,"Muito Longe")</f>
        <v/>
      </c>
      <c r="GW7" s="161">
        <f>COUNTIF($KW7:$KZ7,"Maior")+3*COUNTIF($KW7:$KZ7,"Muito Maior")</f>
        <v/>
      </c>
      <c r="GX7" s="161">
        <f>IF($EL7=0,0,CHOOSE(1+INDEX($AH$2:$AH$11,$EL7),0,$GV7,$GW7,$GV7+$GW7))</f>
        <v/>
      </c>
      <c r="GY7" s="161">
        <f>IF($EL7=0,0,CHOOSE(1+INDEX($AI$2:$AI$11,$EL7),0,$GV7,$GW7,$GV7+$GW7))</f>
        <v/>
      </c>
      <c r="GZ7" s="161">
        <f>IF(OR($EK7=0,$EL7=0),"",INDEX($AP$2:$AU$31,($EL7-1)*3+IF($EB7&gt;=6,3,2),1+MIN(5,$GX7))&amp;INDEX($AV$2:$BA$31,($EL7-1)*3+IF($EB7&gt;=6,3,2),1+MIN(5,$GY7))&amp;IF(INDEX($AJ$2:$AJ$11,$EL7)=1,IF(COUNTIF($KW7:$KZ7,"Mais Um")&gt;0," · +"&amp;COUNTIF($KW7:$KZ7,"Mais Um")&amp;IF(COUNTIF($KW7:$KZ7,"Mais Um")&gt;1," alvos"," alvo"),"")&amp;IF(COUNTIF($KW7:$KZ7,"Rajada")&gt;0,"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IFERROR(VLOOKUP($HP7,$BS$2:$BY$24,2,FALSE),0)</f>
        <v/>
      </c>
      <c r="HR7" s="161">
        <f>IFERROR(VLOOKUP($HQ7,$CA$2:$CB$4,2,FALSE),0)</f>
        <v/>
      </c>
      <c r="HS7" s="161">
        <f>IFERROR(VLOOKUP($HP7,$BS$2:$BY$24,3,FALSE),"")</f>
        <v/>
      </c>
      <c r="HT7" s="161">
        <f>IF($HQ7=0,"",IF($HR7&gt;$HM$2,"⚠ Nível "&amp;$HR7,"CE "&amp;$HQ7))</f>
        <v/>
      </c>
      <c r="HU7" s="161">
        <f>IF($HQ7=0,"",IF(1&gt;$HM$8,"⚠ Vaga","Grátis"))</f>
        <v/>
      </c>
      <c r="HV7" s="161">
        <f>'FICHA AMALDIÇOADA'!$E$402&amp;""</f>
        <v/>
      </c>
      <c r="HW7" s="161">
        <f>IF($HP7="","",COUNTIF($HP$2:$HP7,"?*"))</f>
        <v/>
      </c>
      <c r="HY7" s="159" t="inlineStr">
        <is>
          <t>Aptidão 6</t>
        </is>
      </c>
      <c r="HZ7" s="161">
        <f>'FICHA AMALDIÇOADA'!$P$450&amp;""</f>
        <v/>
      </c>
      <c r="IA7" s="161">
        <f>IF($HZ7="","","Requisito: "&amp;IFERROR(VLOOKUP($HZ7,$CD$2:$CM$35,2,FALSE),""))</f>
        <v/>
      </c>
      <c r="IB7" s="161">
        <f>IF($HZ7="","",IFERROR(IF(ISNUMBER(VLOOKUP($HZ7,$CD$2:$CM$35,3,FALSE)),"CE "&amp;VLOOKUP($HZ7,$CD$2:$CM$35,3,FALSE),VLOOKUP($HZ7,$CD$2:$CM$35,3,FALSE)),""))</f>
        <v/>
      </c>
      <c r="IC7" s="161">
        <f>IF($HZ7="","",IFERROR(VLOOKUP($HZ7,$CD$2:$CM$35,4,FALSE),""))</f>
        <v/>
      </c>
      <c r="ID7" s="161">
        <f>IF($HZ7="","",IFERROR(VLOOKUP($HZ7,$CD$2:$CM$35,5,FALSE),""))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IF($KG7=0,"",IF(INDEX($HV$2:$HV$13,$KG7)&lt;&gt;"",INDEX($HV$2:$HV$13,$KG7),IF(IFERROR(VLOOKUP(INDEX($HP$2:$HP$13,$KG7),$BS$2:$BY$24,7,FALSE),"")&lt;&gt;"","Do livro: "&amp;IFERROR(VLOOKUP(INDEX($HP$2:$HP$13,$KG7),$BS$2:$BY$24,7,FALSE),""),"")))</f>
        <v/>
      </c>
      <c r="KL7" s="159" t="inlineStr">
        <is>
          <t>Aptidão 4</t>
        </is>
      </c>
      <c r="KM7" s="161">
        <f>IFERROR(MATCH(4,$IF$2:$IF$13,0),0)</f>
        <v/>
      </c>
      <c r="KN7" s="161">
        <f>IF($KM7=0,"",INDEX($IB$2:$IB$13,$KM7))</f>
        <v/>
      </c>
      <c r="KO7" s="161">
        <f>IF($KM7=0,"",INDEX($HZ$2:$HZ$13,$KM7))</f>
        <v/>
      </c>
      <c r="KP7" s="161">
        <f>IF($KM7=0,"",IF(INDEX($IE$2:$IE$13,$KM7)&lt;&gt;"",INDEX($IE$2:$IE$13,$KM7),IF(IFERROR(VLOOKUP(INDEX($HZ$2:$HZ$13,$KM7),$CD$2:$CM$35,10,FALSE),"")&lt;&gt;"","Do livro: "&amp;IFERROR(VLOOKUP(INDEX($HZ$2:$HZ$13,$KM7),$CD$2:$CM$35,10,FALSE),""),"")))</f>
        <v/>
      </c>
      <c r="KR7" s="159" t="inlineStr">
        <is>
          <t>tag lib</t>
        </is>
      </c>
      <c r="KS7" s="161">
        <f>IF(DADOS_AM!$A$2&gt;=3,"Rup","Lib")</f>
        <v/>
      </c>
      <c r="KU7" s="159" t="inlineStr">
        <is>
          <t>P15</t>
        </is>
      </c>
      <c r="KV7" s="161">
        <f>UPPER(INDEX(DADOS_AM!$D$14:$G$14,1,DADOS_AM!$A$2))</f>
        <v/>
      </c>
      <c r="KW7">
        <f>IF($EE7="","",IFERROR(VLOOKUP(SUBSTITUTE(SUBSTITUTE(SUBSTITUTE($EE7,"~","~~"),"*","~*"),"?","~?"),'DADOS_MELHORIAS'!$O$2:$X$113,10,FALSE),$EE7))</f>
        <v/>
      </c>
      <c r="KX7">
        <f>IF($EF7="","",IFERROR(VLOOKUP(SUBSTITUTE(SUBSTITUTE(SUBSTITUTE($EF7,"~","~~"),"*","~*"),"?","~?"),'DADOS_MELHORIAS'!$O$2:$X$113,10,FALSE),$EF7))</f>
        <v/>
      </c>
      <c r="KY7">
        <f>IF($EG7="","",IFERROR(VLOOKUP(SUBSTITUTE(SUBSTITUTE(SUBSTITUTE($EG7,"~","~~"),"*","~*"),"?","~?"),'DADOS_MELHORIAS'!$O$2:$X$113,10,FALSE),$EG7))</f>
        <v/>
      </c>
      <c r="KZ7">
        <f>IF($EH7="","",IFERROR(VLOOKUP(SUBSTITUTE(SUBSTITUTE(SUBSTITUTE($EH7,"~","~~"),"*","~*"),"?","~?"),'DADOS_MELHORIAS'!$O$2:$X$113,10,FALSE),$EH7))</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IF($AA8=0,0,$AA8+3*IFERROR(VLOOKUP($Z8,'DADOS_CRIACAO'!$H$2:$K$20,3,FALSE),0))</f>
        <v/>
      </c>
      <c r="AC8" s="161">
        <f>IFERROR(VLOOKUP($Z8,'DADOS_CRIACAO'!$H$2:$K$20,4,FALSE),0)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$BE8+3*IFERROR(VLOOKUP($BD8,'DADOS_CRIACAO'!$H$2:$K$20,3,FALSE),0)</f>
        <v/>
      </c>
      <c r="BG8" s="161">
        <f>IFERROR(VLOOKUP($BD8,'DADOS_CRIACAO'!$H$2:$K$20,4,FALSE),0)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IFERROR(MATCH($ED8,$Y$2:$Y$11,0),0)</f>
        <v/>
      </c>
      <c r="EM8" s="161">
        <f>IF($EL8=0,0,INDEX($AB$2:$AB$11,$EL8))</f>
        <v/>
      </c>
      <c r="EN8" s="161">
        <f>IFERROR(VLOOKUP(SUBSTITUTE(SUBSTITUTE(SUBSTITUTE($EE8,"~","~~"),"*","~*"),"?","~?"),'DADOS_MELHORIAS'!$O$2:$W$113,4,FALSE),0)</f>
        <v/>
      </c>
      <c r="EO8" s="161">
        <f>IFERROR(VLOOKUP(SUBSTITUTE(SUBSTITUTE(SUBSTITUTE($EF8,"~","~~"),"*","~*"),"?","~?"),'DADOS_MELHORIAS'!$O$2:$W$113,4,FALSE),0)</f>
        <v/>
      </c>
      <c r="EP8" s="161">
        <f>IFERROR(VLOOKUP(SUBSTITUTE(SUBSTITUTE(SUBSTITUTE($EG8,"~","~~"),"*","~*"),"?","~?"),'DADOS_MELHORIAS'!$O$2:$W$113,4,FALSE),0)</f>
        <v/>
      </c>
      <c r="EQ8" s="161">
        <f>IFERROR(VLOOKUP(SUBSTITUTE(SUBSTITUTE(SUBSTITUTE($EH8,"~","~~"),"*","~*"),"?","~?"),'DADOS_MELHORIAS'!$O$2:$W$113,4,FALSE),0)</f>
        <v/>
      </c>
      <c r="ER8" s="161">
        <f>IF($EL8=0,0,INDEX($AC$2:$AC$11,$EL8))</f>
        <v/>
      </c>
      <c r="ES8" s="161">
        <f>IFERROR(VLOOKUP(SUBSTITUTE(SUBSTITUTE(SUBSTITUTE($EE8,"~","~~"),"*","~*"),"?","~?"),'DADOS_MELHORIAS'!$O$2:$W$113,5,FALSE),0)</f>
        <v/>
      </c>
      <c r="ET8" s="161">
        <f>IFERROR(VLOOKUP(SUBSTITUTE(SUBSTITUTE(SUBSTITUTE($EF8,"~","~~"),"*","~*"),"?","~?"),'DADOS_MELHORIAS'!$O$2:$W$113,5,FALSE),0)</f>
        <v/>
      </c>
      <c r="EU8" s="161">
        <f>IFERROR(VLOOKUP(SUBSTITUTE(SUBSTITUTE(SUBSTITUTE($EG8,"~","~~"),"*","~*"),"?","~?"),'DADOS_MELHORIAS'!$O$2:$W$113,5,FALSE),0)</f>
        <v/>
      </c>
      <c r="EV8" s="161">
        <f>IFERROR(VLOOKUP(SUBSTITUTE(SUBSTITUTE(SUBSTITUTE($EH8,"~","~~"),"*","~*"),"?","~?"),'DADOS_MELHORIAS'!$O$2:$W$113,5,FALSE),0)</f>
        <v/>
      </c>
      <c r="EW8" s="161">
        <f>IFERROR(VLOOKUP(SUBSTITUTE(SUBSTITUTE(SUBSTITUTE($EE8,"~","~~"),"*","~*"),"?","~?"),'DADOS_MELHORIAS'!$O$2:$W$113,6,FALSE),0)+IFERROR(VLOOKUP(SUBSTITUTE(SUBSTITUTE(SUBSTITUTE($EF8,"~","~~"),"*","~*"),"?","~?"),'DADOS_MELHORIAS'!$O$2:$W$113,6,FALSE),0)+IFERROR(VLOOKUP(SUBSTITUTE(SUBSTITUTE(SUBSTITUTE($EG8,"~","~~"),"*","~*"),"?","~?"),'DADOS_MELHORIAS'!$O$2:$W$113,6,FALSE),0)+IFERROR(VLOOKUP(SUBSTITUTE(SUBSTITUTE(SUBSTITUTE($EH8,"~","~~"),"*","~*"),"?","~?"),'DADOS_MELHORIAS'!$O$2:$W$113,6,FALSE),0)</f>
        <v/>
      </c>
      <c r="EX8" s="161">
        <f>IFERROR(VLOOKUP(SUBSTITUTE(SUBSTITUTE(SUBSTITUTE($EE8,"~","~~"),"*","~*"),"?","~?"),'DADOS_MELHORIAS'!$O$2:$W$113,9,FALSE),0)+IFERROR(VLOOKUP(SUBSTITUTE(SUBSTITUTE(SUBSTITUTE($EF8,"~","~~"),"*","~*"),"?","~?"),'DADOS_MELHORIAS'!$O$2:$W$113,9,FALSE),0)+IFERROR(VLOOKUP(SUBSTITUTE(SUBSTITUTE(SUBSTITUTE($EG8,"~","~~"),"*","~*"),"?","~?"),'DADOS_MELHORIAS'!$O$2:$W$113,9,FALSE),0)+IFERROR(VLOOKUP(SUBSTITUTE(SUBSTITUTE(SUBSTITUTE($EH8,"~","~~"),"*","~*"),"?","~?"),'DADOS_MELHORIAS'!$O$2:$W$113,9,FALSE),0)</f>
        <v/>
      </c>
      <c r="EY8" s="161">
        <f>IF($EL8=0,0,INDEX($AD$2:$AD$11,$EL8))</f>
        <v/>
      </c>
      <c r="EZ8" s="161">
        <f>IF($EL8=0,0,INDEX($AE$2:$AE$11,$EL8))</f>
        <v/>
      </c>
      <c r="FA8" s="161">
        <f>IF($EL8=0,0,INDEX($AG$2:$AG$11,$EL8))</f>
        <v/>
      </c>
      <c r="FB8" s="161">
        <f>IFERROR(VLOOKUP(SUBSTITUTE(SUBSTITUTE(SUBSTITUTE($EI8,"~","~~"),"*","~*"),"?","~?"),'DADOS_RESTRICOES'!$M$2:$Q$54,3,FALSE),0)</f>
        <v/>
      </c>
      <c r="FC8" s="161">
        <f>IFERROR(VLOOKUP(SUBSTITUTE(SUBSTITUTE(SUBSTITUTE($EJ8,"~","~~"),"*","~*"),"?","~?"),'DADOS_RESTRICOES'!$M$2:$Q$54,3,FALSE),0)</f>
        <v/>
      </c>
      <c r="FD8" s="161">
        <f>IFERROR(VLOOKUP(SUBSTITUTE(SUBSTITUTE(SUBSTITUTE($EI8,"~","~~"),"*","~*"),"?","~?"),'DADOS_RESTRICOES'!$M$2:$Q$54,2,FALSE),"")</f>
        <v/>
      </c>
      <c r="FE8" s="161">
        <f>IFERROR(VLOOKUP(SUBSTITUTE(SUBSTITUTE(SUBSTITUTE($EJ8,"~","~~"),"*","~*"),"?","~?"),'DADOS_RESTRICOES'!$M$2:$Q$54,2,FALSE),"")</f>
        <v/>
      </c>
      <c r="FF8" s="161">
        <f>COUNTIF($EM8:$EQ8,1)</f>
        <v/>
      </c>
      <c r="FG8" s="161">
        <f>COUNTIF($EM8:$EQ8,2)</f>
        <v/>
      </c>
      <c r="FH8" s="161">
        <f>COUNTIF($EM8:$EQ8,3)</f>
        <v/>
      </c>
      <c r="FI8" s="161">
        <f>COUNTIF($EM8:$EQ8,4)</f>
        <v/>
      </c>
      <c r="FJ8" s="161">
        <f>COUNTIF($EM8:$EQ8,5)</f>
        <v/>
      </c>
      <c r="FK8" s="161">
        <f>COUNTIF($EM8:$EQ8,6)</f>
        <v/>
      </c>
      <c r="FL8" s="161">
        <f>COUNTIF($FB8:$FC8,1)</f>
        <v/>
      </c>
      <c r="FM8" s="161">
        <f>COUNTIF($FB8:$FC8,2)+$EY8</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(IF(COUNTIF($KW8:$KZ8,"Salto")&gt;0,1,0)+IF(COUNTIF($KW8:$KZ8,"Queima")&gt;0,1,0)+IF(COUNTIF($KW8:$KZ8,"Estilhaço")&gt;0,1,0))*FLOOR($FV8/2,1)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SUBSTITUTE(SUBSTITUTE(SUBSTITUTE($EI8,"~","~~"),"*","~*"),"?","~?"),'DADOS_RESTRICOES'!$M$2:$Q$54,4,FALSE),0)+IFERROR(VLOOKUP(SUBSTITUTE(SUBSTITUTE(SUBSTITUTE($EJ8,"~","~~"),"*","~*"),"?","~?"),'DADOS_RESTRICOES'!$M$2:$Q$54,4,FALSE),0)&gt;1,$FD8&amp;" e "&amp;$FE8&amp;" são as duas de frequência",""),IF(AND((COUNTIF($KW8:$KZ8,"Rápido")+COUNTIF($FD8:$FE8,"Rápido"))&gt;0,(COUNTIF($EE8:$EH8,"Atrasar")+COUNTIF($FD8:$FE8,"Atrasar"))&gt;0),"Rápido não entra com Atrasar",""),IF(AND((COUNTIF($KW8:$KZ8,"Reação")+COUNTIF($FD8:$FE8,"Reação"))&gt;0,(COUNTIF($KW8:$KZ8,"Rápido")+COUNTIF($FD8:$FE8,"Rápido"))&gt;0),"Reação não entra com Rápido",""),IF(AND((COUNTIF($KW8:$KZ8,"Reação")+COUNTIF($FD8:$FE8,"Reação"))&gt;0,(COUNTIF($KW8:$KZ8,"Armado")+COUNTIF($FD8:$FE8,"Armado"))&gt;0),"Reação não entra com Armado",""),IF(AND((COUNTIF($KW8:$KZ8,"Reação")+COUNTIF($FD8:$FE8,"Reação"))&gt;0,(COUNTIF($EE8:$EH8,"Atrasar")+COUNTIF($FD8:$FE8,"Atrasar"))&gt;0),"Reação não entra com Atrasar",""),IF(AND((COUNTIF($KW8:$KZ8,"Reação")+COUNTIF($FD8:$FE8,"Reação"))&gt;0,(COUNTIF($EE8:$EH8,"Parado")+COUNTIF($FD8:$FE8,"Parado"))&gt;0),"Reação não entra com Parado",""),IF(AND((COUNTIF($EE8:$EH8,"Atrasar")+COUNTIF($FD8:$FE8,"Atrasar"))&gt;0,(COUNTIF($EE8:$EH8,"Parado")+COUNTIF($FD8:$FE8,"Parado"))&gt;0),"Atrasar não entra com Parado",""),IF(AND((COUNTIF($KW8:$KZ8,"Armado")+COUNTIF($FD8:$FE8,"Armado"))&gt;0,(COUNTIF($EE8:$EH8,"Carregar")+COUNTIF($FD8:$FE8,"Carregar"))&gt;0),"Armado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Resistência",""),IF(AND(COUNTIF($KW8:$KZ8,"Inescapável")&gt;0,OR($FN8&gt;1,$FO8&gt;0)),"Inescapável não aceita outra peça",""),IF(AND($DZ8=1,$EB8&lt;3),"Liberação Máxima é de Classe 3 ou mais",""),IF(AND($DZ8=1,OR($EZ8=1,$EZ8=2)),"Liberação Máxima não serve para cura",""),IF(AND($DZ8=1,COUNTIF($KW8:$KZ8,"Inescapável")+COUNTIF($KW8:$KZ8,"Toca a Alma")&gt;0),"Esta peça não entra numa Liberação Máxima",""),IF($FV8*IF(COUNTIF($KW8:$KZ8,"Remate")&gt;0,1.25,1)+$FW8&gt;4*$EB8,($FV8*IF(COUNTIF($KW8:$KZ8,"Remate")&gt;0,1.25,1)+$FW8)&amp;" dados somando repetições"&amp;IF(COUNTIF($KW8:$KZ8,"Remate")&gt;0," e o Remate","")&amp;": o teto da Classe "&amp;$EB8&amp;" é "&amp;4*$EB8,""))),IF(AND($EE8&lt;&gt;"",COUNTIF('DADOS_MELHORIAS'!$O$2:$O$113,SUBSTITUTE(SUBSTITUTE(SUBSTITUTE($EE8,"~","~~"),"*","~*"),"?","~?"))=0),"Melhoria não cadastrada ou com erro: "&amp;$EE8,""),IF(AND($EF8&lt;&gt;"",COUNTIF('DADOS_MELHORIAS'!$O$2:$O$113,SUBSTITUTE(SUBSTITUTE(SUBSTITUTE($EF8,"~","~~"),"*","~*"),"?","~?"))=0),"Melhoria não cadastrada ou com erro: "&amp;$EF8,""),IF(AND($EG8&lt;&gt;"",COUNTIF('DADOS_MELHORIAS'!$O$2:$O$113,SUBSTITUTE(SUBSTITUTE(SUBSTITUTE($EG8,"~","~~"),"*","~*"),"?","~?"))=0),"Melhoria não cadastrada ou com erro: "&amp;$EG8,""),IF(AND($EH8&lt;&gt;"",COUNTIF('DADOS_MELHORIAS'!$O$2:$O$113,SUBSTITUTE(SUBSTITUTE(SUBSTITUTE($EH8,"~","~~"),"*","~*"),"?","~?"))=0),"Melhoria não cadastrada ou com erro: "&amp;$EH8,""),IF(AND($EI8&lt;&gt;"",COUNTIF('DADOS_RESTRICOES'!$M$2:$M$54,SUBSTITUTE(SUBSTITUTE(SUBSTITUTE($EI8,"~","~~"),"*","~*"),"?","~?"))=0),"Restrição não cadastrada ou com erro: "&amp;$EI8,""),IF(AND($EJ8&lt;&gt;"",COUNTIF('DADOS_RESTRICOES'!$M$2:$M$54,SUBSTITUTE(SUBSTITUTE(SUBSTITUTE($EJ8,"~","~~"),"*","~*"),"?","~?"))=0),"Restrição não cadastrada ou com erro: "&amp;$EJ8,"")))</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inteira",IF(COUNTIF($FD8:$FE8,"Atrasar")&gt;0,IF(COUNTIF($FD8:$FE8,"Carregar")&gt;0,"Rodada +1 turno","Rodada inteira"),IF(COUNTIF($KW8:$KZ8,"Rápido")&gt;0,"Bônus",IF(COUNTIF($KW8:$KZ8,"Reação")&gt;0,"Reação","Padrão"))&amp;IF(COUNTIF($FD8:$FE8,"Carregar")&gt;0," +1 turno",""))))</f>
        <v/>
      </c>
      <c r="GT8" s="161">
        <f>IF(OR($EK8=0,$EL8=0),"",IF(COUNTIF($KW8:$KZ8,"Inescapável")&gt;0,"Automático",IF(COUNTIF($KW8:$KZ8,"Certeiro")&gt;0,"TR para metade",IF(AND($EX8&gt;0,$FA8=0,INDEX($AF$2:$AF$11,$EL8)="Acerto"),"Acerto + TR",INDEX($AF$2:$AF$11,$EL8)))))</f>
        <v/>
      </c>
      <c r="GU8" s="161">
        <f>IF(OR($EK8=0,$EL8=0),"",IF(OR($EZ8&gt;=2,$FV8=0),UPPER(LEFT(INDEX($GE8:$GK8,1,$EB8),1))&amp;MID(INDEX($GE8:$GK8,1,$EB8),2,99),UPPER(LEFT(INDEX($GE8:$GK8,1,$EB8),1))&amp;MID(INDEX($GE8:$GK8,1,$EB8),2,99)&amp;" = "&amp;FLOOR($FV8*4.5,1)&amp;IF($FW8&gt;0," · +"&amp;$FW8&amp;"d8","")))</f>
        <v/>
      </c>
      <c r="GV8" s="161">
        <f>COUNTIF($KW8:$KZ8,"Longe")+3*COUNTIF($KW8:$KZ8,"Muito Longe")</f>
        <v/>
      </c>
      <c r="GW8" s="161">
        <f>COUNTIF($KW8:$KZ8,"Maior")+3*COUNTIF($KW8:$KZ8,"Muito Maior")</f>
        <v/>
      </c>
      <c r="GX8" s="161">
        <f>IF($EL8=0,0,CHOOSE(1+INDEX($AH$2:$AH$11,$EL8),0,$GV8,$GW8,$GV8+$GW8))</f>
        <v/>
      </c>
      <c r="GY8" s="161">
        <f>IF($EL8=0,0,CHOOSE(1+INDEX($AI$2:$AI$11,$EL8),0,$GV8,$GW8,$GV8+$GW8))</f>
        <v/>
      </c>
      <c r="GZ8" s="161">
        <f>IF(OR($EK8=0,$EL8=0),"",INDEX($AP$2:$AU$31,($EL8-1)*3+IF($EB8&gt;=6,3,2),1+MIN(5,$GX8))&amp;INDEX($AV$2:$BA$31,($EL8-1)*3+IF($EB8&gt;=6,3,2),1+MIN(5,$GY8))&amp;IF(INDEX($AJ$2:$AJ$11,$EL8)=1,IF(COUNTIF($KW8:$KZ8,"Mais Um")&gt;0," · +"&amp;COUNTIF($KW8:$KZ8,"Mais Um")&amp;IF(COUNTIF($KW8:$KZ8,"Mais Um")&gt;1," alvos"," alvo"),"")&amp;IF(COUNTIF($KW8:$KZ8,"Rajada")&gt;0,"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IFERROR(VLOOKUP($HP8,$BS$2:$BY$24,2,FALSE),0)</f>
        <v/>
      </c>
      <c r="HR8" s="161">
        <f>IFERROR(VLOOKUP($HQ8,$CA$2:$CB$4,2,FALSE),0)</f>
        <v/>
      </c>
      <c r="HS8" s="161">
        <f>IFERROR(VLOOKUP($HP8,$BS$2:$BY$24,3,FALSE),"")</f>
        <v/>
      </c>
      <c r="HT8" s="161">
        <f>IF($HQ8=0,"",IF($HR8&gt;$HM$2,"⚠ Nível "&amp;$HR8,"CE "&amp;$HQ8))</f>
        <v/>
      </c>
      <c r="HU8" s="161">
        <f>IF($HQ8=0,"",IF(2&gt;$HM$8,"⚠ Vaga","Grátis"))</f>
        <v/>
      </c>
      <c r="HV8" s="161">
        <f>'FICHA AMALDIÇOADA'!$K$402&amp;""</f>
        <v/>
      </c>
      <c r="HW8" s="161">
        <f>IF($HP8="","",COUNTIF($HP$2:$HP8,"?*"))</f>
        <v/>
      </c>
      <c r="HY8" s="159" t="inlineStr">
        <is>
          <t>Aptidão 7</t>
        </is>
      </c>
      <c r="HZ8" s="161">
        <f>'FICHA AMALDIÇOADA'!$D$472&amp;""</f>
        <v/>
      </c>
      <c r="IA8" s="161">
        <f>IF($HZ8="","","Requisito: "&amp;IFERROR(VLOOKUP($HZ8,$CD$2:$CM$35,2,FALSE),""))</f>
        <v/>
      </c>
      <c r="IB8" s="161">
        <f>IF($HZ8="","",IFERROR(IF(ISNUMBER(VLOOKUP($HZ8,$CD$2:$CM$35,3,FALSE)),"CE "&amp;VLOOKUP($HZ8,$CD$2:$CM$35,3,FALSE),VLOOKUP($HZ8,$CD$2:$CM$35,3,FALSE)),""))</f>
        <v/>
      </c>
      <c r="IC8" s="161">
        <f>IF($HZ8="","",IFERROR(VLOOKUP($HZ8,$CD$2:$CM$35,4,FALSE),""))</f>
        <v/>
      </c>
      <c r="ID8" s="161">
        <f>IF($HZ8="","",IFERROR(VLOOKUP($HZ8,$CD$2:$CM$35,5,FALSE),""))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IF($KG8=0,"",IF(INDEX($HV$2:$HV$13,$KG8)&lt;&gt;"",INDEX($HV$2:$HV$13,$KG8),IF(IFERROR(VLOOKUP(INDEX($HP$2:$HP$13,$KG8),$BS$2:$BY$24,7,FALSE),"")&lt;&gt;"","Do livro: "&amp;IFERROR(VLOOKUP(INDEX($HP$2:$HP$13,$KG8),$BS$2:$BY$24,7,FALSE),""),"")))</f>
        <v/>
      </c>
      <c r="KL8" s="159" t="inlineStr">
        <is>
          <t>Aptidão 5</t>
        </is>
      </c>
      <c r="KM8" s="161">
        <f>IFERROR(MATCH(5,$IF$2:$IF$13,0),0)</f>
        <v/>
      </c>
      <c r="KN8" s="161">
        <f>IF($KM8=0,"",INDEX($IB$2:$IB$13,$KM8))</f>
        <v/>
      </c>
      <c r="KO8" s="161">
        <f>IF($KM8=0,"",INDEX($HZ$2:$HZ$13,$KM8))</f>
        <v/>
      </c>
      <c r="KP8" s="161">
        <f>IF($KM8=0,"",IF(INDEX($IE$2:$IE$13,$KM8)&lt;&gt;"",INDEX($IE$2:$IE$13,$KM8),IF(IFERROR(VLOOKUP(INDEX($HZ$2:$HZ$13,$KM8),$CD$2:$CM$35,10,FALSE),"")&lt;&gt;"","Do livro: "&amp;IFERROR(VLOOKUP(INDEX($HZ$2:$HZ$13,$KM8),$CD$2:$CM$35,10,FALSE),""),"")))</f>
        <v/>
      </c>
      <c r="KR8" s="159" t="inlineStr">
        <is>
          <t>tag tm</t>
        </is>
      </c>
      <c r="KS8" s="161">
        <f>IF(DADOS_AM!$A$2=1,"Máx",IF(DADOS_AM!$A$2=2,"Auge","Ōgi"))</f>
        <v/>
      </c>
      <c r="KU8" s="159" t="inlineStr">
        <is>
          <t>D16</t>
        </is>
      </c>
      <c r="KV8" s="161">
        <f>INDEX(DADOS_AM!$D$17:$G$17,1,DADOS_AM!$A$2)</f>
        <v/>
      </c>
      <c r="KW8">
        <f>IF($EE8="","",IFERROR(VLOOKUP(SUBSTITUTE(SUBSTITUTE(SUBSTITUTE($EE8,"~","~~"),"*","~*"),"?","~?"),'DADOS_MELHORIAS'!$O$2:$X$113,10,FALSE),$EE8))</f>
        <v/>
      </c>
      <c r="KX8">
        <f>IF($EF8="","",IFERROR(VLOOKUP(SUBSTITUTE(SUBSTITUTE(SUBSTITUTE($EF8,"~","~~"),"*","~*"),"?","~?"),'DADOS_MELHORIAS'!$O$2:$X$113,10,FALSE),$EF8))</f>
        <v/>
      </c>
      <c r="KY8">
        <f>IF($EG8="","",IFERROR(VLOOKUP(SUBSTITUTE(SUBSTITUTE(SUBSTITUTE($EG8,"~","~~"),"*","~*"),"?","~?"),'DADOS_MELHORIAS'!$O$2:$X$113,10,FALSE),$EG8))</f>
        <v/>
      </c>
      <c r="KZ8">
        <f>IF($EH8="","",IFERROR(VLOOKUP(SUBSTITUTE(SUBSTITUTE(SUBSTITUTE($EH8,"~","~~"),"*","~*"),"?","~?"),'DADOS_MELHORIAS'!$O$2:$X$113,10,FALSE),$EH8))</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IF($AA9=0,0,$AA9+3*IFERROR(VLOOKUP($Z9,'DADOS_CRIACAO'!$H$2:$K$20,3,FALSE),0))</f>
        <v/>
      </c>
      <c r="AC9" s="161">
        <f>IFERROR(VLOOKUP($Z9,'DADOS_CRIACAO'!$H$2:$K$20,4,FALSE),0)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$BE9+3*IFERROR(VLOOKUP($BD9,'DADOS_CRIACAO'!$H$2:$K$20,3,FALSE),0)</f>
        <v/>
      </c>
      <c r="BG9" s="161">
        <f>IFERROR(VLOOKUP($BD9,'DADOS_CRIACAO'!$H$2:$K$20,4,FALSE),0)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IFERROR(MATCH($ED9,$Y$2:$Y$11,0),0)</f>
        <v/>
      </c>
      <c r="EM9" s="161">
        <f>IF($EL9=0,0,INDEX($AB$2:$AB$11,$EL9))</f>
        <v/>
      </c>
      <c r="EN9" s="161">
        <f>IFERROR(VLOOKUP(SUBSTITUTE(SUBSTITUTE(SUBSTITUTE($EE9,"~","~~"),"*","~*"),"?","~?"),'DADOS_MELHORIAS'!$O$2:$W$113,4,FALSE),0)</f>
        <v/>
      </c>
      <c r="EO9" s="161">
        <f>IFERROR(VLOOKUP(SUBSTITUTE(SUBSTITUTE(SUBSTITUTE($EF9,"~","~~"),"*","~*"),"?","~?"),'DADOS_MELHORIAS'!$O$2:$W$113,4,FALSE),0)</f>
        <v/>
      </c>
      <c r="EP9" s="161">
        <f>IFERROR(VLOOKUP(SUBSTITUTE(SUBSTITUTE(SUBSTITUTE($EG9,"~","~~"),"*","~*"),"?","~?"),'DADOS_MELHORIAS'!$O$2:$W$113,4,FALSE),0)</f>
        <v/>
      </c>
      <c r="EQ9" s="161">
        <f>IFERROR(VLOOKUP(SUBSTITUTE(SUBSTITUTE(SUBSTITUTE($EH9,"~","~~"),"*","~*"),"?","~?"),'DADOS_MELHORIAS'!$O$2:$W$113,4,FALSE),0)</f>
        <v/>
      </c>
      <c r="ER9" s="161">
        <f>IF($EL9=0,0,INDEX($AC$2:$AC$11,$EL9))</f>
        <v/>
      </c>
      <c r="ES9" s="161">
        <f>IFERROR(VLOOKUP(SUBSTITUTE(SUBSTITUTE(SUBSTITUTE($EE9,"~","~~"),"*","~*"),"?","~?"),'DADOS_MELHORIAS'!$O$2:$W$113,5,FALSE),0)</f>
        <v/>
      </c>
      <c r="ET9" s="161">
        <f>IFERROR(VLOOKUP(SUBSTITUTE(SUBSTITUTE(SUBSTITUTE($EF9,"~","~~"),"*","~*"),"?","~?"),'DADOS_MELHORIAS'!$O$2:$W$113,5,FALSE),0)</f>
        <v/>
      </c>
      <c r="EU9" s="161">
        <f>IFERROR(VLOOKUP(SUBSTITUTE(SUBSTITUTE(SUBSTITUTE($EG9,"~","~~"),"*","~*"),"?","~?"),'DADOS_MELHORIAS'!$O$2:$W$113,5,FALSE),0)</f>
        <v/>
      </c>
      <c r="EV9" s="161">
        <f>IFERROR(VLOOKUP(SUBSTITUTE(SUBSTITUTE(SUBSTITUTE($EH9,"~","~~"),"*","~*"),"?","~?"),'DADOS_MELHORIAS'!$O$2:$W$113,5,FALSE),0)</f>
        <v/>
      </c>
      <c r="EW9" s="161">
        <f>IFERROR(VLOOKUP(SUBSTITUTE(SUBSTITUTE(SUBSTITUTE($EE9,"~","~~"),"*","~*"),"?","~?"),'DADOS_MELHORIAS'!$O$2:$W$113,6,FALSE),0)+IFERROR(VLOOKUP(SUBSTITUTE(SUBSTITUTE(SUBSTITUTE($EF9,"~","~~"),"*","~*"),"?","~?"),'DADOS_MELHORIAS'!$O$2:$W$113,6,FALSE),0)+IFERROR(VLOOKUP(SUBSTITUTE(SUBSTITUTE(SUBSTITUTE($EG9,"~","~~"),"*","~*"),"?","~?"),'DADOS_MELHORIAS'!$O$2:$W$113,6,FALSE),0)+IFERROR(VLOOKUP(SUBSTITUTE(SUBSTITUTE(SUBSTITUTE($EH9,"~","~~"),"*","~*"),"?","~?"),'DADOS_MELHORIAS'!$O$2:$W$113,6,FALSE),0)</f>
        <v/>
      </c>
      <c r="EX9" s="161">
        <f>IFERROR(VLOOKUP(SUBSTITUTE(SUBSTITUTE(SUBSTITUTE($EE9,"~","~~"),"*","~*"),"?","~?"),'DADOS_MELHORIAS'!$O$2:$W$113,9,FALSE),0)+IFERROR(VLOOKUP(SUBSTITUTE(SUBSTITUTE(SUBSTITUTE($EF9,"~","~~"),"*","~*"),"?","~?"),'DADOS_MELHORIAS'!$O$2:$W$113,9,FALSE),0)+IFERROR(VLOOKUP(SUBSTITUTE(SUBSTITUTE(SUBSTITUTE($EG9,"~","~~"),"*","~*"),"?","~?"),'DADOS_MELHORIAS'!$O$2:$W$113,9,FALSE),0)+IFERROR(VLOOKUP(SUBSTITUTE(SUBSTITUTE(SUBSTITUTE($EH9,"~","~~"),"*","~*"),"?","~?"),'DADOS_MELHORIAS'!$O$2:$W$113,9,FALSE),0)</f>
        <v/>
      </c>
      <c r="EY9" s="161">
        <f>IF($EL9=0,0,INDEX($AD$2:$AD$11,$EL9))</f>
        <v/>
      </c>
      <c r="EZ9" s="161">
        <f>IF($EL9=0,0,INDEX($AE$2:$AE$11,$EL9))</f>
        <v/>
      </c>
      <c r="FA9" s="161">
        <f>IF($EL9=0,0,INDEX($AG$2:$AG$11,$EL9))</f>
        <v/>
      </c>
      <c r="FB9" s="161">
        <f>IFERROR(VLOOKUP(SUBSTITUTE(SUBSTITUTE(SUBSTITUTE($EI9,"~","~~"),"*","~*"),"?","~?"),'DADOS_RESTRICOES'!$M$2:$Q$54,3,FALSE),0)</f>
        <v/>
      </c>
      <c r="FC9" s="161">
        <f>IFERROR(VLOOKUP(SUBSTITUTE(SUBSTITUTE(SUBSTITUTE($EJ9,"~","~~"),"*","~*"),"?","~?"),'DADOS_RESTRICOES'!$M$2:$Q$54,3,FALSE),0)</f>
        <v/>
      </c>
      <c r="FD9" s="161">
        <f>IFERROR(VLOOKUP(SUBSTITUTE(SUBSTITUTE(SUBSTITUTE($EI9,"~","~~"),"*","~*"),"?","~?"),'DADOS_RESTRICOES'!$M$2:$Q$54,2,FALSE),"")</f>
        <v/>
      </c>
      <c r="FE9" s="161">
        <f>IFERROR(VLOOKUP(SUBSTITUTE(SUBSTITUTE(SUBSTITUTE($EJ9,"~","~~"),"*","~*"),"?","~?"),'DADOS_RESTRICOES'!$M$2:$Q$54,2,FALSE),"")</f>
        <v/>
      </c>
      <c r="FF9" s="161">
        <f>COUNTIF($EM9:$EQ9,1)</f>
        <v/>
      </c>
      <c r="FG9" s="161">
        <f>COUNTIF($EM9:$EQ9,2)</f>
        <v/>
      </c>
      <c r="FH9" s="161">
        <f>COUNTIF($EM9:$EQ9,3)</f>
        <v/>
      </c>
      <c r="FI9" s="161">
        <f>COUNTIF($EM9:$EQ9,4)</f>
        <v/>
      </c>
      <c r="FJ9" s="161">
        <f>COUNTIF($EM9:$EQ9,5)</f>
        <v/>
      </c>
      <c r="FK9" s="161">
        <f>COUNTIF($EM9:$EQ9,6)</f>
        <v/>
      </c>
      <c r="FL9" s="161">
        <f>COUNTIF($FB9:$FC9,1)</f>
        <v/>
      </c>
      <c r="FM9" s="161">
        <f>COUNTIF($FB9:$FC9,2)+$EY9</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(IF(COUNTIF($KW9:$KZ9,"Salto")&gt;0,1,0)+IF(COUNTIF($KW9:$KZ9,"Queima")&gt;0,1,0)+IF(COUNTIF($KW9:$KZ9,"Estilhaço")&gt;0,1,0))*FLOOR($FV9/2,1)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SUBSTITUTE(SUBSTITUTE(SUBSTITUTE($EI9,"~","~~"),"*","~*"),"?","~?"),'DADOS_RESTRICOES'!$M$2:$Q$54,4,FALSE),0)+IFERROR(VLOOKUP(SUBSTITUTE(SUBSTITUTE(SUBSTITUTE($EJ9,"~","~~"),"*","~*"),"?","~?"),'DADOS_RESTRICOES'!$M$2:$Q$54,4,FALSE),0)&gt;1,$FD9&amp;" e "&amp;$FE9&amp;" são as duas de frequência",""),IF(AND((COUNTIF($KW9:$KZ9,"Rápido")+COUNTIF($FD9:$FE9,"Rápido"))&gt;0,(COUNTIF($EE9:$EH9,"Atrasar")+COUNTIF($FD9:$FE9,"Atrasar"))&gt;0),"Rápido não entra com Atrasar",""),IF(AND((COUNTIF($KW9:$KZ9,"Reação")+COUNTIF($FD9:$FE9,"Reação"))&gt;0,(COUNTIF($KW9:$KZ9,"Rápido")+COUNTIF($FD9:$FE9,"Rápido"))&gt;0),"Reação não entra com Rápido",""),IF(AND((COUNTIF($KW9:$KZ9,"Reação")+COUNTIF($FD9:$FE9,"Reação"))&gt;0,(COUNTIF($KW9:$KZ9,"Armado")+COUNTIF($FD9:$FE9,"Armado"))&gt;0),"Reação não entra com Armado",""),IF(AND((COUNTIF($KW9:$KZ9,"Reação")+COUNTIF($FD9:$FE9,"Reação"))&gt;0,(COUNTIF($EE9:$EH9,"Atrasar")+COUNTIF($FD9:$FE9,"Atrasar"))&gt;0),"Reação não entra com Atrasar",""),IF(AND((COUNTIF($KW9:$KZ9,"Reação")+COUNTIF($FD9:$FE9,"Reação"))&gt;0,(COUNTIF($EE9:$EH9,"Parado")+COUNTIF($FD9:$FE9,"Parado"))&gt;0),"Reação não entra com Parado",""),IF(AND((COUNTIF($EE9:$EH9,"Atrasar")+COUNTIF($FD9:$FE9,"Atrasar"))&gt;0,(COUNTIF($EE9:$EH9,"Parado")+COUNTIF($FD9:$FE9,"Parado"))&gt;0),"Atrasar não entra com Parado",""),IF(AND((COUNTIF($KW9:$KZ9,"Armado")+COUNTIF($FD9:$FE9,"Armado"))&gt;0,(COUNTIF($EE9:$EH9,"Carregar")+COUNTIF($FD9:$FE9,"Carregar"))&gt;0),"Armado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Resistência",""),IF(AND(COUNTIF($KW9:$KZ9,"Inescapável")&gt;0,OR($FN9&gt;1,$FO9&gt;0)),"Inescapável não aceita outra peça",""),IF(AND($DZ9=1,$EB9&lt;3),"Liberação Máxima é de Classe 3 ou mais",""),IF(AND($DZ9=1,OR($EZ9=1,$EZ9=2)),"Liberação Máxima não serve para cura",""),IF(AND($DZ9=1,COUNTIF($KW9:$KZ9,"Inescapável")+COUNTIF($KW9:$KZ9,"Toca a Alma")&gt;0),"Esta peça não entra numa Liberação Máxima",""),IF($FV9*IF(COUNTIF($KW9:$KZ9,"Remate")&gt;0,1.25,1)+$FW9&gt;4*$EB9,($FV9*IF(COUNTIF($KW9:$KZ9,"Remate")&gt;0,1.25,1)+$FW9)&amp;" dados somando repetições"&amp;IF(COUNTIF($KW9:$KZ9,"Remate")&gt;0," e o Remate","")&amp;": o teto da Classe "&amp;$EB9&amp;" é "&amp;4*$EB9,""))),IF(AND($EE9&lt;&gt;"",COUNTIF('DADOS_MELHORIAS'!$O$2:$O$113,SUBSTITUTE(SUBSTITUTE(SUBSTITUTE($EE9,"~","~~"),"*","~*"),"?","~?"))=0),"Melhoria não cadastrada ou com erro: "&amp;$EE9,""),IF(AND($EF9&lt;&gt;"",COUNTIF('DADOS_MELHORIAS'!$O$2:$O$113,SUBSTITUTE(SUBSTITUTE(SUBSTITUTE($EF9,"~","~~"),"*","~*"),"?","~?"))=0),"Melhoria não cadastrada ou com erro: "&amp;$EF9,""),IF(AND($EG9&lt;&gt;"",COUNTIF('DADOS_MELHORIAS'!$O$2:$O$113,SUBSTITUTE(SUBSTITUTE(SUBSTITUTE($EG9,"~","~~"),"*","~*"),"?","~?"))=0),"Melhoria não cadastrada ou com erro: "&amp;$EG9,""),IF(AND($EH9&lt;&gt;"",COUNTIF('DADOS_MELHORIAS'!$O$2:$O$113,SUBSTITUTE(SUBSTITUTE(SUBSTITUTE($EH9,"~","~~"),"*","~*"),"?","~?"))=0),"Melhoria não cadastrada ou com erro: "&amp;$EH9,""),IF(AND($EI9&lt;&gt;"",COUNTIF('DADOS_RESTRICOES'!$M$2:$M$54,SUBSTITUTE(SUBSTITUTE(SUBSTITUTE($EI9,"~","~~"),"*","~*"),"?","~?"))=0),"Restrição não cadastrada ou com erro: "&amp;$EI9,""),IF(AND($EJ9&lt;&gt;"",COUNTIF('DADOS_RESTRICOES'!$M$2:$M$54,SUBSTITUTE(SUBSTITUTE(SUBSTITUTE($EJ9,"~","~~"),"*","~*"),"?","~?"))=0),"Restrição não cadastrada ou com erro: "&amp;$EJ9,"")))</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inteira",IF(COUNTIF($FD9:$FE9,"Atrasar")&gt;0,IF(COUNTIF($FD9:$FE9,"Carregar")&gt;0,"Rodada +1 turno","Rodada inteira"),IF(COUNTIF($KW9:$KZ9,"Rápido")&gt;0,"Bônus",IF(COUNTIF($KW9:$KZ9,"Reação")&gt;0,"Reação","Padrão"))&amp;IF(COUNTIF($FD9:$FE9,"Carregar")&gt;0," +1 turno",""))))</f>
        <v/>
      </c>
      <c r="GT9" s="161">
        <f>IF(OR($EK9=0,$EL9=0),"",IF(COUNTIF($KW9:$KZ9,"Inescapável")&gt;0,"Automático",IF(COUNTIF($KW9:$KZ9,"Certeiro")&gt;0,"TR para metade",IF(AND($EX9&gt;0,$FA9=0,INDEX($AF$2:$AF$11,$EL9)="Acerto"),"Acerto + TR",INDEX($AF$2:$AF$11,$EL9)))))</f>
        <v/>
      </c>
      <c r="GU9" s="161">
        <f>IF(OR($EK9=0,$EL9=0),"",IF(OR($EZ9&gt;=2,$FV9=0),UPPER(LEFT(INDEX($GE9:$GK9,1,$EB9),1))&amp;MID(INDEX($GE9:$GK9,1,$EB9),2,99),UPPER(LEFT(INDEX($GE9:$GK9,1,$EB9),1))&amp;MID(INDEX($GE9:$GK9,1,$EB9),2,99)&amp;" = "&amp;FLOOR($FV9*4.5,1)&amp;IF($FW9&gt;0," · +"&amp;$FW9&amp;"d8","")))</f>
        <v/>
      </c>
      <c r="GV9" s="161">
        <f>COUNTIF($KW9:$KZ9,"Longe")+3*COUNTIF($KW9:$KZ9,"Muito Longe")</f>
        <v/>
      </c>
      <c r="GW9" s="161">
        <f>COUNTIF($KW9:$KZ9,"Maior")+3*COUNTIF($KW9:$KZ9,"Muito Maior")</f>
        <v/>
      </c>
      <c r="GX9" s="161">
        <f>IF($EL9=0,0,CHOOSE(1+INDEX($AH$2:$AH$11,$EL9),0,$GV9,$GW9,$GV9+$GW9))</f>
        <v/>
      </c>
      <c r="GY9" s="161">
        <f>IF($EL9=0,0,CHOOSE(1+INDEX($AI$2:$AI$11,$EL9),0,$GV9,$GW9,$GV9+$GW9))</f>
        <v/>
      </c>
      <c r="GZ9" s="161">
        <f>IF(OR($EK9=0,$EL9=0),"",INDEX($AP$2:$AU$31,($EL9-1)*3+IF($EB9&gt;=6,3,2),1+MIN(5,$GX9))&amp;INDEX($AV$2:$BA$31,($EL9-1)*3+IF($EB9&gt;=6,3,2),1+MIN(5,$GY9))&amp;IF(INDEX($AJ$2:$AJ$11,$EL9)=1,IF(COUNTIF($KW9:$KZ9,"Mais Um")&gt;0," · +"&amp;COUNTIF($KW9:$KZ9,"Mais Um")&amp;IF(COUNTIF($KW9:$KZ9,"Mais Um")&gt;1," alvos"," alvo"),"")&amp;IF(COUNTIF($KW9:$KZ9,"Rajada")&gt;0,"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IFERROR(VLOOKUP($HP9,$BS$2:$BY$24,2,FALSE),0)</f>
        <v/>
      </c>
      <c r="HR9" s="161">
        <f>IFERROR(VLOOKUP($HQ9,$CA$2:$CB$4,2,FALSE),0)</f>
        <v/>
      </c>
      <c r="HS9" s="161">
        <f>IFERROR(VLOOKUP($HP9,$BS$2:$BY$24,3,FALSE),"")</f>
        <v/>
      </c>
      <c r="HT9" s="161">
        <f>IF($HQ9=0,"",IF($HR9&gt;$HM$2,"⚠ Nível "&amp;$HR9,"CE "&amp;$HQ9))</f>
        <v/>
      </c>
      <c r="HU9" s="161">
        <f>IF($HQ9=0,"",IF(3&gt;$HM$8,"⚠ Vaga","Grátis"))</f>
        <v/>
      </c>
      <c r="HV9" s="161">
        <f>'FICHA AMALDIÇOADA'!$Q$402&amp;""</f>
        <v/>
      </c>
      <c r="HW9" s="161">
        <f>IF($HP9="","",COUNTIF($HP$2:$HP9,"?*"))</f>
        <v/>
      </c>
      <c r="HY9" s="159" t="inlineStr">
        <is>
          <t>Aptidão 8</t>
        </is>
      </c>
      <c r="HZ9" s="161">
        <f>'FICHA AMALDIÇOADA'!$J$472&amp;""</f>
        <v/>
      </c>
      <c r="IA9" s="161">
        <f>IF($HZ9="","","Requisito: "&amp;IFERROR(VLOOKUP($HZ9,$CD$2:$CM$35,2,FALSE),""))</f>
        <v/>
      </c>
      <c r="IB9" s="161">
        <f>IF($HZ9="","",IFERROR(IF(ISNUMBER(VLOOKUP($HZ9,$CD$2:$CM$35,3,FALSE)),"CE "&amp;VLOOKUP($HZ9,$CD$2:$CM$35,3,FALSE),VLOOKUP($HZ9,$CD$2:$CM$35,3,FALSE)),""))</f>
        <v/>
      </c>
      <c r="IC9" s="161">
        <f>IF($HZ9="","",IFERROR(VLOOKUP($HZ9,$CD$2:$CM$35,4,FALSE),""))</f>
        <v/>
      </c>
      <c r="ID9" s="161">
        <f>IF($HZ9="","",IFERROR(VLOOKUP($HZ9,$CD$2:$CM$35,5,FALSE),""))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IF($KG9=0,"",IF(INDEX($HV$2:$HV$13,$KG9)&lt;&gt;"",INDEX($HV$2:$HV$13,$KG9),IF(IFERROR(VLOOKUP(INDEX($HP$2:$HP$13,$KG9),$BS$2:$BY$24,7,FALSE),"")&lt;&gt;"","Do livro: "&amp;IFERROR(VLOOKUP(INDEX($HP$2:$HP$13,$KG9),$BS$2:$BY$24,7,FALSE),""),"")))</f>
        <v/>
      </c>
      <c r="KL9" s="159" t="inlineStr">
        <is>
          <t>Aptidão 6</t>
        </is>
      </c>
      <c r="KM9" s="161">
        <f>IFERROR(MATCH(6,$IF$2:$IF$13,0),0)</f>
        <v/>
      </c>
      <c r="KN9" s="161">
        <f>IF($KM9=0,"",INDEX($IB$2:$IB$13,$KM9))</f>
        <v/>
      </c>
      <c r="KO9" s="161">
        <f>IF($KM9=0,"",INDEX($HZ$2:$HZ$13,$KM9))</f>
        <v/>
      </c>
      <c r="KP9" s="161">
        <f>IF($KM9=0,"",IF(INDEX($IE$2:$IE$13,$KM9)&lt;&gt;"",INDEX($IE$2:$IE$13,$KM9),IF(IFERROR(VLOOKUP(INDEX($HZ$2:$HZ$13,$KM9),$CD$2:$CM$35,10,FALSE),"")&lt;&gt;"","Do livro: "&amp;IFERROR(VLOOKUP(INDEX($HZ$2:$HZ$13,$KM9),$CD$2:$CM$35,10,FALSE),""),"")))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c r="KW9">
        <f>IF($EE9="","",IFERROR(VLOOKUP(SUBSTITUTE(SUBSTITUTE(SUBSTITUTE($EE9,"~","~~"),"*","~*"),"?","~?"),'DADOS_MELHORIAS'!$O$2:$X$113,10,FALSE),$EE9))</f>
        <v/>
      </c>
      <c r="KX9">
        <f>IF($EF9="","",IFERROR(VLOOKUP(SUBSTITUTE(SUBSTITUTE(SUBSTITUTE($EF9,"~","~~"),"*","~*"),"?","~?"),'DADOS_MELHORIAS'!$O$2:$X$113,10,FALSE),$EF9))</f>
        <v/>
      </c>
      <c r="KY9">
        <f>IF($EG9="","",IFERROR(VLOOKUP(SUBSTITUTE(SUBSTITUTE(SUBSTITUTE($EG9,"~","~~"),"*","~*"),"?","~?"),'DADOS_MELHORIAS'!$O$2:$X$113,10,FALSE),$EG9))</f>
        <v/>
      </c>
      <c r="KZ9">
        <f>IF($EH9="","",IFERROR(VLOOKUP(SUBSTITUTE(SUBSTITUTE(SUBSTITUTE($EH9,"~","~~"),"*","~*"),"?","~?"),'DADOS_MELHORIAS'!$O$2:$X$113,10,FALSE),$EH9))</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IF($AA10=0,0,$AA10+3*IFERROR(VLOOKUP($Z10,'DADOS_CRIACAO'!$H$2:$K$20,3,FALSE),0))</f>
        <v/>
      </c>
      <c r="AC10" s="161">
        <f>IFERROR(VLOOKUP($Z10,'DADOS_CRIACAO'!$H$2:$K$20,4,FALSE),0)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$BE10+3*IFERROR(VLOOKUP($BD10,'DADOS_CRIACAO'!$H$2:$K$20,3,FALSE),0)</f>
        <v/>
      </c>
      <c r="BG10" s="161">
        <f>IFERROR(VLOOKUP($BD10,'DADOS_CRIACAO'!$H$2:$K$20,4,FALSE),0)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IFERROR(MATCH($ED10,$Y$2:$Y$11,0),0)</f>
        <v/>
      </c>
      <c r="EM10" s="161">
        <f>IF($EL10=0,0,INDEX($AB$2:$AB$11,$EL10))</f>
        <v/>
      </c>
      <c r="EN10" s="161">
        <f>IFERROR(VLOOKUP(SUBSTITUTE(SUBSTITUTE(SUBSTITUTE($EE10,"~","~~"),"*","~*"),"?","~?"),'DADOS_MELHORIAS'!$O$2:$W$113,4,FALSE),0)</f>
        <v/>
      </c>
      <c r="EO10" s="161">
        <f>IFERROR(VLOOKUP(SUBSTITUTE(SUBSTITUTE(SUBSTITUTE($EF10,"~","~~"),"*","~*"),"?","~?"),'DADOS_MELHORIAS'!$O$2:$W$113,4,FALSE),0)</f>
        <v/>
      </c>
      <c r="EP10" s="161">
        <f>IFERROR(VLOOKUP(SUBSTITUTE(SUBSTITUTE(SUBSTITUTE($EG10,"~","~~"),"*","~*"),"?","~?"),'DADOS_MELHORIAS'!$O$2:$W$113,4,FALSE),0)</f>
        <v/>
      </c>
      <c r="EQ10" s="161">
        <f>IFERROR(VLOOKUP(SUBSTITUTE(SUBSTITUTE(SUBSTITUTE($EH10,"~","~~"),"*","~*"),"?","~?"),'DADOS_MELHORIAS'!$O$2:$W$113,4,FALSE),0)</f>
        <v/>
      </c>
      <c r="ER10" s="161">
        <f>IF($EL10=0,0,INDEX($AC$2:$AC$11,$EL10))</f>
        <v/>
      </c>
      <c r="ES10" s="161">
        <f>IFERROR(VLOOKUP(SUBSTITUTE(SUBSTITUTE(SUBSTITUTE($EE10,"~","~~"),"*","~*"),"?","~?"),'DADOS_MELHORIAS'!$O$2:$W$113,5,FALSE),0)</f>
        <v/>
      </c>
      <c r="ET10" s="161">
        <f>IFERROR(VLOOKUP(SUBSTITUTE(SUBSTITUTE(SUBSTITUTE($EF10,"~","~~"),"*","~*"),"?","~?"),'DADOS_MELHORIAS'!$O$2:$W$113,5,FALSE),0)</f>
        <v/>
      </c>
      <c r="EU10" s="161">
        <f>IFERROR(VLOOKUP(SUBSTITUTE(SUBSTITUTE(SUBSTITUTE($EG10,"~","~~"),"*","~*"),"?","~?"),'DADOS_MELHORIAS'!$O$2:$W$113,5,FALSE),0)</f>
        <v/>
      </c>
      <c r="EV10" s="161">
        <f>IFERROR(VLOOKUP(SUBSTITUTE(SUBSTITUTE(SUBSTITUTE($EH10,"~","~~"),"*","~*"),"?","~?"),'DADOS_MELHORIAS'!$O$2:$W$113,5,FALSE),0)</f>
        <v/>
      </c>
      <c r="EW10" s="161">
        <f>IFERROR(VLOOKUP(SUBSTITUTE(SUBSTITUTE(SUBSTITUTE($EE10,"~","~~"),"*","~*"),"?","~?"),'DADOS_MELHORIAS'!$O$2:$W$113,6,FALSE),0)+IFERROR(VLOOKUP(SUBSTITUTE(SUBSTITUTE(SUBSTITUTE($EF10,"~","~~"),"*","~*"),"?","~?"),'DADOS_MELHORIAS'!$O$2:$W$113,6,FALSE),0)+IFERROR(VLOOKUP(SUBSTITUTE(SUBSTITUTE(SUBSTITUTE($EG10,"~","~~"),"*","~*"),"?","~?"),'DADOS_MELHORIAS'!$O$2:$W$113,6,FALSE),0)+IFERROR(VLOOKUP(SUBSTITUTE(SUBSTITUTE(SUBSTITUTE($EH10,"~","~~"),"*","~*"),"?","~?"),'DADOS_MELHORIAS'!$O$2:$W$113,6,FALSE),0)</f>
        <v/>
      </c>
      <c r="EX10" s="161">
        <f>IFERROR(VLOOKUP(SUBSTITUTE(SUBSTITUTE(SUBSTITUTE($EE10,"~","~~"),"*","~*"),"?","~?"),'DADOS_MELHORIAS'!$O$2:$W$113,9,FALSE),0)+IFERROR(VLOOKUP(SUBSTITUTE(SUBSTITUTE(SUBSTITUTE($EF10,"~","~~"),"*","~*"),"?","~?"),'DADOS_MELHORIAS'!$O$2:$W$113,9,FALSE),0)+IFERROR(VLOOKUP(SUBSTITUTE(SUBSTITUTE(SUBSTITUTE($EG10,"~","~~"),"*","~*"),"?","~?"),'DADOS_MELHORIAS'!$O$2:$W$113,9,FALSE),0)+IFERROR(VLOOKUP(SUBSTITUTE(SUBSTITUTE(SUBSTITUTE($EH10,"~","~~"),"*","~*"),"?","~?"),'DADOS_MELHORIAS'!$O$2:$W$113,9,FALSE),0)</f>
        <v/>
      </c>
      <c r="EY10" s="161">
        <f>IF($EL10=0,0,INDEX($AD$2:$AD$11,$EL10))</f>
        <v/>
      </c>
      <c r="EZ10" s="161">
        <f>IF($EL10=0,0,INDEX($AE$2:$AE$11,$EL10))</f>
        <v/>
      </c>
      <c r="FA10" s="161">
        <f>IF($EL10=0,0,INDEX($AG$2:$AG$11,$EL10))</f>
        <v/>
      </c>
      <c r="FB10" s="161">
        <f>IFERROR(VLOOKUP(SUBSTITUTE(SUBSTITUTE(SUBSTITUTE($EI10,"~","~~"),"*","~*"),"?","~?"),'DADOS_RESTRICOES'!$M$2:$Q$54,3,FALSE),0)</f>
        <v/>
      </c>
      <c r="FC10" s="161">
        <f>IFERROR(VLOOKUP(SUBSTITUTE(SUBSTITUTE(SUBSTITUTE($EJ10,"~","~~"),"*","~*"),"?","~?"),'DADOS_RESTRICOES'!$M$2:$Q$54,3,FALSE),0)</f>
        <v/>
      </c>
      <c r="FD10" s="161">
        <f>IFERROR(VLOOKUP(SUBSTITUTE(SUBSTITUTE(SUBSTITUTE($EI10,"~","~~"),"*","~*"),"?","~?"),'DADOS_RESTRICOES'!$M$2:$Q$54,2,FALSE),"")</f>
        <v/>
      </c>
      <c r="FE10" s="161">
        <f>IFERROR(VLOOKUP(SUBSTITUTE(SUBSTITUTE(SUBSTITUTE($EJ10,"~","~~"),"*","~*"),"?","~?"),'DADOS_RESTRICOES'!$M$2:$Q$54,2,FALSE),"")</f>
        <v/>
      </c>
      <c r="FF10" s="161">
        <f>COUNTIF($EM10:$EQ10,1)</f>
        <v/>
      </c>
      <c r="FG10" s="161">
        <f>COUNTIF($EM10:$EQ10,2)</f>
        <v/>
      </c>
      <c r="FH10" s="161">
        <f>COUNTIF($EM10:$EQ10,3)</f>
        <v/>
      </c>
      <c r="FI10" s="161">
        <f>COUNTIF($EM10:$EQ10,4)</f>
        <v/>
      </c>
      <c r="FJ10" s="161">
        <f>COUNTIF($EM10:$EQ10,5)</f>
        <v/>
      </c>
      <c r="FK10" s="161">
        <f>COUNTIF($EM10:$EQ10,6)</f>
        <v/>
      </c>
      <c r="FL10" s="161">
        <f>COUNTIF($FB10:$FC10,1)</f>
        <v/>
      </c>
      <c r="FM10" s="161">
        <f>COUNTIF($FB10:$FC10,2)+$EY10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(IF(COUNTIF($KW10:$KZ10,"Salto")&gt;0,1,0)+IF(COUNTIF($KW10:$KZ10,"Queima")&gt;0,1,0)+IF(COUNTIF($KW10:$KZ10,"Estilhaço")&gt;0,1,0))*FLOOR($FV10/2,1)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SUBSTITUTE(SUBSTITUTE(SUBSTITUTE($EI10,"~","~~"),"*","~*"),"?","~?"),'DADOS_RESTRICOES'!$M$2:$Q$54,4,FALSE),0)+IFERROR(VLOOKUP(SUBSTITUTE(SUBSTITUTE(SUBSTITUTE($EJ10,"~","~~"),"*","~*"),"?","~?"),'DADOS_RESTRICOES'!$M$2:$Q$54,4,FALSE),0)&gt;1,$FD10&amp;" e "&amp;$FE10&amp;" são as duas de frequência",""),IF(AND((COUNTIF($KW10:$KZ10,"Rápido")+COUNTIF($FD10:$FE10,"Rápido"))&gt;0,(COUNTIF($EE10:$EH10,"Atrasar")+COUNTIF($FD10:$FE10,"Atrasar"))&gt;0),"Rápido não entra com Atrasar",""),IF(AND((COUNTIF($KW10:$KZ10,"Reação")+COUNTIF($FD10:$FE10,"Reação"))&gt;0,(COUNTIF($KW10:$KZ10,"Rápido")+COUNTIF($FD10:$FE10,"Rápido"))&gt;0),"Reação não entra com Rápido",""),IF(AND((COUNTIF($KW10:$KZ10,"Reação")+COUNTIF($FD10:$FE10,"Reação"))&gt;0,(COUNTIF($KW10:$KZ10,"Armado")+COUNTIF($FD10:$FE10,"Armado"))&gt;0),"Reação não entra com Armado",""),IF(AND((COUNTIF($KW10:$KZ10,"Reação")+COUNTIF($FD10:$FE10,"Reação"))&gt;0,(COUNTIF($EE10:$EH10,"Atrasar")+COUNTIF($FD10:$FE10,"Atrasar"))&gt;0),"Reação não entra com Atrasar",""),IF(AND((COUNTIF($KW10:$KZ10,"Reação")+COUNTIF($FD10:$FE10,"Reação"))&gt;0,(COUNTIF($EE10:$EH10,"Parado")+COUNTIF($FD10:$FE10,"Parado"))&gt;0),"Reação não entra com Parado",""),IF(AND((COUNTIF($EE10:$EH10,"Atrasar")+COUNTIF($FD10:$FE10,"Atrasar"))&gt;0,(COUNTIF($EE10:$EH10,"Parado")+COUNTIF($FD10:$FE10,"Parado"))&gt;0),"Atrasar não entra com Parado",""),IF(AND((COUNTIF($KW10:$KZ10,"Armado")+COUNTIF($FD10:$FE10,"Armado"))&gt;0,(COUNTIF($EE10:$EH10,"Carregar")+COUNTIF($FD10:$FE10,"Carregar"))&gt;0),"Armado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Resistência",""),IF(AND(COUNTIF($KW10:$KZ10,"Inescapável")&gt;0,OR($FN10&gt;1,$FO10&gt;0)),"Inescapável não aceita outra peça",""),IF(AND($DZ10=1,$EB10&lt;3),"Liberação Máxima é de Classe 3 ou mais",""),IF(AND($DZ10=1,OR($EZ10=1,$EZ10=2)),"Liberação Máxima não serve para cura",""),IF(AND($DZ10=1,COUNTIF($KW10:$KZ10,"Inescapável")+COUNTIF($KW10:$KZ10,"Toca a Alma")&gt;0),"Esta peça não entra numa Liberação Máxima",""),IF($FV10*IF(COUNTIF($KW10:$KZ10,"Remate")&gt;0,1.25,1)+$FW10&gt;4*$EB10,($FV10*IF(COUNTIF($KW10:$KZ10,"Remate")&gt;0,1.25,1)+$FW10)&amp;" dados somando repetições"&amp;IF(COUNTIF($KW10:$KZ10,"Remate")&gt;0," e o Remate","")&amp;": o teto da Classe "&amp;$EB10&amp;" é "&amp;4*$EB10,""))),IF(AND($EE10&lt;&gt;"",COUNTIF('DADOS_MELHORIAS'!$O$2:$O$113,SUBSTITUTE(SUBSTITUTE(SUBSTITUTE($EE10,"~","~~"),"*","~*"),"?","~?"))=0),"Melhoria não cadastrada ou com erro: "&amp;$EE10,""),IF(AND($EF10&lt;&gt;"",COUNTIF('DADOS_MELHORIAS'!$O$2:$O$113,SUBSTITUTE(SUBSTITUTE(SUBSTITUTE($EF10,"~","~~"),"*","~*"),"?","~?"))=0),"Melhoria não cadastrada ou com erro: "&amp;$EF10,""),IF(AND($EG10&lt;&gt;"",COUNTIF('DADOS_MELHORIAS'!$O$2:$O$113,SUBSTITUTE(SUBSTITUTE(SUBSTITUTE($EG10,"~","~~"),"*","~*"),"?","~?"))=0),"Melhoria não cadastrada ou com erro: "&amp;$EG10,""),IF(AND($EH10&lt;&gt;"",COUNTIF('DADOS_MELHORIAS'!$O$2:$O$113,SUBSTITUTE(SUBSTITUTE(SUBSTITUTE($EH10,"~","~~"),"*","~*"),"?","~?"))=0),"Melhoria não cadastrada ou com erro: "&amp;$EH10,""),IF(AND($EI10&lt;&gt;"",COUNTIF('DADOS_RESTRICOES'!$M$2:$M$54,SUBSTITUTE(SUBSTITUTE(SUBSTITUTE($EI10,"~","~~"),"*","~*"),"?","~?"))=0),"Restrição não cadastrada ou com erro: "&amp;$EI10,""),IF(AND($EJ10&lt;&gt;"",COUNTIF('DADOS_RESTRICOES'!$M$2:$M$54,SUBSTITUTE(SUBSTITUTE(SUBSTITUTE($EJ10,"~","~~"),"*","~*"),"?","~?"))=0),"Restrição não cadastrada ou com erro: "&amp;$EJ10,"")))</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inteira",IF(COUNTIF($FD10:$FE10,"Atrasar")&gt;0,IF(COUNTIF($FD10:$FE10,"Carregar")&gt;0,"Rodada +1 turno","Rodada inteira"),IF(COUNTIF($KW10:$KZ10,"Rápido")&gt;0,"Bônus",IF(COUNTIF($KW10:$KZ10,"Reação")&gt;0,"Reação","Padrão"))&amp;IF(COUNTIF($FD10:$FE10,"Carregar")&gt;0," +1 turno",""))))</f>
        <v/>
      </c>
      <c r="GT10" s="161">
        <f>IF(OR($EK10=0,$EL10=0),"",IF(COUNTIF($KW10:$KZ10,"Inescapável")&gt;0,"Automático",IF(COUNTIF($KW10:$KZ10,"Certeiro")&gt;0,"TR para metade",IF(AND($EX10&gt;0,$FA10=0,INDEX($AF$2:$AF$11,$EL10)="Acerto"),"Acerto + TR",INDEX($AF$2:$AF$11,$EL10)))))</f>
        <v/>
      </c>
      <c r="GU10" s="161">
        <f>IF(OR($EK10=0,$EL10=0),"",IF(OR($EZ10&gt;=2,$FV10=0),UPPER(LEFT(INDEX($GE10:$GK10,1,$EB10),1))&amp;MID(INDEX($GE10:$GK10,1,$EB10),2,99),UPPER(LEFT(INDEX($GE10:$GK10,1,$EB10),1))&amp;MID(INDEX($GE10:$GK10,1,$EB10),2,99)&amp;" = "&amp;FLOOR($FV10*4.5,1)&amp;IF($FW10&gt;0," · +"&amp;$FW10&amp;"d8","")))</f>
        <v/>
      </c>
      <c r="GV10" s="161">
        <f>COUNTIF($KW10:$KZ10,"Longe")+3*COUNTIF($KW10:$KZ10,"Muito Longe")</f>
        <v/>
      </c>
      <c r="GW10" s="161">
        <f>COUNTIF($KW10:$KZ10,"Maior")+3*COUNTIF($KW10:$KZ10,"Muito Maior")</f>
        <v/>
      </c>
      <c r="GX10" s="161">
        <f>IF($EL10=0,0,CHOOSE(1+INDEX($AH$2:$AH$11,$EL10),0,$GV10,$GW10,$GV10+$GW10))</f>
        <v/>
      </c>
      <c r="GY10" s="161">
        <f>IF($EL10=0,0,CHOOSE(1+INDEX($AI$2:$AI$11,$EL10),0,$GV10,$GW10,$GV10+$GW10))</f>
        <v/>
      </c>
      <c r="GZ10" s="161">
        <f>IF(OR($EK10=0,$EL10=0),"",INDEX($AP$2:$AU$31,($EL10-1)*3+IF($EB10&gt;=6,3,2),1+MIN(5,$GX10))&amp;INDEX($AV$2:$BA$31,($EL10-1)*3+IF($EB10&gt;=6,3,2),1+MIN(5,$GY10))&amp;IF(INDEX($AJ$2:$AJ$11,$EL10)=1,IF(COUNTIF($KW10:$KZ10,"Mais Um")&gt;0," · +"&amp;COUNTIF($KW10:$KZ10,"Mais Um")&amp;IF(COUNTIF($KW10:$KZ10,"Mais Um")&gt;1," alvos"," alvo"),"")&amp;IF(COUNTIF($KW10:$KZ10,"Rajada")&gt;0,"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IFERROR(VLOOKUP($HP10,$BS$2:$BY$24,2,FALSE),0)</f>
        <v/>
      </c>
      <c r="HR10" s="161">
        <f>IFERROR(VLOOKUP($HQ10,$CA$2:$CB$4,2,FALSE),0)</f>
        <v/>
      </c>
      <c r="HS10" s="161">
        <f>IFERROR(VLOOKUP($HP10,$BS$2:$BY$24,3,FALSE),"")</f>
        <v/>
      </c>
      <c r="HT10" s="161">
        <f>IF($HQ10=0,"",IF($HR10&gt;$HM$2,"⚠ Nível "&amp;$HR10,"CE "&amp;$HQ10))</f>
        <v/>
      </c>
      <c r="HU10" s="161">
        <f>IF($HQ10=0,"",IF(4&gt;$HM$8,"⚠ Vaga","Grátis"))</f>
        <v/>
      </c>
      <c r="HV10" s="161">
        <f>'FICHA AMALDIÇOADA'!$E$410&amp;""</f>
        <v/>
      </c>
      <c r="HW10" s="161">
        <f>IF($HP10="","",COUNTIF($HP$2:$HP10,"?*"))</f>
        <v/>
      </c>
      <c r="HY10" s="159" t="inlineStr">
        <is>
          <t>Aptidão 9</t>
        </is>
      </c>
      <c r="HZ10" s="161">
        <f>'FICHA AMALDIÇOADA'!$P$472&amp;""</f>
        <v/>
      </c>
      <c r="IA10" s="161">
        <f>IF($HZ10="","","Requisito: "&amp;IFERROR(VLOOKUP($HZ10,$CD$2:$CM$35,2,FALSE),""))</f>
        <v/>
      </c>
      <c r="IB10" s="161">
        <f>IF($HZ10="","",IFERROR(IF(ISNUMBER(VLOOKUP($HZ10,$CD$2:$CM$35,3,FALSE)),"CE "&amp;VLOOKUP($HZ10,$CD$2:$CM$35,3,FALSE),VLOOKUP($HZ10,$CD$2:$CM$35,3,FALSE)),""))</f>
        <v/>
      </c>
      <c r="IC10" s="161">
        <f>IF($HZ10="","",IFERROR(VLOOKUP($HZ10,$CD$2:$CM$35,4,FALSE),""))</f>
        <v/>
      </c>
      <c r="ID10" s="161">
        <f>IF($HZ10="","",IFERROR(VLOOKUP($HZ10,$CD$2:$CM$35,5,FALSE),""))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IF($KG10=0,"",IF(INDEX($HV$2:$HV$13,$KG10)&lt;&gt;"",INDEX($HV$2:$HV$13,$KG10),IF(IFERROR(VLOOKUP(INDEX($HP$2:$HP$13,$KG10),$BS$2:$BY$24,7,FALSE),"")&lt;&gt;"","Do livro: "&amp;IFERROR(VLOOKUP(INDEX($HP$2:$HP$13,$KG10),$BS$2:$BY$24,7,FALSE),""),"")))</f>
        <v/>
      </c>
      <c r="KL10" s="159" t="inlineStr">
        <is>
          <t>Aptidão 7</t>
        </is>
      </c>
      <c r="KM10" s="161">
        <f>IFERROR(MATCH(7,$IF$2:$IF$13,0),0)</f>
        <v/>
      </c>
      <c r="KN10" s="161">
        <f>IF($KM10=0,"",INDEX($IB$2:$IB$13,$KM10))</f>
        <v/>
      </c>
      <c r="KO10" s="161">
        <f>IF($KM10=0,"",INDEX($HZ$2:$HZ$13,$KM10))</f>
        <v/>
      </c>
      <c r="KP10" s="161">
        <f>IF($KM10=0,"",IF(INDEX($IE$2:$IE$13,$KM10)&lt;&gt;"",INDEX($IE$2:$IE$13,$KM10),IF(IFERROR(VLOOKUP(INDEX($HZ$2:$HZ$13,$KM10),$CD$2:$CM$35,10,FALSE),"")&lt;&gt;"","Do livro: "&amp;IFERROR(VLOOKUP(INDEX($HZ$2:$HZ$13,$KM10),$CD$2:$CM$35,10,FALSE),""),"")))</f>
        <v/>
      </c>
      <c r="KR10" s="159" t="inlineStr">
        <is>
          <t>par 2</t>
        </is>
      </c>
      <c r="KS10" s="161">
        <f>UPPER(INDEX($D$3:$G$3,1,$A$2))&amp;" 7 A 12"</f>
        <v/>
      </c>
      <c r="KU10" s="159" t="inlineStr">
        <is>
          <t>D17</t>
        </is>
      </c>
      <c r="KV10" s="161">
        <f>IF(DADOS_AM!$HM$42=1,"GRUPO 1","—")</f>
        <v/>
      </c>
      <c r="KW10">
        <f>IF($EE10="","",IFERROR(VLOOKUP(SUBSTITUTE(SUBSTITUTE(SUBSTITUTE($EE10,"~","~~"),"*","~*"),"?","~?"),'DADOS_MELHORIAS'!$O$2:$X$113,10,FALSE),$EE10))</f>
        <v/>
      </c>
      <c r="KX10">
        <f>IF($EF10="","",IFERROR(VLOOKUP(SUBSTITUTE(SUBSTITUTE(SUBSTITUTE($EF10,"~","~~"),"*","~*"),"?","~?"),'DADOS_MELHORIAS'!$O$2:$X$113,10,FALSE),$EF10))</f>
        <v/>
      </c>
      <c r="KY10">
        <f>IF($EG10="","",IFERROR(VLOOKUP(SUBSTITUTE(SUBSTITUTE(SUBSTITUTE($EG10,"~","~~"),"*","~*"),"?","~?"),'DADOS_MELHORIAS'!$O$2:$X$113,10,FALSE),$EG10))</f>
        <v/>
      </c>
      <c r="KZ10">
        <f>IF($EH10="","",IFERROR(VLOOKUP(SUBSTITUTE(SUBSTITUTE(SUBSTITUTE($EH10,"~","~~"),"*","~*"),"?","~?"),'DADOS_MELHORIAS'!$O$2:$X$113,10,FALSE),$EH10))</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IF($AA11=0,0,$AA11+3*IFERROR(VLOOKUP($Z11,'DADOS_CRIACAO'!$H$2:$K$20,3,FALSE),0))</f>
        <v/>
      </c>
      <c r="AC11" s="161">
        <f>IFERROR(VLOOKUP($Z11,'DADOS_CRIACAO'!$H$2:$K$20,4,FALSE),0)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$BE11+3*IFERROR(VLOOKUP($BD11,'DADOS_CRIACAO'!$H$2:$K$20,3,FALSE),0)</f>
        <v/>
      </c>
      <c r="BG11" s="161">
        <f>IFERROR(VLOOKUP($BD11,'DADOS_CRIACAO'!$H$2:$K$20,4,FALSE),0)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IFERROR(MATCH($ED11,$Y$2:$Y$11,0),0)</f>
        <v/>
      </c>
      <c r="EM11" s="161">
        <f>IF($EL11=0,0,INDEX($AB$2:$AB$11,$EL11))</f>
        <v/>
      </c>
      <c r="EN11" s="161">
        <f>IFERROR(VLOOKUP(SUBSTITUTE(SUBSTITUTE(SUBSTITUTE($EE11,"~","~~"),"*","~*"),"?","~?"),'DADOS_MELHORIAS'!$O$2:$W$113,4,FALSE),0)</f>
        <v/>
      </c>
      <c r="EO11" s="161">
        <f>IFERROR(VLOOKUP(SUBSTITUTE(SUBSTITUTE(SUBSTITUTE($EF11,"~","~~"),"*","~*"),"?","~?"),'DADOS_MELHORIAS'!$O$2:$W$113,4,FALSE),0)</f>
        <v/>
      </c>
      <c r="EP11" s="161">
        <f>IFERROR(VLOOKUP(SUBSTITUTE(SUBSTITUTE(SUBSTITUTE($EG11,"~","~~"),"*","~*"),"?","~?"),'DADOS_MELHORIAS'!$O$2:$W$113,4,FALSE),0)</f>
        <v/>
      </c>
      <c r="EQ11" s="161">
        <f>IFERROR(VLOOKUP(SUBSTITUTE(SUBSTITUTE(SUBSTITUTE($EH11,"~","~~"),"*","~*"),"?","~?"),'DADOS_MELHORIAS'!$O$2:$W$113,4,FALSE),0)</f>
        <v/>
      </c>
      <c r="ER11" s="161">
        <f>IF($EL11=0,0,INDEX($AC$2:$AC$11,$EL11))</f>
        <v/>
      </c>
      <c r="ES11" s="161">
        <f>IFERROR(VLOOKUP(SUBSTITUTE(SUBSTITUTE(SUBSTITUTE($EE11,"~","~~"),"*","~*"),"?","~?"),'DADOS_MELHORIAS'!$O$2:$W$113,5,FALSE),0)</f>
        <v/>
      </c>
      <c r="ET11" s="161">
        <f>IFERROR(VLOOKUP(SUBSTITUTE(SUBSTITUTE(SUBSTITUTE($EF11,"~","~~"),"*","~*"),"?","~?"),'DADOS_MELHORIAS'!$O$2:$W$113,5,FALSE),0)</f>
        <v/>
      </c>
      <c r="EU11" s="161">
        <f>IFERROR(VLOOKUP(SUBSTITUTE(SUBSTITUTE(SUBSTITUTE($EG11,"~","~~"),"*","~*"),"?","~?"),'DADOS_MELHORIAS'!$O$2:$W$113,5,FALSE),0)</f>
        <v/>
      </c>
      <c r="EV11" s="161">
        <f>IFERROR(VLOOKUP(SUBSTITUTE(SUBSTITUTE(SUBSTITUTE($EH11,"~","~~"),"*","~*"),"?","~?"),'DADOS_MELHORIAS'!$O$2:$W$113,5,FALSE),0)</f>
        <v/>
      </c>
      <c r="EW11" s="161">
        <f>IFERROR(VLOOKUP(SUBSTITUTE(SUBSTITUTE(SUBSTITUTE($EE11,"~","~~"),"*","~*"),"?","~?"),'DADOS_MELHORIAS'!$O$2:$W$113,6,FALSE),0)+IFERROR(VLOOKUP(SUBSTITUTE(SUBSTITUTE(SUBSTITUTE($EF11,"~","~~"),"*","~*"),"?","~?"),'DADOS_MELHORIAS'!$O$2:$W$113,6,FALSE),0)+IFERROR(VLOOKUP(SUBSTITUTE(SUBSTITUTE(SUBSTITUTE($EG11,"~","~~"),"*","~*"),"?","~?"),'DADOS_MELHORIAS'!$O$2:$W$113,6,FALSE),0)+IFERROR(VLOOKUP(SUBSTITUTE(SUBSTITUTE(SUBSTITUTE($EH11,"~","~~"),"*","~*"),"?","~?"),'DADOS_MELHORIAS'!$O$2:$W$113,6,FALSE),0)</f>
        <v/>
      </c>
      <c r="EX11" s="161">
        <f>IFERROR(VLOOKUP(SUBSTITUTE(SUBSTITUTE(SUBSTITUTE($EE11,"~","~~"),"*","~*"),"?","~?"),'DADOS_MELHORIAS'!$O$2:$W$113,9,FALSE),0)+IFERROR(VLOOKUP(SUBSTITUTE(SUBSTITUTE(SUBSTITUTE($EF11,"~","~~"),"*","~*"),"?","~?"),'DADOS_MELHORIAS'!$O$2:$W$113,9,FALSE),0)+IFERROR(VLOOKUP(SUBSTITUTE(SUBSTITUTE(SUBSTITUTE($EG11,"~","~~"),"*","~*"),"?","~?"),'DADOS_MELHORIAS'!$O$2:$W$113,9,FALSE),0)+IFERROR(VLOOKUP(SUBSTITUTE(SUBSTITUTE(SUBSTITUTE($EH11,"~","~~"),"*","~*"),"?","~?"),'DADOS_MELHORIAS'!$O$2:$W$113,9,FALSE),0)</f>
        <v/>
      </c>
      <c r="EY11" s="161">
        <f>IF($EL11=0,0,INDEX($AD$2:$AD$11,$EL11))</f>
        <v/>
      </c>
      <c r="EZ11" s="161">
        <f>IF($EL11=0,0,INDEX($AE$2:$AE$11,$EL11))</f>
        <v/>
      </c>
      <c r="FA11" s="161">
        <f>IF($EL11=0,0,INDEX($AG$2:$AG$11,$EL11))</f>
        <v/>
      </c>
      <c r="FB11" s="161">
        <f>IFERROR(VLOOKUP(SUBSTITUTE(SUBSTITUTE(SUBSTITUTE($EI11,"~","~~"),"*","~*"),"?","~?"),'DADOS_RESTRICOES'!$M$2:$Q$54,3,FALSE),0)</f>
        <v/>
      </c>
      <c r="FC11" s="161">
        <f>IFERROR(VLOOKUP(SUBSTITUTE(SUBSTITUTE(SUBSTITUTE($EJ11,"~","~~"),"*","~*"),"?","~?"),'DADOS_RESTRICOES'!$M$2:$Q$54,3,FALSE),0)</f>
        <v/>
      </c>
      <c r="FD11" s="161">
        <f>IFERROR(VLOOKUP(SUBSTITUTE(SUBSTITUTE(SUBSTITUTE($EI11,"~","~~"),"*","~*"),"?","~?"),'DADOS_RESTRICOES'!$M$2:$Q$54,2,FALSE),"")</f>
        <v/>
      </c>
      <c r="FE11" s="161">
        <f>IFERROR(VLOOKUP(SUBSTITUTE(SUBSTITUTE(SUBSTITUTE($EJ11,"~","~~"),"*","~*"),"?","~?"),'DADOS_RESTRICOES'!$M$2:$Q$54,2,FALSE),"")</f>
        <v/>
      </c>
      <c r="FF11" s="161">
        <f>COUNTIF($EM11:$EQ11,1)</f>
        <v/>
      </c>
      <c r="FG11" s="161">
        <f>COUNTIF($EM11:$EQ11,2)</f>
        <v/>
      </c>
      <c r="FH11" s="161">
        <f>COUNTIF($EM11:$EQ11,3)</f>
        <v/>
      </c>
      <c r="FI11" s="161">
        <f>COUNTIF($EM11:$EQ11,4)</f>
        <v/>
      </c>
      <c r="FJ11" s="161">
        <f>COUNTIF($EM11:$EQ11,5)</f>
        <v/>
      </c>
      <c r="FK11" s="161">
        <f>COUNTIF($EM11:$EQ11,6)</f>
        <v/>
      </c>
      <c r="FL11" s="161">
        <f>COUNTIF($FB11:$FC11,1)</f>
        <v/>
      </c>
      <c r="FM11" s="161">
        <f>COUNTIF($FB11:$FC11,2)+$EY11</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(IF(COUNTIF($KW11:$KZ11,"Salto")&gt;0,1,0)+IF(COUNTIF($KW11:$KZ11,"Queima")&gt;0,1,0)+IF(COUNTIF($KW11:$KZ11,"Estilhaço")&gt;0,1,0))*FLOOR($FV11/2,1)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SUBSTITUTE(SUBSTITUTE(SUBSTITUTE($EI11,"~","~~"),"*","~*"),"?","~?"),'DADOS_RESTRICOES'!$M$2:$Q$54,4,FALSE),0)+IFERROR(VLOOKUP(SUBSTITUTE(SUBSTITUTE(SUBSTITUTE($EJ11,"~","~~"),"*","~*"),"?","~?"),'DADOS_RESTRICOES'!$M$2:$Q$54,4,FALSE),0)&gt;1,$FD11&amp;" e "&amp;$FE11&amp;" são as duas de frequência",""),IF(AND((COUNTIF($KW11:$KZ11,"Rápido")+COUNTIF($FD11:$FE11,"Rápido"))&gt;0,(COUNTIF($EE11:$EH11,"Atrasar")+COUNTIF($FD11:$FE11,"Atrasar"))&gt;0),"Rápido não entra com Atrasar",""),IF(AND((COUNTIF($KW11:$KZ11,"Reação")+COUNTIF($FD11:$FE11,"Reação"))&gt;0,(COUNTIF($KW11:$KZ11,"Rápido")+COUNTIF($FD11:$FE11,"Rápido"))&gt;0),"Reação não entra com Rápido",""),IF(AND((COUNTIF($KW11:$KZ11,"Reação")+COUNTIF($FD11:$FE11,"Reação"))&gt;0,(COUNTIF($KW11:$KZ11,"Armado")+COUNTIF($FD11:$FE11,"Armado"))&gt;0),"Reação não entra com Armado",""),IF(AND((COUNTIF($KW11:$KZ11,"Reação")+COUNTIF($FD11:$FE11,"Reação"))&gt;0,(COUNTIF($EE11:$EH11,"Atrasar")+COUNTIF($FD11:$FE11,"Atrasar"))&gt;0),"Reação não entra com Atrasar",""),IF(AND((COUNTIF($KW11:$KZ11,"Reação")+COUNTIF($FD11:$FE11,"Reação"))&gt;0,(COUNTIF($EE11:$EH11,"Parado")+COUNTIF($FD11:$FE11,"Parado"))&gt;0),"Reação não entra com Parado",""),IF(AND((COUNTIF($EE11:$EH11,"Atrasar")+COUNTIF($FD11:$FE11,"Atrasar"))&gt;0,(COUNTIF($EE11:$EH11,"Parado")+COUNTIF($FD11:$FE11,"Parado"))&gt;0),"Atrasar não entra com Parado",""),IF(AND((COUNTIF($KW11:$KZ11,"Armado")+COUNTIF($FD11:$FE11,"Armado"))&gt;0,(COUNTIF($EE11:$EH11,"Carregar")+COUNTIF($FD11:$FE11,"Carregar"))&gt;0),"Armado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Resistência",""),IF(AND(COUNTIF($KW11:$KZ11,"Inescapável")&gt;0,OR($FN11&gt;1,$FO11&gt;0)),"Inescapável não aceita outra peça",""),IF(AND($DZ11=1,$EB11&lt;3),"Liberação Máxima é de Classe 3 ou mais",""),IF(AND($DZ11=1,OR($EZ11=1,$EZ11=2)),"Liberação Máxima não serve para cura",""),IF(AND($DZ11=1,COUNTIF($KW11:$KZ11,"Inescapável")+COUNTIF($KW11:$KZ11,"Toca a Alma")&gt;0),"Esta peça não entra numa Liberação Máxima",""),IF($FV11*IF(COUNTIF($KW11:$KZ11,"Remate")&gt;0,1.25,1)+$FW11&gt;4*$EB11,($FV11*IF(COUNTIF($KW11:$KZ11,"Remate")&gt;0,1.25,1)+$FW11)&amp;" dados somando repetições"&amp;IF(COUNTIF($KW11:$KZ11,"Remate")&gt;0," e o Remate","")&amp;": o teto da Classe "&amp;$EB11&amp;" é "&amp;4*$EB11,""))),IF(AND($EE11&lt;&gt;"",COUNTIF('DADOS_MELHORIAS'!$O$2:$O$113,SUBSTITUTE(SUBSTITUTE(SUBSTITUTE($EE11,"~","~~"),"*","~*"),"?","~?"))=0),"Melhoria não cadastrada ou com erro: "&amp;$EE11,""),IF(AND($EF11&lt;&gt;"",COUNTIF('DADOS_MELHORIAS'!$O$2:$O$113,SUBSTITUTE(SUBSTITUTE(SUBSTITUTE($EF11,"~","~~"),"*","~*"),"?","~?"))=0),"Melhoria não cadastrada ou com erro: "&amp;$EF11,""),IF(AND($EG11&lt;&gt;"",COUNTIF('DADOS_MELHORIAS'!$O$2:$O$113,SUBSTITUTE(SUBSTITUTE(SUBSTITUTE($EG11,"~","~~"),"*","~*"),"?","~?"))=0),"Melhoria não cadastrada ou com erro: "&amp;$EG11,""),IF(AND($EH11&lt;&gt;"",COUNTIF('DADOS_MELHORIAS'!$O$2:$O$113,SUBSTITUTE(SUBSTITUTE(SUBSTITUTE($EH11,"~","~~"),"*","~*"),"?","~?"))=0),"Melhoria não cadastrada ou com erro: "&amp;$EH11,""),IF(AND($EI11&lt;&gt;"",COUNTIF('DADOS_RESTRICOES'!$M$2:$M$54,SUBSTITUTE(SUBSTITUTE(SUBSTITUTE($EI11,"~","~~"),"*","~*"),"?","~?"))=0),"Restrição não cadastrada ou com erro: "&amp;$EI11,""),IF(AND($EJ11&lt;&gt;"",COUNTIF('DADOS_RESTRICOES'!$M$2:$M$54,SUBSTITUTE(SUBSTITUTE(SUBSTITUTE($EJ11,"~","~~"),"*","~*"),"?","~?"))=0),"Restrição não cadastrada ou com erro: "&amp;$EJ11,"")))</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inteira",IF(COUNTIF($FD11:$FE11,"Atrasar")&gt;0,IF(COUNTIF($FD11:$FE11,"Carregar")&gt;0,"Rodada +1 turno","Rodada inteira"),IF(COUNTIF($KW11:$KZ11,"Rápido")&gt;0,"Bônus",IF(COUNTIF($KW11:$KZ11,"Reação")&gt;0,"Reação","Padrão"))&amp;IF(COUNTIF($FD11:$FE11,"Carregar")&gt;0," +1 turno",""))))</f>
        <v/>
      </c>
      <c r="GT11" s="161">
        <f>IF(OR($EK11=0,$EL11=0),"",IF(COUNTIF($KW11:$KZ11,"Inescapável")&gt;0,"Automático",IF(COUNTIF($KW11:$KZ11,"Certeiro")&gt;0,"TR para metade",IF(AND($EX11&gt;0,$FA11=0,INDEX($AF$2:$AF$11,$EL11)="Acerto"),"Acerto + TR",INDEX($AF$2:$AF$11,$EL11)))))</f>
        <v/>
      </c>
      <c r="GU11" s="161">
        <f>IF(OR($EK11=0,$EL11=0),"",IF(OR($EZ11&gt;=2,$FV11=0),UPPER(LEFT(INDEX($GE11:$GK11,1,$EB11),1))&amp;MID(INDEX($GE11:$GK11,1,$EB11),2,99),UPPER(LEFT(INDEX($GE11:$GK11,1,$EB11),1))&amp;MID(INDEX($GE11:$GK11,1,$EB11),2,99)&amp;" = "&amp;FLOOR($FV11*4.5,1)&amp;IF($FW11&gt;0," · +"&amp;$FW11&amp;"d8","")))</f>
        <v/>
      </c>
      <c r="GV11" s="161">
        <f>COUNTIF($KW11:$KZ11,"Longe")+3*COUNTIF($KW11:$KZ11,"Muito Longe")</f>
        <v/>
      </c>
      <c r="GW11" s="161">
        <f>COUNTIF($KW11:$KZ11,"Maior")+3*COUNTIF($KW11:$KZ11,"Muito Maior")</f>
        <v/>
      </c>
      <c r="GX11" s="161">
        <f>IF($EL11=0,0,CHOOSE(1+INDEX($AH$2:$AH$11,$EL11),0,$GV11,$GW11,$GV11+$GW11))</f>
        <v/>
      </c>
      <c r="GY11" s="161">
        <f>IF($EL11=0,0,CHOOSE(1+INDEX($AI$2:$AI$11,$EL11),0,$GV11,$GW11,$GV11+$GW11))</f>
        <v/>
      </c>
      <c r="GZ11" s="161">
        <f>IF(OR($EK11=0,$EL11=0),"",INDEX($AP$2:$AU$31,($EL11-1)*3+IF($EB11&gt;=6,3,2),1+MIN(5,$GX11))&amp;INDEX($AV$2:$BA$31,($EL11-1)*3+IF($EB11&gt;=6,3,2),1+MIN(5,$GY11))&amp;IF(INDEX($AJ$2:$AJ$11,$EL11)=1,IF(COUNTIF($KW11:$KZ11,"Mais Um")&gt;0," · +"&amp;COUNTIF($KW11:$KZ11,"Mais Um")&amp;IF(COUNTIF($KW11:$KZ11,"Mais Um")&gt;1," alvos"," alvo"),"")&amp;IF(COUNTIF($KW11:$KZ11,"Rajada")&gt;0,"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IFERROR(VLOOKUP($HP11,$BS$2:$BY$24,2,FALSE),0)</f>
        <v/>
      </c>
      <c r="HR11" s="161">
        <f>IFERROR(VLOOKUP($HQ11,$CA$2:$CB$4,2,FALSE),0)</f>
        <v/>
      </c>
      <c r="HS11" s="161">
        <f>IFERROR(VLOOKUP($HP11,$BS$2:$BY$24,3,FALSE),"")</f>
        <v/>
      </c>
      <c r="HT11" s="161">
        <f>IF($HQ11=0,"",IF($HR11&gt;$HM$2,"⚠ Nível "&amp;$HR11,"CE "&amp;$HQ11))</f>
        <v/>
      </c>
      <c r="HU11" s="161">
        <f>IF($HQ11=0,"",IF(5&gt;$HM$8,"⚠ Vaga","Grátis"))</f>
        <v/>
      </c>
      <c r="HV11" s="161">
        <f>'FICHA AMALDIÇOADA'!$K$410&amp;""</f>
        <v/>
      </c>
      <c r="HW11" s="161">
        <f>IF($HP11="","",COUNTIF($HP$2:$HP11,"?*"))</f>
        <v/>
      </c>
      <c r="HY11" s="159" t="inlineStr">
        <is>
          <t>Aptidão 10</t>
        </is>
      </c>
      <c r="HZ11" s="161">
        <f>'FICHA AMALDIÇOADA'!$D$492&amp;""</f>
        <v/>
      </c>
      <c r="IA11" s="161">
        <f>IF($HZ11="","","Requisito: "&amp;IFERROR(VLOOKUP($HZ11,$CD$2:$CM$35,2,FALSE),""))</f>
        <v/>
      </c>
      <c r="IB11" s="161">
        <f>IF($HZ11="","",IFERROR(IF(ISNUMBER(VLOOKUP($HZ11,$CD$2:$CM$35,3,FALSE)),"CE "&amp;VLOOKUP($HZ11,$CD$2:$CM$35,3,FALSE),VLOOKUP($HZ11,$CD$2:$CM$35,3,FALSE)),""))</f>
        <v/>
      </c>
      <c r="IC11" s="161">
        <f>IF($HZ11="","",IFERROR(VLOOKUP($HZ11,$CD$2:$CM$35,4,FALSE),""))</f>
        <v/>
      </c>
      <c r="ID11" s="161">
        <f>IF($HZ11="","",IFERROR(VLOOKUP($HZ11,$CD$2:$CM$35,5,FALSE),""))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IF($KG11=0,"",IF(INDEX($HV$2:$HV$13,$KG11)&lt;&gt;"",INDEX($HV$2:$HV$13,$KG11),IF(IFERROR(VLOOKUP(INDEX($HP$2:$HP$13,$KG11),$BS$2:$BY$24,7,FALSE),"")&lt;&gt;"","Do livro: "&amp;IFERROR(VLOOKUP(INDEX($HP$2:$HP$13,$KG11),$BS$2:$BY$24,7,FALSE),""),"")))</f>
        <v/>
      </c>
      <c r="KL11" s="159" t="inlineStr">
        <is>
          <t>Aptidão 8</t>
        </is>
      </c>
      <c r="KM11" s="161">
        <f>IFERROR(MATCH(8,$IF$2:$IF$13,0),0)</f>
        <v/>
      </c>
      <c r="KN11" s="161">
        <f>IF($KM11=0,"",INDEX($IB$2:$IB$13,$KM11))</f>
        <v/>
      </c>
      <c r="KO11" s="161">
        <f>IF($KM11=0,"",INDEX($HZ$2:$HZ$13,$KM11))</f>
        <v/>
      </c>
      <c r="KP11" s="161">
        <f>IF($KM11=0,"",IF(INDEX($IE$2:$IE$13,$KM11)&lt;&gt;"",INDEX($IE$2:$IE$13,$KM11),IF(IFERROR(VLOOKUP(INDEX($HZ$2:$HZ$13,$KM11),$CD$2:$CM$35,10,FALSE),"")&lt;&gt;"","Do livro: "&amp;IFERROR(VLOOKUP(INDEX($HZ$2:$HZ$13,$KM11),$CD$2:$CM$35,10,FALSE),""),"")))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c r="KW11">
        <f>IF($EE11="","",IFERROR(VLOOKUP(SUBSTITUTE(SUBSTITUTE(SUBSTITUTE($EE11,"~","~~"),"*","~*"),"?","~?"),'DADOS_MELHORIAS'!$O$2:$X$113,10,FALSE),$EE11))</f>
        <v/>
      </c>
      <c r="KX11">
        <f>IF($EF11="","",IFERROR(VLOOKUP(SUBSTITUTE(SUBSTITUTE(SUBSTITUTE($EF11,"~","~~"),"*","~*"),"?","~?"),'DADOS_MELHORIAS'!$O$2:$X$113,10,FALSE),$EF11))</f>
        <v/>
      </c>
      <c r="KY11">
        <f>IF($EG11="","",IFERROR(VLOOKUP(SUBSTITUTE(SUBSTITUTE(SUBSTITUTE($EG11,"~","~~"),"*","~*"),"?","~?"),'DADOS_MELHORIAS'!$O$2:$X$113,10,FALSE),$EG11))</f>
        <v/>
      </c>
      <c r="KZ11">
        <f>IF($EH11="","",IFERROR(VLOOKUP(SUBSTITUTE(SUBSTITUTE(SUBSTITUTE($EH11,"~","~~"),"*","~*"),"?","~?"),'DADOS_MELHORIAS'!$O$2:$X$113,10,FALSE),$EH11))</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$BE12+3*IFERROR(VLOOKUP($BD12,'DADOS_CRIACAO'!$H$2:$K$20,3,FALSE),0)</f>
        <v/>
      </c>
      <c r="BG12" s="161">
        <f>IFERROR(VLOOKUP($BD12,'DADOS_CRIACAO'!$H$2:$K$20,4,FALSE),0)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IFERROR(MATCH($ED12,$Y$2:$Y$11,0),0)</f>
        <v/>
      </c>
      <c r="EM12" s="161">
        <f>IF($EL12=0,0,INDEX($AB$2:$AB$11,$EL12))</f>
        <v/>
      </c>
      <c r="EN12" s="161">
        <f>IFERROR(VLOOKUP(SUBSTITUTE(SUBSTITUTE(SUBSTITUTE($EE12,"~","~~"),"*","~*"),"?","~?"),'DADOS_MELHORIAS'!$O$2:$W$113,4,FALSE),0)</f>
        <v/>
      </c>
      <c r="EO12" s="161">
        <f>IFERROR(VLOOKUP(SUBSTITUTE(SUBSTITUTE(SUBSTITUTE($EF12,"~","~~"),"*","~*"),"?","~?"),'DADOS_MELHORIAS'!$O$2:$W$113,4,FALSE),0)</f>
        <v/>
      </c>
      <c r="EP12" s="161">
        <f>IFERROR(VLOOKUP(SUBSTITUTE(SUBSTITUTE(SUBSTITUTE($EG12,"~","~~"),"*","~*"),"?","~?"),'DADOS_MELHORIAS'!$O$2:$W$113,4,FALSE),0)</f>
        <v/>
      </c>
      <c r="EQ12" s="161">
        <f>IFERROR(VLOOKUP(SUBSTITUTE(SUBSTITUTE(SUBSTITUTE($EH12,"~","~~"),"*","~*"),"?","~?"),'DADOS_MELHORIAS'!$O$2:$W$113,4,FALSE),0)</f>
        <v/>
      </c>
      <c r="ER12" s="161">
        <f>IF($EL12=0,0,INDEX($AC$2:$AC$11,$EL12))</f>
        <v/>
      </c>
      <c r="ES12" s="161">
        <f>IFERROR(VLOOKUP(SUBSTITUTE(SUBSTITUTE(SUBSTITUTE($EE12,"~","~~"),"*","~*"),"?","~?"),'DADOS_MELHORIAS'!$O$2:$W$113,5,FALSE),0)</f>
        <v/>
      </c>
      <c r="ET12" s="161">
        <f>IFERROR(VLOOKUP(SUBSTITUTE(SUBSTITUTE(SUBSTITUTE($EF12,"~","~~"),"*","~*"),"?","~?"),'DADOS_MELHORIAS'!$O$2:$W$113,5,FALSE),0)</f>
        <v/>
      </c>
      <c r="EU12" s="161">
        <f>IFERROR(VLOOKUP(SUBSTITUTE(SUBSTITUTE(SUBSTITUTE($EG12,"~","~~"),"*","~*"),"?","~?"),'DADOS_MELHORIAS'!$O$2:$W$113,5,FALSE),0)</f>
        <v/>
      </c>
      <c r="EV12" s="161">
        <f>IFERROR(VLOOKUP(SUBSTITUTE(SUBSTITUTE(SUBSTITUTE($EH12,"~","~~"),"*","~*"),"?","~?"),'DADOS_MELHORIAS'!$O$2:$W$113,5,FALSE),0)</f>
        <v/>
      </c>
      <c r="EW12" s="161">
        <f>IFERROR(VLOOKUP(SUBSTITUTE(SUBSTITUTE(SUBSTITUTE($EE12,"~","~~"),"*","~*"),"?","~?"),'DADOS_MELHORIAS'!$O$2:$W$113,6,FALSE),0)+IFERROR(VLOOKUP(SUBSTITUTE(SUBSTITUTE(SUBSTITUTE($EF12,"~","~~"),"*","~*"),"?","~?"),'DADOS_MELHORIAS'!$O$2:$W$113,6,FALSE),0)+IFERROR(VLOOKUP(SUBSTITUTE(SUBSTITUTE(SUBSTITUTE($EG12,"~","~~"),"*","~*"),"?","~?"),'DADOS_MELHORIAS'!$O$2:$W$113,6,FALSE),0)+IFERROR(VLOOKUP(SUBSTITUTE(SUBSTITUTE(SUBSTITUTE($EH12,"~","~~"),"*","~*"),"?","~?"),'DADOS_MELHORIAS'!$O$2:$W$113,6,FALSE),0)</f>
        <v/>
      </c>
      <c r="EX12" s="161">
        <f>IFERROR(VLOOKUP(SUBSTITUTE(SUBSTITUTE(SUBSTITUTE($EE12,"~","~~"),"*","~*"),"?","~?"),'DADOS_MELHORIAS'!$O$2:$W$113,9,FALSE),0)+IFERROR(VLOOKUP(SUBSTITUTE(SUBSTITUTE(SUBSTITUTE($EF12,"~","~~"),"*","~*"),"?","~?"),'DADOS_MELHORIAS'!$O$2:$W$113,9,FALSE),0)+IFERROR(VLOOKUP(SUBSTITUTE(SUBSTITUTE(SUBSTITUTE($EG12,"~","~~"),"*","~*"),"?","~?"),'DADOS_MELHORIAS'!$O$2:$W$113,9,FALSE),0)+IFERROR(VLOOKUP(SUBSTITUTE(SUBSTITUTE(SUBSTITUTE($EH12,"~","~~"),"*","~*"),"?","~?"),'DADOS_MELHORIAS'!$O$2:$W$113,9,FALSE),0)</f>
        <v/>
      </c>
      <c r="EY12" s="161">
        <f>IF($EL12=0,0,INDEX($AD$2:$AD$11,$EL12))</f>
        <v/>
      </c>
      <c r="EZ12" s="161">
        <f>IF($EL12=0,0,INDEX($AE$2:$AE$11,$EL12))</f>
        <v/>
      </c>
      <c r="FA12" s="161">
        <f>IF($EL12=0,0,INDEX($AG$2:$AG$11,$EL12))</f>
        <v/>
      </c>
      <c r="FB12" s="161">
        <f>IFERROR(VLOOKUP(SUBSTITUTE(SUBSTITUTE(SUBSTITUTE($EI12,"~","~~"),"*","~*"),"?","~?"),'DADOS_RESTRICOES'!$M$2:$Q$54,3,FALSE),0)</f>
        <v/>
      </c>
      <c r="FC12" s="161">
        <f>IFERROR(VLOOKUP(SUBSTITUTE(SUBSTITUTE(SUBSTITUTE($EJ12,"~","~~"),"*","~*"),"?","~?"),'DADOS_RESTRICOES'!$M$2:$Q$54,3,FALSE),0)</f>
        <v/>
      </c>
      <c r="FD12" s="161">
        <f>IFERROR(VLOOKUP(SUBSTITUTE(SUBSTITUTE(SUBSTITUTE($EI12,"~","~~"),"*","~*"),"?","~?"),'DADOS_RESTRICOES'!$M$2:$Q$54,2,FALSE),"")</f>
        <v/>
      </c>
      <c r="FE12" s="161">
        <f>IFERROR(VLOOKUP(SUBSTITUTE(SUBSTITUTE(SUBSTITUTE($EJ12,"~","~~"),"*","~*"),"?","~?"),'DADOS_RESTRICOES'!$M$2:$Q$54,2,FALSE),"")</f>
        <v/>
      </c>
      <c r="FF12" s="161">
        <f>COUNTIF($EM12:$EQ12,1)</f>
        <v/>
      </c>
      <c r="FG12" s="161">
        <f>COUNTIF($EM12:$EQ12,2)</f>
        <v/>
      </c>
      <c r="FH12" s="161">
        <f>COUNTIF($EM12:$EQ12,3)</f>
        <v/>
      </c>
      <c r="FI12" s="161">
        <f>COUNTIF($EM12:$EQ12,4)</f>
        <v/>
      </c>
      <c r="FJ12" s="161">
        <f>COUNTIF($EM12:$EQ12,5)</f>
        <v/>
      </c>
      <c r="FK12" s="161">
        <f>COUNTIF($EM12:$EQ12,6)</f>
        <v/>
      </c>
      <c r="FL12" s="161">
        <f>COUNTIF($FB12:$FC12,1)</f>
        <v/>
      </c>
      <c r="FM12" s="161">
        <f>COUNTIF($FB12:$FC12,2)+$EY12</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(IF(COUNTIF($KW12:$KZ12,"Salto")&gt;0,1,0)+IF(COUNTIF($KW12:$KZ12,"Queima")&gt;0,1,0)+IF(COUNTIF($KW12:$KZ12,"Estilhaço")&gt;0,1,0))*FLOOR($FV12/2,1)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SUBSTITUTE(SUBSTITUTE(SUBSTITUTE($EI12,"~","~~"),"*","~*"),"?","~?"),'DADOS_RESTRICOES'!$M$2:$Q$54,4,FALSE),0)+IFERROR(VLOOKUP(SUBSTITUTE(SUBSTITUTE(SUBSTITUTE($EJ12,"~","~~"),"*","~*"),"?","~?"),'DADOS_RESTRICOES'!$M$2:$Q$54,4,FALSE),0)&gt;1,$FD12&amp;" e "&amp;$FE12&amp;" são as duas de frequência",""),IF(AND((COUNTIF($KW12:$KZ12,"Rápido")+COUNTIF($FD12:$FE12,"Rápido"))&gt;0,(COUNTIF($EE12:$EH12,"Atrasar")+COUNTIF($FD12:$FE12,"Atrasar"))&gt;0),"Rápido não entra com Atrasar",""),IF(AND((COUNTIF($KW12:$KZ12,"Reação")+COUNTIF($FD12:$FE12,"Reação"))&gt;0,(COUNTIF($KW12:$KZ12,"Rápido")+COUNTIF($FD12:$FE12,"Rápido"))&gt;0),"Reação não entra com Rápido",""),IF(AND((COUNTIF($KW12:$KZ12,"Reação")+COUNTIF($FD12:$FE12,"Reação"))&gt;0,(COUNTIF($KW12:$KZ12,"Armado")+COUNTIF($FD12:$FE12,"Armado"))&gt;0),"Reação não entra com Armado",""),IF(AND((COUNTIF($KW12:$KZ12,"Reação")+COUNTIF($FD12:$FE12,"Reação"))&gt;0,(COUNTIF($EE12:$EH12,"Atrasar")+COUNTIF($FD12:$FE12,"Atrasar"))&gt;0),"Reação não entra com Atrasar",""),IF(AND((COUNTIF($KW12:$KZ12,"Reação")+COUNTIF($FD12:$FE12,"Reação"))&gt;0,(COUNTIF($EE12:$EH12,"Parado")+COUNTIF($FD12:$FE12,"Parado"))&gt;0),"Reação não entra com Parado",""),IF(AND((COUNTIF($EE12:$EH12,"Atrasar")+COUNTIF($FD12:$FE12,"Atrasar"))&gt;0,(COUNTIF($EE12:$EH12,"Parado")+COUNTIF($FD12:$FE12,"Parado"))&gt;0),"Atrasar não entra com Parado",""),IF(AND((COUNTIF($KW12:$KZ12,"Armado")+COUNTIF($FD12:$FE12,"Armado"))&gt;0,(COUNTIF($EE12:$EH12,"Carregar")+COUNTIF($FD12:$FE12,"Carregar"))&gt;0),"Armado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Resistência",""),IF(AND(COUNTIF($KW12:$KZ12,"Inescapável")&gt;0,OR($FN12&gt;1,$FO12&gt;0)),"Inescapável não aceita outra peça",""),IF(AND($DZ12=1,$EB12&lt;3),"Liberação Máxima é de Classe 3 ou mais",""),IF(AND($DZ12=1,OR($EZ12=1,$EZ12=2)),"Liberação Máxima não serve para cura",""),IF(AND($DZ12=1,COUNTIF($KW12:$KZ12,"Inescapável")+COUNTIF($KW12:$KZ12,"Toca a Alma")&gt;0),"Esta peça não entra numa Liberação Máxima",""),IF($FV12*IF(COUNTIF($KW12:$KZ12,"Remate")&gt;0,1.25,1)+$FW12&gt;4*$EB12,($FV12*IF(COUNTIF($KW12:$KZ12,"Remate")&gt;0,1.25,1)+$FW12)&amp;" dados somando repetições"&amp;IF(COUNTIF($KW12:$KZ12,"Remate")&gt;0," e o Remate","")&amp;": o teto da Classe "&amp;$EB12&amp;" é "&amp;4*$EB12,""))),IF(AND($EE12&lt;&gt;"",COUNTIF('DADOS_MELHORIAS'!$O$2:$O$113,SUBSTITUTE(SUBSTITUTE(SUBSTITUTE($EE12,"~","~~"),"*","~*"),"?","~?"))=0),"Melhoria não cadastrada ou com erro: "&amp;$EE12,""),IF(AND($EF12&lt;&gt;"",COUNTIF('DADOS_MELHORIAS'!$O$2:$O$113,SUBSTITUTE(SUBSTITUTE(SUBSTITUTE($EF12,"~","~~"),"*","~*"),"?","~?"))=0),"Melhoria não cadastrada ou com erro: "&amp;$EF12,""),IF(AND($EG12&lt;&gt;"",COUNTIF('DADOS_MELHORIAS'!$O$2:$O$113,SUBSTITUTE(SUBSTITUTE(SUBSTITUTE($EG12,"~","~~"),"*","~*"),"?","~?"))=0),"Melhoria não cadastrada ou com erro: "&amp;$EG12,""),IF(AND($EH12&lt;&gt;"",COUNTIF('DADOS_MELHORIAS'!$O$2:$O$113,SUBSTITUTE(SUBSTITUTE(SUBSTITUTE($EH12,"~","~~"),"*","~*"),"?","~?"))=0),"Melhoria não cadastrada ou com erro: "&amp;$EH12,""),IF(AND($EI12&lt;&gt;"",COUNTIF('DADOS_RESTRICOES'!$M$2:$M$54,SUBSTITUTE(SUBSTITUTE(SUBSTITUTE($EI12,"~","~~"),"*","~*"),"?","~?"))=0),"Restrição não cadastrada ou com erro: "&amp;$EI12,""),IF(AND($EJ12&lt;&gt;"",COUNTIF('DADOS_RESTRICOES'!$M$2:$M$54,SUBSTITUTE(SUBSTITUTE(SUBSTITUTE($EJ12,"~","~~"),"*","~*"),"?","~?"))=0),"Restrição não cadastrada ou com erro: "&amp;$EJ12,"")))</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inteira",IF(COUNTIF($FD12:$FE12,"Atrasar")&gt;0,IF(COUNTIF($FD12:$FE12,"Carregar")&gt;0,"Rodada +1 turno","Rodada inteira"),IF(COUNTIF($KW12:$KZ12,"Rápido")&gt;0,"Bônus",IF(COUNTIF($KW12:$KZ12,"Reação")&gt;0,"Reação","Padrão"))&amp;IF(COUNTIF($FD12:$FE12,"Carregar")&gt;0," +1 turno",""))))</f>
        <v/>
      </c>
      <c r="GT12" s="161">
        <f>IF(OR($EK12=0,$EL12=0),"",IF(COUNTIF($KW12:$KZ12,"Inescapável")&gt;0,"Automático",IF(COUNTIF($KW12:$KZ12,"Certeiro")&gt;0,"TR para metade",IF(AND($EX12&gt;0,$FA12=0,INDEX($AF$2:$AF$11,$EL12)="Acerto"),"Acerto + TR",INDEX($AF$2:$AF$11,$EL12)))))</f>
        <v/>
      </c>
      <c r="GU12" s="161">
        <f>IF(OR($EK12=0,$EL12=0),"",IF(OR($EZ12&gt;=2,$FV12=0),UPPER(LEFT(INDEX($GE12:$GK12,1,$EB12),1))&amp;MID(INDEX($GE12:$GK12,1,$EB12),2,99),UPPER(LEFT(INDEX($GE12:$GK12,1,$EB12),1))&amp;MID(INDEX($GE12:$GK12,1,$EB12),2,99)&amp;" = "&amp;FLOOR($FV12*4.5,1)&amp;IF($FW12&gt;0," · +"&amp;$FW12&amp;"d8","")))</f>
        <v/>
      </c>
      <c r="GV12" s="161">
        <f>COUNTIF($KW12:$KZ12,"Longe")+3*COUNTIF($KW12:$KZ12,"Muito Longe")</f>
        <v/>
      </c>
      <c r="GW12" s="161">
        <f>COUNTIF($KW12:$KZ12,"Maior")+3*COUNTIF($KW12:$KZ12,"Muito Maior")</f>
        <v/>
      </c>
      <c r="GX12" s="161">
        <f>IF($EL12=0,0,CHOOSE(1+INDEX($AH$2:$AH$11,$EL12),0,$GV12,$GW12,$GV12+$GW12))</f>
        <v/>
      </c>
      <c r="GY12" s="161">
        <f>IF($EL12=0,0,CHOOSE(1+INDEX($AI$2:$AI$11,$EL12),0,$GV12,$GW12,$GV12+$GW12))</f>
        <v/>
      </c>
      <c r="GZ12" s="161">
        <f>IF(OR($EK12=0,$EL12=0),"",INDEX($AP$2:$AU$31,($EL12-1)*3+IF($EB12&gt;=6,3,2),1+MIN(5,$GX12))&amp;INDEX($AV$2:$BA$31,($EL12-1)*3+IF($EB12&gt;=6,3,2),1+MIN(5,$GY12))&amp;IF(INDEX($AJ$2:$AJ$11,$EL12)=1,IF(COUNTIF($KW12:$KZ12,"Mais Um")&gt;0," · +"&amp;COUNTIF($KW12:$KZ12,"Mais Um")&amp;IF(COUNTIF($KW12:$KZ12,"Mais Um")&gt;1," alvos"," alvo"),"")&amp;IF(COUNTIF($KW12:$KZ12,"Rajada")&gt;0,"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IFERROR(VLOOKUP($HP12,$BS$2:$BY$24,2,FALSE),0)</f>
        <v/>
      </c>
      <c r="HR12" s="161">
        <f>IFERROR(VLOOKUP($HQ12,$CA$2:$CB$4,2,FALSE),0)</f>
        <v/>
      </c>
      <c r="HS12" s="161">
        <f>IFERROR(VLOOKUP($HP12,$BS$2:$BY$24,3,FALSE),"")</f>
        <v/>
      </c>
      <c r="HT12" s="161">
        <f>IF($HQ12=0,"",IF($HR12&gt;$HM$2,"⚠ Nível "&amp;$HR12,"CE "&amp;$HQ12))</f>
        <v/>
      </c>
      <c r="HU12" s="161">
        <f>IF($HQ12=0,"",IF(6&gt;$HM$8,"⚠ Vaga","Grátis"))</f>
        <v/>
      </c>
      <c r="HV12" s="161">
        <f>'FICHA AMALDIÇOADA'!$Q$410&amp;""</f>
        <v/>
      </c>
      <c r="HW12" s="161">
        <f>IF($HP12="","",COUNTIF($HP$2:$HP12,"?*"))</f>
        <v/>
      </c>
      <c r="HY12" s="159" t="inlineStr">
        <is>
          <t>Aptidão 11</t>
        </is>
      </c>
      <c r="HZ12" s="161">
        <f>'FICHA AMALDIÇOADA'!$J$492&amp;""</f>
        <v/>
      </c>
      <c r="IA12" s="161">
        <f>IF($HZ12="","","Requisito: "&amp;IFERROR(VLOOKUP($HZ12,$CD$2:$CM$35,2,FALSE),""))</f>
        <v/>
      </c>
      <c r="IB12" s="161">
        <f>IF($HZ12="","",IFERROR(IF(ISNUMBER(VLOOKUP($HZ12,$CD$2:$CM$35,3,FALSE)),"CE "&amp;VLOOKUP($HZ12,$CD$2:$CM$35,3,FALSE),VLOOKUP($HZ12,$CD$2:$CM$35,3,FALSE)),""))</f>
        <v/>
      </c>
      <c r="IC12" s="161">
        <f>IF($HZ12="","",IFERROR(VLOOKUP($HZ12,$CD$2:$CM$35,4,FALSE),""))</f>
        <v/>
      </c>
      <c r="ID12" s="161">
        <f>IF($HZ12="","",IFERROR(VLOOKUP($HZ12,$CD$2:$CM$35,5,FALSE),""))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IF($KG12=0,"",IF(INDEX($HV$2:$HV$13,$KG12)&lt;&gt;"",INDEX($HV$2:$HV$13,$KG12),IF(IFERROR(VLOOKUP(INDEX($HP$2:$HP$13,$KG12),$BS$2:$BY$24,7,FALSE),"")&lt;&gt;"","Do livro: "&amp;IFERROR(VLOOKUP(INDEX($HP$2:$HP$13,$KG12),$BS$2:$BY$24,7,FALSE),""),"")))</f>
        <v/>
      </c>
      <c r="KL12" s="159" t="inlineStr">
        <is>
          <t>Aptidão 9</t>
        </is>
      </c>
      <c r="KM12" s="161">
        <f>IFERROR(MATCH(9,$IF$2:$IF$13,0),0)</f>
        <v/>
      </c>
      <c r="KN12" s="161">
        <f>IF($KM12=0,"",INDEX($IB$2:$IB$13,$KM12))</f>
        <v/>
      </c>
      <c r="KO12" s="161">
        <f>IF($KM12=0,"",INDEX($HZ$2:$HZ$13,$KM12))</f>
        <v/>
      </c>
      <c r="KP12" s="161">
        <f>IF($KM12=0,"",IF(INDEX($IE$2:$IE$13,$KM12)&lt;&gt;"",INDEX($IE$2:$IE$13,$KM12),IF(IFERROR(VLOOKUP(INDEX($HZ$2:$HZ$13,$KM12),$CD$2:$CM$35,10,FALSE),"")&lt;&gt;"","Do livro: "&amp;IFERROR(VLOOKUP(INDEX($HZ$2:$HZ$13,$KM12),$CD$2:$CM$35,10,FALSE),""),"")))</f>
        <v/>
      </c>
      <c r="KR12" s="159" t="inlineStr">
        <is>
          <t>par 6</t>
        </is>
      </c>
      <c r="KS12" s="161">
        <f>UPPER(INDEX($D$3:$G$3,1,$A$2))&amp;" 19 A 24"</f>
        <v/>
      </c>
      <c r="KU12" s="159" t="inlineStr">
        <is>
          <t>J17</t>
        </is>
      </c>
      <c r="KV12" s="161">
        <f>IF(DADOS_AM!$HM$42=1,"GRUPO 2","—")</f>
        <v/>
      </c>
      <c r="KW12">
        <f>IF($EE12="","",IFERROR(VLOOKUP(SUBSTITUTE(SUBSTITUTE(SUBSTITUTE($EE12,"~","~~"),"*","~*"),"?","~?"),'DADOS_MELHORIAS'!$O$2:$X$113,10,FALSE),$EE12))</f>
        <v/>
      </c>
      <c r="KX12">
        <f>IF($EF12="","",IFERROR(VLOOKUP(SUBSTITUTE(SUBSTITUTE(SUBSTITUTE($EF12,"~","~~"),"*","~*"),"?","~?"),'DADOS_MELHORIAS'!$O$2:$X$113,10,FALSE),$EF12))</f>
        <v/>
      </c>
      <c r="KY12">
        <f>IF($EG12="","",IFERROR(VLOOKUP(SUBSTITUTE(SUBSTITUTE(SUBSTITUTE($EG12,"~","~~"),"*","~*"),"?","~?"),'DADOS_MELHORIAS'!$O$2:$X$113,10,FALSE),$EG12))</f>
        <v/>
      </c>
      <c r="KZ12">
        <f>IF($EH12="","",IFERROR(VLOOKUP(SUBSTITUTE(SUBSTITUTE(SUBSTITUTE($EH12,"~","~~"),"*","~*"),"?","~?"),'DADOS_MELHORIAS'!$O$2:$X$113,10,FALSE),$EH12))</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$BE13+3*IFERROR(VLOOKUP($BD13,'DADOS_CRIACAO'!$H$2:$K$20,3,FALSE),0)</f>
        <v/>
      </c>
      <c r="BG13" s="161">
        <f>IFERROR(VLOOKUP($BD13,'DADOS_CRIACAO'!$H$2:$K$20,4,FALSE),0)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IFERROR(MATCH($ED13,$Y$2:$Y$11,0),0)</f>
        <v/>
      </c>
      <c r="EM13" s="161">
        <f>IF($EL13=0,0,INDEX($AB$2:$AB$11,$EL13))</f>
        <v/>
      </c>
      <c r="EN13" s="161">
        <f>IFERROR(VLOOKUP(SUBSTITUTE(SUBSTITUTE(SUBSTITUTE($EE13,"~","~~"),"*","~*"),"?","~?"),'DADOS_MELHORIAS'!$O$2:$W$113,4,FALSE),0)</f>
        <v/>
      </c>
      <c r="EO13" s="161">
        <f>IFERROR(VLOOKUP(SUBSTITUTE(SUBSTITUTE(SUBSTITUTE($EF13,"~","~~"),"*","~*"),"?","~?"),'DADOS_MELHORIAS'!$O$2:$W$113,4,FALSE),0)</f>
        <v/>
      </c>
      <c r="EP13" s="161">
        <f>IFERROR(VLOOKUP(SUBSTITUTE(SUBSTITUTE(SUBSTITUTE($EG13,"~","~~"),"*","~*"),"?","~?"),'DADOS_MELHORIAS'!$O$2:$W$113,4,FALSE),0)</f>
        <v/>
      </c>
      <c r="EQ13" s="161">
        <f>IFERROR(VLOOKUP(SUBSTITUTE(SUBSTITUTE(SUBSTITUTE($EH13,"~","~~"),"*","~*"),"?","~?"),'DADOS_MELHORIAS'!$O$2:$W$113,4,FALSE),0)</f>
        <v/>
      </c>
      <c r="ER13" s="161">
        <f>IF($EL13=0,0,INDEX($AC$2:$AC$11,$EL13))</f>
        <v/>
      </c>
      <c r="ES13" s="161">
        <f>IFERROR(VLOOKUP(SUBSTITUTE(SUBSTITUTE(SUBSTITUTE($EE13,"~","~~"),"*","~*"),"?","~?"),'DADOS_MELHORIAS'!$O$2:$W$113,5,FALSE),0)</f>
        <v/>
      </c>
      <c r="ET13" s="161">
        <f>IFERROR(VLOOKUP(SUBSTITUTE(SUBSTITUTE(SUBSTITUTE($EF13,"~","~~"),"*","~*"),"?","~?"),'DADOS_MELHORIAS'!$O$2:$W$113,5,FALSE),0)</f>
        <v/>
      </c>
      <c r="EU13" s="161">
        <f>IFERROR(VLOOKUP(SUBSTITUTE(SUBSTITUTE(SUBSTITUTE($EG13,"~","~~"),"*","~*"),"?","~?"),'DADOS_MELHORIAS'!$O$2:$W$113,5,FALSE),0)</f>
        <v/>
      </c>
      <c r="EV13" s="161">
        <f>IFERROR(VLOOKUP(SUBSTITUTE(SUBSTITUTE(SUBSTITUTE($EH13,"~","~~"),"*","~*"),"?","~?"),'DADOS_MELHORIAS'!$O$2:$W$113,5,FALSE),0)</f>
        <v/>
      </c>
      <c r="EW13" s="161">
        <f>IFERROR(VLOOKUP(SUBSTITUTE(SUBSTITUTE(SUBSTITUTE($EE13,"~","~~"),"*","~*"),"?","~?"),'DADOS_MELHORIAS'!$O$2:$W$113,6,FALSE),0)+IFERROR(VLOOKUP(SUBSTITUTE(SUBSTITUTE(SUBSTITUTE($EF13,"~","~~"),"*","~*"),"?","~?"),'DADOS_MELHORIAS'!$O$2:$W$113,6,FALSE),0)+IFERROR(VLOOKUP(SUBSTITUTE(SUBSTITUTE(SUBSTITUTE($EG13,"~","~~"),"*","~*"),"?","~?"),'DADOS_MELHORIAS'!$O$2:$W$113,6,FALSE),0)+IFERROR(VLOOKUP(SUBSTITUTE(SUBSTITUTE(SUBSTITUTE($EH13,"~","~~"),"*","~*"),"?","~?"),'DADOS_MELHORIAS'!$O$2:$W$113,6,FALSE),0)</f>
        <v/>
      </c>
      <c r="EX13" s="161">
        <f>IFERROR(VLOOKUP(SUBSTITUTE(SUBSTITUTE(SUBSTITUTE($EE13,"~","~~"),"*","~*"),"?","~?"),'DADOS_MELHORIAS'!$O$2:$W$113,9,FALSE),0)+IFERROR(VLOOKUP(SUBSTITUTE(SUBSTITUTE(SUBSTITUTE($EF13,"~","~~"),"*","~*"),"?","~?"),'DADOS_MELHORIAS'!$O$2:$W$113,9,FALSE),0)+IFERROR(VLOOKUP(SUBSTITUTE(SUBSTITUTE(SUBSTITUTE($EG13,"~","~~"),"*","~*"),"?","~?"),'DADOS_MELHORIAS'!$O$2:$W$113,9,FALSE),0)+IFERROR(VLOOKUP(SUBSTITUTE(SUBSTITUTE(SUBSTITUTE($EH13,"~","~~"),"*","~*"),"?","~?"),'DADOS_MELHORIAS'!$O$2:$W$113,9,FALSE),0)</f>
        <v/>
      </c>
      <c r="EY13" s="161">
        <f>IF($EL13=0,0,INDEX($AD$2:$AD$11,$EL13))</f>
        <v/>
      </c>
      <c r="EZ13" s="161">
        <f>IF($EL13=0,0,INDEX($AE$2:$AE$11,$EL13))</f>
        <v/>
      </c>
      <c r="FA13" s="161">
        <f>IF($EL13=0,0,INDEX($AG$2:$AG$11,$EL13))</f>
        <v/>
      </c>
      <c r="FB13" s="161">
        <f>IFERROR(VLOOKUP(SUBSTITUTE(SUBSTITUTE(SUBSTITUTE($EI13,"~","~~"),"*","~*"),"?","~?"),'DADOS_RESTRICOES'!$M$2:$Q$54,3,FALSE),0)</f>
        <v/>
      </c>
      <c r="FC13" s="161">
        <f>IFERROR(VLOOKUP(SUBSTITUTE(SUBSTITUTE(SUBSTITUTE($EJ13,"~","~~"),"*","~*"),"?","~?"),'DADOS_RESTRICOES'!$M$2:$Q$54,3,FALSE),0)</f>
        <v/>
      </c>
      <c r="FD13" s="161">
        <f>IFERROR(VLOOKUP(SUBSTITUTE(SUBSTITUTE(SUBSTITUTE($EI13,"~","~~"),"*","~*"),"?","~?"),'DADOS_RESTRICOES'!$M$2:$Q$54,2,FALSE),"")</f>
        <v/>
      </c>
      <c r="FE13" s="161">
        <f>IFERROR(VLOOKUP(SUBSTITUTE(SUBSTITUTE(SUBSTITUTE($EJ13,"~","~~"),"*","~*"),"?","~?"),'DADOS_RESTRICOES'!$M$2:$Q$54,2,FALSE),"")</f>
        <v/>
      </c>
      <c r="FF13" s="161">
        <f>COUNTIF($EM13:$EQ13,1)</f>
        <v/>
      </c>
      <c r="FG13" s="161">
        <f>COUNTIF($EM13:$EQ13,2)</f>
        <v/>
      </c>
      <c r="FH13" s="161">
        <f>COUNTIF($EM13:$EQ13,3)</f>
        <v/>
      </c>
      <c r="FI13" s="161">
        <f>COUNTIF($EM13:$EQ13,4)</f>
        <v/>
      </c>
      <c r="FJ13" s="161">
        <f>COUNTIF($EM13:$EQ13,5)</f>
        <v/>
      </c>
      <c r="FK13" s="161">
        <f>COUNTIF($EM13:$EQ13,6)</f>
        <v/>
      </c>
      <c r="FL13" s="161">
        <f>COUNTIF($FB13:$FC13,1)</f>
        <v/>
      </c>
      <c r="FM13" s="161">
        <f>COUNTIF($FB13:$FC13,2)+$EY13</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(IF(COUNTIF($KW13:$KZ13,"Salto")&gt;0,1,0)+IF(COUNTIF($KW13:$KZ13,"Queima")&gt;0,1,0)+IF(COUNTIF($KW13:$KZ13,"Estilhaço")&gt;0,1,0))*FLOOR($FV13/2,1)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SUBSTITUTE(SUBSTITUTE(SUBSTITUTE($EI13,"~","~~"),"*","~*"),"?","~?"),'DADOS_RESTRICOES'!$M$2:$Q$54,4,FALSE),0)+IFERROR(VLOOKUP(SUBSTITUTE(SUBSTITUTE(SUBSTITUTE($EJ13,"~","~~"),"*","~*"),"?","~?"),'DADOS_RESTRICOES'!$M$2:$Q$54,4,FALSE),0)&gt;1,$FD13&amp;" e "&amp;$FE13&amp;" são as duas de frequência",""),IF(AND((COUNTIF($KW13:$KZ13,"Rápido")+COUNTIF($FD13:$FE13,"Rápido"))&gt;0,(COUNTIF($EE13:$EH13,"Atrasar")+COUNTIF($FD13:$FE13,"Atrasar"))&gt;0),"Rápido não entra com Atrasar",""),IF(AND((COUNTIF($KW13:$KZ13,"Reação")+COUNTIF($FD13:$FE13,"Reação"))&gt;0,(COUNTIF($KW13:$KZ13,"Rápido")+COUNTIF($FD13:$FE13,"Rápido"))&gt;0),"Reação não entra com Rápido",""),IF(AND((COUNTIF($KW13:$KZ13,"Reação")+COUNTIF($FD13:$FE13,"Reação"))&gt;0,(COUNTIF($KW13:$KZ13,"Armado")+COUNTIF($FD13:$FE13,"Armado"))&gt;0),"Reação não entra com Armado",""),IF(AND((COUNTIF($KW13:$KZ13,"Reação")+COUNTIF($FD13:$FE13,"Reação"))&gt;0,(COUNTIF($EE13:$EH13,"Atrasar")+COUNTIF($FD13:$FE13,"Atrasar"))&gt;0),"Reação não entra com Atrasar",""),IF(AND((COUNTIF($KW13:$KZ13,"Reação")+COUNTIF($FD13:$FE13,"Reação"))&gt;0,(COUNTIF($EE13:$EH13,"Parado")+COUNTIF($FD13:$FE13,"Parado"))&gt;0),"Reação não entra com Parado",""),IF(AND((COUNTIF($EE13:$EH13,"Atrasar")+COUNTIF($FD13:$FE13,"Atrasar"))&gt;0,(COUNTIF($EE13:$EH13,"Parado")+COUNTIF($FD13:$FE13,"Parado"))&gt;0),"Atrasar não entra com Parado",""),IF(AND((COUNTIF($KW13:$KZ13,"Armado")+COUNTIF($FD13:$FE13,"Armado"))&gt;0,(COUNTIF($EE13:$EH13,"Carregar")+COUNTIF($FD13:$FE13,"Carregar"))&gt;0),"Armado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Resistência",""),IF(AND(COUNTIF($KW13:$KZ13,"Inescapável")&gt;0,OR($FN13&gt;1,$FO13&gt;0)),"Inescapável não aceita outra peça",""),IF(AND($DZ13=1,$EB13&lt;3),"Liberação Máxima é de Classe 3 ou mais",""),IF(AND($DZ13=1,OR($EZ13=1,$EZ13=2)),"Liberação Máxima não serve para cura",""),IF(AND($DZ13=1,COUNTIF($KW13:$KZ13,"Inescapável")+COUNTIF($KW13:$KZ13,"Toca a Alma")&gt;0),"Esta peça não entra numa Liberação Máxima",""),IF($FV13*IF(COUNTIF($KW13:$KZ13,"Remate")&gt;0,1.25,1)+$FW13&gt;4*$EB13,($FV13*IF(COUNTIF($KW13:$KZ13,"Remate")&gt;0,1.25,1)+$FW13)&amp;" dados somando repetições"&amp;IF(COUNTIF($KW13:$KZ13,"Remate")&gt;0," e o Remate","")&amp;": o teto da Classe "&amp;$EB13&amp;" é "&amp;4*$EB13,""))),IF(AND($EE13&lt;&gt;"",COUNTIF('DADOS_MELHORIAS'!$O$2:$O$113,SUBSTITUTE(SUBSTITUTE(SUBSTITUTE($EE13,"~","~~"),"*","~*"),"?","~?"))=0),"Melhoria não cadastrada ou com erro: "&amp;$EE13,""),IF(AND($EF13&lt;&gt;"",COUNTIF('DADOS_MELHORIAS'!$O$2:$O$113,SUBSTITUTE(SUBSTITUTE(SUBSTITUTE($EF13,"~","~~"),"*","~*"),"?","~?"))=0),"Melhoria não cadastrada ou com erro: "&amp;$EF13,""),IF(AND($EG13&lt;&gt;"",COUNTIF('DADOS_MELHORIAS'!$O$2:$O$113,SUBSTITUTE(SUBSTITUTE(SUBSTITUTE($EG13,"~","~~"),"*","~*"),"?","~?"))=0),"Melhoria não cadastrada ou com erro: "&amp;$EG13,""),IF(AND($EH13&lt;&gt;"",COUNTIF('DADOS_MELHORIAS'!$O$2:$O$113,SUBSTITUTE(SUBSTITUTE(SUBSTITUTE($EH13,"~","~~"),"*","~*"),"?","~?"))=0),"Melhoria não cadastrada ou com erro: "&amp;$EH13,""),IF(AND($EI13&lt;&gt;"",COUNTIF('DADOS_RESTRICOES'!$M$2:$M$54,SUBSTITUTE(SUBSTITUTE(SUBSTITUTE($EI13,"~","~~"),"*","~*"),"?","~?"))=0),"Restrição não cadastrada ou com erro: "&amp;$EI13,""),IF(AND($EJ13&lt;&gt;"",COUNTIF('DADOS_RESTRICOES'!$M$2:$M$54,SUBSTITUTE(SUBSTITUTE(SUBSTITUTE($EJ13,"~","~~"),"*","~*"),"?","~?"))=0),"Restrição não cadastrada ou com erro: "&amp;$EJ13,"")))</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inteira",IF(COUNTIF($FD13:$FE13,"Atrasar")&gt;0,IF(COUNTIF($FD13:$FE13,"Carregar")&gt;0,"Rodada +1 turno","Rodada inteira"),IF(COUNTIF($KW13:$KZ13,"Rápido")&gt;0,"Bônus",IF(COUNTIF($KW13:$KZ13,"Reação")&gt;0,"Reação","Padrão"))&amp;IF(COUNTIF($FD13:$FE13,"Carregar")&gt;0," +1 turno",""))))</f>
        <v/>
      </c>
      <c r="GT13" s="161">
        <f>IF(OR($EK13=0,$EL13=0),"",IF(COUNTIF($KW13:$KZ13,"Inescapável")&gt;0,"Automático",IF(COUNTIF($KW13:$KZ13,"Certeiro")&gt;0,"TR para metade",IF(AND($EX13&gt;0,$FA13=0,INDEX($AF$2:$AF$11,$EL13)="Acerto"),"Acerto + TR",INDEX($AF$2:$AF$11,$EL13)))))</f>
        <v/>
      </c>
      <c r="GU13" s="161">
        <f>IF(OR($EK13=0,$EL13=0),"",IF(OR($EZ13&gt;=2,$FV13=0),UPPER(LEFT(INDEX($GE13:$GK13,1,$EB13),1))&amp;MID(INDEX($GE13:$GK13,1,$EB13),2,99),UPPER(LEFT(INDEX($GE13:$GK13,1,$EB13),1))&amp;MID(INDEX($GE13:$GK13,1,$EB13),2,99)&amp;" = "&amp;FLOOR($FV13*4.5,1)&amp;IF($FW13&gt;0," · +"&amp;$FW13&amp;"d8","")))</f>
        <v/>
      </c>
      <c r="GV13" s="161">
        <f>COUNTIF($KW13:$KZ13,"Longe")+3*COUNTIF($KW13:$KZ13,"Muito Longe")</f>
        <v/>
      </c>
      <c r="GW13" s="161">
        <f>COUNTIF($KW13:$KZ13,"Maior")+3*COUNTIF($KW13:$KZ13,"Muito Maior")</f>
        <v/>
      </c>
      <c r="GX13" s="161">
        <f>IF($EL13=0,0,CHOOSE(1+INDEX($AH$2:$AH$11,$EL13),0,$GV13,$GW13,$GV13+$GW13))</f>
        <v/>
      </c>
      <c r="GY13" s="161">
        <f>IF($EL13=0,0,CHOOSE(1+INDEX($AI$2:$AI$11,$EL13),0,$GV13,$GW13,$GV13+$GW13))</f>
        <v/>
      </c>
      <c r="GZ13" s="161">
        <f>IF(OR($EK13=0,$EL13=0),"",INDEX($AP$2:$AU$31,($EL13-1)*3+IF($EB13&gt;=6,3,2),1+MIN(5,$GX13))&amp;INDEX($AV$2:$BA$31,($EL13-1)*3+IF($EB13&gt;=6,3,2),1+MIN(5,$GY13))&amp;IF(INDEX($AJ$2:$AJ$11,$EL13)=1,IF(COUNTIF($KW13:$KZ13,"Mais Um")&gt;0," · +"&amp;COUNTIF($KW13:$KZ13,"Mais Um")&amp;IF(COUNTIF($KW13:$KZ13,"Mais Um")&gt;1," alvos"," alvo"),"")&amp;IF(COUNTIF($KW13:$KZ13,"Rajada")&gt;0,"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IFERROR(VLOOKUP($HP13,$BS$2:$BY$24,2,FALSE),0)</f>
        <v/>
      </c>
      <c r="HR13" s="161">
        <f>IFERROR(VLOOKUP($HQ13,$CA$2:$CB$4,2,FALSE),0)</f>
        <v/>
      </c>
      <c r="HS13" s="161">
        <f>IFERROR(VLOOKUP($HP13,$BS$2:$BY$24,3,FALSE),"")</f>
        <v/>
      </c>
      <c r="HT13" s="161">
        <f>IF($HQ13=0,"",IF($HR13&gt;$HM$2,"⚠ Nível "&amp;$HR13,"CE "&amp;$HQ13))</f>
        <v/>
      </c>
      <c r="HU13" s="161">
        <f>IF($HQ13=0,"",IF(7&gt;$HM$8,"⚠ Vaga","Grátis"))</f>
        <v/>
      </c>
      <c r="HV13" s="161">
        <f>'FICHA AMALDIÇOADA'!$E$418&amp;""</f>
        <v/>
      </c>
      <c r="HW13" s="161">
        <f>IF($HP13="","",COUNTIF($HP$2:$HP13,"?*"))</f>
        <v/>
      </c>
      <c r="HY13" s="159" t="inlineStr">
        <is>
          <t>Aptidão 12</t>
        </is>
      </c>
      <c r="HZ13" s="161">
        <f>'FICHA AMALDIÇOADA'!$P$492&amp;""</f>
        <v/>
      </c>
      <c r="IA13" s="161">
        <f>IF($HZ13="","","Requisito: "&amp;IFERROR(VLOOKUP($HZ13,$CD$2:$CM$35,2,FALSE),""))</f>
        <v/>
      </c>
      <c r="IB13" s="161">
        <f>IF($HZ13="","",IFERROR(IF(ISNUMBER(VLOOKUP($HZ13,$CD$2:$CM$35,3,FALSE)),"CE "&amp;VLOOKUP($HZ13,$CD$2:$CM$35,3,FALSE),VLOOKUP($HZ13,$CD$2:$CM$35,3,FALSE)),""))</f>
        <v/>
      </c>
      <c r="IC13" s="161">
        <f>IF($HZ13="","",IFERROR(VLOOKUP($HZ13,$CD$2:$CM$35,4,FALSE),""))</f>
        <v/>
      </c>
      <c r="ID13" s="161">
        <f>IF($HZ13="","",IFERROR(VLOOKUP($HZ13,$CD$2:$CM$35,5,FALSE),""))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IF($KG13=0,"",IF(INDEX($HV$2:$HV$13,$KG13)&lt;&gt;"",INDEX($HV$2:$HV$13,$KG13),IF(IFERROR(VLOOKUP(INDEX($HP$2:$HP$13,$KG13),$BS$2:$BY$24,7,FALSE),"")&lt;&gt;"","Do livro: "&amp;IFERROR(VLOOKUP(INDEX($HP$2:$HP$13,$KG13),$BS$2:$BY$24,7,FALSE),""),"")))</f>
        <v/>
      </c>
      <c r="KL13" s="159" t="inlineStr">
        <is>
          <t>Aptidão 10</t>
        </is>
      </c>
      <c r="KM13" s="161">
        <f>IFERROR(MATCH(10,$IF$2:$IF$13,0),0)</f>
        <v/>
      </c>
      <c r="KN13" s="161">
        <f>IF($KM13=0,"",INDEX($IB$2:$IB$13,$KM13))</f>
        <v/>
      </c>
      <c r="KO13" s="161">
        <f>IF($KM13=0,"",INDEX($HZ$2:$HZ$13,$KM13))</f>
        <v/>
      </c>
      <c r="KP13" s="161">
        <f>IF($KM13=0,"",IF(INDEX($IE$2:$IE$13,$KM13)&lt;&gt;"",INDEX($IE$2:$IE$13,$KM13),IF(IFERROR(VLOOKUP(INDEX($HZ$2:$HZ$13,$KM13),$CD$2:$CM$35,10,FALSE),"")&lt;&gt;"","Do livro: "&amp;IFERROR(VLOOKUP(INDEX($HZ$2:$HZ$13,$KM13),$CD$2:$CM$35,10,FALSE),""),"")))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c r="KW13">
        <f>IF($EE13="","",IFERROR(VLOOKUP(SUBSTITUTE(SUBSTITUTE(SUBSTITUTE($EE13,"~","~~"),"*","~*"),"?","~?"),'DADOS_MELHORIAS'!$O$2:$X$113,10,FALSE),$EE13))</f>
        <v/>
      </c>
      <c r="KX13">
        <f>IF($EF13="","",IFERROR(VLOOKUP(SUBSTITUTE(SUBSTITUTE(SUBSTITUTE($EF13,"~","~~"),"*","~*"),"?","~?"),'DADOS_MELHORIAS'!$O$2:$X$113,10,FALSE),$EF13))</f>
        <v/>
      </c>
      <c r="KY13">
        <f>IF($EG13="","",IFERROR(VLOOKUP(SUBSTITUTE(SUBSTITUTE(SUBSTITUTE($EG13,"~","~~"),"*","~*"),"?","~?"),'DADOS_MELHORIAS'!$O$2:$X$113,10,FALSE),$EG13))</f>
        <v/>
      </c>
      <c r="KZ13">
        <f>IF($EH13="","",IFERROR(VLOOKUP(SUBSTITUTE(SUBSTITUTE(SUBSTITUTE($EH13,"~","~~"),"*","~*"),"?","~?"),'DADOS_MELHORIAS'!$O$2:$X$113,10,FALSE),$EH13))</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$BE14+3*IFERROR(VLOOKUP($BD14,'DADOS_CRIACAO'!$H$2:$K$20,3,FALSE),0)</f>
        <v/>
      </c>
      <c r="BG14" s="161">
        <f>IFERROR(VLOOKUP($BD14,'DADOS_CRIACAO'!$H$2:$K$20,4,FALSE),0)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IFERROR(MATCH($ED14,$Y$2:$Y$11,0),0)</f>
        <v/>
      </c>
      <c r="EM14" s="161">
        <f>IF($EL14=0,0,INDEX($AB$2:$AB$11,$EL14))</f>
        <v/>
      </c>
      <c r="EN14" s="161">
        <f>IFERROR(VLOOKUP(SUBSTITUTE(SUBSTITUTE(SUBSTITUTE($EE14,"~","~~"),"*","~*"),"?","~?"),'DADOS_MELHORIAS'!$O$2:$W$113,4,FALSE),0)</f>
        <v/>
      </c>
      <c r="EO14" s="161">
        <f>IFERROR(VLOOKUP(SUBSTITUTE(SUBSTITUTE(SUBSTITUTE($EF14,"~","~~"),"*","~*"),"?","~?"),'DADOS_MELHORIAS'!$O$2:$W$113,4,FALSE),0)</f>
        <v/>
      </c>
      <c r="EP14" s="161">
        <f>IFERROR(VLOOKUP(SUBSTITUTE(SUBSTITUTE(SUBSTITUTE($EG14,"~","~~"),"*","~*"),"?","~?"),'DADOS_MELHORIAS'!$O$2:$W$113,4,FALSE),0)</f>
        <v/>
      </c>
      <c r="EQ14" s="161">
        <f>IFERROR(VLOOKUP(SUBSTITUTE(SUBSTITUTE(SUBSTITUTE($EH14,"~","~~"),"*","~*"),"?","~?"),'DADOS_MELHORIAS'!$O$2:$W$113,4,FALSE),0)</f>
        <v/>
      </c>
      <c r="ER14" s="161">
        <f>IF($EL14=0,0,INDEX($AC$2:$AC$11,$EL14))</f>
        <v/>
      </c>
      <c r="ES14" s="161">
        <f>IFERROR(VLOOKUP(SUBSTITUTE(SUBSTITUTE(SUBSTITUTE($EE14,"~","~~"),"*","~*"),"?","~?"),'DADOS_MELHORIAS'!$O$2:$W$113,5,FALSE),0)</f>
        <v/>
      </c>
      <c r="ET14" s="161">
        <f>IFERROR(VLOOKUP(SUBSTITUTE(SUBSTITUTE(SUBSTITUTE($EF14,"~","~~"),"*","~*"),"?","~?"),'DADOS_MELHORIAS'!$O$2:$W$113,5,FALSE),0)</f>
        <v/>
      </c>
      <c r="EU14" s="161">
        <f>IFERROR(VLOOKUP(SUBSTITUTE(SUBSTITUTE(SUBSTITUTE($EG14,"~","~~"),"*","~*"),"?","~?"),'DADOS_MELHORIAS'!$O$2:$W$113,5,FALSE),0)</f>
        <v/>
      </c>
      <c r="EV14" s="161">
        <f>IFERROR(VLOOKUP(SUBSTITUTE(SUBSTITUTE(SUBSTITUTE($EH14,"~","~~"),"*","~*"),"?","~?"),'DADOS_MELHORIAS'!$O$2:$W$113,5,FALSE),0)</f>
        <v/>
      </c>
      <c r="EW14" s="161">
        <f>IFERROR(VLOOKUP(SUBSTITUTE(SUBSTITUTE(SUBSTITUTE($EE14,"~","~~"),"*","~*"),"?","~?"),'DADOS_MELHORIAS'!$O$2:$W$113,6,FALSE),0)+IFERROR(VLOOKUP(SUBSTITUTE(SUBSTITUTE(SUBSTITUTE($EF14,"~","~~"),"*","~*"),"?","~?"),'DADOS_MELHORIAS'!$O$2:$W$113,6,FALSE),0)+IFERROR(VLOOKUP(SUBSTITUTE(SUBSTITUTE(SUBSTITUTE($EG14,"~","~~"),"*","~*"),"?","~?"),'DADOS_MELHORIAS'!$O$2:$W$113,6,FALSE),0)+IFERROR(VLOOKUP(SUBSTITUTE(SUBSTITUTE(SUBSTITUTE($EH14,"~","~~"),"*","~*"),"?","~?"),'DADOS_MELHORIAS'!$O$2:$W$113,6,FALSE),0)</f>
        <v/>
      </c>
      <c r="EX14" s="161">
        <f>IFERROR(VLOOKUP(SUBSTITUTE(SUBSTITUTE(SUBSTITUTE($EE14,"~","~~"),"*","~*"),"?","~?"),'DADOS_MELHORIAS'!$O$2:$W$113,9,FALSE),0)+IFERROR(VLOOKUP(SUBSTITUTE(SUBSTITUTE(SUBSTITUTE($EF14,"~","~~"),"*","~*"),"?","~?"),'DADOS_MELHORIAS'!$O$2:$W$113,9,FALSE),0)+IFERROR(VLOOKUP(SUBSTITUTE(SUBSTITUTE(SUBSTITUTE($EG14,"~","~~"),"*","~*"),"?","~?"),'DADOS_MELHORIAS'!$O$2:$W$113,9,FALSE),0)+IFERROR(VLOOKUP(SUBSTITUTE(SUBSTITUTE(SUBSTITUTE($EH14,"~","~~"),"*","~*"),"?","~?"),'DADOS_MELHORIAS'!$O$2:$W$113,9,FALSE),0)</f>
        <v/>
      </c>
      <c r="EY14" s="161">
        <f>IF($EL14=0,0,INDEX($AD$2:$AD$11,$EL14))</f>
        <v/>
      </c>
      <c r="EZ14" s="161">
        <f>IF($EL14=0,0,INDEX($AE$2:$AE$11,$EL14))</f>
        <v/>
      </c>
      <c r="FA14" s="161">
        <f>IF($EL14=0,0,INDEX($AG$2:$AG$11,$EL14))</f>
        <v/>
      </c>
      <c r="FB14" s="161">
        <f>IFERROR(VLOOKUP(SUBSTITUTE(SUBSTITUTE(SUBSTITUTE($EI14,"~","~~"),"*","~*"),"?","~?"),'DADOS_RESTRICOES'!$M$2:$Q$54,3,FALSE),0)</f>
        <v/>
      </c>
      <c r="FC14" s="161">
        <f>IFERROR(VLOOKUP(SUBSTITUTE(SUBSTITUTE(SUBSTITUTE($EJ14,"~","~~"),"*","~*"),"?","~?"),'DADOS_RESTRICOES'!$M$2:$Q$54,3,FALSE),0)</f>
        <v/>
      </c>
      <c r="FD14" s="161">
        <f>IFERROR(VLOOKUP(SUBSTITUTE(SUBSTITUTE(SUBSTITUTE($EI14,"~","~~"),"*","~*"),"?","~?"),'DADOS_RESTRICOES'!$M$2:$Q$54,2,FALSE),"")</f>
        <v/>
      </c>
      <c r="FE14" s="161">
        <f>IFERROR(VLOOKUP(SUBSTITUTE(SUBSTITUTE(SUBSTITUTE($EJ14,"~","~~"),"*","~*"),"?","~?"),'DADOS_RESTRICOES'!$M$2:$Q$54,2,FALSE),"")</f>
        <v/>
      </c>
      <c r="FF14" s="161">
        <f>COUNTIF($EM14:$EQ14,1)</f>
        <v/>
      </c>
      <c r="FG14" s="161">
        <f>COUNTIF($EM14:$EQ14,2)</f>
        <v/>
      </c>
      <c r="FH14" s="161">
        <f>COUNTIF($EM14:$EQ14,3)</f>
        <v/>
      </c>
      <c r="FI14" s="161">
        <f>COUNTIF($EM14:$EQ14,4)</f>
        <v/>
      </c>
      <c r="FJ14" s="161">
        <f>COUNTIF($EM14:$EQ14,5)</f>
        <v/>
      </c>
      <c r="FK14" s="161">
        <f>COUNTIF($EM14:$EQ14,6)</f>
        <v/>
      </c>
      <c r="FL14" s="161">
        <f>COUNTIF($FB14:$FC14,1)</f>
        <v/>
      </c>
      <c r="FM14" s="161">
        <f>COUNTIF($FB14:$FC14,2)+$EY14</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(IF(COUNTIF($KW14:$KZ14,"Salto")&gt;0,1,0)+IF(COUNTIF($KW14:$KZ14,"Queima")&gt;0,1,0)+IF(COUNTIF($KW14:$KZ14,"Estilhaço")&gt;0,1,0))*FLOOR($FV14/2,1)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SUBSTITUTE(SUBSTITUTE(SUBSTITUTE($EI14,"~","~~"),"*","~*"),"?","~?"),'DADOS_RESTRICOES'!$M$2:$Q$54,4,FALSE),0)+IFERROR(VLOOKUP(SUBSTITUTE(SUBSTITUTE(SUBSTITUTE($EJ14,"~","~~"),"*","~*"),"?","~?"),'DADOS_RESTRICOES'!$M$2:$Q$54,4,FALSE),0)&gt;1,$FD14&amp;" e "&amp;$FE14&amp;" são as duas de frequência",""),IF(AND((COUNTIF($KW14:$KZ14,"Rápido")+COUNTIF($FD14:$FE14,"Rápido"))&gt;0,(COUNTIF($EE14:$EH14,"Atrasar")+COUNTIF($FD14:$FE14,"Atrasar"))&gt;0),"Rápido não entra com Atrasar",""),IF(AND((COUNTIF($KW14:$KZ14,"Reação")+COUNTIF($FD14:$FE14,"Reação"))&gt;0,(COUNTIF($KW14:$KZ14,"Rápido")+COUNTIF($FD14:$FE14,"Rápido"))&gt;0),"Reação não entra com Rápido",""),IF(AND((COUNTIF($KW14:$KZ14,"Reação")+COUNTIF($FD14:$FE14,"Reação"))&gt;0,(COUNTIF($KW14:$KZ14,"Armado")+COUNTIF($FD14:$FE14,"Armado"))&gt;0),"Reação não entra com Armado",""),IF(AND((COUNTIF($KW14:$KZ14,"Reação")+COUNTIF($FD14:$FE14,"Reação"))&gt;0,(COUNTIF($EE14:$EH14,"Atrasar")+COUNTIF($FD14:$FE14,"Atrasar"))&gt;0),"Reação não entra com Atrasar",""),IF(AND((COUNTIF($KW14:$KZ14,"Reação")+COUNTIF($FD14:$FE14,"Reação"))&gt;0,(COUNTIF($EE14:$EH14,"Parado")+COUNTIF($FD14:$FE14,"Parado"))&gt;0),"Reação não entra com Parado",""),IF(AND((COUNTIF($EE14:$EH14,"Atrasar")+COUNTIF($FD14:$FE14,"Atrasar"))&gt;0,(COUNTIF($EE14:$EH14,"Parado")+COUNTIF($FD14:$FE14,"Parado"))&gt;0),"Atrasar não entra com Parado",""),IF(AND((COUNTIF($KW14:$KZ14,"Armado")+COUNTIF($FD14:$FE14,"Armado"))&gt;0,(COUNTIF($EE14:$EH14,"Carregar")+COUNTIF($FD14:$FE14,"Carregar"))&gt;0),"Armado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Resistência",""),IF(AND(COUNTIF($KW14:$KZ14,"Inescapável")&gt;0,OR($FN14&gt;1,$FO14&gt;0)),"Inescapável não aceita outra peça",""),IF(AND($DZ14=1,$EB14&lt;3),"Liberação Máxima é de Classe 3 ou mais",""),IF(AND($DZ14=1,OR($EZ14=1,$EZ14=2)),"Liberação Máxima não serve para cura",""),IF(AND($DZ14=1,COUNTIF($KW14:$KZ14,"Inescapável")+COUNTIF($KW14:$KZ14,"Toca a Alma")&gt;0),"Esta peça não entra numa Liberação Máxima",""),IF($FV14*IF(COUNTIF($KW14:$KZ14,"Remate")&gt;0,1.25,1)+$FW14&gt;4*$EB14,($FV14*IF(COUNTIF($KW14:$KZ14,"Remate")&gt;0,1.25,1)+$FW14)&amp;" dados somando repetições"&amp;IF(COUNTIF($KW14:$KZ14,"Remate")&gt;0," e o Remate","")&amp;": o teto da Classe "&amp;$EB14&amp;" é "&amp;4*$EB14,""))),IF(AND($EE14&lt;&gt;"",COUNTIF('DADOS_MELHORIAS'!$O$2:$O$113,SUBSTITUTE(SUBSTITUTE(SUBSTITUTE($EE14,"~","~~"),"*","~*"),"?","~?"))=0),"Melhoria não cadastrada ou com erro: "&amp;$EE14,""),IF(AND($EF14&lt;&gt;"",COUNTIF('DADOS_MELHORIAS'!$O$2:$O$113,SUBSTITUTE(SUBSTITUTE(SUBSTITUTE($EF14,"~","~~"),"*","~*"),"?","~?"))=0),"Melhoria não cadastrada ou com erro: "&amp;$EF14,""),IF(AND($EG14&lt;&gt;"",COUNTIF('DADOS_MELHORIAS'!$O$2:$O$113,SUBSTITUTE(SUBSTITUTE(SUBSTITUTE($EG14,"~","~~"),"*","~*"),"?","~?"))=0),"Melhoria não cadastrada ou com erro: "&amp;$EG14,""),IF(AND($EH14&lt;&gt;"",COUNTIF('DADOS_MELHORIAS'!$O$2:$O$113,SUBSTITUTE(SUBSTITUTE(SUBSTITUTE($EH14,"~","~~"),"*","~*"),"?","~?"))=0),"Melhoria não cadastrada ou com erro: "&amp;$EH14,""),IF(AND($EI14&lt;&gt;"",COUNTIF('DADOS_RESTRICOES'!$M$2:$M$54,SUBSTITUTE(SUBSTITUTE(SUBSTITUTE($EI14,"~","~~"),"*","~*"),"?","~?"))=0),"Restrição não cadastrada ou com erro: "&amp;$EI14,""),IF(AND($EJ14&lt;&gt;"",COUNTIF('DADOS_RESTRICOES'!$M$2:$M$54,SUBSTITUTE(SUBSTITUTE(SUBSTITUTE($EJ14,"~","~~"),"*","~*"),"?","~?"))=0),"Restrição não cadastrada ou com erro: "&amp;$EJ14,"")))</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inteira",IF(COUNTIF($FD14:$FE14,"Atrasar")&gt;0,IF(COUNTIF($FD14:$FE14,"Carregar")&gt;0,"Rodada +1 turno","Rodada inteira"),IF(COUNTIF($KW14:$KZ14,"Rápido")&gt;0,"Bônus",IF(COUNTIF($KW14:$KZ14,"Reação")&gt;0,"Reação","Padrão"))&amp;IF(COUNTIF($FD14:$FE14,"Carregar")&gt;0," +1 turno",""))))</f>
        <v/>
      </c>
      <c r="GT14" s="161">
        <f>IF(OR($EK14=0,$EL14=0),"",IF(COUNTIF($KW14:$KZ14,"Inescapável")&gt;0,"Automático",IF(COUNTIF($KW14:$KZ14,"Certeiro")&gt;0,"TR para metade",IF(AND($EX14&gt;0,$FA14=0,INDEX($AF$2:$AF$11,$EL14)="Acerto"),"Acerto + TR",INDEX($AF$2:$AF$11,$EL14)))))</f>
        <v/>
      </c>
      <c r="GU14" s="161">
        <f>IF(OR($EK14=0,$EL14=0),"",IF(OR($EZ14&gt;=2,$FV14=0),UPPER(LEFT(INDEX($GE14:$GK14,1,$EB14),1))&amp;MID(INDEX($GE14:$GK14,1,$EB14),2,99),UPPER(LEFT(INDEX($GE14:$GK14,1,$EB14),1))&amp;MID(INDEX($GE14:$GK14,1,$EB14),2,99)&amp;" = "&amp;FLOOR($FV14*4.5,1)&amp;IF($FW14&gt;0," · +"&amp;$FW14&amp;"d8","")))</f>
        <v/>
      </c>
      <c r="GV14" s="161">
        <f>COUNTIF($KW14:$KZ14,"Longe")+3*COUNTIF($KW14:$KZ14,"Muito Longe")</f>
        <v/>
      </c>
      <c r="GW14" s="161">
        <f>COUNTIF($KW14:$KZ14,"Maior")+3*COUNTIF($KW14:$KZ14,"Muito Maior")</f>
        <v/>
      </c>
      <c r="GX14" s="161">
        <f>IF($EL14=0,0,CHOOSE(1+INDEX($AH$2:$AH$11,$EL14),0,$GV14,$GW14,$GV14+$GW14))</f>
        <v/>
      </c>
      <c r="GY14" s="161">
        <f>IF($EL14=0,0,CHOOSE(1+INDEX($AI$2:$AI$11,$EL14),0,$GV14,$GW14,$GV14+$GW14))</f>
        <v/>
      </c>
      <c r="GZ14" s="161">
        <f>IF(OR($EK14=0,$EL14=0),"",INDEX($AP$2:$AU$31,($EL14-1)*3+IF($EB14&gt;=6,3,2),1+MIN(5,$GX14))&amp;INDEX($AV$2:$BA$31,($EL14-1)*3+IF($EB14&gt;=6,3,2),1+MIN(5,$GY14))&amp;IF(INDEX($AJ$2:$AJ$11,$EL14)=1,IF(COUNTIF($KW14:$KZ14,"Mais Um")&gt;0," · +"&amp;COUNTIF($KW14:$KZ14,"Mais Um")&amp;IF(COUNTIF($KW14:$KZ14,"Mais Um")&gt;1," alvos"," alvo"),"")&amp;IF(COUNTIF($KW14:$KZ14,"Rajada")&gt;0,"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IF($KG14=0,"",IF(INDEX($HV$2:$HV$13,$KG14)&lt;&gt;"",INDEX($HV$2:$HV$13,$KG14),IF(IFERROR(VLOOKUP(INDEX($HP$2:$HP$13,$KG14),$BS$2:$BY$24,7,FALSE),"")&lt;&gt;"","Do livro: "&amp;IFERROR(VLOOKUP(INDEX($HP$2:$HP$13,$KG14),$BS$2:$BY$24,7,FALSE),""),"")))</f>
        <v/>
      </c>
      <c r="KL14" s="159" t="inlineStr">
        <is>
          <t>Aptidão 11</t>
        </is>
      </c>
      <c r="KM14" s="161">
        <f>IFERROR(MATCH(11,$IF$2:$IF$13,0),0)</f>
        <v/>
      </c>
      <c r="KN14" s="161">
        <f>IF($KM14=0,"",INDEX($IB$2:$IB$13,$KM14))</f>
        <v/>
      </c>
      <c r="KO14" s="161">
        <f>IF($KM14=0,"",INDEX($HZ$2:$HZ$13,$KM14))</f>
        <v/>
      </c>
      <c r="KP14" s="161">
        <f>IF($KM14=0,"",IF(INDEX($IE$2:$IE$13,$KM14)&lt;&gt;"",INDEX($IE$2:$IE$13,$KM14),IF(IFERROR(VLOOKUP(INDEX($HZ$2:$HZ$13,$KM14),$CD$2:$CM$35,10,FALSE),"")&lt;&gt;"","Do livro: "&amp;IFERROR(VLOOKUP(INDEX($HZ$2:$HZ$13,$KM14),$CD$2:$CM$35,10,FALSE),""),"")))</f>
        <v/>
      </c>
      <c r="KR14" s="159" t="inlineStr">
        <is>
          <t>par 10</t>
        </is>
      </c>
      <c r="KS14" s="161">
        <f>UPPER(INDEX($D$3:$G$3,1,$A$2))&amp;" 31 A 36"</f>
        <v/>
      </c>
      <c r="KU14" s="159" t="inlineStr">
        <is>
          <t>P17</t>
        </is>
      </c>
      <c r="KV14" s="161">
        <f>IF(DADOS_AM!$HM$42=1,"GRUPO 3","—")</f>
        <v/>
      </c>
      <c r="KW14">
        <f>IF($EE14="","",IFERROR(VLOOKUP(SUBSTITUTE(SUBSTITUTE(SUBSTITUTE($EE14,"~","~~"),"*","~*"),"?","~?"),'DADOS_MELHORIAS'!$O$2:$X$113,10,FALSE),$EE14))</f>
        <v/>
      </c>
      <c r="KX14">
        <f>IF($EF14="","",IFERROR(VLOOKUP(SUBSTITUTE(SUBSTITUTE(SUBSTITUTE($EF14,"~","~~"),"*","~*"),"?","~?"),'DADOS_MELHORIAS'!$O$2:$X$113,10,FALSE),$EF14))</f>
        <v/>
      </c>
      <c r="KY14">
        <f>IF($EG14="","",IFERROR(VLOOKUP(SUBSTITUTE(SUBSTITUTE(SUBSTITUTE($EG14,"~","~~"),"*","~*"),"?","~?"),'DADOS_MELHORIAS'!$O$2:$X$113,10,FALSE),$EG14))</f>
        <v/>
      </c>
      <c r="KZ14">
        <f>IF($EH14="","",IFERROR(VLOOKUP(SUBSTITUTE(SUBSTITUTE(SUBSTITUTE($EH14,"~","~~"),"*","~*"),"?","~?"),'DADOS_MELHORIAS'!$O$2:$X$113,10,FALSE),$EH14))</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$BE15+3*IFERROR(VLOOKUP($BD15,'DADOS_CRIACAO'!$H$2:$K$20,3,FALSE),0)</f>
        <v/>
      </c>
      <c r="BG15" s="161">
        <f>IFERROR(VLOOKUP($BD15,'DADOS_CRIACAO'!$H$2:$K$20,4,FALSE),0)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IFERROR(MATCH($ED15,$Y$2:$Y$11,0),0)</f>
        <v/>
      </c>
      <c r="EM15" s="161">
        <f>IF($EL15=0,0,INDEX($AB$2:$AB$11,$EL15))</f>
        <v/>
      </c>
      <c r="EN15" s="161">
        <f>IFERROR(VLOOKUP(SUBSTITUTE(SUBSTITUTE(SUBSTITUTE($EE15,"~","~~"),"*","~*"),"?","~?"),'DADOS_MELHORIAS'!$O$2:$W$113,4,FALSE),0)</f>
        <v/>
      </c>
      <c r="EO15" s="161">
        <f>IFERROR(VLOOKUP(SUBSTITUTE(SUBSTITUTE(SUBSTITUTE($EF15,"~","~~"),"*","~*"),"?","~?"),'DADOS_MELHORIAS'!$O$2:$W$113,4,FALSE),0)</f>
        <v/>
      </c>
      <c r="EP15" s="161">
        <f>IFERROR(VLOOKUP(SUBSTITUTE(SUBSTITUTE(SUBSTITUTE($EG15,"~","~~"),"*","~*"),"?","~?"),'DADOS_MELHORIAS'!$O$2:$W$113,4,FALSE),0)</f>
        <v/>
      </c>
      <c r="EQ15" s="161">
        <f>IFERROR(VLOOKUP(SUBSTITUTE(SUBSTITUTE(SUBSTITUTE($EH15,"~","~~"),"*","~*"),"?","~?"),'DADOS_MELHORIAS'!$O$2:$W$113,4,FALSE),0)</f>
        <v/>
      </c>
      <c r="ER15" s="161">
        <f>IF($EL15=0,0,INDEX($AC$2:$AC$11,$EL15))</f>
        <v/>
      </c>
      <c r="ES15" s="161">
        <f>IFERROR(VLOOKUP(SUBSTITUTE(SUBSTITUTE(SUBSTITUTE($EE15,"~","~~"),"*","~*"),"?","~?"),'DADOS_MELHORIAS'!$O$2:$W$113,5,FALSE),0)</f>
        <v/>
      </c>
      <c r="ET15" s="161">
        <f>IFERROR(VLOOKUP(SUBSTITUTE(SUBSTITUTE(SUBSTITUTE($EF15,"~","~~"),"*","~*"),"?","~?"),'DADOS_MELHORIAS'!$O$2:$W$113,5,FALSE),0)</f>
        <v/>
      </c>
      <c r="EU15" s="161">
        <f>IFERROR(VLOOKUP(SUBSTITUTE(SUBSTITUTE(SUBSTITUTE($EG15,"~","~~"),"*","~*"),"?","~?"),'DADOS_MELHORIAS'!$O$2:$W$113,5,FALSE),0)</f>
        <v/>
      </c>
      <c r="EV15" s="161">
        <f>IFERROR(VLOOKUP(SUBSTITUTE(SUBSTITUTE(SUBSTITUTE($EH15,"~","~~"),"*","~*"),"?","~?"),'DADOS_MELHORIAS'!$O$2:$W$113,5,FALSE),0)</f>
        <v/>
      </c>
      <c r="EW15" s="161">
        <f>IFERROR(VLOOKUP(SUBSTITUTE(SUBSTITUTE(SUBSTITUTE($EE15,"~","~~"),"*","~*"),"?","~?"),'DADOS_MELHORIAS'!$O$2:$W$113,6,FALSE),0)+IFERROR(VLOOKUP(SUBSTITUTE(SUBSTITUTE(SUBSTITUTE($EF15,"~","~~"),"*","~*"),"?","~?"),'DADOS_MELHORIAS'!$O$2:$W$113,6,FALSE),0)+IFERROR(VLOOKUP(SUBSTITUTE(SUBSTITUTE(SUBSTITUTE($EG15,"~","~~"),"*","~*"),"?","~?"),'DADOS_MELHORIAS'!$O$2:$W$113,6,FALSE),0)+IFERROR(VLOOKUP(SUBSTITUTE(SUBSTITUTE(SUBSTITUTE($EH15,"~","~~"),"*","~*"),"?","~?"),'DADOS_MELHORIAS'!$O$2:$W$113,6,FALSE),0)</f>
        <v/>
      </c>
      <c r="EX15" s="161">
        <f>IFERROR(VLOOKUP(SUBSTITUTE(SUBSTITUTE(SUBSTITUTE($EE15,"~","~~"),"*","~*"),"?","~?"),'DADOS_MELHORIAS'!$O$2:$W$113,9,FALSE),0)+IFERROR(VLOOKUP(SUBSTITUTE(SUBSTITUTE(SUBSTITUTE($EF15,"~","~~"),"*","~*"),"?","~?"),'DADOS_MELHORIAS'!$O$2:$W$113,9,FALSE),0)+IFERROR(VLOOKUP(SUBSTITUTE(SUBSTITUTE(SUBSTITUTE($EG15,"~","~~"),"*","~*"),"?","~?"),'DADOS_MELHORIAS'!$O$2:$W$113,9,FALSE),0)+IFERROR(VLOOKUP(SUBSTITUTE(SUBSTITUTE(SUBSTITUTE($EH15,"~","~~"),"*","~*"),"?","~?"),'DADOS_MELHORIAS'!$O$2:$W$113,9,FALSE),0)</f>
        <v/>
      </c>
      <c r="EY15" s="161">
        <f>IF($EL15=0,0,INDEX($AD$2:$AD$11,$EL15))</f>
        <v/>
      </c>
      <c r="EZ15" s="161">
        <f>IF($EL15=0,0,INDEX($AE$2:$AE$11,$EL15))</f>
        <v/>
      </c>
      <c r="FA15" s="161">
        <f>IF($EL15=0,0,INDEX($AG$2:$AG$11,$EL15))</f>
        <v/>
      </c>
      <c r="FB15" s="161">
        <f>IFERROR(VLOOKUP(SUBSTITUTE(SUBSTITUTE(SUBSTITUTE($EI15,"~","~~"),"*","~*"),"?","~?"),'DADOS_RESTRICOES'!$M$2:$Q$54,3,FALSE),0)</f>
        <v/>
      </c>
      <c r="FC15" s="161">
        <f>IFERROR(VLOOKUP(SUBSTITUTE(SUBSTITUTE(SUBSTITUTE($EJ15,"~","~~"),"*","~*"),"?","~?"),'DADOS_RESTRICOES'!$M$2:$Q$54,3,FALSE),0)</f>
        <v/>
      </c>
      <c r="FD15" s="161">
        <f>IFERROR(VLOOKUP(SUBSTITUTE(SUBSTITUTE(SUBSTITUTE($EI15,"~","~~"),"*","~*"),"?","~?"),'DADOS_RESTRICOES'!$M$2:$Q$54,2,FALSE),"")</f>
        <v/>
      </c>
      <c r="FE15" s="161">
        <f>IFERROR(VLOOKUP(SUBSTITUTE(SUBSTITUTE(SUBSTITUTE($EJ15,"~","~~"),"*","~*"),"?","~?"),'DADOS_RESTRICOES'!$M$2:$Q$54,2,FALSE),"")</f>
        <v/>
      </c>
      <c r="FF15" s="161">
        <f>COUNTIF($EM15:$EQ15,1)</f>
        <v/>
      </c>
      <c r="FG15" s="161">
        <f>COUNTIF($EM15:$EQ15,2)</f>
        <v/>
      </c>
      <c r="FH15" s="161">
        <f>COUNTIF($EM15:$EQ15,3)</f>
        <v/>
      </c>
      <c r="FI15" s="161">
        <f>COUNTIF($EM15:$EQ15,4)</f>
        <v/>
      </c>
      <c r="FJ15" s="161">
        <f>COUNTIF($EM15:$EQ15,5)</f>
        <v/>
      </c>
      <c r="FK15" s="161">
        <f>COUNTIF($EM15:$EQ15,6)</f>
        <v/>
      </c>
      <c r="FL15" s="161">
        <f>COUNTIF($FB15:$FC15,1)</f>
        <v/>
      </c>
      <c r="FM15" s="161">
        <f>COUNTIF($FB15:$FC15,2)+$EY15</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(IF(COUNTIF($KW15:$KZ15,"Salto")&gt;0,1,0)+IF(COUNTIF($KW15:$KZ15,"Queima")&gt;0,1,0)+IF(COUNTIF($KW15:$KZ15,"Estilhaço")&gt;0,1,0))*FLOOR($FV15/2,1)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SUBSTITUTE(SUBSTITUTE(SUBSTITUTE($EI15,"~","~~"),"*","~*"),"?","~?"),'DADOS_RESTRICOES'!$M$2:$Q$54,4,FALSE),0)+IFERROR(VLOOKUP(SUBSTITUTE(SUBSTITUTE(SUBSTITUTE($EJ15,"~","~~"),"*","~*"),"?","~?"),'DADOS_RESTRICOES'!$M$2:$Q$54,4,FALSE),0)&gt;1,$FD15&amp;" e "&amp;$FE15&amp;" são as duas de frequência",""),IF(AND((COUNTIF($KW15:$KZ15,"Rápido")+COUNTIF($FD15:$FE15,"Rápido"))&gt;0,(COUNTIF($EE15:$EH15,"Atrasar")+COUNTIF($FD15:$FE15,"Atrasar"))&gt;0),"Rápido não entra com Atrasar",""),IF(AND((COUNTIF($KW15:$KZ15,"Reação")+COUNTIF($FD15:$FE15,"Reação"))&gt;0,(COUNTIF($KW15:$KZ15,"Rápido")+COUNTIF($FD15:$FE15,"Rápido"))&gt;0),"Reação não entra com Rápido",""),IF(AND((COUNTIF($KW15:$KZ15,"Reação")+COUNTIF($FD15:$FE15,"Reação"))&gt;0,(COUNTIF($KW15:$KZ15,"Armado")+COUNTIF($FD15:$FE15,"Armado"))&gt;0),"Reação não entra com Armado",""),IF(AND((COUNTIF($KW15:$KZ15,"Reação")+COUNTIF($FD15:$FE15,"Reação"))&gt;0,(COUNTIF($EE15:$EH15,"Atrasar")+COUNTIF($FD15:$FE15,"Atrasar"))&gt;0),"Reação não entra com Atrasar",""),IF(AND((COUNTIF($KW15:$KZ15,"Reação")+COUNTIF($FD15:$FE15,"Reação"))&gt;0,(COUNTIF($EE15:$EH15,"Parado")+COUNTIF($FD15:$FE15,"Parado"))&gt;0),"Reação não entra com Parado",""),IF(AND((COUNTIF($EE15:$EH15,"Atrasar")+COUNTIF($FD15:$FE15,"Atrasar"))&gt;0,(COUNTIF($EE15:$EH15,"Parado")+COUNTIF($FD15:$FE15,"Parado"))&gt;0),"Atrasar não entra com Parado",""),IF(AND((COUNTIF($KW15:$KZ15,"Armado")+COUNTIF($FD15:$FE15,"Armado"))&gt;0,(COUNTIF($EE15:$EH15,"Carregar")+COUNTIF($FD15:$FE15,"Carregar"))&gt;0),"Armado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Resistência",""),IF(AND(COUNTIF($KW15:$KZ15,"Inescapável")&gt;0,OR($FN15&gt;1,$FO15&gt;0)),"Inescapável não aceita outra peça",""),IF(AND($DZ15=1,$EB15&lt;3),"Liberação Máxima é de Classe 3 ou mais",""),IF(AND($DZ15=1,OR($EZ15=1,$EZ15=2)),"Liberação Máxima não serve para cura",""),IF(AND($DZ15=1,COUNTIF($KW15:$KZ15,"Inescapável")+COUNTIF($KW15:$KZ15,"Toca a Alma")&gt;0),"Esta peça não entra numa Liberação Máxima",""),IF($FV15*IF(COUNTIF($KW15:$KZ15,"Remate")&gt;0,1.25,1)+$FW15&gt;4*$EB15,($FV15*IF(COUNTIF($KW15:$KZ15,"Remate")&gt;0,1.25,1)+$FW15)&amp;" dados somando repetições"&amp;IF(COUNTIF($KW15:$KZ15,"Remate")&gt;0," e o Remate","")&amp;": o teto da Classe "&amp;$EB15&amp;" é "&amp;4*$EB15,""))),IF(AND($EE15&lt;&gt;"",COUNTIF('DADOS_MELHORIAS'!$O$2:$O$113,SUBSTITUTE(SUBSTITUTE(SUBSTITUTE($EE15,"~","~~"),"*","~*"),"?","~?"))=0),"Melhoria não cadastrada ou com erro: "&amp;$EE15,""),IF(AND($EF15&lt;&gt;"",COUNTIF('DADOS_MELHORIAS'!$O$2:$O$113,SUBSTITUTE(SUBSTITUTE(SUBSTITUTE($EF15,"~","~~"),"*","~*"),"?","~?"))=0),"Melhoria não cadastrada ou com erro: "&amp;$EF15,""),IF(AND($EG15&lt;&gt;"",COUNTIF('DADOS_MELHORIAS'!$O$2:$O$113,SUBSTITUTE(SUBSTITUTE(SUBSTITUTE($EG15,"~","~~"),"*","~*"),"?","~?"))=0),"Melhoria não cadastrada ou com erro: "&amp;$EG15,""),IF(AND($EH15&lt;&gt;"",COUNTIF('DADOS_MELHORIAS'!$O$2:$O$113,SUBSTITUTE(SUBSTITUTE(SUBSTITUTE($EH15,"~","~~"),"*","~*"),"?","~?"))=0),"Melhoria não cadastrada ou com erro: "&amp;$EH15,""),IF(AND($EI15&lt;&gt;"",COUNTIF('DADOS_RESTRICOES'!$M$2:$M$54,SUBSTITUTE(SUBSTITUTE(SUBSTITUTE($EI15,"~","~~"),"*","~*"),"?","~?"))=0),"Restrição não cadastrada ou com erro: "&amp;$EI15,""),IF(AND($EJ15&lt;&gt;"",COUNTIF('DADOS_RESTRICOES'!$M$2:$M$54,SUBSTITUTE(SUBSTITUTE(SUBSTITUTE($EJ15,"~","~~"),"*","~*"),"?","~?"))=0),"Restrição não cadastrada ou com erro: "&amp;$EJ15,"")))</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inteira",IF(COUNTIF($FD15:$FE15,"Atrasar")&gt;0,IF(COUNTIF($FD15:$FE15,"Carregar")&gt;0,"Rodada +1 turno","Rodada inteira"),IF(COUNTIF($KW15:$KZ15,"Rápido")&gt;0,"Bônus",IF(COUNTIF($KW15:$KZ15,"Reação")&gt;0,"Reação","Padrão"))&amp;IF(COUNTIF($FD15:$FE15,"Carregar")&gt;0," +1 turno",""))))</f>
        <v/>
      </c>
      <c r="GT15" s="161">
        <f>IF(OR($EK15=0,$EL15=0),"",IF(COUNTIF($KW15:$KZ15,"Inescapável")&gt;0,"Automático",IF(COUNTIF($KW15:$KZ15,"Certeiro")&gt;0,"TR para metade",IF(AND($EX15&gt;0,$FA15=0,INDEX($AF$2:$AF$11,$EL15)="Acerto"),"Acerto + TR",INDEX($AF$2:$AF$11,$EL15)))))</f>
        <v/>
      </c>
      <c r="GU15" s="161">
        <f>IF(OR($EK15=0,$EL15=0),"",IF(OR($EZ15&gt;=2,$FV15=0),UPPER(LEFT(INDEX($GE15:$GK15,1,$EB15),1))&amp;MID(INDEX($GE15:$GK15,1,$EB15),2,99),UPPER(LEFT(INDEX($GE15:$GK15,1,$EB15),1))&amp;MID(INDEX($GE15:$GK15,1,$EB15),2,99)&amp;" = "&amp;FLOOR($FV15*4.5,1)&amp;IF($FW15&gt;0," · +"&amp;$FW15&amp;"d8","")))</f>
        <v/>
      </c>
      <c r="GV15" s="161">
        <f>COUNTIF($KW15:$KZ15,"Longe")+3*COUNTIF($KW15:$KZ15,"Muito Longe")</f>
        <v/>
      </c>
      <c r="GW15" s="161">
        <f>COUNTIF($KW15:$KZ15,"Maior")+3*COUNTIF($KW15:$KZ15,"Muito Maior")</f>
        <v/>
      </c>
      <c r="GX15" s="161">
        <f>IF($EL15=0,0,CHOOSE(1+INDEX($AH$2:$AH$11,$EL15),0,$GV15,$GW15,$GV15+$GW15))</f>
        <v/>
      </c>
      <c r="GY15" s="161">
        <f>IF($EL15=0,0,CHOOSE(1+INDEX($AI$2:$AI$11,$EL15),0,$GV15,$GW15,$GV15+$GW15))</f>
        <v/>
      </c>
      <c r="GZ15" s="161">
        <f>IF(OR($EK15=0,$EL15=0),"",INDEX($AP$2:$AU$31,($EL15-1)*3+IF($EB15&gt;=6,3,2),1+MIN(5,$GX15))&amp;INDEX($AV$2:$BA$31,($EL15-1)*3+IF($EB15&gt;=6,3,2),1+MIN(5,$GY15))&amp;IF(INDEX($AJ$2:$AJ$11,$EL15)=1,IF(COUNTIF($KW15:$KZ15,"Mais Um")&gt;0," · +"&amp;COUNTIF($KW15:$KZ15,"Mais Um")&amp;IF(COUNTIF($KW15:$KZ15,"Mais Um")&gt;1," alvos"," alvo"),"")&amp;IF(COUNTIF($KW15:$KZ15,"Rajada")&gt;0,"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IF($KG15=0,"",IF(INDEX($HV$2:$HV$13,$KG15)&lt;&gt;"",INDEX($HV$2:$HV$13,$KG15),IF(IFERROR(VLOOKUP(INDEX($HP$2:$HP$13,$KG15),$BS$2:$BY$24,7,FALSE),"")&lt;&gt;"","Do livro: "&amp;IFERROR(VLOOKUP(INDEX($HP$2:$HP$13,$KG15),$BS$2:$BY$24,7,FALSE),""),"")))</f>
        <v/>
      </c>
      <c r="KL15" s="159" t="inlineStr">
        <is>
          <t>Aptidão 12</t>
        </is>
      </c>
      <c r="KM15" s="161">
        <f>IFERROR(MATCH(12,$IF$2:$IF$13,0),0)</f>
        <v/>
      </c>
      <c r="KN15" s="161">
        <f>IF($KM15=0,"",INDEX($IB$2:$IB$13,$KM15))</f>
        <v/>
      </c>
      <c r="KO15" s="161">
        <f>IF($KM15=0,"",INDEX($HZ$2:$HZ$13,$KM15))</f>
        <v/>
      </c>
      <c r="KP15" s="161">
        <f>IF($KM15=0,"",IF(INDEX($IE$2:$IE$13,$KM15)&lt;&gt;"",INDEX($IE$2:$IE$13,$KM15),IF(IFERROR(VLOOKUP(INDEX($HZ$2:$HZ$13,$KM15),$CD$2:$CM$35,10,FALSE),"")&lt;&gt;"","Do livro: "&amp;IFERROR(VLOOKUP(INDEX($HZ$2:$HZ$13,$KM15),$CD$2:$CM$35,10,FALSE),""),"")))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c r="KW15">
        <f>IF($EE15="","",IFERROR(VLOOKUP(SUBSTITUTE(SUBSTITUTE(SUBSTITUTE($EE15,"~","~~"),"*","~*"),"?","~?"),'DADOS_MELHORIAS'!$O$2:$X$113,10,FALSE),$EE15))</f>
        <v/>
      </c>
      <c r="KX15">
        <f>IF($EF15="","",IFERROR(VLOOKUP(SUBSTITUTE(SUBSTITUTE(SUBSTITUTE($EF15,"~","~~"),"*","~*"),"?","~?"),'DADOS_MELHORIAS'!$O$2:$X$113,10,FALSE),$EF15))</f>
        <v/>
      </c>
      <c r="KY15">
        <f>IF($EG15="","",IFERROR(VLOOKUP(SUBSTITUTE(SUBSTITUTE(SUBSTITUTE($EG15,"~","~~"),"*","~*"),"?","~?"),'DADOS_MELHORIAS'!$O$2:$X$113,10,FALSE),$EG15))</f>
        <v/>
      </c>
      <c r="KZ15">
        <f>IF($EH15="","",IFERROR(VLOOKUP(SUBSTITUTE(SUBSTITUTE(SUBSTITUTE($EH15,"~","~~"),"*","~*"),"?","~?"),'DADOS_MELHORIAS'!$O$2:$X$113,10,FALSE),$EH15))</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$BE16+3*IFERROR(VLOOKUP($BD16,'DADOS_CRIACAO'!$H$2:$K$20,3,FALSE),0)</f>
        <v/>
      </c>
      <c r="BG16" s="161">
        <f>IFERROR(VLOOKUP($BD16,'DADOS_CRIACAO'!$H$2:$K$20,4,FALSE),0)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IFERROR(MATCH($ED16,$Y$2:$Y$11,0),0)</f>
        <v/>
      </c>
      <c r="EM16" s="161">
        <f>IF($EL16=0,0,INDEX($AB$2:$AB$11,$EL16))</f>
        <v/>
      </c>
      <c r="EN16" s="161">
        <f>IFERROR(VLOOKUP(SUBSTITUTE(SUBSTITUTE(SUBSTITUTE($EE16,"~","~~"),"*","~*"),"?","~?"),'DADOS_MELHORIAS'!$O$2:$W$113,4,FALSE),0)</f>
        <v/>
      </c>
      <c r="EO16" s="161">
        <f>IFERROR(VLOOKUP(SUBSTITUTE(SUBSTITUTE(SUBSTITUTE($EF16,"~","~~"),"*","~*"),"?","~?"),'DADOS_MELHORIAS'!$O$2:$W$113,4,FALSE),0)</f>
        <v/>
      </c>
      <c r="EP16" s="161">
        <f>IFERROR(VLOOKUP(SUBSTITUTE(SUBSTITUTE(SUBSTITUTE($EG16,"~","~~"),"*","~*"),"?","~?"),'DADOS_MELHORIAS'!$O$2:$W$113,4,FALSE),0)</f>
        <v/>
      </c>
      <c r="EQ16" s="161">
        <f>IFERROR(VLOOKUP(SUBSTITUTE(SUBSTITUTE(SUBSTITUTE($EH16,"~","~~"),"*","~*"),"?","~?"),'DADOS_MELHORIAS'!$O$2:$W$113,4,FALSE),0)</f>
        <v/>
      </c>
      <c r="ER16" s="161">
        <f>IF($EL16=0,0,INDEX($AC$2:$AC$11,$EL16))</f>
        <v/>
      </c>
      <c r="ES16" s="161">
        <f>IFERROR(VLOOKUP(SUBSTITUTE(SUBSTITUTE(SUBSTITUTE($EE16,"~","~~"),"*","~*"),"?","~?"),'DADOS_MELHORIAS'!$O$2:$W$113,5,FALSE),0)</f>
        <v/>
      </c>
      <c r="ET16" s="161">
        <f>IFERROR(VLOOKUP(SUBSTITUTE(SUBSTITUTE(SUBSTITUTE($EF16,"~","~~"),"*","~*"),"?","~?"),'DADOS_MELHORIAS'!$O$2:$W$113,5,FALSE),0)</f>
        <v/>
      </c>
      <c r="EU16" s="161">
        <f>IFERROR(VLOOKUP(SUBSTITUTE(SUBSTITUTE(SUBSTITUTE($EG16,"~","~~"),"*","~*"),"?","~?"),'DADOS_MELHORIAS'!$O$2:$W$113,5,FALSE),0)</f>
        <v/>
      </c>
      <c r="EV16" s="161">
        <f>IFERROR(VLOOKUP(SUBSTITUTE(SUBSTITUTE(SUBSTITUTE($EH16,"~","~~"),"*","~*"),"?","~?"),'DADOS_MELHORIAS'!$O$2:$W$113,5,FALSE),0)</f>
        <v/>
      </c>
      <c r="EW16" s="161">
        <f>IFERROR(VLOOKUP(SUBSTITUTE(SUBSTITUTE(SUBSTITUTE($EE16,"~","~~"),"*","~*"),"?","~?"),'DADOS_MELHORIAS'!$O$2:$W$113,6,FALSE),0)+IFERROR(VLOOKUP(SUBSTITUTE(SUBSTITUTE(SUBSTITUTE($EF16,"~","~~"),"*","~*"),"?","~?"),'DADOS_MELHORIAS'!$O$2:$W$113,6,FALSE),0)+IFERROR(VLOOKUP(SUBSTITUTE(SUBSTITUTE(SUBSTITUTE($EG16,"~","~~"),"*","~*"),"?","~?"),'DADOS_MELHORIAS'!$O$2:$W$113,6,FALSE),0)+IFERROR(VLOOKUP(SUBSTITUTE(SUBSTITUTE(SUBSTITUTE($EH16,"~","~~"),"*","~*"),"?","~?"),'DADOS_MELHORIAS'!$O$2:$W$113,6,FALSE),0)</f>
        <v/>
      </c>
      <c r="EX16" s="161">
        <f>IFERROR(VLOOKUP(SUBSTITUTE(SUBSTITUTE(SUBSTITUTE($EE16,"~","~~"),"*","~*"),"?","~?"),'DADOS_MELHORIAS'!$O$2:$W$113,9,FALSE),0)+IFERROR(VLOOKUP(SUBSTITUTE(SUBSTITUTE(SUBSTITUTE($EF16,"~","~~"),"*","~*"),"?","~?"),'DADOS_MELHORIAS'!$O$2:$W$113,9,FALSE),0)+IFERROR(VLOOKUP(SUBSTITUTE(SUBSTITUTE(SUBSTITUTE($EG16,"~","~~"),"*","~*"),"?","~?"),'DADOS_MELHORIAS'!$O$2:$W$113,9,FALSE),0)+IFERROR(VLOOKUP(SUBSTITUTE(SUBSTITUTE(SUBSTITUTE($EH16,"~","~~"),"*","~*"),"?","~?"),'DADOS_MELHORIAS'!$O$2:$W$113,9,FALSE),0)</f>
        <v/>
      </c>
      <c r="EY16" s="161">
        <f>IF($EL16=0,0,INDEX($AD$2:$AD$11,$EL16))</f>
        <v/>
      </c>
      <c r="EZ16" s="161">
        <f>IF($EL16=0,0,INDEX($AE$2:$AE$11,$EL16))</f>
        <v/>
      </c>
      <c r="FA16" s="161">
        <f>IF($EL16=0,0,INDEX($AG$2:$AG$11,$EL16))</f>
        <v/>
      </c>
      <c r="FB16" s="161">
        <f>IFERROR(VLOOKUP(SUBSTITUTE(SUBSTITUTE(SUBSTITUTE($EI16,"~","~~"),"*","~*"),"?","~?"),'DADOS_RESTRICOES'!$M$2:$Q$54,3,FALSE),0)</f>
        <v/>
      </c>
      <c r="FC16" s="161">
        <f>IFERROR(VLOOKUP(SUBSTITUTE(SUBSTITUTE(SUBSTITUTE($EJ16,"~","~~"),"*","~*"),"?","~?"),'DADOS_RESTRICOES'!$M$2:$Q$54,3,FALSE),0)</f>
        <v/>
      </c>
      <c r="FD16" s="161">
        <f>IFERROR(VLOOKUP(SUBSTITUTE(SUBSTITUTE(SUBSTITUTE($EI16,"~","~~"),"*","~*"),"?","~?"),'DADOS_RESTRICOES'!$M$2:$Q$54,2,FALSE),"")</f>
        <v/>
      </c>
      <c r="FE16" s="161">
        <f>IFERROR(VLOOKUP(SUBSTITUTE(SUBSTITUTE(SUBSTITUTE($EJ16,"~","~~"),"*","~*"),"?","~?"),'DADOS_RESTRICOES'!$M$2:$Q$54,2,FALSE),"")</f>
        <v/>
      </c>
      <c r="FF16" s="161">
        <f>COUNTIF($EM16:$EQ16,1)</f>
        <v/>
      </c>
      <c r="FG16" s="161">
        <f>COUNTIF($EM16:$EQ16,2)</f>
        <v/>
      </c>
      <c r="FH16" s="161">
        <f>COUNTIF($EM16:$EQ16,3)</f>
        <v/>
      </c>
      <c r="FI16" s="161">
        <f>COUNTIF($EM16:$EQ16,4)</f>
        <v/>
      </c>
      <c r="FJ16" s="161">
        <f>COUNTIF($EM16:$EQ16,5)</f>
        <v/>
      </c>
      <c r="FK16" s="161">
        <f>COUNTIF($EM16:$EQ16,6)</f>
        <v/>
      </c>
      <c r="FL16" s="161">
        <f>COUNTIF($FB16:$FC16,1)</f>
        <v/>
      </c>
      <c r="FM16" s="161">
        <f>COUNTIF($FB16:$FC16,2)+$EY16</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(IF(COUNTIF($KW16:$KZ16,"Salto")&gt;0,1,0)+IF(COUNTIF($KW16:$KZ16,"Queima")&gt;0,1,0)+IF(COUNTIF($KW16:$KZ16,"Estilhaço")&gt;0,1,0))*FLOOR($FV16/2,1)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SUBSTITUTE(SUBSTITUTE(SUBSTITUTE($EI16,"~","~~"),"*","~*"),"?","~?"),'DADOS_RESTRICOES'!$M$2:$Q$54,4,FALSE),0)+IFERROR(VLOOKUP(SUBSTITUTE(SUBSTITUTE(SUBSTITUTE($EJ16,"~","~~"),"*","~*"),"?","~?"),'DADOS_RESTRICOES'!$M$2:$Q$54,4,FALSE),0)&gt;1,$FD16&amp;" e "&amp;$FE16&amp;" são as duas de frequência",""),IF(AND((COUNTIF($KW16:$KZ16,"Rápido")+COUNTIF($FD16:$FE16,"Rápido"))&gt;0,(COUNTIF($EE16:$EH16,"Atrasar")+COUNTIF($FD16:$FE16,"Atrasar"))&gt;0),"Rápido não entra com Atrasar",""),IF(AND((COUNTIF($KW16:$KZ16,"Reação")+COUNTIF($FD16:$FE16,"Reação"))&gt;0,(COUNTIF($KW16:$KZ16,"Rápido")+COUNTIF($FD16:$FE16,"Rápido"))&gt;0),"Reação não entra com Rápido",""),IF(AND((COUNTIF($KW16:$KZ16,"Reação")+COUNTIF($FD16:$FE16,"Reação"))&gt;0,(COUNTIF($KW16:$KZ16,"Armado")+COUNTIF($FD16:$FE16,"Armado"))&gt;0),"Reação não entra com Armado",""),IF(AND((COUNTIF($KW16:$KZ16,"Reação")+COUNTIF($FD16:$FE16,"Reação"))&gt;0,(COUNTIF($EE16:$EH16,"Atrasar")+COUNTIF($FD16:$FE16,"Atrasar"))&gt;0),"Reação não entra com Atrasar",""),IF(AND((COUNTIF($KW16:$KZ16,"Reação")+COUNTIF($FD16:$FE16,"Reação"))&gt;0,(COUNTIF($EE16:$EH16,"Parado")+COUNTIF($FD16:$FE16,"Parado"))&gt;0),"Reação não entra com Parado",""),IF(AND((COUNTIF($EE16:$EH16,"Atrasar")+COUNTIF($FD16:$FE16,"Atrasar"))&gt;0,(COUNTIF($EE16:$EH16,"Parado")+COUNTIF($FD16:$FE16,"Parado"))&gt;0),"Atrasar não entra com Parado",""),IF(AND((COUNTIF($KW16:$KZ16,"Armado")+COUNTIF($FD16:$FE16,"Armado"))&gt;0,(COUNTIF($EE16:$EH16,"Carregar")+COUNTIF($FD16:$FE16,"Carregar"))&gt;0),"Armado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Resistência",""),IF(AND(COUNTIF($KW16:$KZ16,"Inescapável")&gt;0,OR($FN16&gt;1,$FO16&gt;0)),"Inescapável não aceita outra peça",""),IF(AND($DZ16=1,$EB16&lt;3),"Liberação Máxima é de Classe 3 ou mais",""),IF(AND($DZ16=1,OR($EZ16=1,$EZ16=2)),"Liberação Máxima não serve para cura",""),IF(AND($DZ16=1,COUNTIF($KW16:$KZ16,"Inescapável")+COUNTIF($KW16:$KZ16,"Toca a Alma")&gt;0),"Esta peça não entra numa Liberação Máxima",""),IF($FV16*IF(COUNTIF($KW16:$KZ16,"Remate")&gt;0,1.25,1)+$FW16&gt;4*$EB16,($FV16*IF(COUNTIF($KW16:$KZ16,"Remate")&gt;0,1.25,1)+$FW16)&amp;" dados somando repetições"&amp;IF(COUNTIF($KW16:$KZ16,"Remate")&gt;0," e o Remate","")&amp;": o teto da Classe "&amp;$EB16&amp;" é "&amp;4*$EB16,""))),IF(AND($EE16&lt;&gt;"",COUNTIF('DADOS_MELHORIAS'!$O$2:$O$113,SUBSTITUTE(SUBSTITUTE(SUBSTITUTE($EE16,"~","~~"),"*","~*"),"?","~?"))=0),"Melhoria não cadastrada ou com erro: "&amp;$EE16,""),IF(AND($EF16&lt;&gt;"",COUNTIF('DADOS_MELHORIAS'!$O$2:$O$113,SUBSTITUTE(SUBSTITUTE(SUBSTITUTE($EF16,"~","~~"),"*","~*"),"?","~?"))=0),"Melhoria não cadastrada ou com erro: "&amp;$EF16,""),IF(AND($EG16&lt;&gt;"",COUNTIF('DADOS_MELHORIAS'!$O$2:$O$113,SUBSTITUTE(SUBSTITUTE(SUBSTITUTE($EG16,"~","~~"),"*","~*"),"?","~?"))=0),"Melhoria não cadastrada ou com erro: "&amp;$EG16,""),IF(AND($EH16&lt;&gt;"",COUNTIF('DADOS_MELHORIAS'!$O$2:$O$113,SUBSTITUTE(SUBSTITUTE(SUBSTITUTE($EH16,"~","~~"),"*","~*"),"?","~?"))=0),"Melhoria não cadastrada ou com erro: "&amp;$EH16,""),IF(AND($EI16&lt;&gt;"",COUNTIF('DADOS_RESTRICOES'!$M$2:$M$54,SUBSTITUTE(SUBSTITUTE(SUBSTITUTE($EI16,"~","~~"),"*","~*"),"?","~?"))=0),"Restrição não cadastrada ou com erro: "&amp;$EI16,""),IF(AND($EJ16&lt;&gt;"",COUNTIF('DADOS_RESTRICOES'!$M$2:$M$54,SUBSTITUTE(SUBSTITUTE(SUBSTITUTE($EJ16,"~","~~"),"*","~*"),"?","~?"))=0),"Restrição não cadastrada ou com erro: "&amp;$EJ16,"")))</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inteira",IF(COUNTIF($FD16:$FE16,"Atrasar")&gt;0,IF(COUNTIF($FD16:$FE16,"Carregar")&gt;0,"Rodada +1 turno","Rodada inteira"),IF(COUNTIF($KW16:$KZ16,"Rápido")&gt;0,"Bônus",IF(COUNTIF($KW16:$KZ16,"Reação")&gt;0,"Reação","Padrão"))&amp;IF(COUNTIF($FD16:$FE16,"Carregar")&gt;0," +1 turno",""))))</f>
        <v/>
      </c>
      <c r="GT16" s="161">
        <f>IF(OR($EK16=0,$EL16=0),"",IF(COUNTIF($KW16:$KZ16,"Inescapável")&gt;0,"Automático",IF(COUNTIF($KW16:$KZ16,"Certeiro")&gt;0,"TR para metade",IF(AND($EX16&gt;0,$FA16=0,INDEX($AF$2:$AF$11,$EL16)="Acerto"),"Acerto + TR",INDEX($AF$2:$AF$11,$EL16)))))</f>
        <v/>
      </c>
      <c r="GU16" s="161">
        <f>IF(OR($EK16=0,$EL16=0),"",IF(OR($EZ16&gt;=2,$FV16=0),UPPER(LEFT(INDEX($GE16:$GK16,1,$EB16),1))&amp;MID(INDEX($GE16:$GK16,1,$EB16),2,99),UPPER(LEFT(INDEX($GE16:$GK16,1,$EB16),1))&amp;MID(INDEX($GE16:$GK16,1,$EB16),2,99)&amp;" = "&amp;FLOOR($FV16*4.5,1)&amp;IF($FW16&gt;0," · +"&amp;$FW16&amp;"d8","")))</f>
        <v/>
      </c>
      <c r="GV16" s="161">
        <f>COUNTIF($KW16:$KZ16,"Longe")+3*COUNTIF($KW16:$KZ16,"Muito Longe")</f>
        <v/>
      </c>
      <c r="GW16" s="161">
        <f>COUNTIF($KW16:$KZ16,"Maior")+3*COUNTIF($KW16:$KZ16,"Muito Maior")</f>
        <v/>
      </c>
      <c r="GX16" s="161">
        <f>IF($EL16=0,0,CHOOSE(1+INDEX($AH$2:$AH$11,$EL16),0,$GV16,$GW16,$GV16+$GW16))</f>
        <v/>
      </c>
      <c r="GY16" s="161">
        <f>IF($EL16=0,0,CHOOSE(1+INDEX($AI$2:$AI$11,$EL16),0,$GV16,$GW16,$GV16+$GW16))</f>
        <v/>
      </c>
      <c r="GZ16" s="161">
        <f>IF(OR($EK16=0,$EL16=0),"",INDEX($AP$2:$AU$31,($EL16-1)*3+IF($EB16&gt;=6,3,2),1+MIN(5,$GX16))&amp;INDEX($AV$2:$BA$31,($EL16-1)*3+IF($EB16&gt;=6,3,2),1+MIN(5,$GY16))&amp;IF(INDEX($AJ$2:$AJ$11,$EL16)=1,IF(COUNTIF($KW16:$KZ16,"Mais Um")&gt;0," · +"&amp;COUNTIF($KW16:$KZ16,"Mais Um")&amp;IF(COUNTIF($KW16:$KZ16,"Mais Um")&gt;1," alvos"," alvo"),"")&amp;IF(COUNTIF($KW16:$KZ16,"Rajada")&gt;0,"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c r="KW16">
        <f>IF($EE16="","",IFERROR(VLOOKUP(SUBSTITUTE(SUBSTITUTE(SUBSTITUTE($EE16,"~","~~"),"*","~*"),"?","~?"),'DADOS_MELHORIAS'!$O$2:$X$113,10,FALSE),$EE16))</f>
        <v/>
      </c>
      <c r="KX16">
        <f>IF($EF16="","",IFERROR(VLOOKUP(SUBSTITUTE(SUBSTITUTE(SUBSTITUTE($EF16,"~","~~"),"*","~*"),"?","~?"),'DADOS_MELHORIAS'!$O$2:$X$113,10,FALSE),$EF16))</f>
        <v/>
      </c>
      <c r="KY16">
        <f>IF($EG16="","",IFERROR(VLOOKUP(SUBSTITUTE(SUBSTITUTE(SUBSTITUTE($EG16,"~","~~"),"*","~*"),"?","~?"),'DADOS_MELHORIAS'!$O$2:$X$113,10,FALSE),$EG16))</f>
        <v/>
      </c>
      <c r="KZ16">
        <f>IF($EH16="","",IFERROR(VLOOKUP(SUBSTITUTE(SUBSTITUTE(SUBSTITUTE($EH16,"~","~~"),"*","~*"),"?","~?"),'DADOS_MELHORIAS'!$O$2:$X$113,10,FALSE),$EH16))</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$BE17+3*IFERROR(VLOOKUP($BD17,'DADOS_CRIACAO'!$H$2:$K$20,3,FALSE),0)</f>
        <v/>
      </c>
      <c r="BG17" s="161">
        <f>IFERROR(VLOOKUP($BD17,'DADOS_CRIACAO'!$H$2:$K$20,4,FALSE),0)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IFERROR(MATCH($ED17,$Y$2:$Y$11,0),0)</f>
        <v/>
      </c>
      <c r="EM17" s="161">
        <f>IF($EL17=0,0,INDEX($AB$2:$AB$11,$EL17))</f>
        <v/>
      </c>
      <c r="EN17" s="161">
        <f>IFERROR(VLOOKUP(SUBSTITUTE(SUBSTITUTE(SUBSTITUTE($EE17,"~","~~"),"*","~*"),"?","~?"),'DADOS_MELHORIAS'!$O$2:$W$113,4,FALSE),0)</f>
        <v/>
      </c>
      <c r="EO17" s="161">
        <f>IFERROR(VLOOKUP(SUBSTITUTE(SUBSTITUTE(SUBSTITUTE($EF17,"~","~~"),"*","~*"),"?","~?"),'DADOS_MELHORIAS'!$O$2:$W$113,4,FALSE),0)</f>
        <v/>
      </c>
      <c r="EP17" s="161">
        <f>IFERROR(VLOOKUP(SUBSTITUTE(SUBSTITUTE(SUBSTITUTE($EG17,"~","~~"),"*","~*"),"?","~?"),'DADOS_MELHORIAS'!$O$2:$W$113,4,FALSE),0)</f>
        <v/>
      </c>
      <c r="EQ17" s="161">
        <f>IFERROR(VLOOKUP(SUBSTITUTE(SUBSTITUTE(SUBSTITUTE($EH17,"~","~~"),"*","~*"),"?","~?"),'DADOS_MELHORIAS'!$O$2:$W$113,4,FALSE),0)</f>
        <v/>
      </c>
      <c r="ER17" s="161">
        <f>IF($EL17=0,0,INDEX($AC$2:$AC$11,$EL17))</f>
        <v/>
      </c>
      <c r="ES17" s="161">
        <f>IFERROR(VLOOKUP(SUBSTITUTE(SUBSTITUTE(SUBSTITUTE($EE17,"~","~~"),"*","~*"),"?","~?"),'DADOS_MELHORIAS'!$O$2:$W$113,5,FALSE),0)</f>
        <v/>
      </c>
      <c r="ET17" s="161">
        <f>IFERROR(VLOOKUP(SUBSTITUTE(SUBSTITUTE(SUBSTITUTE($EF17,"~","~~"),"*","~*"),"?","~?"),'DADOS_MELHORIAS'!$O$2:$W$113,5,FALSE),0)</f>
        <v/>
      </c>
      <c r="EU17" s="161">
        <f>IFERROR(VLOOKUP(SUBSTITUTE(SUBSTITUTE(SUBSTITUTE($EG17,"~","~~"),"*","~*"),"?","~?"),'DADOS_MELHORIAS'!$O$2:$W$113,5,FALSE),0)</f>
        <v/>
      </c>
      <c r="EV17" s="161">
        <f>IFERROR(VLOOKUP(SUBSTITUTE(SUBSTITUTE(SUBSTITUTE($EH17,"~","~~"),"*","~*"),"?","~?"),'DADOS_MELHORIAS'!$O$2:$W$113,5,FALSE),0)</f>
        <v/>
      </c>
      <c r="EW17" s="161">
        <f>IFERROR(VLOOKUP(SUBSTITUTE(SUBSTITUTE(SUBSTITUTE($EE17,"~","~~"),"*","~*"),"?","~?"),'DADOS_MELHORIAS'!$O$2:$W$113,6,FALSE),0)+IFERROR(VLOOKUP(SUBSTITUTE(SUBSTITUTE(SUBSTITUTE($EF17,"~","~~"),"*","~*"),"?","~?"),'DADOS_MELHORIAS'!$O$2:$W$113,6,FALSE),0)+IFERROR(VLOOKUP(SUBSTITUTE(SUBSTITUTE(SUBSTITUTE($EG17,"~","~~"),"*","~*"),"?","~?"),'DADOS_MELHORIAS'!$O$2:$W$113,6,FALSE),0)+IFERROR(VLOOKUP(SUBSTITUTE(SUBSTITUTE(SUBSTITUTE($EH17,"~","~~"),"*","~*"),"?","~?"),'DADOS_MELHORIAS'!$O$2:$W$113,6,FALSE),0)</f>
        <v/>
      </c>
      <c r="EX17" s="161">
        <f>IFERROR(VLOOKUP(SUBSTITUTE(SUBSTITUTE(SUBSTITUTE($EE17,"~","~~"),"*","~*"),"?","~?"),'DADOS_MELHORIAS'!$O$2:$W$113,9,FALSE),0)+IFERROR(VLOOKUP(SUBSTITUTE(SUBSTITUTE(SUBSTITUTE($EF17,"~","~~"),"*","~*"),"?","~?"),'DADOS_MELHORIAS'!$O$2:$W$113,9,FALSE),0)+IFERROR(VLOOKUP(SUBSTITUTE(SUBSTITUTE(SUBSTITUTE($EG17,"~","~~"),"*","~*"),"?","~?"),'DADOS_MELHORIAS'!$O$2:$W$113,9,FALSE),0)+IFERROR(VLOOKUP(SUBSTITUTE(SUBSTITUTE(SUBSTITUTE($EH17,"~","~~"),"*","~*"),"?","~?"),'DADOS_MELHORIAS'!$O$2:$W$113,9,FALSE),0)</f>
        <v/>
      </c>
      <c r="EY17" s="161">
        <f>IF($EL17=0,0,INDEX($AD$2:$AD$11,$EL17))</f>
        <v/>
      </c>
      <c r="EZ17" s="161">
        <f>IF($EL17=0,0,INDEX($AE$2:$AE$11,$EL17))</f>
        <v/>
      </c>
      <c r="FA17" s="161">
        <f>IF($EL17=0,0,INDEX($AG$2:$AG$11,$EL17))</f>
        <v/>
      </c>
      <c r="FB17" s="161">
        <f>IFERROR(VLOOKUP(SUBSTITUTE(SUBSTITUTE(SUBSTITUTE($EI17,"~","~~"),"*","~*"),"?","~?"),'DADOS_RESTRICOES'!$M$2:$Q$54,3,FALSE),0)</f>
        <v/>
      </c>
      <c r="FC17" s="161">
        <f>IFERROR(VLOOKUP(SUBSTITUTE(SUBSTITUTE(SUBSTITUTE($EJ17,"~","~~"),"*","~*"),"?","~?"),'DADOS_RESTRICOES'!$M$2:$Q$54,3,FALSE),0)</f>
        <v/>
      </c>
      <c r="FD17" s="161">
        <f>IFERROR(VLOOKUP(SUBSTITUTE(SUBSTITUTE(SUBSTITUTE($EI17,"~","~~"),"*","~*"),"?","~?"),'DADOS_RESTRICOES'!$M$2:$Q$54,2,FALSE),"")</f>
        <v/>
      </c>
      <c r="FE17" s="161">
        <f>IFERROR(VLOOKUP(SUBSTITUTE(SUBSTITUTE(SUBSTITUTE($EJ17,"~","~~"),"*","~*"),"?","~?"),'DADOS_RESTRICOES'!$M$2:$Q$54,2,FALSE),"")</f>
        <v/>
      </c>
      <c r="FF17" s="161">
        <f>COUNTIF($EM17:$EQ17,1)</f>
        <v/>
      </c>
      <c r="FG17" s="161">
        <f>COUNTIF($EM17:$EQ17,2)</f>
        <v/>
      </c>
      <c r="FH17" s="161">
        <f>COUNTIF($EM17:$EQ17,3)</f>
        <v/>
      </c>
      <c r="FI17" s="161">
        <f>COUNTIF($EM17:$EQ17,4)</f>
        <v/>
      </c>
      <c r="FJ17" s="161">
        <f>COUNTIF($EM17:$EQ17,5)</f>
        <v/>
      </c>
      <c r="FK17" s="161">
        <f>COUNTIF($EM17:$EQ17,6)</f>
        <v/>
      </c>
      <c r="FL17" s="161">
        <f>COUNTIF($FB17:$FC17,1)</f>
        <v/>
      </c>
      <c r="FM17" s="161">
        <f>COUNTIF($FB17:$FC17,2)+$EY17</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(IF(COUNTIF($KW17:$KZ17,"Salto")&gt;0,1,0)+IF(COUNTIF($KW17:$KZ17,"Queima")&gt;0,1,0)+IF(COUNTIF($KW17:$KZ17,"Estilhaço")&gt;0,1,0))*FLOOR($FV17/2,1)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SUBSTITUTE(SUBSTITUTE(SUBSTITUTE($EI17,"~","~~"),"*","~*"),"?","~?"),'DADOS_RESTRICOES'!$M$2:$Q$54,4,FALSE),0)+IFERROR(VLOOKUP(SUBSTITUTE(SUBSTITUTE(SUBSTITUTE($EJ17,"~","~~"),"*","~*"),"?","~?"),'DADOS_RESTRICOES'!$M$2:$Q$54,4,FALSE),0)&gt;1,$FD17&amp;" e "&amp;$FE17&amp;" são as duas de frequência",""),IF(AND((COUNTIF($KW17:$KZ17,"Rápido")+COUNTIF($FD17:$FE17,"Rápido"))&gt;0,(COUNTIF($EE17:$EH17,"Atrasar")+COUNTIF($FD17:$FE17,"Atrasar"))&gt;0),"Rápido não entra com Atrasar",""),IF(AND((COUNTIF($KW17:$KZ17,"Reação")+COUNTIF($FD17:$FE17,"Reação"))&gt;0,(COUNTIF($KW17:$KZ17,"Rápido")+COUNTIF($FD17:$FE17,"Rápido"))&gt;0),"Reação não entra com Rápido",""),IF(AND((COUNTIF($KW17:$KZ17,"Reação")+COUNTIF($FD17:$FE17,"Reação"))&gt;0,(COUNTIF($KW17:$KZ17,"Armado")+COUNTIF($FD17:$FE17,"Armado"))&gt;0),"Reação não entra com Armado",""),IF(AND((COUNTIF($KW17:$KZ17,"Reação")+COUNTIF($FD17:$FE17,"Reação"))&gt;0,(COUNTIF($EE17:$EH17,"Atrasar")+COUNTIF($FD17:$FE17,"Atrasar"))&gt;0),"Reação não entra com Atrasar",""),IF(AND((COUNTIF($KW17:$KZ17,"Reação")+COUNTIF($FD17:$FE17,"Reação"))&gt;0,(COUNTIF($EE17:$EH17,"Parado")+COUNTIF($FD17:$FE17,"Parado"))&gt;0),"Reação não entra com Parado",""),IF(AND((COUNTIF($EE17:$EH17,"Atrasar")+COUNTIF($FD17:$FE17,"Atrasar"))&gt;0,(COUNTIF($EE17:$EH17,"Parado")+COUNTIF($FD17:$FE17,"Parado"))&gt;0),"Atrasar não entra com Parado",""),IF(AND((COUNTIF($KW17:$KZ17,"Armado")+COUNTIF($FD17:$FE17,"Armado"))&gt;0,(COUNTIF($EE17:$EH17,"Carregar")+COUNTIF($FD17:$FE17,"Carregar"))&gt;0),"Armado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Resistência",""),IF(AND(COUNTIF($KW17:$KZ17,"Inescapável")&gt;0,OR($FN17&gt;1,$FO17&gt;0)),"Inescapável não aceita outra peça",""),IF(AND($DZ17=1,$EB17&lt;3),"Liberação Máxima é de Classe 3 ou mais",""),IF(AND($DZ17=1,OR($EZ17=1,$EZ17=2)),"Liberação Máxima não serve para cura",""),IF(AND($DZ17=1,COUNTIF($KW17:$KZ17,"Inescapável")+COUNTIF($KW17:$KZ17,"Toca a Alma")&gt;0),"Esta peça não entra numa Liberação Máxima",""),IF($FV17*IF(COUNTIF($KW17:$KZ17,"Remate")&gt;0,1.25,1)+$FW17&gt;4*$EB17,($FV17*IF(COUNTIF($KW17:$KZ17,"Remate")&gt;0,1.25,1)+$FW17)&amp;" dados somando repetições"&amp;IF(COUNTIF($KW17:$KZ17,"Remate")&gt;0," e o Remate","")&amp;": o teto da Classe "&amp;$EB17&amp;" é "&amp;4*$EB17,""))),IF(AND($EE17&lt;&gt;"",COUNTIF('DADOS_MELHORIAS'!$O$2:$O$113,SUBSTITUTE(SUBSTITUTE(SUBSTITUTE($EE17,"~","~~"),"*","~*"),"?","~?"))=0),"Melhoria não cadastrada ou com erro: "&amp;$EE17,""),IF(AND($EF17&lt;&gt;"",COUNTIF('DADOS_MELHORIAS'!$O$2:$O$113,SUBSTITUTE(SUBSTITUTE(SUBSTITUTE($EF17,"~","~~"),"*","~*"),"?","~?"))=0),"Melhoria não cadastrada ou com erro: "&amp;$EF17,""),IF(AND($EG17&lt;&gt;"",COUNTIF('DADOS_MELHORIAS'!$O$2:$O$113,SUBSTITUTE(SUBSTITUTE(SUBSTITUTE($EG17,"~","~~"),"*","~*"),"?","~?"))=0),"Melhoria não cadastrada ou com erro: "&amp;$EG17,""),IF(AND($EH17&lt;&gt;"",COUNTIF('DADOS_MELHORIAS'!$O$2:$O$113,SUBSTITUTE(SUBSTITUTE(SUBSTITUTE($EH17,"~","~~"),"*","~*"),"?","~?"))=0),"Melhoria não cadastrada ou com erro: "&amp;$EH17,""),IF(AND($EI17&lt;&gt;"",COUNTIF('DADOS_RESTRICOES'!$M$2:$M$54,SUBSTITUTE(SUBSTITUTE(SUBSTITUTE($EI17,"~","~~"),"*","~*"),"?","~?"))=0),"Restrição não cadastrada ou com erro: "&amp;$EI17,""),IF(AND($EJ17&lt;&gt;"",COUNTIF('DADOS_RESTRICOES'!$M$2:$M$54,SUBSTITUTE(SUBSTITUTE(SUBSTITUTE($EJ17,"~","~~"),"*","~*"),"?","~?"))=0),"Restrição não cadastrada ou com erro: "&amp;$EJ17,"")))</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inteira",IF(COUNTIF($FD17:$FE17,"Atrasar")&gt;0,IF(COUNTIF($FD17:$FE17,"Carregar")&gt;0,"Rodada +1 turno","Rodada inteira"),IF(COUNTIF($KW17:$KZ17,"Rápido")&gt;0,"Bônus",IF(COUNTIF($KW17:$KZ17,"Reação")&gt;0,"Reação","Padrão"))&amp;IF(COUNTIF($FD17:$FE17,"Carregar")&gt;0," +1 turno",""))))</f>
        <v/>
      </c>
      <c r="GT17" s="161">
        <f>IF(OR($EK17=0,$EL17=0),"",IF(COUNTIF($KW17:$KZ17,"Inescapável")&gt;0,"Automático",IF(COUNTIF($KW17:$KZ17,"Certeiro")&gt;0,"TR para metade",IF(AND($EX17&gt;0,$FA17=0,INDEX($AF$2:$AF$11,$EL17)="Acerto"),"Acerto + TR",INDEX($AF$2:$AF$11,$EL17)))))</f>
        <v/>
      </c>
      <c r="GU17" s="161">
        <f>IF(OR($EK17=0,$EL17=0),"",IF(OR($EZ17&gt;=2,$FV17=0),UPPER(LEFT(INDEX($GE17:$GK17,1,$EB17),1))&amp;MID(INDEX($GE17:$GK17,1,$EB17),2,99),UPPER(LEFT(INDEX($GE17:$GK17,1,$EB17),1))&amp;MID(INDEX($GE17:$GK17,1,$EB17),2,99)&amp;" = "&amp;FLOOR($FV17*4.5,1)&amp;IF($FW17&gt;0," · +"&amp;$FW17&amp;"d8","")))</f>
        <v/>
      </c>
      <c r="GV17" s="161">
        <f>COUNTIF($KW17:$KZ17,"Longe")+3*COUNTIF($KW17:$KZ17,"Muito Longe")</f>
        <v/>
      </c>
      <c r="GW17" s="161">
        <f>COUNTIF($KW17:$KZ17,"Maior")+3*COUNTIF($KW17:$KZ17,"Muito Maior")</f>
        <v/>
      </c>
      <c r="GX17" s="161">
        <f>IF($EL17=0,0,CHOOSE(1+INDEX($AH$2:$AH$11,$EL17),0,$GV17,$GW17,$GV17+$GW17))</f>
        <v/>
      </c>
      <c r="GY17" s="161">
        <f>IF($EL17=0,0,CHOOSE(1+INDEX($AI$2:$AI$11,$EL17),0,$GV17,$GW17,$GV17+$GW17))</f>
        <v/>
      </c>
      <c r="GZ17" s="161">
        <f>IF(OR($EK17=0,$EL17=0),"",INDEX($AP$2:$AU$31,($EL17-1)*3+IF($EB17&gt;=6,3,2),1+MIN(5,$GX17))&amp;INDEX($AV$2:$BA$31,($EL17-1)*3+IF($EB17&gt;=6,3,2),1+MIN(5,$GY17))&amp;IF(INDEX($AJ$2:$AJ$11,$EL17)=1,IF(COUNTIF($KW17:$KZ17,"Mais Um")&gt;0," · +"&amp;COUNTIF($KW17:$KZ17,"Mais Um")&amp;IF(COUNTIF($KW17:$KZ17,"Mais Um")&gt;1," alvos"," alvo"),"")&amp;IF(COUNTIF($KW17:$KZ17,"Rajada")&gt;0,"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IFERROR(VLOOKUP('FICHA AMALDIÇOADA'!$D$379,$BS$2:$BY$24,2,FALSE),0)+IFERROR(VLOOKUP('FICHA AMALDIÇOADA'!$J$379,$BS$2:$BY$24,2,FALSE),0)+IFERROR(VLOOKUP('FICHA AMALDIÇOADA'!$P$379,$BS$2:$BY$24,2,FALSE),0)+IFERROR(VLOOKUP('FICHA AMALDIÇOADA'!$D$387,$BS$2:$BY$24,2,FALSE),0)+IFERROR(VLOOKUP('FICHA AMALDIÇOADA'!$J$387,$BS$2:$BY$24,2,FALSE),0)+$HM$16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c r="KW17">
        <f>IF($EE17="","",IFERROR(VLOOKUP(SUBSTITUTE(SUBSTITUTE(SUBSTITUTE($EE17,"~","~~"),"*","~*"),"?","~?"),'DADOS_MELHORIAS'!$O$2:$X$113,10,FALSE),$EE17))</f>
        <v/>
      </c>
      <c r="KX17">
        <f>IF($EF17="","",IFERROR(VLOOKUP(SUBSTITUTE(SUBSTITUTE(SUBSTITUTE($EF17,"~","~~"),"*","~*"),"?","~?"),'DADOS_MELHORIAS'!$O$2:$X$113,10,FALSE),$EF17))</f>
        <v/>
      </c>
      <c r="KY17">
        <f>IF($EG17="","",IFERROR(VLOOKUP(SUBSTITUTE(SUBSTITUTE(SUBSTITUTE($EG17,"~","~~"),"*","~*"),"?","~?"),'DADOS_MELHORIAS'!$O$2:$X$113,10,FALSE),$EG17))</f>
        <v/>
      </c>
      <c r="KZ17">
        <f>IF($EH17="","",IFERROR(VLOOKUP(SUBSTITUTE(SUBSTITUTE(SUBSTITUTE($EH17,"~","~~"),"*","~*"),"?","~?"),'DADOS_MELHORIAS'!$O$2:$X$113,10,FALSE),$EH17))</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$BE18+3*IFERROR(VLOOKUP($BD18,'DADOS_CRIACAO'!$H$2:$K$20,3,FALSE),0)</f>
        <v/>
      </c>
      <c r="BG18" s="161">
        <f>IFERROR(VLOOKUP($BD18,'DADOS_CRIACAO'!$H$2:$K$20,4,FALSE),0)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IFERROR(MATCH($ED18,$Y$2:$Y$11,0),0)</f>
        <v/>
      </c>
      <c r="EM18" s="161">
        <f>IF($EL18=0,0,INDEX($AB$2:$AB$11,$EL18))</f>
        <v/>
      </c>
      <c r="EN18" s="161">
        <f>IFERROR(VLOOKUP(SUBSTITUTE(SUBSTITUTE(SUBSTITUTE($EE18,"~","~~"),"*","~*"),"?","~?"),'DADOS_MELHORIAS'!$O$2:$W$113,4,FALSE),0)</f>
        <v/>
      </c>
      <c r="EO18" s="161">
        <f>IFERROR(VLOOKUP(SUBSTITUTE(SUBSTITUTE(SUBSTITUTE($EF18,"~","~~"),"*","~*"),"?","~?"),'DADOS_MELHORIAS'!$O$2:$W$113,4,FALSE),0)</f>
        <v/>
      </c>
      <c r="EP18" s="161">
        <f>IFERROR(VLOOKUP(SUBSTITUTE(SUBSTITUTE(SUBSTITUTE($EG18,"~","~~"),"*","~*"),"?","~?"),'DADOS_MELHORIAS'!$O$2:$W$113,4,FALSE),0)</f>
        <v/>
      </c>
      <c r="EQ18" s="161">
        <f>IFERROR(VLOOKUP(SUBSTITUTE(SUBSTITUTE(SUBSTITUTE($EH18,"~","~~"),"*","~*"),"?","~?"),'DADOS_MELHORIAS'!$O$2:$W$113,4,FALSE),0)</f>
        <v/>
      </c>
      <c r="ER18" s="161">
        <f>IF($EL18=0,0,INDEX($AC$2:$AC$11,$EL18))</f>
        <v/>
      </c>
      <c r="ES18" s="161">
        <f>IFERROR(VLOOKUP(SUBSTITUTE(SUBSTITUTE(SUBSTITUTE($EE18,"~","~~"),"*","~*"),"?","~?"),'DADOS_MELHORIAS'!$O$2:$W$113,5,FALSE),0)</f>
        <v/>
      </c>
      <c r="ET18" s="161">
        <f>IFERROR(VLOOKUP(SUBSTITUTE(SUBSTITUTE(SUBSTITUTE($EF18,"~","~~"),"*","~*"),"?","~?"),'DADOS_MELHORIAS'!$O$2:$W$113,5,FALSE),0)</f>
        <v/>
      </c>
      <c r="EU18" s="161">
        <f>IFERROR(VLOOKUP(SUBSTITUTE(SUBSTITUTE(SUBSTITUTE($EG18,"~","~~"),"*","~*"),"?","~?"),'DADOS_MELHORIAS'!$O$2:$W$113,5,FALSE),0)</f>
        <v/>
      </c>
      <c r="EV18" s="161">
        <f>IFERROR(VLOOKUP(SUBSTITUTE(SUBSTITUTE(SUBSTITUTE($EH18,"~","~~"),"*","~*"),"?","~?"),'DADOS_MELHORIAS'!$O$2:$W$113,5,FALSE),0)</f>
        <v/>
      </c>
      <c r="EW18" s="161">
        <f>IFERROR(VLOOKUP(SUBSTITUTE(SUBSTITUTE(SUBSTITUTE($EE18,"~","~~"),"*","~*"),"?","~?"),'DADOS_MELHORIAS'!$O$2:$W$113,6,FALSE),0)+IFERROR(VLOOKUP(SUBSTITUTE(SUBSTITUTE(SUBSTITUTE($EF18,"~","~~"),"*","~*"),"?","~?"),'DADOS_MELHORIAS'!$O$2:$W$113,6,FALSE),0)+IFERROR(VLOOKUP(SUBSTITUTE(SUBSTITUTE(SUBSTITUTE($EG18,"~","~~"),"*","~*"),"?","~?"),'DADOS_MELHORIAS'!$O$2:$W$113,6,FALSE),0)+IFERROR(VLOOKUP(SUBSTITUTE(SUBSTITUTE(SUBSTITUTE($EH18,"~","~~"),"*","~*"),"?","~?"),'DADOS_MELHORIAS'!$O$2:$W$113,6,FALSE),0)</f>
        <v/>
      </c>
      <c r="EX18" s="161">
        <f>IFERROR(VLOOKUP(SUBSTITUTE(SUBSTITUTE(SUBSTITUTE($EE18,"~","~~"),"*","~*"),"?","~?"),'DADOS_MELHORIAS'!$O$2:$W$113,9,FALSE),0)+IFERROR(VLOOKUP(SUBSTITUTE(SUBSTITUTE(SUBSTITUTE($EF18,"~","~~"),"*","~*"),"?","~?"),'DADOS_MELHORIAS'!$O$2:$W$113,9,FALSE),0)+IFERROR(VLOOKUP(SUBSTITUTE(SUBSTITUTE(SUBSTITUTE($EG18,"~","~~"),"*","~*"),"?","~?"),'DADOS_MELHORIAS'!$O$2:$W$113,9,FALSE),0)+IFERROR(VLOOKUP(SUBSTITUTE(SUBSTITUTE(SUBSTITUTE($EH18,"~","~~"),"*","~*"),"?","~?"),'DADOS_MELHORIAS'!$O$2:$W$113,9,FALSE),0)</f>
        <v/>
      </c>
      <c r="EY18" s="161">
        <f>IF($EL18=0,0,INDEX($AD$2:$AD$11,$EL18))</f>
        <v/>
      </c>
      <c r="EZ18" s="161">
        <f>IF($EL18=0,0,INDEX($AE$2:$AE$11,$EL18))</f>
        <v/>
      </c>
      <c r="FA18" s="161">
        <f>IF($EL18=0,0,INDEX($AG$2:$AG$11,$EL18))</f>
        <v/>
      </c>
      <c r="FB18" s="161">
        <f>IFERROR(VLOOKUP(SUBSTITUTE(SUBSTITUTE(SUBSTITUTE($EI18,"~","~~"),"*","~*"),"?","~?"),'DADOS_RESTRICOES'!$M$2:$Q$54,3,FALSE),0)</f>
        <v/>
      </c>
      <c r="FC18" s="161">
        <f>IFERROR(VLOOKUP(SUBSTITUTE(SUBSTITUTE(SUBSTITUTE($EJ18,"~","~~"),"*","~*"),"?","~?"),'DADOS_RESTRICOES'!$M$2:$Q$54,3,FALSE),0)</f>
        <v/>
      </c>
      <c r="FD18" s="161">
        <f>IFERROR(VLOOKUP(SUBSTITUTE(SUBSTITUTE(SUBSTITUTE($EI18,"~","~~"),"*","~*"),"?","~?"),'DADOS_RESTRICOES'!$M$2:$Q$54,2,FALSE),"")</f>
        <v/>
      </c>
      <c r="FE18" s="161">
        <f>IFERROR(VLOOKUP(SUBSTITUTE(SUBSTITUTE(SUBSTITUTE($EJ18,"~","~~"),"*","~*"),"?","~?"),'DADOS_RESTRICOES'!$M$2:$Q$54,2,FALSE),"")</f>
        <v/>
      </c>
      <c r="FF18" s="161">
        <f>COUNTIF($EM18:$EQ18,1)</f>
        <v/>
      </c>
      <c r="FG18" s="161">
        <f>COUNTIF($EM18:$EQ18,2)</f>
        <v/>
      </c>
      <c r="FH18" s="161">
        <f>COUNTIF($EM18:$EQ18,3)</f>
        <v/>
      </c>
      <c r="FI18" s="161">
        <f>COUNTIF($EM18:$EQ18,4)</f>
        <v/>
      </c>
      <c r="FJ18" s="161">
        <f>COUNTIF($EM18:$EQ18,5)</f>
        <v/>
      </c>
      <c r="FK18" s="161">
        <f>COUNTIF($EM18:$EQ18,6)</f>
        <v/>
      </c>
      <c r="FL18" s="161">
        <f>COUNTIF($FB18:$FC18,1)</f>
        <v/>
      </c>
      <c r="FM18" s="161">
        <f>COUNTIF($FB18:$FC18,2)+$EY18</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(IF(COUNTIF($KW18:$KZ18,"Salto")&gt;0,1,0)+IF(COUNTIF($KW18:$KZ18,"Queima")&gt;0,1,0)+IF(COUNTIF($KW18:$KZ18,"Estilhaço")&gt;0,1,0))*FLOOR($FV18/2,1)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SUBSTITUTE(SUBSTITUTE(SUBSTITUTE($EI18,"~","~~"),"*","~*"),"?","~?"),'DADOS_RESTRICOES'!$M$2:$Q$54,4,FALSE),0)+IFERROR(VLOOKUP(SUBSTITUTE(SUBSTITUTE(SUBSTITUTE($EJ18,"~","~~"),"*","~*"),"?","~?"),'DADOS_RESTRICOES'!$M$2:$Q$54,4,FALSE),0)&gt;1,$FD18&amp;" e "&amp;$FE18&amp;" são as duas de frequência",""),IF(AND((COUNTIF($KW18:$KZ18,"Rápido")+COUNTIF($FD18:$FE18,"Rápido"))&gt;0,(COUNTIF($EE18:$EH18,"Atrasar")+COUNTIF($FD18:$FE18,"Atrasar"))&gt;0),"Rápido não entra com Atrasar",""),IF(AND((COUNTIF($KW18:$KZ18,"Reação")+COUNTIF($FD18:$FE18,"Reação"))&gt;0,(COUNTIF($KW18:$KZ18,"Rápido")+COUNTIF($FD18:$FE18,"Rápido"))&gt;0),"Reação não entra com Rápido",""),IF(AND((COUNTIF($KW18:$KZ18,"Reação")+COUNTIF($FD18:$FE18,"Reação"))&gt;0,(COUNTIF($KW18:$KZ18,"Armado")+COUNTIF($FD18:$FE18,"Armado"))&gt;0),"Reação não entra com Armado",""),IF(AND((COUNTIF($KW18:$KZ18,"Reação")+COUNTIF($FD18:$FE18,"Reação"))&gt;0,(COUNTIF($EE18:$EH18,"Atrasar")+COUNTIF($FD18:$FE18,"Atrasar"))&gt;0),"Reação não entra com Atrasar",""),IF(AND((COUNTIF($KW18:$KZ18,"Reação")+COUNTIF($FD18:$FE18,"Reação"))&gt;0,(COUNTIF($EE18:$EH18,"Parado")+COUNTIF($FD18:$FE18,"Parado"))&gt;0),"Reação não entra com Parado",""),IF(AND((COUNTIF($EE18:$EH18,"Atrasar")+COUNTIF($FD18:$FE18,"Atrasar"))&gt;0,(COUNTIF($EE18:$EH18,"Parado")+COUNTIF($FD18:$FE18,"Parado"))&gt;0),"Atrasar não entra com Parado",""),IF(AND((COUNTIF($KW18:$KZ18,"Armado")+COUNTIF($FD18:$FE18,"Armado"))&gt;0,(COUNTIF($EE18:$EH18,"Carregar")+COUNTIF($FD18:$FE18,"Carregar"))&gt;0),"Armado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Resistência",""),IF(AND(COUNTIF($KW18:$KZ18,"Inescapável")&gt;0,OR($FN18&gt;1,$FO18&gt;0)),"Inescapável não aceita outra peça",""),IF(AND($DZ18=1,$EB18&lt;3),"Liberação Máxima é de Classe 3 ou mais",""),IF(AND($DZ18=1,OR($EZ18=1,$EZ18=2)),"Liberação Máxima não serve para cura",""),IF(AND($DZ18=1,COUNTIF($KW18:$KZ18,"Inescapável")+COUNTIF($KW18:$KZ18,"Toca a Alma")&gt;0),"Esta peça não entra numa Liberação Máxima",""),IF($FV18*IF(COUNTIF($KW18:$KZ18,"Remate")&gt;0,1.25,1)+$FW18&gt;4*$EB18,($FV18*IF(COUNTIF($KW18:$KZ18,"Remate")&gt;0,1.25,1)+$FW18)&amp;" dados somando repetições"&amp;IF(COUNTIF($KW18:$KZ18,"Remate")&gt;0," e o Remate","")&amp;": o teto da Classe "&amp;$EB18&amp;" é "&amp;4*$EB18,""))),IF(AND($EE18&lt;&gt;"",COUNTIF('DADOS_MELHORIAS'!$O$2:$O$113,SUBSTITUTE(SUBSTITUTE(SUBSTITUTE($EE18,"~","~~"),"*","~*"),"?","~?"))=0),"Melhoria não cadastrada ou com erro: "&amp;$EE18,""),IF(AND($EF18&lt;&gt;"",COUNTIF('DADOS_MELHORIAS'!$O$2:$O$113,SUBSTITUTE(SUBSTITUTE(SUBSTITUTE($EF18,"~","~~"),"*","~*"),"?","~?"))=0),"Melhoria não cadastrada ou com erro: "&amp;$EF18,""),IF(AND($EG18&lt;&gt;"",COUNTIF('DADOS_MELHORIAS'!$O$2:$O$113,SUBSTITUTE(SUBSTITUTE(SUBSTITUTE($EG18,"~","~~"),"*","~*"),"?","~?"))=0),"Melhoria não cadastrada ou com erro: "&amp;$EG18,""),IF(AND($EH18&lt;&gt;"",COUNTIF('DADOS_MELHORIAS'!$O$2:$O$113,SUBSTITUTE(SUBSTITUTE(SUBSTITUTE($EH18,"~","~~"),"*","~*"),"?","~?"))=0),"Melhoria não cadastrada ou com erro: "&amp;$EH18,""),IF(AND($EI18&lt;&gt;"",COUNTIF('DADOS_RESTRICOES'!$M$2:$M$54,SUBSTITUTE(SUBSTITUTE(SUBSTITUTE($EI18,"~","~~"),"*","~*"),"?","~?"))=0),"Restrição não cadastrada ou com erro: "&amp;$EI18,""),IF(AND($EJ18&lt;&gt;"",COUNTIF('DADOS_RESTRICOES'!$M$2:$M$54,SUBSTITUTE(SUBSTITUTE(SUBSTITUTE($EJ18,"~","~~"),"*","~*"),"?","~?"))=0),"Restrição não cadastrada ou com erro: "&amp;$EJ18,"")))</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inteira",IF(COUNTIF($FD18:$FE18,"Atrasar")&gt;0,IF(COUNTIF($FD18:$FE18,"Carregar")&gt;0,"Rodada +1 turno","Rodada inteira"),IF(COUNTIF($KW18:$KZ18,"Rápido")&gt;0,"Bônus",IF(COUNTIF($KW18:$KZ18,"Reação")&gt;0,"Reação","Padrão"))&amp;IF(COUNTIF($FD18:$FE18,"Carregar")&gt;0," +1 turno",""))))</f>
        <v/>
      </c>
      <c r="GT18" s="161">
        <f>IF(OR($EK18=0,$EL18=0),"",IF(COUNTIF($KW18:$KZ18,"Inescapável")&gt;0,"Automático",IF(COUNTIF($KW18:$KZ18,"Certeiro")&gt;0,"TR para metade",IF(AND($EX18&gt;0,$FA18=0,INDEX($AF$2:$AF$11,$EL18)="Acerto"),"Acerto + TR",INDEX($AF$2:$AF$11,$EL18)))))</f>
        <v/>
      </c>
      <c r="GU18" s="161">
        <f>IF(OR($EK18=0,$EL18=0),"",IF(OR($EZ18&gt;=2,$FV18=0),UPPER(LEFT(INDEX($GE18:$GK18,1,$EB18),1))&amp;MID(INDEX($GE18:$GK18,1,$EB18),2,99),UPPER(LEFT(INDEX($GE18:$GK18,1,$EB18),1))&amp;MID(INDEX($GE18:$GK18,1,$EB18),2,99)&amp;" = "&amp;FLOOR($FV18*4.5,1)&amp;IF($FW18&gt;0," · +"&amp;$FW18&amp;"d8","")))</f>
        <v/>
      </c>
      <c r="GV18" s="161">
        <f>COUNTIF($KW18:$KZ18,"Longe")+3*COUNTIF($KW18:$KZ18,"Muito Longe")</f>
        <v/>
      </c>
      <c r="GW18" s="161">
        <f>COUNTIF($KW18:$KZ18,"Maior")+3*COUNTIF($KW18:$KZ18,"Muito Maior")</f>
        <v/>
      </c>
      <c r="GX18" s="161">
        <f>IF($EL18=0,0,CHOOSE(1+INDEX($AH$2:$AH$11,$EL18),0,$GV18,$GW18,$GV18+$GW18))</f>
        <v/>
      </c>
      <c r="GY18" s="161">
        <f>IF($EL18=0,0,CHOOSE(1+INDEX($AI$2:$AI$11,$EL18),0,$GV18,$GW18,$GV18+$GW18))</f>
        <v/>
      </c>
      <c r="GZ18" s="161">
        <f>IF(OR($EK18=0,$EL18=0),"",INDEX($AP$2:$AU$31,($EL18-1)*3+IF($EB18&gt;=6,3,2),1+MIN(5,$GX18))&amp;INDEX($AV$2:$BA$31,($EL18-1)*3+IF($EB18&gt;=6,3,2),1+MIN(5,$GY18))&amp;IF(INDEX($AJ$2:$AJ$11,$EL18)=1,IF(COUNTIF($KW18:$KZ18,"Mais Um")&gt;0," · +"&amp;COUNTIF($KW18:$KZ18,"Mais Um")&amp;IF(COUNTIF($KW18:$KZ18,"Mais Um")&gt;1," alvos"," alvo"),"")&amp;IF(COUNTIF($KW18:$KZ18,"Rajada")&gt;0,"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IF(OR(DADOS_AM!$HM$31&lt;&gt;'CONFIGURAÇÃO'!$G$157,DADOS_AM!$HM$32&lt;&gt;'CONFIGURAÇÃO'!$G$158,'CONFIGURAÇÃO'!$G$159&lt;0),"⚠ ","")&amp;DADOS_AM!$HM$31&amp;" de "&amp;'CONFIGURAÇÃO'!$G$157&amp;" · "&amp;DADOS_AM!$HM$32&amp;" de "&amp;'CONFIGURAÇÃO'!$G$158</f>
        <v/>
      </c>
      <c r="KW18">
        <f>IF($EE18="","",IFERROR(VLOOKUP(SUBSTITUTE(SUBSTITUTE(SUBSTITUTE($EE18,"~","~~"),"*","~*"),"?","~?"),'DADOS_MELHORIAS'!$O$2:$X$113,10,FALSE),$EE18))</f>
        <v/>
      </c>
      <c r="KX18">
        <f>IF($EF18="","",IFERROR(VLOOKUP(SUBSTITUTE(SUBSTITUTE(SUBSTITUTE($EF18,"~","~~"),"*","~*"),"?","~?"),'DADOS_MELHORIAS'!$O$2:$X$113,10,FALSE),$EF18))</f>
        <v/>
      </c>
      <c r="KY18">
        <f>IF($EG18="","",IFERROR(VLOOKUP(SUBSTITUTE(SUBSTITUTE(SUBSTITUTE($EG18,"~","~~"),"*","~*"),"?","~?"),'DADOS_MELHORIAS'!$O$2:$X$113,10,FALSE),$EG18))</f>
        <v/>
      </c>
      <c r="KZ18">
        <f>IF($EH18="","",IFERROR(VLOOKUP(SUBSTITUTE(SUBSTITUTE(SUBSTITUTE($EH18,"~","~~"),"*","~*"),"?","~?"),'DADOS_MELHORIAS'!$O$2:$X$113,10,FALSE),$EH18))</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$BE19+3*IFERROR(VLOOKUP($BD19,'DADOS_CRIACAO'!$H$2:$K$20,3,FALSE),0)</f>
        <v/>
      </c>
      <c r="BG19" s="161">
        <f>IFERROR(VLOOKUP($BD19,'DADOS_CRIACAO'!$H$2:$K$20,4,FALSE),0)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IFERROR(MATCH($ED19,$Y$2:$Y$11,0),0)</f>
        <v/>
      </c>
      <c r="EM19" s="161">
        <f>IF($EL19=0,0,INDEX($AB$2:$AB$11,$EL19))</f>
        <v/>
      </c>
      <c r="EN19" s="161">
        <f>IFERROR(VLOOKUP(SUBSTITUTE(SUBSTITUTE(SUBSTITUTE($EE19,"~","~~"),"*","~*"),"?","~?"),'DADOS_MELHORIAS'!$O$2:$W$113,4,FALSE),0)</f>
        <v/>
      </c>
      <c r="EO19" s="161">
        <f>IFERROR(VLOOKUP(SUBSTITUTE(SUBSTITUTE(SUBSTITUTE($EF19,"~","~~"),"*","~*"),"?","~?"),'DADOS_MELHORIAS'!$O$2:$W$113,4,FALSE),0)</f>
        <v/>
      </c>
      <c r="EP19" s="161">
        <f>IFERROR(VLOOKUP(SUBSTITUTE(SUBSTITUTE(SUBSTITUTE($EG19,"~","~~"),"*","~*"),"?","~?"),'DADOS_MELHORIAS'!$O$2:$W$113,4,FALSE),0)</f>
        <v/>
      </c>
      <c r="EQ19" s="161">
        <f>IFERROR(VLOOKUP(SUBSTITUTE(SUBSTITUTE(SUBSTITUTE($EH19,"~","~~"),"*","~*"),"?","~?"),'DADOS_MELHORIAS'!$O$2:$W$113,4,FALSE),0)</f>
        <v/>
      </c>
      <c r="ER19" s="161">
        <f>IF($EL19=0,0,INDEX($AC$2:$AC$11,$EL19))</f>
        <v/>
      </c>
      <c r="ES19" s="161">
        <f>IFERROR(VLOOKUP(SUBSTITUTE(SUBSTITUTE(SUBSTITUTE($EE19,"~","~~"),"*","~*"),"?","~?"),'DADOS_MELHORIAS'!$O$2:$W$113,5,FALSE),0)</f>
        <v/>
      </c>
      <c r="ET19" s="161">
        <f>IFERROR(VLOOKUP(SUBSTITUTE(SUBSTITUTE(SUBSTITUTE($EF19,"~","~~"),"*","~*"),"?","~?"),'DADOS_MELHORIAS'!$O$2:$W$113,5,FALSE),0)</f>
        <v/>
      </c>
      <c r="EU19" s="161">
        <f>IFERROR(VLOOKUP(SUBSTITUTE(SUBSTITUTE(SUBSTITUTE($EG19,"~","~~"),"*","~*"),"?","~?"),'DADOS_MELHORIAS'!$O$2:$W$113,5,FALSE),0)</f>
        <v/>
      </c>
      <c r="EV19" s="161">
        <f>IFERROR(VLOOKUP(SUBSTITUTE(SUBSTITUTE(SUBSTITUTE($EH19,"~","~~"),"*","~*"),"?","~?"),'DADOS_MELHORIAS'!$O$2:$W$113,5,FALSE),0)</f>
        <v/>
      </c>
      <c r="EW19" s="161">
        <f>IFERROR(VLOOKUP(SUBSTITUTE(SUBSTITUTE(SUBSTITUTE($EE19,"~","~~"),"*","~*"),"?","~?"),'DADOS_MELHORIAS'!$O$2:$W$113,6,FALSE),0)+IFERROR(VLOOKUP(SUBSTITUTE(SUBSTITUTE(SUBSTITUTE($EF19,"~","~~"),"*","~*"),"?","~?"),'DADOS_MELHORIAS'!$O$2:$W$113,6,FALSE),0)+IFERROR(VLOOKUP(SUBSTITUTE(SUBSTITUTE(SUBSTITUTE($EG19,"~","~~"),"*","~*"),"?","~?"),'DADOS_MELHORIAS'!$O$2:$W$113,6,FALSE),0)+IFERROR(VLOOKUP(SUBSTITUTE(SUBSTITUTE(SUBSTITUTE($EH19,"~","~~"),"*","~*"),"?","~?"),'DADOS_MELHORIAS'!$O$2:$W$113,6,FALSE),0)</f>
        <v/>
      </c>
      <c r="EX19" s="161">
        <f>IFERROR(VLOOKUP(SUBSTITUTE(SUBSTITUTE(SUBSTITUTE($EE19,"~","~~"),"*","~*"),"?","~?"),'DADOS_MELHORIAS'!$O$2:$W$113,9,FALSE),0)+IFERROR(VLOOKUP(SUBSTITUTE(SUBSTITUTE(SUBSTITUTE($EF19,"~","~~"),"*","~*"),"?","~?"),'DADOS_MELHORIAS'!$O$2:$W$113,9,FALSE),0)+IFERROR(VLOOKUP(SUBSTITUTE(SUBSTITUTE(SUBSTITUTE($EG19,"~","~~"),"*","~*"),"?","~?"),'DADOS_MELHORIAS'!$O$2:$W$113,9,FALSE),0)+IFERROR(VLOOKUP(SUBSTITUTE(SUBSTITUTE(SUBSTITUTE($EH19,"~","~~"),"*","~*"),"?","~?"),'DADOS_MELHORIAS'!$O$2:$W$113,9,FALSE),0)</f>
        <v/>
      </c>
      <c r="EY19" s="161">
        <f>IF($EL19=0,0,INDEX($AD$2:$AD$11,$EL19))</f>
        <v/>
      </c>
      <c r="EZ19" s="161">
        <f>IF($EL19=0,0,INDEX($AE$2:$AE$11,$EL19))</f>
        <v/>
      </c>
      <c r="FA19" s="161">
        <f>IF($EL19=0,0,INDEX($AG$2:$AG$11,$EL19))</f>
        <v/>
      </c>
      <c r="FB19" s="161">
        <f>IFERROR(VLOOKUP(SUBSTITUTE(SUBSTITUTE(SUBSTITUTE($EI19,"~","~~"),"*","~*"),"?","~?"),'DADOS_RESTRICOES'!$M$2:$Q$54,3,FALSE),0)</f>
        <v/>
      </c>
      <c r="FC19" s="161">
        <f>IFERROR(VLOOKUP(SUBSTITUTE(SUBSTITUTE(SUBSTITUTE($EJ19,"~","~~"),"*","~*"),"?","~?"),'DADOS_RESTRICOES'!$M$2:$Q$54,3,FALSE),0)</f>
        <v/>
      </c>
      <c r="FD19" s="161">
        <f>IFERROR(VLOOKUP(SUBSTITUTE(SUBSTITUTE(SUBSTITUTE($EI19,"~","~~"),"*","~*"),"?","~?"),'DADOS_RESTRICOES'!$M$2:$Q$54,2,FALSE),"")</f>
        <v/>
      </c>
      <c r="FE19" s="161">
        <f>IFERROR(VLOOKUP(SUBSTITUTE(SUBSTITUTE(SUBSTITUTE($EJ19,"~","~~"),"*","~*"),"?","~?"),'DADOS_RESTRICOES'!$M$2:$Q$54,2,FALSE),"")</f>
        <v/>
      </c>
      <c r="FF19" s="161">
        <f>COUNTIF($EM19:$EQ19,1)</f>
        <v/>
      </c>
      <c r="FG19" s="161">
        <f>COUNTIF($EM19:$EQ19,2)</f>
        <v/>
      </c>
      <c r="FH19" s="161">
        <f>COUNTIF($EM19:$EQ19,3)</f>
        <v/>
      </c>
      <c r="FI19" s="161">
        <f>COUNTIF($EM19:$EQ19,4)</f>
        <v/>
      </c>
      <c r="FJ19" s="161">
        <f>COUNTIF($EM19:$EQ19,5)</f>
        <v/>
      </c>
      <c r="FK19" s="161">
        <f>COUNTIF($EM19:$EQ19,6)</f>
        <v/>
      </c>
      <c r="FL19" s="161">
        <f>COUNTIF($FB19:$FC19,1)</f>
        <v/>
      </c>
      <c r="FM19" s="161">
        <f>COUNTIF($FB19:$FC19,2)+$EY19</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(IF(COUNTIF($KW19:$KZ19,"Salto")&gt;0,1,0)+IF(COUNTIF($KW19:$KZ19,"Queima")&gt;0,1,0)+IF(COUNTIF($KW19:$KZ19,"Estilhaço")&gt;0,1,0))*FLOOR($FV19/2,1)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SUBSTITUTE(SUBSTITUTE(SUBSTITUTE($EI19,"~","~~"),"*","~*"),"?","~?"),'DADOS_RESTRICOES'!$M$2:$Q$54,4,FALSE),0)+IFERROR(VLOOKUP(SUBSTITUTE(SUBSTITUTE(SUBSTITUTE($EJ19,"~","~~"),"*","~*"),"?","~?"),'DADOS_RESTRICOES'!$M$2:$Q$54,4,FALSE),0)&gt;1,$FD19&amp;" e "&amp;$FE19&amp;" são as duas de frequência",""),IF(AND((COUNTIF($KW19:$KZ19,"Rápido")+COUNTIF($FD19:$FE19,"Rápido"))&gt;0,(COUNTIF($EE19:$EH19,"Atrasar")+COUNTIF($FD19:$FE19,"Atrasar"))&gt;0),"Rápido não entra com Atrasar",""),IF(AND((COUNTIF($KW19:$KZ19,"Reação")+COUNTIF($FD19:$FE19,"Reação"))&gt;0,(COUNTIF($KW19:$KZ19,"Rápido")+COUNTIF($FD19:$FE19,"Rápido"))&gt;0),"Reação não entra com Rápido",""),IF(AND((COUNTIF($KW19:$KZ19,"Reação")+COUNTIF($FD19:$FE19,"Reação"))&gt;0,(COUNTIF($KW19:$KZ19,"Armado")+COUNTIF($FD19:$FE19,"Armado"))&gt;0),"Reação não entra com Armado",""),IF(AND((COUNTIF($KW19:$KZ19,"Reação")+COUNTIF($FD19:$FE19,"Reação"))&gt;0,(COUNTIF($EE19:$EH19,"Atrasar")+COUNTIF($FD19:$FE19,"Atrasar"))&gt;0),"Reação não entra com Atrasar",""),IF(AND((COUNTIF($KW19:$KZ19,"Reação")+COUNTIF($FD19:$FE19,"Reação"))&gt;0,(COUNTIF($EE19:$EH19,"Parado")+COUNTIF($FD19:$FE19,"Parado"))&gt;0),"Reação não entra com Parado",""),IF(AND((COUNTIF($EE19:$EH19,"Atrasar")+COUNTIF($FD19:$FE19,"Atrasar"))&gt;0,(COUNTIF($EE19:$EH19,"Parado")+COUNTIF($FD19:$FE19,"Parado"))&gt;0),"Atrasar não entra com Parado",""),IF(AND((COUNTIF($KW19:$KZ19,"Armado")+COUNTIF($FD19:$FE19,"Armado"))&gt;0,(COUNTIF($EE19:$EH19,"Carregar")+COUNTIF($FD19:$FE19,"Carregar"))&gt;0),"Armado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Resistência",""),IF(AND(COUNTIF($KW19:$KZ19,"Inescapável")&gt;0,OR($FN19&gt;1,$FO19&gt;0)),"Inescapável não aceita outra peça",""),IF(AND($DZ19=1,$EB19&lt;3),"Liberação Máxima é de Classe 3 ou mais",""),IF(AND($DZ19=1,OR($EZ19=1,$EZ19=2)),"Liberação Máxima não serve para cura",""),IF(AND($DZ19=1,COUNTIF($KW19:$KZ19,"Inescapável")+COUNTIF($KW19:$KZ19,"Toca a Alma")&gt;0),"Esta peça não entra numa Liberação Máxima",""),IF($FV19*IF(COUNTIF($KW19:$KZ19,"Remate")&gt;0,1.25,1)+$FW19&gt;4*$EB19,($FV19*IF(COUNTIF($KW19:$KZ19,"Remate")&gt;0,1.25,1)+$FW19)&amp;" dados somando repetições"&amp;IF(COUNTIF($KW19:$KZ19,"Remate")&gt;0," e o Remate","")&amp;": o teto da Classe "&amp;$EB19&amp;" é "&amp;4*$EB19,""))),IF(AND($EE19&lt;&gt;"",COUNTIF('DADOS_MELHORIAS'!$O$2:$O$113,SUBSTITUTE(SUBSTITUTE(SUBSTITUTE($EE19,"~","~~"),"*","~*"),"?","~?"))=0),"Melhoria não cadastrada ou com erro: "&amp;$EE19,""),IF(AND($EF19&lt;&gt;"",COUNTIF('DADOS_MELHORIAS'!$O$2:$O$113,SUBSTITUTE(SUBSTITUTE(SUBSTITUTE($EF19,"~","~~"),"*","~*"),"?","~?"))=0),"Melhoria não cadastrada ou com erro: "&amp;$EF19,""),IF(AND($EG19&lt;&gt;"",COUNTIF('DADOS_MELHORIAS'!$O$2:$O$113,SUBSTITUTE(SUBSTITUTE(SUBSTITUTE($EG19,"~","~~"),"*","~*"),"?","~?"))=0),"Melhoria não cadastrada ou com erro: "&amp;$EG19,""),IF(AND($EH19&lt;&gt;"",COUNTIF('DADOS_MELHORIAS'!$O$2:$O$113,SUBSTITUTE(SUBSTITUTE(SUBSTITUTE($EH19,"~","~~"),"*","~*"),"?","~?"))=0),"Melhoria não cadastrada ou com erro: "&amp;$EH19,""),IF(AND($EI19&lt;&gt;"",COUNTIF('DADOS_RESTRICOES'!$M$2:$M$54,SUBSTITUTE(SUBSTITUTE(SUBSTITUTE($EI19,"~","~~"),"*","~*"),"?","~?"))=0),"Restrição não cadastrada ou com erro: "&amp;$EI19,""),IF(AND($EJ19&lt;&gt;"",COUNTIF('DADOS_RESTRICOES'!$M$2:$M$54,SUBSTITUTE(SUBSTITUTE(SUBSTITUTE($EJ19,"~","~~"),"*","~*"),"?","~?"))=0),"Restrição não cadastrada ou com erro: "&amp;$EJ19,"")))</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inteira",IF(COUNTIF($FD19:$FE19,"Atrasar")&gt;0,IF(COUNTIF($FD19:$FE19,"Carregar")&gt;0,"Rodada +1 turno","Rodada inteira"),IF(COUNTIF($KW19:$KZ19,"Rápido")&gt;0,"Bônus",IF(COUNTIF($KW19:$KZ19,"Reação")&gt;0,"Reação","Padrão"))&amp;IF(COUNTIF($FD19:$FE19,"Carregar")&gt;0," +1 turno",""))))</f>
        <v/>
      </c>
      <c r="GT19" s="161">
        <f>IF(OR($EK19=0,$EL19=0),"",IF(COUNTIF($KW19:$KZ19,"Inescapável")&gt;0,"Automático",IF(COUNTIF($KW19:$KZ19,"Certeiro")&gt;0,"TR para metade",IF(AND($EX19&gt;0,$FA19=0,INDEX($AF$2:$AF$11,$EL19)="Acerto"),"Acerto + TR",INDEX($AF$2:$AF$11,$EL19)))))</f>
        <v/>
      </c>
      <c r="GU19" s="161">
        <f>IF(OR($EK19=0,$EL19=0),"",IF(OR($EZ19&gt;=2,$FV19=0),UPPER(LEFT(INDEX($GE19:$GK19,1,$EB19),1))&amp;MID(INDEX($GE19:$GK19,1,$EB19),2,99),UPPER(LEFT(INDEX($GE19:$GK19,1,$EB19),1))&amp;MID(INDEX($GE19:$GK19,1,$EB19),2,99)&amp;" = "&amp;FLOOR($FV19*4.5,1)&amp;IF($FW19&gt;0," · +"&amp;$FW19&amp;"d8","")))</f>
        <v/>
      </c>
      <c r="GV19" s="161">
        <f>COUNTIF($KW19:$KZ19,"Longe")+3*COUNTIF($KW19:$KZ19,"Muito Longe")</f>
        <v/>
      </c>
      <c r="GW19" s="161">
        <f>COUNTIF($KW19:$KZ19,"Maior")+3*COUNTIF($KW19:$KZ19,"Muito Maior")</f>
        <v/>
      </c>
      <c r="GX19" s="161">
        <f>IF($EL19=0,0,CHOOSE(1+INDEX($AH$2:$AH$11,$EL19),0,$GV19,$GW19,$GV19+$GW19))</f>
        <v/>
      </c>
      <c r="GY19" s="161">
        <f>IF($EL19=0,0,CHOOSE(1+INDEX($AI$2:$AI$11,$EL19),0,$GV19,$GW19,$GV19+$GW19))</f>
        <v/>
      </c>
      <c r="GZ19" s="161">
        <f>IF(OR($EK19=0,$EL19=0),"",INDEX($AP$2:$AU$31,($EL19-1)*3+IF($EB19&gt;=6,3,2),1+MIN(5,$GX19))&amp;INDEX($AV$2:$BA$31,($EL19-1)*3+IF($EB19&gt;=6,3,2),1+MIN(5,$GY19))&amp;IF(INDEX($AJ$2:$AJ$11,$EL19)=1,IF(COUNTIF($KW19:$KZ19,"Mais Um")&gt;0," · +"&amp;COUNTIF($KW19:$KZ19,"Mais Um")&amp;IF(COUNTIF($KW19:$KZ19,"Mais Um")&gt;1," alvos"," alvo"),"")&amp;IF(COUNTIF($KW19:$KZ19,"Rajada")&gt;0,"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c r="KW19">
        <f>IF($EE19="","",IFERROR(VLOOKUP(SUBSTITUTE(SUBSTITUTE(SUBSTITUTE($EE19,"~","~~"),"*","~*"),"?","~?"),'DADOS_MELHORIAS'!$O$2:$X$113,10,FALSE),$EE19))</f>
        <v/>
      </c>
      <c r="KX19">
        <f>IF($EF19="","",IFERROR(VLOOKUP(SUBSTITUTE(SUBSTITUTE(SUBSTITUTE($EF19,"~","~~"),"*","~*"),"?","~?"),'DADOS_MELHORIAS'!$O$2:$X$113,10,FALSE),$EF19))</f>
        <v/>
      </c>
      <c r="KY19">
        <f>IF($EG19="","",IFERROR(VLOOKUP(SUBSTITUTE(SUBSTITUTE(SUBSTITUTE($EG19,"~","~~"),"*","~*"),"?","~?"),'DADOS_MELHORIAS'!$O$2:$X$113,10,FALSE),$EG19))</f>
        <v/>
      </c>
      <c r="KZ19">
        <f>IF($EH19="","",IFERROR(VLOOKUP(SUBSTITUTE(SUBSTITUTE(SUBSTITUTE($EH19,"~","~~"),"*","~*"),"?","~?"),'DADOS_MELHORIAS'!$O$2:$X$113,10,FALSE),$EH19))</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$BE20+3*IFERROR(VLOOKUP($BD20,'DADOS_CRIACAO'!$H$2:$K$20,3,FALSE),0)</f>
        <v/>
      </c>
      <c r="BG20" s="161">
        <f>IFERROR(VLOOKUP($BD20,'DADOS_CRIACAO'!$H$2:$K$20,4,FALSE),0)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IFERROR(MATCH($ED20,$Y$2:$Y$11,0),0)</f>
        <v/>
      </c>
      <c r="EM20" s="161">
        <f>IF($EL20=0,0,INDEX($AB$2:$AB$11,$EL20))</f>
        <v/>
      </c>
      <c r="EN20" s="161">
        <f>IFERROR(VLOOKUP(SUBSTITUTE(SUBSTITUTE(SUBSTITUTE($EE20,"~","~~"),"*","~*"),"?","~?"),'DADOS_MELHORIAS'!$O$2:$W$113,4,FALSE),0)</f>
        <v/>
      </c>
      <c r="EO20" s="161">
        <f>IFERROR(VLOOKUP(SUBSTITUTE(SUBSTITUTE(SUBSTITUTE($EF20,"~","~~"),"*","~*"),"?","~?"),'DADOS_MELHORIAS'!$O$2:$W$113,4,FALSE),0)</f>
        <v/>
      </c>
      <c r="EP20" s="161">
        <f>IFERROR(VLOOKUP(SUBSTITUTE(SUBSTITUTE(SUBSTITUTE($EG20,"~","~~"),"*","~*"),"?","~?"),'DADOS_MELHORIAS'!$O$2:$W$113,4,FALSE),0)</f>
        <v/>
      </c>
      <c r="EQ20" s="161">
        <f>IFERROR(VLOOKUP(SUBSTITUTE(SUBSTITUTE(SUBSTITUTE($EH20,"~","~~"),"*","~*"),"?","~?"),'DADOS_MELHORIAS'!$O$2:$W$113,4,FALSE),0)</f>
        <v/>
      </c>
      <c r="ER20" s="161">
        <f>IF($EL20=0,0,INDEX($AC$2:$AC$11,$EL20))</f>
        <v/>
      </c>
      <c r="ES20" s="161">
        <f>IFERROR(VLOOKUP(SUBSTITUTE(SUBSTITUTE(SUBSTITUTE($EE20,"~","~~"),"*","~*"),"?","~?"),'DADOS_MELHORIAS'!$O$2:$W$113,5,FALSE),0)</f>
        <v/>
      </c>
      <c r="ET20" s="161">
        <f>IFERROR(VLOOKUP(SUBSTITUTE(SUBSTITUTE(SUBSTITUTE($EF20,"~","~~"),"*","~*"),"?","~?"),'DADOS_MELHORIAS'!$O$2:$W$113,5,FALSE),0)</f>
        <v/>
      </c>
      <c r="EU20" s="161">
        <f>IFERROR(VLOOKUP(SUBSTITUTE(SUBSTITUTE(SUBSTITUTE($EG20,"~","~~"),"*","~*"),"?","~?"),'DADOS_MELHORIAS'!$O$2:$W$113,5,FALSE),0)</f>
        <v/>
      </c>
      <c r="EV20" s="161">
        <f>IFERROR(VLOOKUP(SUBSTITUTE(SUBSTITUTE(SUBSTITUTE($EH20,"~","~~"),"*","~*"),"?","~?"),'DADOS_MELHORIAS'!$O$2:$W$113,5,FALSE),0)</f>
        <v/>
      </c>
      <c r="EW20" s="161">
        <f>IFERROR(VLOOKUP(SUBSTITUTE(SUBSTITUTE(SUBSTITUTE($EE20,"~","~~"),"*","~*"),"?","~?"),'DADOS_MELHORIAS'!$O$2:$W$113,6,FALSE),0)+IFERROR(VLOOKUP(SUBSTITUTE(SUBSTITUTE(SUBSTITUTE($EF20,"~","~~"),"*","~*"),"?","~?"),'DADOS_MELHORIAS'!$O$2:$W$113,6,FALSE),0)+IFERROR(VLOOKUP(SUBSTITUTE(SUBSTITUTE(SUBSTITUTE($EG20,"~","~~"),"*","~*"),"?","~?"),'DADOS_MELHORIAS'!$O$2:$W$113,6,FALSE),0)+IFERROR(VLOOKUP(SUBSTITUTE(SUBSTITUTE(SUBSTITUTE($EH20,"~","~~"),"*","~*"),"?","~?"),'DADOS_MELHORIAS'!$O$2:$W$113,6,FALSE),0)</f>
        <v/>
      </c>
      <c r="EX20" s="161">
        <f>IFERROR(VLOOKUP(SUBSTITUTE(SUBSTITUTE(SUBSTITUTE($EE20,"~","~~"),"*","~*"),"?","~?"),'DADOS_MELHORIAS'!$O$2:$W$113,9,FALSE),0)+IFERROR(VLOOKUP(SUBSTITUTE(SUBSTITUTE(SUBSTITUTE($EF20,"~","~~"),"*","~*"),"?","~?"),'DADOS_MELHORIAS'!$O$2:$W$113,9,FALSE),0)+IFERROR(VLOOKUP(SUBSTITUTE(SUBSTITUTE(SUBSTITUTE($EG20,"~","~~"),"*","~*"),"?","~?"),'DADOS_MELHORIAS'!$O$2:$W$113,9,FALSE),0)+IFERROR(VLOOKUP(SUBSTITUTE(SUBSTITUTE(SUBSTITUTE($EH20,"~","~~"),"*","~*"),"?","~?"),'DADOS_MELHORIAS'!$O$2:$W$113,9,FALSE),0)</f>
        <v/>
      </c>
      <c r="EY20" s="161">
        <f>IF($EL20=0,0,INDEX($AD$2:$AD$11,$EL20))</f>
        <v/>
      </c>
      <c r="EZ20" s="161">
        <f>IF($EL20=0,0,INDEX($AE$2:$AE$11,$EL20))</f>
        <v/>
      </c>
      <c r="FA20" s="161">
        <f>IF($EL20=0,0,INDEX($AG$2:$AG$11,$EL20))</f>
        <v/>
      </c>
      <c r="FB20" s="161">
        <f>IFERROR(VLOOKUP(SUBSTITUTE(SUBSTITUTE(SUBSTITUTE($EI20,"~","~~"),"*","~*"),"?","~?"),'DADOS_RESTRICOES'!$M$2:$Q$54,3,FALSE),0)</f>
        <v/>
      </c>
      <c r="FC20" s="161">
        <f>IFERROR(VLOOKUP(SUBSTITUTE(SUBSTITUTE(SUBSTITUTE($EJ20,"~","~~"),"*","~*"),"?","~?"),'DADOS_RESTRICOES'!$M$2:$Q$54,3,FALSE),0)</f>
        <v/>
      </c>
      <c r="FD20" s="161">
        <f>IFERROR(VLOOKUP(SUBSTITUTE(SUBSTITUTE(SUBSTITUTE($EI20,"~","~~"),"*","~*"),"?","~?"),'DADOS_RESTRICOES'!$M$2:$Q$54,2,FALSE),"")</f>
        <v/>
      </c>
      <c r="FE20" s="161">
        <f>IFERROR(VLOOKUP(SUBSTITUTE(SUBSTITUTE(SUBSTITUTE($EJ20,"~","~~"),"*","~*"),"?","~?"),'DADOS_RESTRICOES'!$M$2:$Q$54,2,FALSE),"")</f>
        <v/>
      </c>
      <c r="FF20" s="161">
        <f>COUNTIF($EM20:$EQ20,1)</f>
        <v/>
      </c>
      <c r="FG20" s="161">
        <f>COUNTIF($EM20:$EQ20,2)</f>
        <v/>
      </c>
      <c r="FH20" s="161">
        <f>COUNTIF($EM20:$EQ20,3)</f>
        <v/>
      </c>
      <c r="FI20" s="161">
        <f>COUNTIF($EM20:$EQ20,4)</f>
        <v/>
      </c>
      <c r="FJ20" s="161">
        <f>COUNTIF($EM20:$EQ20,5)</f>
        <v/>
      </c>
      <c r="FK20" s="161">
        <f>COUNTIF($EM20:$EQ20,6)</f>
        <v/>
      </c>
      <c r="FL20" s="161">
        <f>COUNTIF($FB20:$FC20,1)</f>
        <v/>
      </c>
      <c r="FM20" s="161">
        <f>COUNTIF($FB20:$FC20,2)+$EY20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(IF(COUNTIF($KW20:$KZ20,"Salto")&gt;0,1,0)+IF(COUNTIF($KW20:$KZ20,"Queima")&gt;0,1,0)+IF(COUNTIF($KW20:$KZ20,"Estilhaço")&gt;0,1,0))*FLOOR($FV20/2,1)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SUBSTITUTE(SUBSTITUTE(SUBSTITUTE($EI20,"~","~~"),"*","~*"),"?","~?"),'DADOS_RESTRICOES'!$M$2:$Q$54,4,FALSE),0)+IFERROR(VLOOKUP(SUBSTITUTE(SUBSTITUTE(SUBSTITUTE($EJ20,"~","~~"),"*","~*"),"?","~?"),'DADOS_RESTRICOES'!$M$2:$Q$54,4,FALSE),0)&gt;1,$FD20&amp;" e "&amp;$FE20&amp;" são as duas de frequência",""),IF(AND((COUNTIF($KW20:$KZ20,"Rápido")+COUNTIF($FD20:$FE20,"Rápido"))&gt;0,(COUNTIF($EE20:$EH20,"Atrasar")+COUNTIF($FD20:$FE20,"Atrasar"))&gt;0),"Rápido não entra com Atrasar",""),IF(AND((COUNTIF($KW20:$KZ20,"Reação")+COUNTIF($FD20:$FE20,"Reação"))&gt;0,(COUNTIF($KW20:$KZ20,"Rápido")+COUNTIF($FD20:$FE20,"Rápido"))&gt;0),"Reação não entra com Rápido",""),IF(AND((COUNTIF($KW20:$KZ20,"Reação")+COUNTIF($FD20:$FE20,"Reação"))&gt;0,(COUNTIF($KW20:$KZ20,"Armado")+COUNTIF($FD20:$FE20,"Armado"))&gt;0),"Reação não entra com Armado",""),IF(AND((COUNTIF($KW20:$KZ20,"Reação")+COUNTIF($FD20:$FE20,"Reação"))&gt;0,(COUNTIF($EE20:$EH20,"Atrasar")+COUNTIF($FD20:$FE20,"Atrasar"))&gt;0),"Reação não entra com Atrasar",""),IF(AND((COUNTIF($KW20:$KZ20,"Reação")+COUNTIF($FD20:$FE20,"Reação"))&gt;0,(COUNTIF($EE20:$EH20,"Parado")+COUNTIF($FD20:$FE20,"Parado"))&gt;0),"Reação não entra com Parado",""),IF(AND((COUNTIF($EE20:$EH20,"Atrasar")+COUNTIF($FD20:$FE20,"Atrasar"))&gt;0,(COUNTIF($EE20:$EH20,"Parado")+COUNTIF($FD20:$FE20,"Parado"))&gt;0),"Atrasar não entra com Parado",""),IF(AND((COUNTIF($KW20:$KZ20,"Armado")+COUNTIF($FD20:$FE20,"Armado"))&gt;0,(COUNTIF($EE20:$EH20,"Carregar")+COUNTIF($FD20:$FE20,"Carregar"))&gt;0),"Armado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Resistência",""),IF(AND(COUNTIF($KW20:$KZ20,"Inescapável")&gt;0,OR($FN20&gt;1,$FO20&gt;0)),"Inescapável não aceita outra peça",""),IF(AND($DZ20=1,$EB20&lt;3),"Liberação Máxima é de Classe 3 ou mais",""),IF(AND($DZ20=1,OR($EZ20=1,$EZ20=2)),"Liberação Máxima não serve para cura",""),IF(AND($DZ20=1,COUNTIF($KW20:$KZ20,"Inescapável")+COUNTIF($KW20:$KZ20,"Toca a Alma")&gt;0),"Esta peça não entra numa Liberação Máxima",""),IF($FV20*IF(COUNTIF($KW20:$KZ20,"Remate")&gt;0,1.25,1)+$FW20&gt;4*$EB20,($FV20*IF(COUNTIF($KW20:$KZ20,"Remate")&gt;0,1.25,1)+$FW20)&amp;" dados somando repetições"&amp;IF(COUNTIF($KW20:$KZ20,"Remate")&gt;0," e o Remate","")&amp;": o teto da Classe "&amp;$EB20&amp;" é "&amp;4*$EB20,""))),IF(AND($EE20&lt;&gt;"",COUNTIF('DADOS_MELHORIAS'!$O$2:$O$113,SUBSTITUTE(SUBSTITUTE(SUBSTITUTE($EE20,"~","~~"),"*","~*"),"?","~?"))=0),"Melhoria não cadastrada ou com erro: "&amp;$EE20,""),IF(AND($EF20&lt;&gt;"",COUNTIF('DADOS_MELHORIAS'!$O$2:$O$113,SUBSTITUTE(SUBSTITUTE(SUBSTITUTE($EF20,"~","~~"),"*","~*"),"?","~?"))=0),"Melhoria não cadastrada ou com erro: "&amp;$EF20,""),IF(AND($EG20&lt;&gt;"",COUNTIF('DADOS_MELHORIAS'!$O$2:$O$113,SUBSTITUTE(SUBSTITUTE(SUBSTITUTE($EG20,"~","~~"),"*","~*"),"?","~?"))=0),"Melhoria não cadastrada ou com erro: "&amp;$EG20,""),IF(AND($EH20&lt;&gt;"",COUNTIF('DADOS_MELHORIAS'!$O$2:$O$113,SUBSTITUTE(SUBSTITUTE(SUBSTITUTE($EH20,"~","~~"),"*","~*"),"?","~?"))=0),"Melhoria não cadastrada ou com erro: "&amp;$EH20,""),IF(AND($EI20&lt;&gt;"",COUNTIF('DADOS_RESTRICOES'!$M$2:$M$54,SUBSTITUTE(SUBSTITUTE(SUBSTITUTE($EI20,"~","~~"),"*","~*"),"?","~?"))=0),"Restrição não cadastrada ou com erro: "&amp;$EI20,""),IF(AND($EJ20&lt;&gt;"",COUNTIF('DADOS_RESTRICOES'!$M$2:$M$54,SUBSTITUTE(SUBSTITUTE(SUBSTITUTE($EJ20,"~","~~"),"*","~*"),"?","~?"))=0),"Restrição não cadastrada ou com erro: "&amp;$EJ20,"")))</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inteira",IF(COUNTIF($FD20:$FE20,"Atrasar")&gt;0,IF(COUNTIF($FD20:$FE20,"Carregar")&gt;0,"Rodada +1 turno","Rodada inteira"),IF(COUNTIF($KW20:$KZ20,"Rápido")&gt;0,"Bônus",IF(COUNTIF($KW20:$KZ20,"Reação")&gt;0,"Reação","Padrão"))&amp;IF(COUNTIF($FD20:$FE20,"Carregar")&gt;0," +1 turno",""))))</f>
        <v/>
      </c>
      <c r="GT20" s="161">
        <f>IF(OR($EK20=0,$EL20=0),"",IF(COUNTIF($KW20:$KZ20,"Inescapável")&gt;0,"Automático",IF(COUNTIF($KW20:$KZ20,"Certeiro")&gt;0,"TR para metade",IF(AND($EX20&gt;0,$FA20=0,INDEX($AF$2:$AF$11,$EL20)="Acerto"),"Acerto + TR",INDEX($AF$2:$AF$11,$EL20)))))</f>
        <v/>
      </c>
      <c r="GU20" s="161">
        <f>IF(OR($EK20=0,$EL20=0),"",IF(OR($EZ20&gt;=2,$FV20=0),UPPER(LEFT(INDEX($GE20:$GK20,1,$EB20),1))&amp;MID(INDEX($GE20:$GK20,1,$EB20),2,99),UPPER(LEFT(INDEX($GE20:$GK20,1,$EB20),1))&amp;MID(INDEX($GE20:$GK20,1,$EB20),2,99)&amp;" = "&amp;FLOOR($FV20*4.5,1)&amp;IF($FW20&gt;0," · +"&amp;$FW20&amp;"d8","")))</f>
        <v/>
      </c>
      <c r="GV20" s="161">
        <f>COUNTIF($KW20:$KZ20,"Longe")+3*COUNTIF($KW20:$KZ20,"Muito Longe")</f>
        <v/>
      </c>
      <c r="GW20" s="161">
        <f>COUNTIF($KW20:$KZ20,"Maior")+3*COUNTIF($KW20:$KZ20,"Muito Maior")</f>
        <v/>
      </c>
      <c r="GX20" s="161">
        <f>IF($EL20=0,0,CHOOSE(1+INDEX($AH$2:$AH$11,$EL20),0,$GV20,$GW20,$GV20+$GW20))</f>
        <v/>
      </c>
      <c r="GY20" s="161">
        <f>IF($EL20=0,0,CHOOSE(1+INDEX($AI$2:$AI$11,$EL20),0,$GV20,$GW20,$GV20+$GW20))</f>
        <v/>
      </c>
      <c r="GZ20" s="161">
        <f>IF(OR($EK20=0,$EL20=0),"",INDEX($AP$2:$AU$31,($EL20-1)*3+IF($EB20&gt;=6,3,2),1+MIN(5,$GX20))&amp;INDEX($AV$2:$BA$31,($EL20-1)*3+IF($EB20&gt;=6,3,2),1+MIN(5,$GY20))&amp;IF(INDEX($AJ$2:$AJ$11,$EL20)=1,IF(COUNTIF($KW20:$KZ20,"Mais Um")&gt;0," · +"&amp;COUNTIF($KW20:$KZ20,"Mais Um")&amp;IF(COUNTIF($KW20:$KZ20,"Mais Um")&gt;1," alvos"," alvo"),"")&amp;IF(COUNTIF($KW20:$KZ20,"Rajada")&gt;0,"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c r="KW20">
        <f>IF($EE20="","",IFERROR(VLOOKUP(SUBSTITUTE(SUBSTITUTE(SUBSTITUTE($EE20,"~","~~"),"*","~*"),"?","~?"),'DADOS_MELHORIAS'!$O$2:$X$113,10,FALSE),$EE20))</f>
        <v/>
      </c>
      <c r="KX20">
        <f>IF($EF20="","",IFERROR(VLOOKUP(SUBSTITUTE(SUBSTITUTE(SUBSTITUTE($EF20,"~","~~"),"*","~*"),"?","~?"),'DADOS_MELHORIAS'!$O$2:$X$113,10,FALSE),$EF20))</f>
        <v/>
      </c>
      <c r="KY20">
        <f>IF($EG20="","",IFERROR(VLOOKUP(SUBSTITUTE(SUBSTITUTE(SUBSTITUTE($EG20,"~","~~"),"*","~*"),"?","~?"),'DADOS_MELHORIAS'!$O$2:$X$113,10,FALSE),$EG20))</f>
        <v/>
      </c>
      <c r="KZ20">
        <f>IF($EH20="","",IFERROR(VLOOKUP(SUBSTITUTE(SUBSTITUTE(SUBSTITUTE($EH20,"~","~~"),"*","~*"),"?","~?"),'DADOS_MELHORIAS'!$O$2:$X$113,10,FALSE),$EH20))</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$BE21+3*IFERROR(VLOOKUP($BD21,'DADOS_CRIACAO'!$H$2:$K$20,3,FALSE),0)</f>
        <v/>
      </c>
      <c r="BG21" s="161">
        <f>IFERROR(VLOOKUP($BD21,'DADOS_CRIACAO'!$H$2:$K$20,4,FALSE),0)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IFERROR(MATCH($ED21,$Y$2:$Y$11,0),0)</f>
        <v/>
      </c>
      <c r="EM21" s="161">
        <f>IF($EL21=0,0,INDEX($AB$2:$AB$11,$EL21))</f>
        <v/>
      </c>
      <c r="EN21" s="161">
        <f>IFERROR(VLOOKUP(SUBSTITUTE(SUBSTITUTE(SUBSTITUTE($EE21,"~","~~"),"*","~*"),"?","~?"),'DADOS_MELHORIAS'!$O$2:$W$113,4,FALSE),0)</f>
        <v/>
      </c>
      <c r="EO21" s="161">
        <f>IFERROR(VLOOKUP(SUBSTITUTE(SUBSTITUTE(SUBSTITUTE($EF21,"~","~~"),"*","~*"),"?","~?"),'DADOS_MELHORIAS'!$O$2:$W$113,4,FALSE),0)</f>
        <v/>
      </c>
      <c r="EP21" s="161">
        <f>IFERROR(VLOOKUP(SUBSTITUTE(SUBSTITUTE(SUBSTITUTE($EG21,"~","~~"),"*","~*"),"?","~?"),'DADOS_MELHORIAS'!$O$2:$W$113,4,FALSE),0)</f>
        <v/>
      </c>
      <c r="EQ21" s="161">
        <f>IFERROR(VLOOKUP(SUBSTITUTE(SUBSTITUTE(SUBSTITUTE($EH21,"~","~~"),"*","~*"),"?","~?"),'DADOS_MELHORIAS'!$O$2:$W$113,4,FALSE),0)</f>
        <v/>
      </c>
      <c r="ER21" s="161">
        <f>IF($EL21=0,0,INDEX($AC$2:$AC$11,$EL21))</f>
        <v/>
      </c>
      <c r="ES21" s="161">
        <f>IFERROR(VLOOKUP(SUBSTITUTE(SUBSTITUTE(SUBSTITUTE($EE21,"~","~~"),"*","~*"),"?","~?"),'DADOS_MELHORIAS'!$O$2:$W$113,5,FALSE),0)</f>
        <v/>
      </c>
      <c r="ET21" s="161">
        <f>IFERROR(VLOOKUP(SUBSTITUTE(SUBSTITUTE(SUBSTITUTE($EF21,"~","~~"),"*","~*"),"?","~?"),'DADOS_MELHORIAS'!$O$2:$W$113,5,FALSE),0)</f>
        <v/>
      </c>
      <c r="EU21" s="161">
        <f>IFERROR(VLOOKUP(SUBSTITUTE(SUBSTITUTE(SUBSTITUTE($EG21,"~","~~"),"*","~*"),"?","~?"),'DADOS_MELHORIAS'!$O$2:$W$113,5,FALSE),0)</f>
        <v/>
      </c>
      <c r="EV21" s="161">
        <f>IFERROR(VLOOKUP(SUBSTITUTE(SUBSTITUTE(SUBSTITUTE($EH21,"~","~~"),"*","~*"),"?","~?"),'DADOS_MELHORIAS'!$O$2:$W$113,5,FALSE),0)</f>
        <v/>
      </c>
      <c r="EW21" s="161">
        <f>IFERROR(VLOOKUP(SUBSTITUTE(SUBSTITUTE(SUBSTITUTE($EE21,"~","~~"),"*","~*"),"?","~?"),'DADOS_MELHORIAS'!$O$2:$W$113,6,FALSE),0)+IFERROR(VLOOKUP(SUBSTITUTE(SUBSTITUTE(SUBSTITUTE($EF21,"~","~~"),"*","~*"),"?","~?"),'DADOS_MELHORIAS'!$O$2:$W$113,6,FALSE),0)+IFERROR(VLOOKUP(SUBSTITUTE(SUBSTITUTE(SUBSTITUTE($EG21,"~","~~"),"*","~*"),"?","~?"),'DADOS_MELHORIAS'!$O$2:$W$113,6,FALSE),0)+IFERROR(VLOOKUP(SUBSTITUTE(SUBSTITUTE(SUBSTITUTE($EH21,"~","~~"),"*","~*"),"?","~?"),'DADOS_MELHORIAS'!$O$2:$W$113,6,FALSE),0)</f>
        <v/>
      </c>
      <c r="EX21" s="161">
        <f>IFERROR(VLOOKUP(SUBSTITUTE(SUBSTITUTE(SUBSTITUTE($EE21,"~","~~"),"*","~*"),"?","~?"),'DADOS_MELHORIAS'!$O$2:$W$113,9,FALSE),0)+IFERROR(VLOOKUP(SUBSTITUTE(SUBSTITUTE(SUBSTITUTE($EF21,"~","~~"),"*","~*"),"?","~?"),'DADOS_MELHORIAS'!$O$2:$W$113,9,FALSE),0)+IFERROR(VLOOKUP(SUBSTITUTE(SUBSTITUTE(SUBSTITUTE($EG21,"~","~~"),"*","~*"),"?","~?"),'DADOS_MELHORIAS'!$O$2:$W$113,9,FALSE),0)+IFERROR(VLOOKUP(SUBSTITUTE(SUBSTITUTE(SUBSTITUTE($EH21,"~","~~"),"*","~*"),"?","~?"),'DADOS_MELHORIAS'!$O$2:$W$113,9,FALSE),0)</f>
        <v/>
      </c>
      <c r="EY21" s="161">
        <f>IF($EL21=0,0,INDEX($AD$2:$AD$11,$EL21))</f>
        <v/>
      </c>
      <c r="EZ21" s="161">
        <f>IF($EL21=0,0,INDEX($AE$2:$AE$11,$EL21))</f>
        <v/>
      </c>
      <c r="FA21" s="161">
        <f>IF($EL21=0,0,INDEX($AG$2:$AG$11,$EL21))</f>
        <v/>
      </c>
      <c r="FB21" s="161">
        <f>IFERROR(VLOOKUP(SUBSTITUTE(SUBSTITUTE(SUBSTITUTE($EI21,"~","~~"),"*","~*"),"?","~?"),'DADOS_RESTRICOES'!$M$2:$Q$54,3,FALSE),0)</f>
        <v/>
      </c>
      <c r="FC21" s="161">
        <f>IFERROR(VLOOKUP(SUBSTITUTE(SUBSTITUTE(SUBSTITUTE($EJ21,"~","~~"),"*","~*"),"?","~?"),'DADOS_RESTRICOES'!$M$2:$Q$54,3,FALSE),0)</f>
        <v/>
      </c>
      <c r="FD21" s="161">
        <f>IFERROR(VLOOKUP(SUBSTITUTE(SUBSTITUTE(SUBSTITUTE($EI21,"~","~~"),"*","~*"),"?","~?"),'DADOS_RESTRICOES'!$M$2:$Q$54,2,FALSE),"")</f>
        <v/>
      </c>
      <c r="FE21" s="161">
        <f>IFERROR(VLOOKUP(SUBSTITUTE(SUBSTITUTE(SUBSTITUTE($EJ21,"~","~~"),"*","~*"),"?","~?"),'DADOS_RESTRICOES'!$M$2:$Q$54,2,FALSE),"")</f>
        <v/>
      </c>
      <c r="FF21" s="161">
        <f>COUNTIF($EM21:$EQ21,1)</f>
        <v/>
      </c>
      <c r="FG21" s="161">
        <f>COUNTIF($EM21:$EQ21,2)</f>
        <v/>
      </c>
      <c r="FH21" s="161">
        <f>COUNTIF($EM21:$EQ21,3)</f>
        <v/>
      </c>
      <c r="FI21" s="161">
        <f>COUNTIF($EM21:$EQ21,4)</f>
        <v/>
      </c>
      <c r="FJ21" s="161">
        <f>COUNTIF($EM21:$EQ21,5)</f>
        <v/>
      </c>
      <c r="FK21" s="161">
        <f>COUNTIF($EM21:$EQ21,6)</f>
        <v/>
      </c>
      <c r="FL21" s="161">
        <f>COUNTIF($FB21:$FC21,1)</f>
        <v/>
      </c>
      <c r="FM21" s="161">
        <f>COUNTIF($FB21:$FC21,2)+$EY21</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(IF(COUNTIF($KW21:$KZ21,"Salto")&gt;0,1,0)+IF(COUNTIF($KW21:$KZ21,"Queima")&gt;0,1,0)+IF(COUNTIF($KW21:$KZ21,"Estilhaço")&gt;0,1,0))*FLOOR($FV21/2,1)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SUBSTITUTE(SUBSTITUTE(SUBSTITUTE($EI21,"~","~~"),"*","~*"),"?","~?"),'DADOS_RESTRICOES'!$M$2:$Q$54,4,FALSE),0)+IFERROR(VLOOKUP(SUBSTITUTE(SUBSTITUTE(SUBSTITUTE($EJ21,"~","~~"),"*","~*"),"?","~?"),'DADOS_RESTRICOES'!$M$2:$Q$54,4,FALSE),0)&gt;1,$FD21&amp;" e "&amp;$FE21&amp;" são as duas de frequência",""),IF(AND((COUNTIF($KW21:$KZ21,"Rápido")+COUNTIF($FD21:$FE21,"Rápido"))&gt;0,(COUNTIF($EE21:$EH21,"Atrasar")+COUNTIF($FD21:$FE21,"Atrasar"))&gt;0),"Rápido não entra com Atrasar",""),IF(AND((COUNTIF($KW21:$KZ21,"Reação")+COUNTIF($FD21:$FE21,"Reação"))&gt;0,(COUNTIF($KW21:$KZ21,"Rápido")+COUNTIF($FD21:$FE21,"Rápido"))&gt;0),"Reação não entra com Rápido",""),IF(AND((COUNTIF($KW21:$KZ21,"Reação")+COUNTIF($FD21:$FE21,"Reação"))&gt;0,(COUNTIF($KW21:$KZ21,"Armado")+COUNTIF($FD21:$FE21,"Armado"))&gt;0),"Reação não entra com Armado",""),IF(AND((COUNTIF($KW21:$KZ21,"Reação")+COUNTIF($FD21:$FE21,"Reação"))&gt;0,(COUNTIF($EE21:$EH21,"Atrasar")+COUNTIF($FD21:$FE21,"Atrasar"))&gt;0),"Reação não entra com Atrasar",""),IF(AND((COUNTIF($KW21:$KZ21,"Reação")+COUNTIF($FD21:$FE21,"Reação"))&gt;0,(COUNTIF($EE21:$EH21,"Parado")+COUNTIF($FD21:$FE21,"Parado"))&gt;0),"Reação não entra com Parado",""),IF(AND((COUNTIF($EE21:$EH21,"Atrasar")+COUNTIF($FD21:$FE21,"Atrasar"))&gt;0,(COUNTIF($EE21:$EH21,"Parado")+COUNTIF($FD21:$FE21,"Parado"))&gt;0),"Atrasar não entra com Parado",""),IF(AND((COUNTIF($KW21:$KZ21,"Armado")+COUNTIF($FD21:$FE21,"Armado"))&gt;0,(COUNTIF($EE21:$EH21,"Carregar")+COUNTIF($FD21:$FE21,"Carregar"))&gt;0),"Armado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Resistência",""),IF(AND(COUNTIF($KW21:$KZ21,"Inescapável")&gt;0,OR($FN21&gt;1,$FO21&gt;0)),"Inescapável não aceita outra peça",""),IF(AND($DZ21=1,$EB21&lt;3),"Liberação Máxima é de Classe 3 ou mais",""),IF(AND($DZ21=1,OR($EZ21=1,$EZ21=2)),"Liberação Máxima não serve para cura",""),IF(AND($DZ21=1,COUNTIF($KW21:$KZ21,"Inescapável")+COUNTIF($KW21:$KZ21,"Toca a Alma")&gt;0),"Esta peça não entra numa Liberação Máxima",""),IF($FV21*IF(COUNTIF($KW21:$KZ21,"Remate")&gt;0,1.25,1)+$FW21&gt;4*$EB21,($FV21*IF(COUNTIF($KW21:$KZ21,"Remate")&gt;0,1.25,1)+$FW21)&amp;" dados somando repetições"&amp;IF(COUNTIF($KW21:$KZ21,"Remate")&gt;0," e o Remate","")&amp;": o teto da Classe "&amp;$EB21&amp;" é "&amp;4*$EB21,""))),IF(AND($EE21&lt;&gt;"",COUNTIF('DADOS_MELHORIAS'!$O$2:$O$113,SUBSTITUTE(SUBSTITUTE(SUBSTITUTE($EE21,"~","~~"),"*","~*"),"?","~?"))=0),"Melhoria não cadastrada ou com erro: "&amp;$EE21,""),IF(AND($EF21&lt;&gt;"",COUNTIF('DADOS_MELHORIAS'!$O$2:$O$113,SUBSTITUTE(SUBSTITUTE(SUBSTITUTE($EF21,"~","~~"),"*","~*"),"?","~?"))=0),"Melhoria não cadastrada ou com erro: "&amp;$EF21,""),IF(AND($EG21&lt;&gt;"",COUNTIF('DADOS_MELHORIAS'!$O$2:$O$113,SUBSTITUTE(SUBSTITUTE(SUBSTITUTE($EG21,"~","~~"),"*","~*"),"?","~?"))=0),"Melhoria não cadastrada ou com erro: "&amp;$EG21,""),IF(AND($EH21&lt;&gt;"",COUNTIF('DADOS_MELHORIAS'!$O$2:$O$113,SUBSTITUTE(SUBSTITUTE(SUBSTITUTE($EH21,"~","~~"),"*","~*"),"?","~?"))=0),"Melhoria não cadastrada ou com erro: "&amp;$EH21,""),IF(AND($EI21&lt;&gt;"",COUNTIF('DADOS_RESTRICOES'!$M$2:$M$54,SUBSTITUTE(SUBSTITUTE(SUBSTITUTE($EI21,"~","~~"),"*","~*"),"?","~?"))=0),"Restrição não cadastrada ou com erro: "&amp;$EI21,""),IF(AND($EJ21&lt;&gt;"",COUNTIF('DADOS_RESTRICOES'!$M$2:$M$54,SUBSTITUTE(SUBSTITUTE(SUBSTITUTE($EJ21,"~","~~"),"*","~*"),"?","~?"))=0),"Restrição não cadastrada ou com erro: "&amp;$EJ21,"")))</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inteira",IF(COUNTIF($FD21:$FE21,"Atrasar")&gt;0,IF(COUNTIF($FD21:$FE21,"Carregar")&gt;0,"Rodada +1 turno","Rodada inteira"),IF(COUNTIF($KW21:$KZ21,"Rápido")&gt;0,"Bônus",IF(COUNTIF($KW21:$KZ21,"Reação")&gt;0,"Reação","Padrão"))&amp;IF(COUNTIF($FD21:$FE21,"Carregar")&gt;0," +1 turno",""))))</f>
        <v/>
      </c>
      <c r="GT21" s="161">
        <f>IF(OR($EK21=0,$EL21=0),"",IF(COUNTIF($KW21:$KZ21,"Inescapável")&gt;0,"Automático",IF(COUNTIF($KW21:$KZ21,"Certeiro")&gt;0,"TR para metade",IF(AND($EX21&gt;0,$FA21=0,INDEX($AF$2:$AF$11,$EL21)="Acerto"),"Acerto + TR",INDEX($AF$2:$AF$11,$EL21)))))</f>
        <v/>
      </c>
      <c r="GU21" s="161">
        <f>IF(OR($EK21=0,$EL21=0),"",IF(OR($EZ21&gt;=2,$FV21=0),UPPER(LEFT(INDEX($GE21:$GK21,1,$EB21),1))&amp;MID(INDEX($GE21:$GK21,1,$EB21),2,99),UPPER(LEFT(INDEX($GE21:$GK21,1,$EB21),1))&amp;MID(INDEX($GE21:$GK21,1,$EB21),2,99)&amp;" = "&amp;FLOOR($FV21*4.5,1)&amp;IF($FW21&gt;0," · +"&amp;$FW21&amp;"d8","")))</f>
        <v/>
      </c>
      <c r="GV21" s="161">
        <f>COUNTIF($KW21:$KZ21,"Longe")+3*COUNTIF($KW21:$KZ21,"Muito Longe")</f>
        <v/>
      </c>
      <c r="GW21" s="161">
        <f>COUNTIF($KW21:$KZ21,"Maior")+3*COUNTIF($KW21:$KZ21,"Muito Maior")</f>
        <v/>
      </c>
      <c r="GX21" s="161">
        <f>IF($EL21=0,0,CHOOSE(1+INDEX($AH$2:$AH$11,$EL21),0,$GV21,$GW21,$GV21+$GW21))</f>
        <v/>
      </c>
      <c r="GY21" s="161">
        <f>IF($EL21=0,0,CHOOSE(1+INDEX($AI$2:$AI$11,$EL21),0,$GV21,$GW21,$GV21+$GW21))</f>
        <v/>
      </c>
      <c r="GZ21" s="161">
        <f>IF(OR($EK21=0,$EL21=0),"",INDEX($AP$2:$AU$31,($EL21-1)*3+IF($EB21&gt;=6,3,2),1+MIN(5,$GX21))&amp;INDEX($AV$2:$BA$31,($EL21-1)*3+IF($EB21&gt;=6,3,2),1+MIN(5,$GY21))&amp;IF(INDEX($AJ$2:$AJ$11,$EL21)=1,IF(COUNTIF($KW21:$KZ21,"Mais Um")&gt;0," · +"&amp;COUNTIF($KW21:$KZ21,"Mais Um")&amp;IF(COUNTIF($KW21:$KZ21,"Mais Um")&gt;1," alvos"," alvo"),"")&amp;IF(COUNTIF($KW21:$KZ21,"Rajada")&gt;0,"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c r="KW21">
        <f>IF($EE21="","",IFERROR(VLOOKUP(SUBSTITUTE(SUBSTITUTE(SUBSTITUTE($EE21,"~","~~"),"*","~*"),"?","~?"),'DADOS_MELHORIAS'!$O$2:$X$113,10,FALSE),$EE21))</f>
        <v/>
      </c>
      <c r="KX21">
        <f>IF($EF21="","",IFERROR(VLOOKUP(SUBSTITUTE(SUBSTITUTE(SUBSTITUTE($EF21,"~","~~"),"*","~*"),"?","~?"),'DADOS_MELHORIAS'!$O$2:$X$113,10,FALSE),$EF21))</f>
        <v/>
      </c>
      <c r="KY21">
        <f>IF($EG21="","",IFERROR(VLOOKUP(SUBSTITUTE(SUBSTITUTE(SUBSTITUTE($EG21,"~","~~"),"*","~*"),"?","~?"),'DADOS_MELHORIAS'!$O$2:$X$113,10,FALSE),$EG21))</f>
        <v/>
      </c>
      <c r="KZ21">
        <f>IF($EH21="","",IFERROR(VLOOKUP(SUBSTITUTE(SUBSTITUTE(SUBSTITUTE($EH21,"~","~~"),"*","~*"),"?","~?"),'DADOS_MELHORIAS'!$O$2:$X$113,10,FALSE),$EH21))</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$BE22+3*IFERROR(VLOOKUP($BD22,'DADOS_CRIACAO'!$H$2:$K$20,3,FALSE),0)</f>
        <v/>
      </c>
      <c r="BG22" s="161">
        <f>IFERROR(VLOOKUP($BD22,'DADOS_CRIACAO'!$H$2:$K$20,4,FALSE),0)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IFERROR(MATCH($ED22,$Y$2:$Y$11,0),0)</f>
        <v/>
      </c>
      <c r="EM22" s="161">
        <f>IF($EL22=0,0,INDEX($AB$2:$AB$11,$EL22))</f>
        <v/>
      </c>
      <c r="EN22" s="161">
        <f>IFERROR(VLOOKUP(SUBSTITUTE(SUBSTITUTE(SUBSTITUTE($EE22,"~","~~"),"*","~*"),"?","~?"),'DADOS_MELHORIAS'!$O$2:$W$113,4,FALSE),0)</f>
        <v/>
      </c>
      <c r="EO22" s="161">
        <f>IFERROR(VLOOKUP(SUBSTITUTE(SUBSTITUTE(SUBSTITUTE($EF22,"~","~~"),"*","~*"),"?","~?"),'DADOS_MELHORIAS'!$O$2:$W$113,4,FALSE),0)</f>
        <v/>
      </c>
      <c r="EP22" s="161">
        <f>IFERROR(VLOOKUP(SUBSTITUTE(SUBSTITUTE(SUBSTITUTE($EG22,"~","~~"),"*","~*"),"?","~?"),'DADOS_MELHORIAS'!$O$2:$W$113,4,FALSE),0)</f>
        <v/>
      </c>
      <c r="EQ22" s="161">
        <f>IFERROR(VLOOKUP(SUBSTITUTE(SUBSTITUTE(SUBSTITUTE($EH22,"~","~~"),"*","~*"),"?","~?"),'DADOS_MELHORIAS'!$O$2:$W$113,4,FALSE),0)</f>
        <v/>
      </c>
      <c r="ER22" s="161">
        <f>IF($EL22=0,0,INDEX($AC$2:$AC$11,$EL22))</f>
        <v/>
      </c>
      <c r="ES22" s="161">
        <f>IFERROR(VLOOKUP(SUBSTITUTE(SUBSTITUTE(SUBSTITUTE($EE22,"~","~~"),"*","~*"),"?","~?"),'DADOS_MELHORIAS'!$O$2:$W$113,5,FALSE),0)</f>
        <v/>
      </c>
      <c r="ET22" s="161">
        <f>IFERROR(VLOOKUP(SUBSTITUTE(SUBSTITUTE(SUBSTITUTE($EF22,"~","~~"),"*","~*"),"?","~?"),'DADOS_MELHORIAS'!$O$2:$W$113,5,FALSE),0)</f>
        <v/>
      </c>
      <c r="EU22" s="161">
        <f>IFERROR(VLOOKUP(SUBSTITUTE(SUBSTITUTE(SUBSTITUTE($EG22,"~","~~"),"*","~*"),"?","~?"),'DADOS_MELHORIAS'!$O$2:$W$113,5,FALSE),0)</f>
        <v/>
      </c>
      <c r="EV22" s="161">
        <f>IFERROR(VLOOKUP(SUBSTITUTE(SUBSTITUTE(SUBSTITUTE($EH22,"~","~~"),"*","~*"),"?","~?"),'DADOS_MELHORIAS'!$O$2:$W$113,5,FALSE),0)</f>
        <v/>
      </c>
      <c r="EW22" s="161">
        <f>IFERROR(VLOOKUP(SUBSTITUTE(SUBSTITUTE(SUBSTITUTE($EE22,"~","~~"),"*","~*"),"?","~?"),'DADOS_MELHORIAS'!$O$2:$W$113,6,FALSE),0)+IFERROR(VLOOKUP(SUBSTITUTE(SUBSTITUTE(SUBSTITUTE($EF22,"~","~~"),"*","~*"),"?","~?"),'DADOS_MELHORIAS'!$O$2:$W$113,6,FALSE),0)+IFERROR(VLOOKUP(SUBSTITUTE(SUBSTITUTE(SUBSTITUTE($EG22,"~","~~"),"*","~*"),"?","~?"),'DADOS_MELHORIAS'!$O$2:$W$113,6,FALSE),0)+IFERROR(VLOOKUP(SUBSTITUTE(SUBSTITUTE(SUBSTITUTE($EH22,"~","~~"),"*","~*"),"?","~?"),'DADOS_MELHORIAS'!$O$2:$W$113,6,FALSE),0)</f>
        <v/>
      </c>
      <c r="EX22" s="161">
        <f>IFERROR(VLOOKUP(SUBSTITUTE(SUBSTITUTE(SUBSTITUTE($EE22,"~","~~"),"*","~*"),"?","~?"),'DADOS_MELHORIAS'!$O$2:$W$113,9,FALSE),0)+IFERROR(VLOOKUP(SUBSTITUTE(SUBSTITUTE(SUBSTITUTE($EF22,"~","~~"),"*","~*"),"?","~?"),'DADOS_MELHORIAS'!$O$2:$W$113,9,FALSE),0)+IFERROR(VLOOKUP(SUBSTITUTE(SUBSTITUTE(SUBSTITUTE($EG22,"~","~~"),"*","~*"),"?","~?"),'DADOS_MELHORIAS'!$O$2:$W$113,9,FALSE),0)+IFERROR(VLOOKUP(SUBSTITUTE(SUBSTITUTE(SUBSTITUTE($EH22,"~","~~"),"*","~*"),"?","~?"),'DADOS_MELHORIAS'!$O$2:$W$113,9,FALSE),0)</f>
        <v/>
      </c>
      <c r="EY22" s="161">
        <f>IF($EL22=0,0,INDEX($AD$2:$AD$11,$EL22))</f>
        <v/>
      </c>
      <c r="EZ22" s="161">
        <f>IF($EL22=0,0,INDEX($AE$2:$AE$11,$EL22))</f>
        <v/>
      </c>
      <c r="FA22" s="161">
        <f>IF($EL22=0,0,INDEX($AG$2:$AG$11,$EL22))</f>
        <v/>
      </c>
      <c r="FB22" s="161">
        <f>IFERROR(VLOOKUP(SUBSTITUTE(SUBSTITUTE(SUBSTITUTE($EI22,"~","~~"),"*","~*"),"?","~?"),'DADOS_RESTRICOES'!$M$2:$Q$54,3,FALSE),0)</f>
        <v/>
      </c>
      <c r="FC22" s="161">
        <f>IFERROR(VLOOKUP(SUBSTITUTE(SUBSTITUTE(SUBSTITUTE($EJ22,"~","~~"),"*","~*"),"?","~?"),'DADOS_RESTRICOES'!$M$2:$Q$54,3,FALSE),0)</f>
        <v/>
      </c>
      <c r="FD22" s="161">
        <f>IFERROR(VLOOKUP(SUBSTITUTE(SUBSTITUTE(SUBSTITUTE($EI22,"~","~~"),"*","~*"),"?","~?"),'DADOS_RESTRICOES'!$M$2:$Q$54,2,FALSE),"")</f>
        <v/>
      </c>
      <c r="FE22" s="161">
        <f>IFERROR(VLOOKUP(SUBSTITUTE(SUBSTITUTE(SUBSTITUTE($EJ22,"~","~~"),"*","~*"),"?","~?"),'DADOS_RESTRICOES'!$M$2:$Q$54,2,FALSE),"")</f>
        <v/>
      </c>
      <c r="FF22" s="161">
        <f>COUNTIF($EM22:$EQ22,1)</f>
        <v/>
      </c>
      <c r="FG22" s="161">
        <f>COUNTIF($EM22:$EQ22,2)</f>
        <v/>
      </c>
      <c r="FH22" s="161">
        <f>COUNTIF($EM22:$EQ22,3)</f>
        <v/>
      </c>
      <c r="FI22" s="161">
        <f>COUNTIF($EM22:$EQ22,4)</f>
        <v/>
      </c>
      <c r="FJ22" s="161">
        <f>COUNTIF($EM22:$EQ22,5)</f>
        <v/>
      </c>
      <c r="FK22" s="161">
        <f>COUNTIF($EM22:$EQ22,6)</f>
        <v/>
      </c>
      <c r="FL22" s="161">
        <f>COUNTIF($FB22:$FC22,1)</f>
        <v/>
      </c>
      <c r="FM22" s="161">
        <f>COUNTIF($FB22:$FC22,2)+$EY22</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(IF(COUNTIF($KW22:$KZ22,"Salto")&gt;0,1,0)+IF(COUNTIF($KW22:$KZ22,"Queima")&gt;0,1,0)+IF(COUNTIF($KW22:$KZ22,"Estilhaço")&gt;0,1,0))*FLOOR($FV22/2,1)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SUBSTITUTE(SUBSTITUTE(SUBSTITUTE($EI22,"~","~~"),"*","~*"),"?","~?"),'DADOS_RESTRICOES'!$M$2:$Q$54,4,FALSE),0)+IFERROR(VLOOKUP(SUBSTITUTE(SUBSTITUTE(SUBSTITUTE($EJ22,"~","~~"),"*","~*"),"?","~?"),'DADOS_RESTRICOES'!$M$2:$Q$54,4,FALSE),0)&gt;1,$FD22&amp;" e "&amp;$FE22&amp;" são as duas de frequência",""),IF(AND((COUNTIF($KW22:$KZ22,"Rápido")+COUNTIF($FD22:$FE22,"Rápido"))&gt;0,(COUNTIF($EE22:$EH22,"Atrasar")+COUNTIF($FD22:$FE22,"Atrasar"))&gt;0),"Rápido não entra com Atrasar",""),IF(AND((COUNTIF($KW22:$KZ22,"Reação")+COUNTIF($FD22:$FE22,"Reação"))&gt;0,(COUNTIF($KW22:$KZ22,"Rápido")+COUNTIF($FD22:$FE22,"Rápido"))&gt;0),"Reação não entra com Rápido",""),IF(AND((COUNTIF($KW22:$KZ22,"Reação")+COUNTIF($FD22:$FE22,"Reação"))&gt;0,(COUNTIF($KW22:$KZ22,"Armado")+COUNTIF($FD22:$FE22,"Armado"))&gt;0),"Reação não entra com Armado",""),IF(AND((COUNTIF($KW22:$KZ22,"Reação")+COUNTIF($FD22:$FE22,"Reação"))&gt;0,(COUNTIF($EE22:$EH22,"Atrasar")+COUNTIF($FD22:$FE22,"Atrasar"))&gt;0),"Reação não entra com Atrasar",""),IF(AND((COUNTIF($KW22:$KZ22,"Reação")+COUNTIF($FD22:$FE22,"Reação"))&gt;0,(COUNTIF($EE22:$EH22,"Parado")+COUNTIF($FD22:$FE22,"Parado"))&gt;0),"Reação não entra com Parado",""),IF(AND((COUNTIF($EE22:$EH22,"Atrasar")+COUNTIF($FD22:$FE22,"Atrasar"))&gt;0,(COUNTIF($EE22:$EH22,"Parado")+COUNTIF($FD22:$FE22,"Parado"))&gt;0),"Atrasar não entra com Parado",""),IF(AND((COUNTIF($KW22:$KZ22,"Armado")+COUNTIF($FD22:$FE22,"Armado"))&gt;0,(COUNTIF($EE22:$EH22,"Carregar")+COUNTIF($FD22:$FE22,"Carregar"))&gt;0),"Armado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Resistência",""),IF(AND(COUNTIF($KW22:$KZ22,"Inescapável")&gt;0,OR($FN22&gt;1,$FO22&gt;0)),"Inescapável não aceita outra peça",""),IF(AND($DZ22=1,$EB22&lt;3),"Liberação Máxima é de Classe 3 ou mais",""),IF(AND($DZ22=1,OR($EZ22=1,$EZ22=2)),"Liberação Máxima não serve para cura",""),IF(AND($DZ22=1,COUNTIF($KW22:$KZ22,"Inescapável")+COUNTIF($KW22:$KZ22,"Toca a Alma")&gt;0),"Esta peça não entra numa Liberação Máxima",""),IF($FV22*IF(COUNTIF($KW22:$KZ22,"Remate")&gt;0,1.25,1)+$FW22&gt;4*$EB22,($FV22*IF(COUNTIF($KW22:$KZ22,"Remate")&gt;0,1.25,1)+$FW22)&amp;" dados somando repetições"&amp;IF(COUNTIF($KW22:$KZ22,"Remate")&gt;0," e o Remate","")&amp;": o teto da Classe "&amp;$EB22&amp;" é "&amp;4*$EB22,""))),IF(AND($EE22&lt;&gt;"",COUNTIF('DADOS_MELHORIAS'!$O$2:$O$113,SUBSTITUTE(SUBSTITUTE(SUBSTITUTE($EE22,"~","~~"),"*","~*"),"?","~?"))=0),"Melhoria não cadastrada ou com erro: "&amp;$EE22,""),IF(AND($EF22&lt;&gt;"",COUNTIF('DADOS_MELHORIAS'!$O$2:$O$113,SUBSTITUTE(SUBSTITUTE(SUBSTITUTE($EF22,"~","~~"),"*","~*"),"?","~?"))=0),"Melhoria não cadastrada ou com erro: "&amp;$EF22,""),IF(AND($EG22&lt;&gt;"",COUNTIF('DADOS_MELHORIAS'!$O$2:$O$113,SUBSTITUTE(SUBSTITUTE(SUBSTITUTE($EG22,"~","~~"),"*","~*"),"?","~?"))=0),"Melhoria não cadastrada ou com erro: "&amp;$EG22,""),IF(AND($EH22&lt;&gt;"",COUNTIF('DADOS_MELHORIAS'!$O$2:$O$113,SUBSTITUTE(SUBSTITUTE(SUBSTITUTE($EH22,"~","~~"),"*","~*"),"?","~?"))=0),"Melhoria não cadastrada ou com erro: "&amp;$EH22,""),IF(AND($EI22&lt;&gt;"",COUNTIF('DADOS_RESTRICOES'!$M$2:$M$54,SUBSTITUTE(SUBSTITUTE(SUBSTITUTE($EI22,"~","~~"),"*","~*"),"?","~?"))=0),"Restrição não cadastrada ou com erro: "&amp;$EI22,""),IF(AND($EJ22&lt;&gt;"",COUNTIF('DADOS_RESTRICOES'!$M$2:$M$54,SUBSTITUTE(SUBSTITUTE(SUBSTITUTE($EJ22,"~","~~"),"*","~*"),"?","~?"))=0),"Restrição não cadastrada ou com erro: "&amp;$EJ22,"")))</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inteira",IF(COUNTIF($FD22:$FE22,"Atrasar")&gt;0,IF(COUNTIF($FD22:$FE22,"Carregar")&gt;0,"Rodada +1 turno","Rodada inteira"),IF(COUNTIF($KW22:$KZ22,"Rápido")&gt;0,"Bônus",IF(COUNTIF($KW22:$KZ22,"Reação")&gt;0,"Reação","Padrão"))&amp;IF(COUNTIF($FD22:$FE22,"Carregar")&gt;0," +1 turno",""))))</f>
        <v/>
      </c>
      <c r="GT22" s="161">
        <f>IF(OR($EK22=0,$EL22=0),"",IF(COUNTIF($KW22:$KZ22,"Inescapável")&gt;0,"Automático",IF(COUNTIF($KW22:$KZ22,"Certeiro")&gt;0,"TR para metade",IF(AND($EX22&gt;0,$FA22=0,INDEX($AF$2:$AF$11,$EL22)="Acerto"),"Acerto + TR",INDEX($AF$2:$AF$11,$EL22)))))</f>
        <v/>
      </c>
      <c r="GU22" s="161">
        <f>IF(OR($EK22=0,$EL22=0),"",IF(OR($EZ22&gt;=2,$FV22=0),UPPER(LEFT(INDEX($GE22:$GK22,1,$EB22),1))&amp;MID(INDEX($GE22:$GK22,1,$EB22),2,99),UPPER(LEFT(INDEX($GE22:$GK22,1,$EB22),1))&amp;MID(INDEX($GE22:$GK22,1,$EB22),2,99)&amp;" = "&amp;FLOOR($FV22*4.5,1)&amp;IF($FW22&gt;0," · +"&amp;$FW22&amp;"d8","")))</f>
        <v/>
      </c>
      <c r="GV22" s="161">
        <f>COUNTIF($KW22:$KZ22,"Longe")+3*COUNTIF($KW22:$KZ22,"Muito Longe")</f>
        <v/>
      </c>
      <c r="GW22" s="161">
        <f>COUNTIF($KW22:$KZ22,"Maior")+3*COUNTIF($KW22:$KZ22,"Muito Maior")</f>
        <v/>
      </c>
      <c r="GX22" s="161">
        <f>IF($EL22=0,0,CHOOSE(1+INDEX($AH$2:$AH$11,$EL22),0,$GV22,$GW22,$GV22+$GW22))</f>
        <v/>
      </c>
      <c r="GY22" s="161">
        <f>IF($EL22=0,0,CHOOSE(1+INDEX($AI$2:$AI$11,$EL22),0,$GV22,$GW22,$GV22+$GW22))</f>
        <v/>
      </c>
      <c r="GZ22" s="161">
        <f>IF(OR($EK22=0,$EL22=0),"",INDEX($AP$2:$AU$31,($EL22-1)*3+IF($EB22&gt;=6,3,2),1+MIN(5,$GX22))&amp;INDEX($AV$2:$BA$31,($EL22-1)*3+IF($EB22&gt;=6,3,2),1+MIN(5,$GY22))&amp;IF(INDEX($AJ$2:$AJ$11,$EL22)=1,IF(COUNTIF($KW22:$KZ22,"Mais Um")&gt;0," · +"&amp;COUNTIF($KW22:$KZ22,"Mais Um")&amp;IF(COUNTIF($KW22:$KZ22,"Mais Um")&gt;1," alvos"," alvo"),"")&amp;IF(COUNTIF($KW22:$KZ22,"Rajada")&gt;0,"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c r="KW22">
        <f>IF($EE22="","",IFERROR(VLOOKUP(SUBSTITUTE(SUBSTITUTE(SUBSTITUTE($EE22,"~","~~"),"*","~*"),"?","~?"),'DADOS_MELHORIAS'!$O$2:$X$113,10,FALSE),$EE22))</f>
        <v/>
      </c>
      <c r="KX22">
        <f>IF($EF22="","",IFERROR(VLOOKUP(SUBSTITUTE(SUBSTITUTE(SUBSTITUTE($EF22,"~","~~"),"*","~*"),"?","~?"),'DADOS_MELHORIAS'!$O$2:$X$113,10,FALSE),$EF22))</f>
        <v/>
      </c>
      <c r="KY22">
        <f>IF($EG22="","",IFERROR(VLOOKUP(SUBSTITUTE(SUBSTITUTE(SUBSTITUTE($EG22,"~","~~"),"*","~*"),"?","~?"),'DADOS_MELHORIAS'!$O$2:$X$113,10,FALSE),$EG22))</f>
        <v/>
      </c>
      <c r="KZ22">
        <f>IF($EH22="","",IFERROR(VLOOKUP(SUBSTITUTE(SUBSTITUTE(SUBSTITUTE($EH22,"~","~~"),"*","~*"),"?","~?"),'DADOS_MELHORIAS'!$O$2:$X$113,10,FALSE),$EH22))</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$BE23+3*IFERROR(VLOOKUP($BD23,'DADOS_CRIACAO'!$H$2:$K$20,3,FALSE),0)</f>
        <v/>
      </c>
      <c r="BG23" s="161">
        <f>IFERROR(VLOOKUP($BD23,'DADOS_CRIACAO'!$H$2:$K$20,4,FALSE),0)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IFERROR(MATCH($ED23,$Y$2:$Y$11,0),0)</f>
        <v/>
      </c>
      <c r="EM23" s="161">
        <f>IF($EL23=0,0,INDEX($AB$2:$AB$11,$EL23))</f>
        <v/>
      </c>
      <c r="EN23" s="161">
        <f>IFERROR(VLOOKUP(SUBSTITUTE(SUBSTITUTE(SUBSTITUTE($EE23,"~","~~"),"*","~*"),"?","~?"),'DADOS_MELHORIAS'!$O$2:$W$113,4,FALSE),0)</f>
        <v/>
      </c>
      <c r="EO23" s="161">
        <f>IFERROR(VLOOKUP(SUBSTITUTE(SUBSTITUTE(SUBSTITUTE($EF23,"~","~~"),"*","~*"),"?","~?"),'DADOS_MELHORIAS'!$O$2:$W$113,4,FALSE),0)</f>
        <v/>
      </c>
      <c r="EP23" s="161">
        <f>IFERROR(VLOOKUP(SUBSTITUTE(SUBSTITUTE(SUBSTITUTE($EG23,"~","~~"),"*","~*"),"?","~?"),'DADOS_MELHORIAS'!$O$2:$W$113,4,FALSE),0)</f>
        <v/>
      </c>
      <c r="EQ23" s="161">
        <f>IFERROR(VLOOKUP(SUBSTITUTE(SUBSTITUTE(SUBSTITUTE($EH23,"~","~~"),"*","~*"),"?","~?"),'DADOS_MELHORIAS'!$O$2:$W$113,4,FALSE),0)</f>
        <v/>
      </c>
      <c r="ER23" s="161">
        <f>IF($EL23=0,0,INDEX($AC$2:$AC$11,$EL23))</f>
        <v/>
      </c>
      <c r="ES23" s="161">
        <f>IFERROR(VLOOKUP(SUBSTITUTE(SUBSTITUTE(SUBSTITUTE($EE23,"~","~~"),"*","~*"),"?","~?"),'DADOS_MELHORIAS'!$O$2:$W$113,5,FALSE),0)</f>
        <v/>
      </c>
      <c r="ET23" s="161">
        <f>IFERROR(VLOOKUP(SUBSTITUTE(SUBSTITUTE(SUBSTITUTE($EF23,"~","~~"),"*","~*"),"?","~?"),'DADOS_MELHORIAS'!$O$2:$W$113,5,FALSE),0)</f>
        <v/>
      </c>
      <c r="EU23" s="161">
        <f>IFERROR(VLOOKUP(SUBSTITUTE(SUBSTITUTE(SUBSTITUTE($EG23,"~","~~"),"*","~*"),"?","~?"),'DADOS_MELHORIAS'!$O$2:$W$113,5,FALSE),0)</f>
        <v/>
      </c>
      <c r="EV23" s="161">
        <f>IFERROR(VLOOKUP(SUBSTITUTE(SUBSTITUTE(SUBSTITUTE($EH23,"~","~~"),"*","~*"),"?","~?"),'DADOS_MELHORIAS'!$O$2:$W$113,5,FALSE),0)</f>
        <v/>
      </c>
      <c r="EW23" s="161">
        <f>IFERROR(VLOOKUP(SUBSTITUTE(SUBSTITUTE(SUBSTITUTE($EE23,"~","~~"),"*","~*"),"?","~?"),'DADOS_MELHORIAS'!$O$2:$W$113,6,FALSE),0)+IFERROR(VLOOKUP(SUBSTITUTE(SUBSTITUTE(SUBSTITUTE($EF23,"~","~~"),"*","~*"),"?","~?"),'DADOS_MELHORIAS'!$O$2:$W$113,6,FALSE),0)+IFERROR(VLOOKUP(SUBSTITUTE(SUBSTITUTE(SUBSTITUTE($EG23,"~","~~"),"*","~*"),"?","~?"),'DADOS_MELHORIAS'!$O$2:$W$113,6,FALSE),0)+IFERROR(VLOOKUP(SUBSTITUTE(SUBSTITUTE(SUBSTITUTE($EH23,"~","~~"),"*","~*"),"?","~?"),'DADOS_MELHORIAS'!$O$2:$W$113,6,FALSE),0)</f>
        <v/>
      </c>
      <c r="EX23" s="161">
        <f>IFERROR(VLOOKUP(SUBSTITUTE(SUBSTITUTE(SUBSTITUTE($EE23,"~","~~"),"*","~*"),"?","~?"),'DADOS_MELHORIAS'!$O$2:$W$113,9,FALSE),0)+IFERROR(VLOOKUP(SUBSTITUTE(SUBSTITUTE(SUBSTITUTE($EF23,"~","~~"),"*","~*"),"?","~?"),'DADOS_MELHORIAS'!$O$2:$W$113,9,FALSE),0)+IFERROR(VLOOKUP(SUBSTITUTE(SUBSTITUTE(SUBSTITUTE($EG23,"~","~~"),"*","~*"),"?","~?"),'DADOS_MELHORIAS'!$O$2:$W$113,9,FALSE),0)+IFERROR(VLOOKUP(SUBSTITUTE(SUBSTITUTE(SUBSTITUTE($EH23,"~","~~"),"*","~*"),"?","~?"),'DADOS_MELHORIAS'!$O$2:$W$113,9,FALSE),0)</f>
        <v/>
      </c>
      <c r="EY23" s="161">
        <f>IF($EL23=0,0,INDEX($AD$2:$AD$11,$EL23))</f>
        <v/>
      </c>
      <c r="EZ23" s="161">
        <f>IF($EL23=0,0,INDEX($AE$2:$AE$11,$EL23))</f>
        <v/>
      </c>
      <c r="FA23" s="161">
        <f>IF($EL23=0,0,INDEX($AG$2:$AG$11,$EL23))</f>
        <v/>
      </c>
      <c r="FB23" s="161">
        <f>IFERROR(VLOOKUP(SUBSTITUTE(SUBSTITUTE(SUBSTITUTE($EI23,"~","~~"),"*","~*"),"?","~?"),'DADOS_RESTRICOES'!$M$2:$Q$54,3,FALSE),0)</f>
        <v/>
      </c>
      <c r="FC23" s="161">
        <f>IFERROR(VLOOKUP(SUBSTITUTE(SUBSTITUTE(SUBSTITUTE($EJ23,"~","~~"),"*","~*"),"?","~?"),'DADOS_RESTRICOES'!$M$2:$Q$54,3,FALSE),0)</f>
        <v/>
      </c>
      <c r="FD23" s="161">
        <f>IFERROR(VLOOKUP(SUBSTITUTE(SUBSTITUTE(SUBSTITUTE($EI23,"~","~~"),"*","~*"),"?","~?"),'DADOS_RESTRICOES'!$M$2:$Q$54,2,FALSE),"")</f>
        <v/>
      </c>
      <c r="FE23" s="161">
        <f>IFERROR(VLOOKUP(SUBSTITUTE(SUBSTITUTE(SUBSTITUTE($EJ23,"~","~~"),"*","~*"),"?","~?"),'DADOS_RESTRICOES'!$M$2:$Q$54,2,FALSE),"")</f>
        <v/>
      </c>
      <c r="FF23" s="161">
        <f>COUNTIF($EM23:$EQ23,1)</f>
        <v/>
      </c>
      <c r="FG23" s="161">
        <f>COUNTIF($EM23:$EQ23,2)</f>
        <v/>
      </c>
      <c r="FH23" s="161">
        <f>COUNTIF($EM23:$EQ23,3)</f>
        <v/>
      </c>
      <c r="FI23" s="161">
        <f>COUNTIF($EM23:$EQ23,4)</f>
        <v/>
      </c>
      <c r="FJ23" s="161">
        <f>COUNTIF($EM23:$EQ23,5)</f>
        <v/>
      </c>
      <c r="FK23" s="161">
        <f>COUNTIF($EM23:$EQ23,6)</f>
        <v/>
      </c>
      <c r="FL23" s="161">
        <f>COUNTIF($FB23:$FC23,1)</f>
        <v/>
      </c>
      <c r="FM23" s="161">
        <f>COUNTIF($FB23:$FC23,2)+$EY23</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(IF(COUNTIF($KW23:$KZ23,"Salto")&gt;0,1,0)+IF(COUNTIF($KW23:$KZ23,"Queima")&gt;0,1,0)+IF(COUNTIF($KW23:$KZ23,"Estilhaço")&gt;0,1,0))*FLOOR($FV23/2,1)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SUBSTITUTE(SUBSTITUTE(SUBSTITUTE($EI23,"~","~~"),"*","~*"),"?","~?"),'DADOS_RESTRICOES'!$M$2:$Q$54,4,FALSE),0)+IFERROR(VLOOKUP(SUBSTITUTE(SUBSTITUTE(SUBSTITUTE($EJ23,"~","~~"),"*","~*"),"?","~?"),'DADOS_RESTRICOES'!$M$2:$Q$54,4,FALSE),0)&gt;1,$FD23&amp;" e "&amp;$FE23&amp;" são as duas de frequência",""),IF(AND((COUNTIF($KW23:$KZ23,"Rápido")+COUNTIF($FD23:$FE23,"Rápido"))&gt;0,(COUNTIF($EE23:$EH23,"Atrasar")+COUNTIF($FD23:$FE23,"Atrasar"))&gt;0),"Rápido não entra com Atrasar",""),IF(AND((COUNTIF($KW23:$KZ23,"Reação")+COUNTIF($FD23:$FE23,"Reação"))&gt;0,(COUNTIF($KW23:$KZ23,"Rápido")+COUNTIF($FD23:$FE23,"Rápido"))&gt;0),"Reação não entra com Rápido",""),IF(AND((COUNTIF($KW23:$KZ23,"Reação")+COUNTIF($FD23:$FE23,"Reação"))&gt;0,(COUNTIF($KW23:$KZ23,"Armado")+COUNTIF($FD23:$FE23,"Armado"))&gt;0),"Reação não entra com Armado",""),IF(AND((COUNTIF($KW23:$KZ23,"Reação")+COUNTIF($FD23:$FE23,"Reação"))&gt;0,(COUNTIF($EE23:$EH23,"Atrasar")+COUNTIF($FD23:$FE23,"Atrasar"))&gt;0),"Reação não entra com Atrasar",""),IF(AND((COUNTIF($KW23:$KZ23,"Reação")+COUNTIF($FD23:$FE23,"Reação"))&gt;0,(COUNTIF($EE23:$EH23,"Parado")+COUNTIF($FD23:$FE23,"Parado"))&gt;0),"Reação não entra com Parado",""),IF(AND((COUNTIF($EE23:$EH23,"Atrasar")+COUNTIF($FD23:$FE23,"Atrasar"))&gt;0,(COUNTIF($EE23:$EH23,"Parado")+COUNTIF($FD23:$FE23,"Parado"))&gt;0),"Atrasar não entra com Parado",""),IF(AND((COUNTIF($KW23:$KZ23,"Armado")+COUNTIF($FD23:$FE23,"Armado"))&gt;0,(COUNTIF($EE23:$EH23,"Carregar")+COUNTIF($FD23:$FE23,"Carregar"))&gt;0),"Armado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Resistência",""),IF(AND(COUNTIF($KW23:$KZ23,"Inescapável")&gt;0,OR($FN23&gt;1,$FO23&gt;0)),"Inescapável não aceita outra peça",""),IF(AND($DZ23=1,$EB23&lt;3),"Liberação Máxima é de Classe 3 ou mais",""),IF(AND($DZ23=1,OR($EZ23=1,$EZ23=2)),"Liberação Máxima não serve para cura",""),IF(AND($DZ23=1,COUNTIF($KW23:$KZ23,"Inescapável")+COUNTIF($KW23:$KZ23,"Toca a Alma")&gt;0),"Esta peça não entra numa Liberação Máxima",""),IF($FV23*IF(COUNTIF($KW23:$KZ23,"Remate")&gt;0,1.25,1)+$FW23&gt;4*$EB23,($FV23*IF(COUNTIF($KW23:$KZ23,"Remate")&gt;0,1.25,1)+$FW23)&amp;" dados somando repetições"&amp;IF(COUNTIF($KW23:$KZ23,"Remate")&gt;0," e o Remate","")&amp;": o teto da Classe "&amp;$EB23&amp;" é "&amp;4*$EB23,""))),IF(AND($EE23&lt;&gt;"",COUNTIF('DADOS_MELHORIAS'!$O$2:$O$113,SUBSTITUTE(SUBSTITUTE(SUBSTITUTE($EE23,"~","~~"),"*","~*"),"?","~?"))=0),"Melhoria não cadastrada ou com erro: "&amp;$EE23,""),IF(AND($EF23&lt;&gt;"",COUNTIF('DADOS_MELHORIAS'!$O$2:$O$113,SUBSTITUTE(SUBSTITUTE(SUBSTITUTE($EF23,"~","~~"),"*","~*"),"?","~?"))=0),"Melhoria não cadastrada ou com erro: "&amp;$EF23,""),IF(AND($EG23&lt;&gt;"",COUNTIF('DADOS_MELHORIAS'!$O$2:$O$113,SUBSTITUTE(SUBSTITUTE(SUBSTITUTE($EG23,"~","~~"),"*","~*"),"?","~?"))=0),"Melhoria não cadastrada ou com erro: "&amp;$EG23,""),IF(AND($EH23&lt;&gt;"",COUNTIF('DADOS_MELHORIAS'!$O$2:$O$113,SUBSTITUTE(SUBSTITUTE(SUBSTITUTE($EH23,"~","~~"),"*","~*"),"?","~?"))=0),"Melhoria não cadastrada ou com erro: "&amp;$EH23,""),IF(AND($EI23&lt;&gt;"",COUNTIF('DADOS_RESTRICOES'!$M$2:$M$54,SUBSTITUTE(SUBSTITUTE(SUBSTITUTE($EI23,"~","~~"),"*","~*"),"?","~?"))=0),"Restrição não cadastrada ou com erro: "&amp;$EI23,""),IF(AND($EJ23&lt;&gt;"",COUNTIF('DADOS_RESTRICOES'!$M$2:$M$54,SUBSTITUTE(SUBSTITUTE(SUBSTITUTE($EJ23,"~","~~"),"*","~*"),"?","~?"))=0),"Restrição não cadastrada ou com erro: "&amp;$EJ23,"")))</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inteira",IF(COUNTIF($FD23:$FE23,"Atrasar")&gt;0,IF(COUNTIF($FD23:$FE23,"Carregar")&gt;0,"Rodada +1 turno","Rodada inteira"),IF(COUNTIF($KW23:$KZ23,"Rápido")&gt;0,"Bônus",IF(COUNTIF($KW23:$KZ23,"Reação")&gt;0,"Reação","Padrão"))&amp;IF(COUNTIF($FD23:$FE23,"Carregar")&gt;0," +1 turno",""))))</f>
        <v/>
      </c>
      <c r="GT23" s="161">
        <f>IF(OR($EK23=0,$EL23=0),"",IF(COUNTIF($KW23:$KZ23,"Inescapável")&gt;0,"Automático",IF(COUNTIF($KW23:$KZ23,"Certeiro")&gt;0,"TR para metade",IF(AND($EX23&gt;0,$FA23=0,INDEX($AF$2:$AF$11,$EL23)="Acerto"),"Acerto + TR",INDEX($AF$2:$AF$11,$EL23)))))</f>
        <v/>
      </c>
      <c r="GU23" s="161">
        <f>IF(OR($EK23=0,$EL23=0),"",IF(OR($EZ23&gt;=2,$FV23=0),UPPER(LEFT(INDEX($GE23:$GK23,1,$EB23),1))&amp;MID(INDEX($GE23:$GK23,1,$EB23),2,99),UPPER(LEFT(INDEX($GE23:$GK23,1,$EB23),1))&amp;MID(INDEX($GE23:$GK23,1,$EB23),2,99)&amp;" = "&amp;FLOOR($FV23*4.5,1)&amp;IF($FW23&gt;0," · +"&amp;$FW23&amp;"d8","")))</f>
        <v/>
      </c>
      <c r="GV23" s="161">
        <f>COUNTIF($KW23:$KZ23,"Longe")+3*COUNTIF($KW23:$KZ23,"Muito Longe")</f>
        <v/>
      </c>
      <c r="GW23" s="161">
        <f>COUNTIF($KW23:$KZ23,"Maior")+3*COUNTIF($KW23:$KZ23,"Muito Maior")</f>
        <v/>
      </c>
      <c r="GX23" s="161">
        <f>IF($EL23=0,0,CHOOSE(1+INDEX($AH$2:$AH$11,$EL23),0,$GV23,$GW23,$GV23+$GW23))</f>
        <v/>
      </c>
      <c r="GY23" s="161">
        <f>IF($EL23=0,0,CHOOSE(1+INDEX($AI$2:$AI$11,$EL23),0,$GV23,$GW23,$GV23+$GW23))</f>
        <v/>
      </c>
      <c r="GZ23" s="161">
        <f>IF(OR($EK23=0,$EL23=0),"",INDEX($AP$2:$AU$31,($EL23-1)*3+IF($EB23&gt;=6,3,2),1+MIN(5,$GX23))&amp;INDEX($AV$2:$BA$31,($EL23-1)*3+IF($EB23&gt;=6,3,2),1+MIN(5,$GY23))&amp;IF(INDEX($AJ$2:$AJ$11,$EL23)=1,IF(COUNTIF($KW23:$KZ23,"Mais Um")&gt;0," · +"&amp;COUNTIF($KW23:$KZ23,"Mais Um")&amp;IF(COUNTIF($KW23:$KZ23,"Mais Um")&gt;1," alvos"," alvo"),"")&amp;IF(COUNTIF($KW23:$KZ23,"Rajada")&gt;0,"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c r="KW23">
        <f>IF($EE23="","",IFERROR(VLOOKUP(SUBSTITUTE(SUBSTITUTE(SUBSTITUTE($EE23,"~","~~"),"*","~*"),"?","~?"),'DADOS_MELHORIAS'!$O$2:$X$113,10,FALSE),$EE23))</f>
        <v/>
      </c>
      <c r="KX23">
        <f>IF($EF23="","",IFERROR(VLOOKUP(SUBSTITUTE(SUBSTITUTE(SUBSTITUTE($EF23,"~","~~"),"*","~*"),"?","~?"),'DADOS_MELHORIAS'!$O$2:$X$113,10,FALSE),$EF23))</f>
        <v/>
      </c>
      <c r="KY23">
        <f>IF($EG23="","",IFERROR(VLOOKUP(SUBSTITUTE(SUBSTITUTE(SUBSTITUTE($EG23,"~","~~"),"*","~*"),"?","~?"),'DADOS_MELHORIAS'!$O$2:$X$113,10,FALSE),$EG23))</f>
        <v/>
      </c>
      <c r="KZ23">
        <f>IF($EH23="","",IFERROR(VLOOKUP(SUBSTITUTE(SUBSTITUTE(SUBSTITUTE($EH23,"~","~~"),"*","~*"),"?","~?"),'DADOS_MELHORIAS'!$O$2:$X$113,10,FALSE),$EH23))</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$BE24+3*IFERROR(VLOOKUP($BD24,'DADOS_CRIACAO'!$H$2:$K$20,3,FALSE),0)</f>
        <v/>
      </c>
      <c r="BG24" s="161">
        <f>IFERROR(VLOOKUP($BD24,'DADOS_CRIACAO'!$H$2:$K$20,4,FALSE),0)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IFERROR(MATCH($ED24,$Y$2:$Y$11,0),0)</f>
        <v/>
      </c>
      <c r="EM24" s="161">
        <f>IF($EL24=0,0,INDEX($AB$2:$AB$11,$EL24))</f>
        <v/>
      </c>
      <c r="EN24" s="161">
        <f>IFERROR(VLOOKUP(SUBSTITUTE(SUBSTITUTE(SUBSTITUTE($EE24,"~","~~"),"*","~*"),"?","~?"),'DADOS_MELHORIAS'!$O$2:$W$113,4,FALSE),0)</f>
        <v/>
      </c>
      <c r="EO24" s="161">
        <f>IFERROR(VLOOKUP(SUBSTITUTE(SUBSTITUTE(SUBSTITUTE($EF24,"~","~~"),"*","~*"),"?","~?"),'DADOS_MELHORIAS'!$O$2:$W$113,4,FALSE),0)</f>
        <v/>
      </c>
      <c r="EP24" s="161">
        <f>IFERROR(VLOOKUP(SUBSTITUTE(SUBSTITUTE(SUBSTITUTE($EG24,"~","~~"),"*","~*"),"?","~?"),'DADOS_MELHORIAS'!$O$2:$W$113,4,FALSE),0)</f>
        <v/>
      </c>
      <c r="EQ24" s="161">
        <f>IFERROR(VLOOKUP(SUBSTITUTE(SUBSTITUTE(SUBSTITUTE($EH24,"~","~~"),"*","~*"),"?","~?"),'DADOS_MELHORIAS'!$O$2:$W$113,4,FALSE),0)</f>
        <v/>
      </c>
      <c r="ER24" s="161">
        <f>IF($EL24=0,0,INDEX($AC$2:$AC$11,$EL24))</f>
        <v/>
      </c>
      <c r="ES24" s="161">
        <f>IFERROR(VLOOKUP(SUBSTITUTE(SUBSTITUTE(SUBSTITUTE($EE24,"~","~~"),"*","~*"),"?","~?"),'DADOS_MELHORIAS'!$O$2:$W$113,5,FALSE),0)</f>
        <v/>
      </c>
      <c r="ET24" s="161">
        <f>IFERROR(VLOOKUP(SUBSTITUTE(SUBSTITUTE(SUBSTITUTE($EF24,"~","~~"),"*","~*"),"?","~?"),'DADOS_MELHORIAS'!$O$2:$W$113,5,FALSE),0)</f>
        <v/>
      </c>
      <c r="EU24" s="161">
        <f>IFERROR(VLOOKUP(SUBSTITUTE(SUBSTITUTE(SUBSTITUTE($EG24,"~","~~"),"*","~*"),"?","~?"),'DADOS_MELHORIAS'!$O$2:$W$113,5,FALSE),0)</f>
        <v/>
      </c>
      <c r="EV24" s="161">
        <f>IFERROR(VLOOKUP(SUBSTITUTE(SUBSTITUTE(SUBSTITUTE($EH24,"~","~~"),"*","~*"),"?","~?"),'DADOS_MELHORIAS'!$O$2:$W$113,5,FALSE),0)</f>
        <v/>
      </c>
      <c r="EW24" s="161">
        <f>IFERROR(VLOOKUP(SUBSTITUTE(SUBSTITUTE(SUBSTITUTE($EE24,"~","~~"),"*","~*"),"?","~?"),'DADOS_MELHORIAS'!$O$2:$W$113,6,FALSE),0)+IFERROR(VLOOKUP(SUBSTITUTE(SUBSTITUTE(SUBSTITUTE($EF24,"~","~~"),"*","~*"),"?","~?"),'DADOS_MELHORIAS'!$O$2:$W$113,6,FALSE),0)+IFERROR(VLOOKUP(SUBSTITUTE(SUBSTITUTE(SUBSTITUTE($EG24,"~","~~"),"*","~*"),"?","~?"),'DADOS_MELHORIAS'!$O$2:$W$113,6,FALSE),0)+IFERROR(VLOOKUP(SUBSTITUTE(SUBSTITUTE(SUBSTITUTE($EH24,"~","~~"),"*","~*"),"?","~?"),'DADOS_MELHORIAS'!$O$2:$W$113,6,FALSE),0)</f>
        <v/>
      </c>
      <c r="EX24" s="161">
        <f>IFERROR(VLOOKUP(SUBSTITUTE(SUBSTITUTE(SUBSTITUTE($EE24,"~","~~"),"*","~*"),"?","~?"),'DADOS_MELHORIAS'!$O$2:$W$113,9,FALSE),0)+IFERROR(VLOOKUP(SUBSTITUTE(SUBSTITUTE(SUBSTITUTE($EF24,"~","~~"),"*","~*"),"?","~?"),'DADOS_MELHORIAS'!$O$2:$W$113,9,FALSE),0)+IFERROR(VLOOKUP(SUBSTITUTE(SUBSTITUTE(SUBSTITUTE($EG24,"~","~~"),"*","~*"),"?","~?"),'DADOS_MELHORIAS'!$O$2:$W$113,9,FALSE),0)+IFERROR(VLOOKUP(SUBSTITUTE(SUBSTITUTE(SUBSTITUTE($EH24,"~","~~"),"*","~*"),"?","~?"),'DADOS_MELHORIAS'!$O$2:$W$113,9,FALSE),0)</f>
        <v/>
      </c>
      <c r="EY24" s="161">
        <f>IF($EL24=0,0,INDEX($AD$2:$AD$11,$EL24))</f>
        <v/>
      </c>
      <c r="EZ24" s="161">
        <f>IF($EL24=0,0,INDEX($AE$2:$AE$11,$EL24))</f>
        <v/>
      </c>
      <c r="FA24" s="161">
        <f>IF($EL24=0,0,INDEX($AG$2:$AG$11,$EL24))</f>
        <v/>
      </c>
      <c r="FB24" s="161">
        <f>IFERROR(VLOOKUP(SUBSTITUTE(SUBSTITUTE(SUBSTITUTE($EI24,"~","~~"),"*","~*"),"?","~?"),'DADOS_RESTRICOES'!$M$2:$Q$54,3,FALSE),0)</f>
        <v/>
      </c>
      <c r="FC24" s="161">
        <f>IFERROR(VLOOKUP(SUBSTITUTE(SUBSTITUTE(SUBSTITUTE($EJ24,"~","~~"),"*","~*"),"?","~?"),'DADOS_RESTRICOES'!$M$2:$Q$54,3,FALSE),0)</f>
        <v/>
      </c>
      <c r="FD24" s="161">
        <f>IFERROR(VLOOKUP(SUBSTITUTE(SUBSTITUTE(SUBSTITUTE($EI24,"~","~~"),"*","~*"),"?","~?"),'DADOS_RESTRICOES'!$M$2:$Q$54,2,FALSE),"")</f>
        <v/>
      </c>
      <c r="FE24" s="161">
        <f>IFERROR(VLOOKUP(SUBSTITUTE(SUBSTITUTE(SUBSTITUTE($EJ24,"~","~~"),"*","~*"),"?","~?"),'DADOS_RESTRICOES'!$M$2:$Q$54,2,FALSE),"")</f>
        <v/>
      </c>
      <c r="FF24" s="161">
        <f>COUNTIF($EM24:$EQ24,1)</f>
        <v/>
      </c>
      <c r="FG24" s="161">
        <f>COUNTIF($EM24:$EQ24,2)</f>
        <v/>
      </c>
      <c r="FH24" s="161">
        <f>COUNTIF($EM24:$EQ24,3)</f>
        <v/>
      </c>
      <c r="FI24" s="161">
        <f>COUNTIF($EM24:$EQ24,4)</f>
        <v/>
      </c>
      <c r="FJ24" s="161">
        <f>COUNTIF($EM24:$EQ24,5)</f>
        <v/>
      </c>
      <c r="FK24" s="161">
        <f>COUNTIF($EM24:$EQ24,6)</f>
        <v/>
      </c>
      <c r="FL24" s="161">
        <f>COUNTIF($FB24:$FC24,1)</f>
        <v/>
      </c>
      <c r="FM24" s="161">
        <f>COUNTIF($FB24:$FC24,2)+$EY24</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(IF(COUNTIF($KW24:$KZ24,"Salto")&gt;0,1,0)+IF(COUNTIF($KW24:$KZ24,"Queima")&gt;0,1,0)+IF(COUNTIF($KW24:$KZ24,"Estilhaço")&gt;0,1,0))*FLOOR($FV24/2,1)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SUBSTITUTE(SUBSTITUTE(SUBSTITUTE($EI24,"~","~~"),"*","~*"),"?","~?"),'DADOS_RESTRICOES'!$M$2:$Q$54,4,FALSE),0)+IFERROR(VLOOKUP(SUBSTITUTE(SUBSTITUTE(SUBSTITUTE($EJ24,"~","~~"),"*","~*"),"?","~?"),'DADOS_RESTRICOES'!$M$2:$Q$54,4,FALSE),0)&gt;1,$FD24&amp;" e "&amp;$FE24&amp;" são as duas de frequência",""),IF(AND((COUNTIF($KW24:$KZ24,"Rápido")+COUNTIF($FD24:$FE24,"Rápido"))&gt;0,(COUNTIF($EE24:$EH24,"Atrasar")+COUNTIF($FD24:$FE24,"Atrasar"))&gt;0),"Rápido não entra com Atrasar",""),IF(AND((COUNTIF($KW24:$KZ24,"Reação")+COUNTIF($FD24:$FE24,"Reação"))&gt;0,(COUNTIF($KW24:$KZ24,"Rápido")+COUNTIF($FD24:$FE24,"Rápido"))&gt;0),"Reação não entra com Rápido",""),IF(AND((COUNTIF($KW24:$KZ24,"Reação")+COUNTIF($FD24:$FE24,"Reação"))&gt;0,(COUNTIF($KW24:$KZ24,"Armado")+COUNTIF($FD24:$FE24,"Armado"))&gt;0),"Reação não entra com Armado",""),IF(AND((COUNTIF($KW24:$KZ24,"Reação")+COUNTIF($FD24:$FE24,"Reação"))&gt;0,(COUNTIF($EE24:$EH24,"Atrasar")+COUNTIF($FD24:$FE24,"Atrasar"))&gt;0),"Reação não entra com Atrasar",""),IF(AND((COUNTIF($KW24:$KZ24,"Reação")+COUNTIF($FD24:$FE24,"Reação"))&gt;0,(COUNTIF($EE24:$EH24,"Parado")+COUNTIF($FD24:$FE24,"Parado"))&gt;0),"Reação não entra com Parado",""),IF(AND((COUNTIF($EE24:$EH24,"Atrasar")+COUNTIF($FD24:$FE24,"Atrasar"))&gt;0,(COUNTIF($EE24:$EH24,"Parado")+COUNTIF($FD24:$FE24,"Parado"))&gt;0),"Atrasar não entra com Parado",""),IF(AND((COUNTIF($KW24:$KZ24,"Armado")+COUNTIF($FD24:$FE24,"Armado"))&gt;0,(COUNTIF($EE24:$EH24,"Carregar")+COUNTIF($FD24:$FE24,"Carregar"))&gt;0),"Armado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Resistência",""),IF(AND(COUNTIF($KW24:$KZ24,"Inescapável")&gt;0,OR($FN24&gt;1,$FO24&gt;0)),"Inescapável não aceita outra peça",""),IF(AND($DZ24=1,$EB24&lt;3),"Liberação Máxima é de Classe 3 ou mais",""),IF(AND($DZ24=1,OR($EZ24=1,$EZ24=2)),"Liberação Máxima não serve para cura",""),IF(AND($DZ24=1,COUNTIF($KW24:$KZ24,"Inescapável")+COUNTIF($KW24:$KZ24,"Toca a Alma")&gt;0),"Esta peça não entra numa Liberação Máxima",""),IF($FV24*IF(COUNTIF($KW24:$KZ24,"Remate")&gt;0,1.25,1)+$FW24&gt;4*$EB24,($FV24*IF(COUNTIF($KW24:$KZ24,"Remate")&gt;0,1.25,1)+$FW24)&amp;" dados somando repetições"&amp;IF(COUNTIF($KW24:$KZ24,"Remate")&gt;0," e o Remate","")&amp;": o teto da Classe "&amp;$EB24&amp;" é "&amp;4*$EB24,""))),IF(AND($EE24&lt;&gt;"",COUNTIF('DADOS_MELHORIAS'!$O$2:$O$113,SUBSTITUTE(SUBSTITUTE(SUBSTITUTE($EE24,"~","~~"),"*","~*"),"?","~?"))=0),"Melhoria não cadastrada ou com erro: "&amp;$EE24,""),IF(AND($EF24&lt;&gt;"",COUNTIF('DADOS_MELHORIAS'!$O$2:$O$113,SUBSTITUTE(SUBSTITUTE(SUBSTITUTE($EF24,"~","~~"),"*","~*"),"?","~?"))=0),"Melhoria não cadastrada ou com erro: "&amp;$EF24,""),IF(AND($EG24&lt;&gt;"",COUNTIF('DADOS_MELHORIAS'!$O$2:$O$113,SUBSTITUTE(SUBSTITUTE(SUBSTITUTE($EG24,"~","~~"),"*","~*"),"?","~?"))=0),"Melhoria não cadastrada ou com erro: "&amp;$EG24,""),IF(AND($EH24&lt;&gt;"",COUNTIF('DADOS_MELHORIAS'!$O$2:$O$113,SUBSTITUTE(SUBSTITUTE(SUBSTITUTE($EH24,"~","~~"),"*","~*"),"?","~?"))=0),"Melhoria não cadastrada ou com erro: "&amp;$EH24,""),IF(AND($EI24&lt;&gt;"",COUNTIF('DADOS_RESTRICOES'!$M$2:$M$54,SUBSTITUTE(SUBSTITUTE(SUBSTITUTE($EI24,"~","~~"),"*","~*"),"?","~?"))=0),"Restrição não cadastrada ou com erro: "&amp;$EI24,""),IF(AND($EJ24&lt;&gt;"",COUNTIF('DADOS_RESTRICOES'!$M$2:$M$54,SUBSTITUTE(SUBSTITUTE(SUBSTITUTE($EJ24,"~","~~"),"*","~*"),"?","~?"))=0),"Restrição não cadastrada ou com erro: "&amp;$EJ24,"")))</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inteira",IF(COUNTIF($FD24:$FE24,"Atrasar")&gt;0,IF(COUNTIF($FD24:$FE24,"Carregar")&gt;0,"Rodada +1 turno","Rodada inteira"),IF(COUNTIF($KW24:$KZ24,"Rápido")&gt;0,"Bônus",IF(COUNTIF($KW24:$KZ24,"Reação")&gt;0,"Reação","Padrão"))&amp;IF(COUNTIF($FD24:$FE24,"Carregar")&gt;0," +1 turno",""))))</f>
        <v/>
      </c>
      <c r="GT24" s="161">
        <f>IF(OR($EK24=0,$EL24=0),"",IF(COUNTIF($KW24:$KZ24,"Inescapável")&gt;0,"Automático",IF(COUNTIF($KW24:$KZ24,"Certeiro")&gt;0,"TR para metade",IF(AND($EX24&gt;0,$FA24=0,INDEX($AF$2:$AF$11,$EL24)="Acerto"),"Acerto + TR",INDEX($AF$2:$AF$11,$EL24)))))</f>
        <v/>
      </c>
      <c r="GU24" s="161">
        <f>IF(OR($EK24=0,$EL24=0),"",IF(OR($EZ24&gt;=2,$FV24=0),UPPER(LEFT(INDEX($GE24:$GK24,1,$EB24),1))&amp;MID(INDEX($GE24:$GK24,1,$EB24),2,99),UPPER(LEFT(INDEX($GE24:$GK24,1,$EB24),1))&amp;MID(INDEX($GE24:$GK24,1,$EB24),2,99)&amp;" = "&amp;FLOOR($FV24*4.5,1)&amp;IF($FW24&gt;0," · +"&amp;$FW24&amp;"d8","")))</f>
        <v/>
      </c>
      <c r="GV24" s="161">
        <f>COUNTIF($KW24:$KZ24,"Longe")+3*COUNTIF($KW24:$KZ24,"Muito Longe")</f>
        <v/>
      </c>
      <c r="GW24" s="161">
        <f>COUNTIF($KW24:$KZ24,"Maior")+3*COUNTIF($KW24:$KZ24,"Muito Maior")</f>
        <v/>
      </c>
      <c r="GX24" s="161">
        <f>IF($EL24=0,0,CHOOSE(1+INDEX($AH$2:$AH$11,$EL24),0,$GV24,$GW24,$GV24+$GW24))</f>
        <v/>
      </c>
      <c r="GY24" s="161">
        <f>IF($EL24=0,0,CHOOSE(1+INDEX($AI$2:$AI$11,$EL24),0,$GV24,$GW24,$GV24+$GW24))</f>
        <v/>
      </c>
      <c r="GZ24" s="161">
        <f>IF(OR($EK24=0,$EL24=0),"",INDEX($AP$2:$AU$31,($EL24-1)*3+IF($EB24&gt;=6,3,2),1+MIN(5,$GX24))&amp;INDEX($AV$2:$BA$31,($EL24-1)*3+IF($EB24&gt;=6,3,2),1+MIN(5,$GY24))&amp;IF(INDEX($AJ$2:$AJ$11,$EL24)=1,IF(COUNTIF($KW24:$KZ24,"Mais Um")&gt;0," · +"&amp;COUNTIF($KW24:$KZ24,"Mais Um")&amp;IF(COUNTIF($KW24:$KZ24,"Mais Um")&gt;1," alvos"," alvo"),"")&amp;IF(COUNTIF($KW24:$KZ24,"Rajada")&gt;0,"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c r="KW24">
        <f>IF($EE24="","",IFERROR(VLOOKUP(SUBSTITUTE(SUBSTITUTE(SUBSTITUTE($EE24,"~","~~"),"*","~*"),"?","~?"),'DADOS_MELHORIAS'!$O$2:$X$113,10,FALSE),$EE24))</f>
        <v/>
      </c>
      <c r="KX24">
        <f>IF($EF24="","",IFERROR(VLOOKUP(SUBSTITUTE(SUBSTITUTE(SUBSTITUTE($EF24,"~","~~"),"*","~*"),"?","~?"),'DADOS_MELHORIAS'!$O$2:$X$113,10,FALSE),$EF24))</f>
        <v/>
      </c>
      <c r="KY24">
        <f>IF($EG24="","",IFERROR(VLOOKUP(SUBSTITUTE(SUBSTITUTE(SUBSTITUTE($EG24,"~","~~"),"*","~*"),"?","~?"),'DADOS_MELHORIAS'!$O$2:$X$113,10,FALSE),$EG24))</f>
        <v/>
      </c>
      <c r="KZ24">
        <f>IF($EH24="","",IFERROR(VLOOKUP(SUBSTITUTE(SUBSTITUTE(SUBSTITUTE($EH24,"~","~~"),"*","~*"),"?","~?"),'DADOS_MELHORIAS'!$O$2:$X$113,10,FALSE),$EH24))</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$BE25+3*IFERROR(VLOOKUP($BD25,'DADOS_CRIACAO'!$H$2:$K$20,3,FALSE),0)</f>
        <v/>
      </c>
      <c r="BG25" s="161">
        <f>IFERROR(VLOOKUP($BD25,'DADOS_CRIACAO'!$H$2:$K$20,4,FALSE),0)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IFERROR(MATCH($ED25,$Y$2:$Y$11,0),0)</f>
        <v/>
      </c>
      <c r="EM25" s="161">
        <f>IF($EL25=0,0,INDEX($AB$2:$AB$11,$EL25))</f>
        <v/>
      </c>
      <c r="EN25" s="161">
        <f>IFERROR(VLOOKUP(SUBSTITUTE(SUBSTITUTE(SUBSTITUTE($EE25,"~","~~"),"*","~*"),"?","~?"),'DADOS_MELHORIAS'!$O$2:$W$113,4,FALSE),0)</f>
        <v/>
      </c>
      <c r="EO25" s="161">
        <f>IFERROR(VLOOKUP(SUBSTITUTE(SUBSTITUTE(SUBSTITUTE($EF25,"~","~~"),"*","~*"),"?","~?"),'DADOS_MELHORIAS'!$O$2:$W$113,4,FALSE),0)</f>
        <v/>
      </c>
      <c r="EP25" s="161">
        <f>IFERROR(VLOOKUP(SUBSTITUTE(SUBSTITUTE(SUBSTITUTE($EG25,"~","~~"),"*","~*"),"?","~?"),'DADOS_MELHORIAS'!$O$2:$W$113,4,FALSE),0)</f>
        <v/>
      </c>
      <c r="EQ25" s="161">
        <f>IFERROR(VLOOKUP(SUBSTITUTE(SUBSTITUTE(SUBSTITUTE($EH25,"~","~~"),"*","~*"),"?","~?"),'DADOS_MELHORIAS'!$O$2:$W$113,4,FALSE),0)</f>
        <v/>
      </c>
      <c r="ER25" s="161">
        <f>IF($EL25=0,0,INDEX($AC$2:$AC$11,$EL25))</f>
        <v/>
      </c>
      <c r="ES25" s="161">
        <f>IFERROR(VLOOKUP(SUBSTITUTE(SUBSTITUTE(SUBSTITUTE($EE25,"~","~~"),"*","~*"),"?","~?"),'DADOS_MELHORIAS'!$O$2:$W$113,5,FALSE),0)</f>
        <v/>
      </c>
      <c r="ET25" s="161">
        <f>IFERROR(VLOOKUP(SUBSTITUTE(SUBSTITUTE(SUBSTITUTE($EF25,"~","~~"),"*","~*"),"?","~?"),'DADOS_MELHORIAS'!$O$2:$W$113,5,FALSE),0)</f>
        <v/>
      </c>
      <c r="EU25" s="161">
        <f>IFERROR(VLOOKUP(SUBSTITUTE(SUBSTITUTE(SUBSTITUTE($EG25,"~","~~"),"*","~*"),"?","~?"),'DADOS_MELHORIAS'!$O$2:$W$113,5,FALSE),0)</f>
        <v/>
      </c>
      <c r="EV25" s="161">
        <f>IFERROR(VLOOKUP(SUBSTITUTE(SUBSTITUTE(SUBSTITUTE($EH25,"~","~~"),"*","~*"),"?","~?"),'DADOS_MELHORIAS'!$O$2:$W$113,5,FALSE),0)</f>
        <v/>
      </c>
      <c r="EW25" s="161">
        <f>IFERROR(VLOOKUP(SUBSTITUTE(SUBSTITUTE(SUBSTITUTE($EE25,"~","~~"),"*","~*"),"?","~?"),'DADOS_MELHORIAS'!$O$2:$W$113,6,FALSE),0)+IFERROR(VLOOKUP(SUBSTITUTE(SUBSTITUTE(SUBSTITUTE($EF25,"~","~~"),"*","~*"),"?","~?"),'DADOS_MELHORIAS'!$O$2:$W$113,6,FALSE),0)+IFERROR(VLOOKUP(SUBSTITUTE(SUBSTITUTE(SUBSTITUTE($EG25,"~","~~"),"*","~*"),"?","~?"),'DADOS_MELHORIAS'!$O$2:$W$113,6,FALSE),0)+IFERROR(VLOOKUP(SUBSTITUTE(SUBSTITUTE(SUBSTITUTE($EH25,"~","~~"),"*","~*"),"?","~?"),'DADOS_MELHORIAS'!$O$2:$W$113,6,FALSE),0)</f>
        <v/>
      </c>
      <c r="EX25" s="161">
        <f>IFERROR(VLOOKUP(SUBSTITUTE(SUBSTITUTE(SUBSTITUTE($EE25,"~","~~"),"*","~*"),"?","~?"),'DADOS_MELHORIAS'!$O$2:$W$113,9,FALSE),0)+IFERROR(VLOOKUP(SUBSTITUTE(SUBSTITUTE(SUBSTITUTE($EF25,"~","~~"),"*","~*"),"?","~?"),'DADOS_MELHORIAS'!$O$2:$W$113,9,FALSE),0)+IFERROR(VLOOKUP(SUBSTITUTE(SUBSTITUTE(SUBSTITUTE($EG25,"~","~~"),"*","~*"),"?","~?"),'DADOS_MELHORIAS'!$O$2:$W$113,9,FALSE),0)+IFERROR(VLOOKUP(SUBSTITUTE(SUBSTITUTE(SUBSTITUTE($EH25,"~","~~"),"*","~*"),"?","~?"),'DADOS_MELHORIAS'!$O$2:$W$113,9,FALSE),0)</f>
        <v/>
      </c>
      <c r="EY25" s="161">
        <f>IF($EL25=0,0,INDEX($AD$2:$AD$11,$EL25))</f>
        <v/>
      </c>
      <c r="EZ25" s="161">
        <f>IF($EL25=0,0,INDEX($AE$2:$AE$11,$EL25))</f>
        <v/>
      </c>
      <c r="FA25" s="161">
        <f>IF($EL25=0,0,INDEX($AG$2:$AG$11,$EL25))</f>
        <v/>
      </c>
      <c r="FB25" s="161">
        <f>IFERROR(VLOOKUP(SUBSTITUTE(SUBSTITUTE(SUBSTITUTE($EI25,"~","~~"),"*","~*"),"?","~?"),'DADOS_RESTRICOES'!$M$2:$Q$54,3,FALSE),0)</f>
        <v/>
      </c>
      <c r="FC25" s="161">
        <f>IFERROR(VLOOKUP(SUBSTITUTE(SUBSTITUTE(SUBSTITUTE($EJ25,"~","~~"),"*","~*"),"?","~?"),'DADOS_RESTRICOES'!$M$2:$Q$54,3,FALSE),0)</f>
        <v/>
      </c>
      <c r="FD25" s="161">
        <f>IFERROR(VLOOKUP(SUBSTITUTE(SUBSTITUTE(SUBSTITUTE($EI25,"~","~~"),"*","~*"),"?","~?"),'DADOS_RESTRICOES'!$M$2:$Q$54,2,FALSE),"")</f>
        <v/>
      </c>
      <c r="FE25" s="161">
        <f>IFERROR(VLOOKUP(SUBSTITUTE(SUBSTITUTE(SUBSTITUTE($EJ25,"~","~~"),"*","~*"),"?","~?"),'DADOS_RESTRICOES'!$M$2:$Q$54,2,FALSE),"")</f>
        <v/>
      </c>
      <c r="FF25" s="161">
        <f>COUNTIF($EM25:$EQ25,1)</f>
        <v/>
      </c>
      <c r="FG25" s="161">
        <f>COUNTIF($EM25:$EQ25,2)</f>
        <v/>
      </c>
      <c r="FH25" s="161">
        <f>COUNTIF($EM25:$EQ25,3)</f>
        <v/>
      </c>
      <c r="FI25" s="161">
        <f>COUNTIF($EM25:$EQ25,4)</f>
        <v/>
      </c>
      <c r="FJ25" s="161">
        <f>COUNTIF($EM25:$EQ25,5)</f>
        <v/>
      </c>
      <c r="FK25" s="161">
        <f>COUNTIF($EM25:$EQ25,6)</f>
        <v/>
      </c>
      <c r="FL25" s="161">
        <f>COUNTIF($FB25:$FC25,1)</f>
        <v/>
      </c>
      <c r="FM25" s="161">
        <f>COUNTIF($FB25:$FC25,2)+$EY25</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(IF(COUNTIF($KW25:$KZ25,"Salto")&gt;0,1,0)+IF(COUNTIF($KW25:$KZ25,"Queima")&gt;0,1,0)+IF(COUNTIF($KW25:$KZ25,"Estilhaço")&gt;0,1,0))*FLOOR($FV25/2,1)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SUBSTITUTE(SUBSTITUTE(SUBSTITUTE($EI25,"~","~~"),"*","~*"),"?","~?"),'DADOS_RESTRICOES'!$M$2:$Q$54,4,FALSE),0)+IFERROR(VLOOKUP(SUBSTITUTE(SUBSTITUTE(SUBSTITUTE($EJ25,"~","~~"),"*","~*"),"?","~?"),'DADOS_RESTRICOES'!$M$2:$Q$54,4,FALSE),0)&gt;1,$FD25&amp;" e "&amp;$FE25&amp;" são as duas de frequência",""),IF(AND((COUNTIF($KW25:$KZ25,"Rápido")+COUNTIF($FD25:$FE25,"Rápido"))&gt;0,(COUNTIF($EE25:$EH25,"Atrasar")+COUNTIF($FD25:$FE25,"Atrasar"))&gt;0),"Rápido não entra com Atrasar",""),IF(AND((COUNTIF($KW25:$KZ25,"Reação")+COUNTIF($FD25:$FE25,"Reação"))&gt;0,(COUNTIF($KW25:$KZ25,"Rápido")+COUNTIF($FD25:$FE25,"Rápido"))&gt;0),"Reação não entra com Rápido",""),IF(AND((COUNTIF($KW25:$KZ25,"Reação")+COUNTIF($FD25:$FE25,"Reação"))&gt;0,(COUNTIF($KW25:$KZ25,"Armado")+COUNTIF($FD25:$FE25,"Armado"))&gt;0),"Reação não entra com Armado",""),IF(AND((COUNTIF($KW25:$KZ25,"Reação")+COUNTIF($FD25:$FE25,"Reação"))&gt;0,(COUNTIF($EE25:$EH25,"Atrasar")+COUNTIF($FD25:$FE25,"Atrasar"))&gt;0),"Reação não entra com Atrasar",""),IF(AND((COUNTIF($KW25:$KZ25,"Reação")+COUNTIF($FD25:$FE25,"Reação"))&gt;0,(COUNTIF($EE25:$EH25,"Parado")+COUNTIF($FD25:$FE25,"Parado"))&gt;0),"Reação não entra com Parado",""),IF(AND((COUNTIF($EE25:$EH25,"Atrasar")+COUNTIF($FD25:$FE25,"Atrasar"))&gt;0,(COUNTIF($EE25:$EH25,"Parado")+COUNTIF($FD25:$FE25,"Parado"))&gt;0),"Atrasar não entra com Parado",""),IF(AND((COUNTIF($KW25:$KZ25,"Armado")+COUNTIF($FD25:$FE25,"Armado"))&gt;0,(COUNTIF($EE25:$EH25,"Carregar")+COUNTIF($FD25:$FE25,"Carregar"))&gt;0),"Armado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Resistência",""),IF(AND(COUNTIF($KW25:$KZ25,"Inescapável")&gt;0,OR($FN25&gt;1,$FO25&gt;0)),"Inescapável não aceita outra peça",""),IF(AND($DZ25=1,$EB25&lt;3),"Liberação Máxima é de Classe 3 ou mais",""),IF(AND($DZ25=1,OR($EZ25=1,$EZ25=2)),"Liberação Máxima não serve para cura",""),IF(AND($DZ25=1,COUNTIF($KW25:$KZ25,"Inescapável")+COUNTIF($KW25:$KZ25,"Toca a Alma")&gt;0),"Esta peça não entra numa Liberação Máxima",""),IF($FV25*IF(COUNTIF($KW25:$KZ25,"Remate")&gt;0,1.25,1)+$FW25&gt;4*$EB25,($FV25*IF(COUNTIF($KW25:$KZ25,"Remate")&gt;0,1.25,1)+$FW25)&amp;" dados somando repetições"&amp;IF(COUNTIF($KW25:$KZ25,"Remate")&gt;0," e o Remate","")&amp;": o teto da Classe "&amp;$EB25&amp;" é "&amp;4*$EB25,""))),IF(AND($EE25&lt;&gt;"",COUNTIF('DADOS_MELHORIAS'!$O$2:$O$113,SUBSTITUTE(SUBSTITUTE(SUBSTITUTE($EE25,"~","~~"),"*","~*"),"?","~?"))=0),"Melhoria não cadastrada ou com erro: "&amp;$EE25,""),IF(AND($EF25&lt;&gt;"",COUNTIF('DADOS_MELHORIAS'!$O$2:$O$113,SUBSTITUTE(SUBSTITUTE(SUBSTITUTE($EF25,"~","~~"),"*","~*"),"?","~?"))=0),"Melhoria não cadastrada ou com erro: "&amp;$EF25,""),IF(AND($EG25&lt;&gt;"",COUNTIF('DADOS_MELHORIAS'!$O$2:$O$113,SUBSTITUTE(SUBSTITUTE(SUBSTITUTE($EG25,"~","~~"),"*","~*"),"?","~?"))=0),"Melhoria não cadastrada ou com erro: "&amp;$EG25,""),IF(AND($EH25&lt;&gt;"",COUNTIF('DADOS_MELHORIAS'!$O$2:$O$113,SUBSTITUTE(SUBSTITUTE(SUBSTITUTE($EH25,"~","~~"),"*","~*"),"?","~?"))=0),"Melhoria não cadastrada ou com erro: "&amp;$EH25,""),IF(AND($EI25&lt;&gt;"",COUNTIF('DADOS_RESTRICOES'!$M$2:$M$54,SUBSTITUTE(SUBSTITUTE(SUBSTITUTE($EI25,"~","~~"),"*","~*"),"?","~?"))=0),"Restrição não cadastrada ou com erro: "&amp;$EI25,""),IF(AND($EJ25&lt;&gt;"",COUNTIF('DADOS_RESTRICOES'!$M$2:$M$54,SUBSTITUTE(SUBSTITUTE(SUBSTITUTE($EJ25,"~","~~"),"*","~*"),"?","~?"))=0),"Restrição não cadastrada ou com erro: "&amp;$EJ25,"")))</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inteira",IF(COUNTIF($FD25:$FE25,"Atrasar")&gt;0,IF(COUNTIF($FD25:$FE25,"Carregar")&gt;0,"Rodada +1 turno","Rodada inteira"),IF(COUNTIF($KW25:$KZ25,"Rápido")&gt;0,"Bônus",IF(COUNTIF($KW25:$KZ25,"Reação")&gt;0,"Reação","Padrão"))&amp;IF(COUNTIF($FD25:$FE25,"Carregar")&gt;0," +1 turno",""))))</f>
        <v/>
      </c>
      <c r="GT25" s="161">
        <f>IF(OR($EK25=0,$EL25=0),"",IF(COUNTIF($KW25:$KZ25,"Inescapável")&gt;0,"Automático",IF(COUNTIF($KW25:$KZ25,"Certeiro")&gt;0,"TR para metade",IF(AND($EX25&gt;0,$FA25=0,INDEX($AF$2:$AF$11,$EL25)="Acerto"),"Acerto + TR",INDEX($AF$2:$AF$11,$EL25)))))</f>
        <v/>
      </c>
      <c r="GU25" s="161">
        <f>IF(OR($EK25=0,$EL25=0),"",IF(OR($EZ25&gt;=2,$FV25=0),UPPER(LEFT(INDEX($GE25:$GK25,1,$EB25),1))&amp;MID(INDEX($GE25:$GK25,1,$EB25),2,99),UPPER(LEFT(INDEX($GE25:$GK25,1,$EB25),1))&amp;MID(INDEX($GE25:$GK25,1,$EB25),2,99)&amp;" = "&amp;FLOOR($FV25*4.5,1)&amp;IF($FW25&gt;0," · +"&amp;$FW25&amp;"d8","")))</f>
        <v/>
      </c>
      <c r="GV25" s="161">
        <f>COUNTIF($KW25:$KZ25,"Longe")+3*COUNTIF($KW25:$KZ25,"Muito Longe")</f>
        <v/>
      </c>
      <c r="GW25" s="161">
        <f>COUNTIF($KW25:$KZ25,"Maior")+3*COUNTIF($KW25:$KZ25,"Muito Maior")</f>
        <v/>
      </c>
      <c r="GX25" s="161">
        <f>IF($EL25=0,0,CHOOSE(1+INDEX($AH$2:$AH$11,$EL25),0,$GV25,$GW25,$GV25+$GW25))</f>
        <v/>
      </c>
      <c r="GY25" s="161">
        <f>IF($EL25=0,0,CHOOSE(1+INDEX($AI$2:$AI$11,$EL25),0,$GV25,$GW25,$GV25+$GW25))</f>
        <v/>
      </c>
      <c r="GZ25" s="161">
        <f>IF(OR($EK25=0,$EL25=0),"",INDEX($AP$2:$AU$31,($EL25-1)*3+IF($EB25&gt;=6,3,2),1+MIN(5,$GX25))&amp;INDEX($AV$2:$BA$31,($EL25-1)*3+IF($EB25&gt;=6,3,2),1+MIN(5,$GY25))&amp;IF(INDEX($AJ$2:$AJ$11,$EL25)=1,IF(COUNTIF($KW25:$KZ25,"Mais Um")&gt;0," · +"&amp;COUNTIF($KW25:$KZ25,"Mais Um")&amp;IF(COUNTIF($KW25:$KZ25,"Mais Um")&gt;1," alvos"," alvo"),"")&amp;IF(COUNTIF($KW25:$KZ25,"Rajada")&gt;0,"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c r="KW25">
        <f>IF($EE25="","",IFERROR(VLOOKUP(SUBSTITUTE(SUBSTITUTE(SUBSTITUTE($EE25,"~","~~"),"*","~*"),"?","~?"),'DADOS_MELHORIAS'!$O$2:$X$113,10,FALSE),$EE25))</f>
        <v/>
      </c>
      <c r="KX25">
        <f>IF($EF25="","",IFERROR(VLOOKUP(SUBSTITUTE(SUBSTITUTE(SUBSTITUTE($EF25,"~","~~"),"*","~*"),"?","~?"),'DADOS_MELHORIAS'!$O$2:$X$113,10,FALSE),$EF25))</f>
        <v/>
      </c>
      <c r="KY25">
        <f>IF($EG25="","",IFERROR(VLOOKUP(SUBSTITUTE(SUBSTITUTE(SUBSTITUTE($EG25,"~","~~"),"*","~*"),"?","~?"),'DADOS_MELHORIAS'!$O$2:$X$113,10,FALSE),$EG25))</f>
        <v/>
      </c>
      <c r="KZ25">
        <f>IF($EH25="","",IFERROR(VLOOKUP(SUBSTITUTE(SUBSTITUTE(SUBSTITUTE($EH25,"~","~~"),"*","~*"),"?","~?"),'DADOS_MELHORIAS'!$O$2:$X$113,10,FALSE),$EH25))</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$BE26+3*IFERROR(VLOOKUP($BD26,'DADOS_CRIACAO'!$H$2:$K$20,3,FALSE),0)</f>
        <v/>
      </c>
      <c r="BG26" s="161">
        <f>IFERROR(VLOOKUP($BD26,'DADOS_CRIACAO'!$H$2:$K$20,4,FALSE),0)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IFERROR(MATCH($ED26,$Y$2:$Y$11,0),0)</f>
        <v/>
      </c>
      <c r="EM26" s="161">
        <f>IF($EL26=0,0,INDEX($AB$2:$AB$11,$EL26))</f>
        <v/>
      </c>
      <c r="EN26" s="161">
        <f>IFERROR(VLOOKUP(SUBSTITUTE(SUBSTITUTE(SUBSTITUTE($EE26,"~","~~"),"*","~*"),"?","~?"),'DADOS_MELHORIAS'!$O$2:$W$113,4,FALSE),0)</f>
        <v/>
      </c>
      <c r="EO26" s="161">
        <f>IFERROR(VLOOKUP(SUBSTITUTE(SUBSTITUTE(SUBSTITUTE($EF26,"~","~~"),"*","~*"),"?","~?"),'DADOS_MELHORIAS'!$O$2:$W$113,4,FALSE),0)</f>
        <v/>
      </c>
      <c r="EP26" s="161">
        <f>IFERROR(VLOOKUP(SUBSTITUTE(SUBSTITUTE(SUBSTITUTE($EG26,"~","~~"),"*","~*"),"?","~?"),'DADOS_MELHORIAS'!$O$2:$W$113,4,FALSE),0)</f>
        <v/>
      </c>
      <c r="EQ26" s="161">
        <f>IFERROR(VLOOKUP(SUBSTITUTE(SUBSTITUTE(SUBSTITUTE($EH26,"~","~~"),"*","~*"),"?","~?"),'DADOS_MELHORIAS'!$O$2:$W$113,4,FALSE),0)</f>
        <v/>
      </c>
      <c r="ER26" s="161">
        <f>IF($EL26=0,0,INDEX($AC$2:$AC$11,$EL26))</f>
        <v/>
      </c>
      <c r="ES26" s="161">
        <f>IFERROR(VLOOKUP(SUBSTITUTE(SUBSTITUTE(SUBSTITUTE($EE26,"~","~~"),"*","~*"),"?","~?"),'DADOS_MELHORIAS'!$O$2:$W$113,5,FALSE),0)</f>
        <v/>
      </c>
      <c r="ET26" s="161">
        <f>IFERROR(VLOOKUP(SUBSTITUTE(SUBSTITUTE(SUBSTITUTE($EF26,"~","~~"),"*","~*"),"?","~?"),'DADOS_MELHORIAS'!$O$2:$W$113,5,FALSE),0)</f>
        <v/>
      </c>
      <c r="EU26" s="161">
        <f>IFERROR(VLOOKUP(SUBSTITUTE(SUBSTITUTE(SUBSTITUTE($EG26,"~","~~"),"*","~*"),"?","~?"),'DADOS_MELHORIAS'!$O$2:$W$113,5,FALSE),0)</f>
        <v/>
      </c>
      <c r="EV26" s="161">
        <f>IFERROR(VLOOKUP(SUBSTITUTE(SUBSTITUTE(SUBSTITUTE($EH26,"~","~~"),"*","~*"),"?","~?"),'DADOS_MELHORIAS'!$O$2:$W$113,5,FALSE),0)</f>
        <v/>
      </c>
      <c r="EW26" s="161">
        <f>IFERROR(VLOOKUP(SUBSTITUTE(SUBSTITUTE(SUBSTITUTE($EE26,"~","~~"),"*","~*"),"?","~?"),'DADOS_MELHORIAS'!$O$2:$W$113,6,FALSE),0)+IFERROR(VLOOKUP(SUBSTITUTE(SUBSTITUTE(SUBSTITUTE($EF26,"~","~~"),"*","~*"),"?","~?"),'DADOS_MELHORIAS'!$O$2:$W$113,6,FALSE),0)+IFERROR(VLOOKUP(SUBSTITUTE(SUBSTITUTE(SUBSTITUTE($EG26,"~","~~"),"*","~*"),"?","~?"),'DADOS_MELHORIAS'!$O$2:$W$113,6,FALSE),0)+IFERROR(VLOOKUP(SUBSTITUTE(SUBSTITUTE(SUBSTITUTE($EH26,"~","~~"),"*","~*"),"?","~?"),'DADOS_MELHORIAS'!$O$2:$W$113,6,FALSE),0)</f>
        <v/>
      </c>
      <c r="EX26" s="161">
        <f>IFERROR(VLOOKUP(SUBSTITUTE(SUBSTITUTE(SUBSTITUTE($EE26,"~","~~"),"*","~*"),"?","~?"),'DADOS_MELHORIAS'!$O$2:$W$113,9,FALSE),0)+IFERROR(VLOOKUP(SUBSTITUTE(SUBSTITUTE(SUBSTITUTE($EF26,"~","~~"),"*","~*"),"?","~?"),'DADOS_MELHORIAS'!$O$2:$W$113,9,FALSE),0)+IFERROR(VLOOKUP(SUBSTITUTE(SUBSTITUTE(SUBSTITUTE($EG26,"~","~~"),"*","~*"),"?","~?"),'DADOS_MELHORIAS'!$O$2:$W$113,9,FALSE),0)+IFERROR(VLOOKUP(SUBSTITUTE(SUBSTITUTE(SUBSTITUTE($EH26,"~","~~"),"*","~*"),"?","~?"),'DADOS_MELHORIAS'!$O$2:$W$113,9,FALSE),0)</f>
        <v/>
      </c>
      <c r="EY26" s="161">
        <f>IF($EL26=0,0,INDEX($AD$2:$AD$11,$EL26))</f>
        <v/>
      </c>
      <c r="EZ26" s="161">
        <f>IF($EL26=0,0,INDEX($AE$2:$AE$11,$EL26))</f>
        <v/>
      </c>
      <c r="FA26" s="161">
        <f>IF($EL26=0,0,INDEX($AG$2:$AG$11,$EL26))</f>
        <v/>
      </c>
      <c r="FB26" s="161">
        <f>IFERROR(VLOOKUP(SUBSTITUTE(SUBSTITUTE(SUBSTITUTE($EI26,"~","~~"),"*","~*"),"?","~?"),'DADOS_RESTRICOES'!$M$2:$Q$54,3,FALSE),0)</f>
        <v/>
      </c>
      <c r="FC26" s="161">
        <f>IFERROR(VLOOKUP(SUBSTITUTE(SUBSTITUTE(SUBSTITUTE($EJ26,"~","~~"),"*","~*"),"?","~?"),'DADOS_RESTRICOES'!$M$2:$Q$54,3,FALSE),0)</f>
        <v/>
      </c>
      <c r="FD26" s="161">
        <f>IFERROR(VLOOKUP(SUBSTITUTE(SUBSTITUTE(SUBSTITUTE($EI26,"~","~~"),"*","~*"),"?","~?"),'DADOS_RESTRICOES'!$M$2:$Q$54,2,FALSE),"")</f>
        <v/>
      </c>
      <c r="FE26" s="161">
        <f>IFERROR(VLOOKUP(SUBSTITUTE(SUBSTITUTE(SUBSTITUTE($EJ26,"~","~~"),"*","~*"),"?","~?"),'DADOS_RESTRICOES'!$M$2:$Q$54,2,FALSE),"")</f>
        <v/>
      </c>
      <c r="FF26" s="161">
        <f>COUNTIF($EM26:$EQ26,1)</f>
        <v/>
      </c>
      <c r="FG26" s="161">
        <f>COUNTIF($EM26:$EQ26,2)</f>
        <v/>
      </c>
      <c r="FH26" s="161">
        <f>COUNTIF($EM26:$EQ26,3)</f>
        <v/>
      </c>
      <c r="FI26" s="161">
        <f>COUNTIF($EM26:$EQ26,4)</f>
        <v/>
      </c>
      <c r="FJ26" s="161">
        <f>COUNTIF($EM26:$EQ26,5)</f>
        <v/>
      </c>
      <c r="FK26" s="161">
        <f>COUNTIF($EM26:$EQ26,6)</f>
        <v/>
      </c>
      <c r="FL26" s="161">
        <f>COUNTIF($FB26:$FC26,1)</f>
        <v/>
      </c>
      <c r="FM26" s="161">
        <f>COUNTIF($FB26:$FC26,2)+$EY26</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(IF(COUNTIF($KW26:$KZ26,"Salto")&gt;0,1,0)+IF(COUNTIF($KW26:$KZ26,"Queima")&gt;0,1,0)+IF(COUNTIF($KW26:$KZ26,"Estilhaço")&gt;0,1,0))*FLOOR($FV26/2,1)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SUBSTITUTE(SUBSTITUTE(SUBSTITUTE($EI26,"~","~~"),"*","~*"),"?","~?"),'DADOS_RESTRICOES'!$M$2:$Q$54,4,FALSE),0)+IFERROR(VLOOKUP(SUBSTITUTE(SUBSTITUTE(SUBSTITUTE($EJ26,"~","~~"),"*","~*"),"?","~?"),'DADOS_RESTRICOES'!$M$2:$Q$54,4,FALSE),0)&gt;1,$FD26&amp;" e "&amp;$FE26&amp;" são as duas de frequência",""),IF(AND((COUNTIF($KW26:$KZ26,"Rápido")+COUNTIF($FD26:$FE26,"Rápido"))&gt;0,(COUNTIF($EE26:$EH26,"Atrasar")+COUNTIF($FD26:$FE26,"Atrasar"))&gt;0),"Rápido não entra com Atrasar",""),IF(AND((COUNTIF($KW26:$KZ26,"Reação")+COUNTIF($FD26:$FE26,"Reação"))&gt;0,(COUNTIF($KW26:$KZ26,"Rápido")+COUNTIF($FD26:$FE26,"Rápido"))&gt;0),"Reação não entra com Rápido",""),IF(AND((COUNTIF($KW26:$KZ26,"Reação")+COUNTIF($FD26:$FE26,"Reação"))&gt;0,(COUNTIF($KW26:$KZ26,"Armado")+COUNTIF($FD26:$FE26,"Armado"))&gt;0),"Reação não entra com Armado",""),IF(AND((COUNTIF($KW26:$KZ26,"Reação")+COUNTIF($FD26:$FE26,"Reação"))&gt;0,(COUNTIF($EE26:$EH26,"Atrasar")+COUNTIF($FD26:$FE26,"Atrasar"))&gt;0),"Reação não entra com Atrasar",""),IF(AND((COUNTIF($KW26:$KZ26,"Reação")+COUNTIF($FD26:$FE26,"Reação"))&gt;0,(COUNTIF($EE26:$EH26,"Parado")+COUNTIF($FD26:$FE26,"Parado"))&gt;0),"Reação não entra com Parado",""),IF(AND((COUNTIF($EE26:$EH26,"Atrasar")+COUNTIF($FD26:$FE26,"Atrasar"))&gt;0,(COUNTIF($EE26:$EH26,"Parado")+COUNTIF($FD26:$FE26,"Parado"))&gt;0),"Atrasar não entra com Parado",""),IF(AND((COUNTIF($KW26:$KZ26,"Armado")+COUNTIF($FD26:$FE26,"Armado"))&gt;0,(COUNTIF($EE26:$EH26,"Carregar")+COUNTIF($FD26:$FE26,"Carregar"))&gt;0),"Armado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Resistência",""),IF(AND(COUNTIF($KW26:$KZ26,"Inescapável")&gt;0,OR($FN26&gt;1,$FO26&gt;0)),"Inescapável não aceita outra peça",""),IF(AND($DZ26=1,$EB26&lt;3),"Liberação Máxima é de Classe 3 ou mais",""),IF(AND($DZ26=1,OR($EZ26=1,$EZ26=2)),"Liberação Máxima não serve para cura",""),IF(AND($DZ26=1,COUNTIF($KW26:$KZ26,"Inescapável")+COUNTIF($KW26:$KZ26,"Toca a Alma")&gt;0),"Esta peça não entra numa Liberação Máxima",""),IF($FV26*IF(COUNTIF($KW26:$KZ26,"Remate")&gt;0,1.25,1)+$FW26&gt;4*$EB26,($FV26*IF(COUNTIF($KW26:$KZ26,"Remate")&gt;0,1.25,1)+$FW26)&amp;" dados somando repetições"&amp;IF(COUNTIF($KW26:$KZ26,"Remate")&gt;0," e o Remate","")&amp;": o teto da Classe "&amp;$EB26&amp;" é "&amp;4*$EB26,""))),IF(AND($EE26&lt;&gt;"",COUNTIF('DADOS_MELHORIAS'!$O$2:$O$113,SUBSTITUTE(SUBSTITUTE(SUBSTITUTE($EE26,"~","~~"),"*","~*"),"?","~?"))=0),"Melhoria não cadastrada ou com erro: "&amp;$EE26,""),IF(AND($EF26&lt;&gt;"",COUNTIF('DADOS_MELHORIAS'!$O$2:$O$113,SUBSTITUTE(SUBSTITUTE(SUBSTITUTE($EF26,"~","~~"),"*","~*"),"?","~?"))=0),"Melhoria não cadastrada ou com erro: "&amp;$EF26,""),IF(AND($EG26&lt;&gt;"",COUNTIF('DADOS_MELHORIAS'!$O$2:$O$113,SUBSTITUTE(SUBSTITUTE(SUBSTITUTE($EG26,"~","~~"),"*","~*"),"?","~?"))=0),"Melhoria não cadastrada ou com erro: "&amp;$EG26,""),IF(AND($EH26&lt;&gt;"",COUNTIF('DADOS_MELHORIAS'!$O$2:$O$113,SUBSTITUTE(SUBSTITUTE(SUBSTITUTE($EH26,"~","~~"),"*","~*"),"?","~?"))=0),"Melhoria não cadastrada ou com erro: "&amp;$EH26,""),IF(AND($EI26&lt;&gt;"",COUNTIF('DADOS_RESTRICOES'!$M$2:$M$54,SUBSTITUTE(SUBSTITUTE(SUBSTITUTE($EI26,"~","~~"),"*","~*"),"?","~?"))=0),"Restrição não cadastrada ou com erro: "&amp;$EI26,""),IF(AND($EJ26&lt;&gt;"",COUNTIF('DADOS_RESTRICOES'!$M$2:$M$54,SUBSTITUTE(SUBSTITUTE(SUBSTITUTE($EJ26,"~","~~"),"*","~*"),"?","~?"))=0),"Restrição não cadastrada ou com erro: "&amp;$EJ26,"")))</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inteira",IF(COUNTIF($FD26:$FE26,"Atrasar")&gt;0,IF(COUNTIF($FD26:$FE26,"Carregar")&gt;0,"Rodada +1 turno","Rodada inteira"),IF(COUNTIF($KW26:$KZ26,"Rápido")&gt;0,"Bônus",IF(COUNTIF($KW26:$KZ26,"Reação")&gt;0,"Reação","Padrão"))&amp;IF(COUNTIF($FD26:$FE26,"Carregar")&gt;0," +1 turno",""))))</f>
        <v/>
      </c>
      <c r="GT26" s="161">
        <f>IF(OR($EK26=0,$EL26=0),"",IF(COUNTIF($KW26:$KZ26,"Inescapável")&gt;0,"Automático",IF(COUNTIF($KW26:$KZ26,"Certeiro")&gt;0,"TR para metade",IF(AND($EX26&gt;0,$FA26=0,INDEX($AF$2:$AF$11,$EL26)="Acerto"),"Acerto + TR",INDEX($AF$2:$AF$11,$EL26)))))</f>
        <v/>
      </c>
      <c r="GU26" s="161">
        <f>IF(OR($EK26=0,$EL26=0),"",IF(OR($EZ26&gt;=2,$FV26=0),UPPER(LEFT(INDEX($GE26:$GK26,1,$EB26),1))&amp;MID(INDEX($GE26:$GK26,1,$EB26),2,99),UPPER(LEFT(INDEX($GE26:$GK26,1,$EB26),1))&amp;MID(INDEX($GE26:$GK26,1,$EB26),2,99)&amp;" = "&amp;FLOOR($FV26*4.5,1)&amp;IF($FW26&gt;0," · +"&amp;$FW26&amp;"d8","")))</f>
        <v/>
      </c>
      <c r="GV26" s="161">
        <f>COUNTIF($KW26:$KZ26,"Longe")+3*COUNTIF($KW26:$KZ26,"Muito Longe")</f>
        <v/>
      </c>
      <c r="GW26" s="161">
        <f>COUNTIF($KW26:$KZ26,"Maior")+3*COUNTIF($KW26:$KZ26,"Muito Maior")</f>
        <v/>
      </c>
      <c r="GX26" s="161">
        <f>IF($EL26=0,0,CHOOSE(1+INDEX($AH$2:$AH$11,$EL26),0,$GV26,$GW26,$GV26+$GW26))</f>
        <v/>
      </c>
      <c r="GY26" s="161">
        <f>IF($EL26=0,0,CHOOSE(1+INDEX($AI$2:$AI$11,$EL26),0,$GV26,$GW26,$GV26+$GW26))</f>
        <v/>
      </c>
      <c r="GZ26" s="161">
        <f>IF(OR($EK26=0,$EL26=0),"",INDEX($AP$2:$AU$31,($EL26-1)*3+IF($EB26&gt;=6,3,2),1+MIN(5,$GX26))&amp;INDEX($AV$2:$BA$31,($EL26-1)*3+IF($EB26&gt;=6,3,2),1+MIN(5,$GY26))&amp;IF(INDEX($AJ$2:$AJ$11,$EL26)=1,IF(COUNTIF($KW26:$KZ26,"Mais Um")&gt;0," · +"&amp;COUNTIF($KW26:$KZ26,"Mais Um")&amp;IF(COUNTIF($KW26:$KZ26,"Mais Um")&gt;1," alvos"," alvo"),"")&amp;IF(COUNTIF($KW26:$KZ26,"Rajada")&gt;0,"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c r="KW26">
        <f>IF($EE26="","",IFERROR(VLOOKUP(SUBSTITUTE(SUBSTITUTE(SUBSTITUTE($EE26,"~","~~"),"*","~*"),"?","~?"),'DADOS_MELHORIAS'!$O$2:$X$113,10,FALSE),$EE26))</f>
        <v/>
      </c>
      <c r="KX26">
        <f>IF($EF26="","",IFERROR(VLOOKUP(SUBSTITUTE(SUBSTITUTE(SUBSTITUTE($EF26,"~","~~"),"*","~*"),"?","~?"),'DADOS_MELHORIAS'!$O$2:$X$113,10,FALSE),$EF26))</f>
        <v/>
      </c>
      <c r="KY26">
        <f>IF($EG26="","",IFERROR(VLOOKUP(SUBSTITUTE(SUBSTITUTE(SUBSTITUTE($EG26,"~","~~"),"*","~*"),"?","~?"),'DADOS_MELHORIAS'!$O$2:$X$113,10,FALSE),$EG26))</f>
        <v/>
      </c>
      <c r="KZ26">
        <f>IF($EH26="","",IFERROR(VLOOKUP(SUBSTITUTE(SUBSTITUTE(SUBSTITUTE($EH26,"~","~~"),"*","~*"),"?","~?"),'DADOS_MELHORIAS'!$O$2:$X$113,10,FALSE),$EH26))</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$BE27+3*IFERROR(VLOOKUP($BD27,'DADOS_CRIACAO'!$H$2:$K$20,3,FALSE),0)</f>
        <v/>
      </c>
      <c r="BG27" s="161">
        <f>IFERROR(VLOOKUP($BD27,'DADOS_CRIACAO'!$H$2:$K$20,4,FALSE),0)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IFERROR(MATCH($ED27,$Y$2:$Y$11,0),0)</f>
        <v/>
      </c>
      <c r="EM27" s="161">
        <f>IF($EL27=0,0,INDEX($AB$2:$AB$11,$EL27))</f>
        <v/>
      </c>
      <c r="EN27" s="161">
        <f>IFERROR(VLOOKUP(SUBSTITUTE(SUBSTITUTE(SUBSTITUTE($EE27,"~","~~"),"*","~*"),"?","~?"),'DADOS_MELHORIAS'!$O$2:$W$113,4,FALSE),0)</f>
        <v/>
      </c>
      <c r="EO27" s="161">
        <f>IFERROR(VLOOKUP(SUBSTITUTE(SUBSTITUTE(SUBSTITUTE($EF27,"~","~~"),"*","~*"),"?","~?"),'DADOS_MELHORIAS'!$O$2:$W$113,4,FALSE),0)</f>
        <v/>
      </c>
      <c r="EP27" s="161">
        <f>IFERROR(VLOOKUP(SUBSTITUTE(SUBSTITUTE(SUBSTITUTE($EG27,"~","~~"),"*","~*"),"?","~?"),'DADOS_MELHORIAS'!$O$2:$W$113,4,FALSE),0)</f>
        <v/>
      </c>
      <c r="EQ27" s="161">
        <f>IFERROR(VLOOKUP(SUBSTITUTE(SUBSTITUTE(SUBSTITUTE($EH27,"~","~~"),"*","~*"),"?","~?"),'DADOS_MELHORIAS'!$O$2:$W$113,4,FALSE),0)</f>
        <v/>
      </c>
      <c r="ER27" s="161">
        <f>IF($EL27=0,0,INDEX($AC$2:$AC$11,$EL27))</f>
        <v/>
      </c>
      <c r="ES27" s="161">
        <f>IFERROR(VLOOKUP(SUBSTITUTE(SUBSTITUTE(SUBSTITUTE($EE27,"~","~~"),"*","~*"),"?","~?"),'DADOS_MELHORIAS'!$O$2:$W$113,5,FALSE),0)</f>
        <v/>
      </c>
      <c r="ET27" s="161">
        <f>IFERROR(VLOOKUP(SUBSTITUTE(SUBSTITUTE(SUBSTITUTE($EF27,"~","~~"),"*","~*"),"?","~?"),'DADOS_MELHORIAS'!$O$2:$W$113,5,FALSE),0)</f>
        <v/>
      </c>
      <c r="EU27" s="161">
        <f>IFERROR(VLOOKUP(SUBSTITUTE(SUBSTITUTE(SUBSTITUTE($EG27,"~","~~"),"*","~*"),"?","~?"),'DADOS_MELHORIAS'!$O$2:$W$113,5,FALSE),0)</f>
        <v/>
      </c>
      <c r="EV27" s="161">
        <f>IFERROR(VLOOKUP(SUBSTITUTE(SUBSTITUTE(SUBSTITUTE($EH27,"~","~~"),"*","~*"),"?","~?"),'DADOS_MELHORIAS'!$O$2:$W$113,5,FALSE),0)</f>
        <v/>
      </c>
      <c r="EW27" s="161">
        <f>IFERROR(VLOOKUP(SUBSTITUTE(SUBSTITUTE(SUBSTITUTE($EE27,"~","~~"),"*","~*"),"?","~?"),'DADOS_MELHORIAS'!$O$2:$W$113,6,FALSE),0)+IFERROR(VLOOKUP(SUBSTITUTE(SUBSTITUTE(SUBSTITUTE($EF27,"~","~~"),"*","~*"),"?","~?"),'DADOS_MELHORIAS'!$O$2:$W$113,6,FALSE),0)+IFERROR(VLOOKUP(SUBSTITUTE(SUBSTITUTE(SUBSTITUTE($EG27,"~","~~"),"*","~*"),"?","~?"),'DADOS_MELHORIAS'!$O$2:$W$113,6,FALSE),0)+IFERROR(VLOOKUP(SUBSTITUTE(SUBSTITUTE(SUBSTITUTE($EH27,"~","~~"),"*","~*"),"?","~?"),'DADOS_MELHORIAS'!$O$2:$W$113,6,FALSE),0)</f>
        <v/>
      </c>
      <c r="EX27" s="161">
        <f>IFERROR(VLOOKUP(SUBSTITUTE(SUBSTITUTE(SUBSTITUTE($EE27,"~","~~"),"*","~*"),"?","~?"),'DADOS_MELHORIAS'!$O$2:$W$113,9,FALSE),0)+IFERROR(VLOOKUP(SUBSTITUTE(SUBSTITUTE(SUBSTITUTE($EF27,"~","~~"),"*","~*"),"?","~?"),'DADOS_MELHORIAS'!$O$2:$W$113,9,FALSE),0)+IFERROR(VLOOKUP(SUBSTITUTE(SUBSTITUTE(SUBSTITUTE($EG27,"~","~~"),"*","~*"),"?","~?"),'DADOS_MELHORIAS'!$O$2:$W$113,9,FALSE),0)+IFERROR(VLOOKUP(SUBSTITUTE(SUBSTITUTE(SUBSTITUTE($EH27,"~","~~"),"*","~*"),"?","~?"),'DADOS_MELHORIAS'!$O$2:$W$113,9,FALSE),0)</f>
        <v/>
      </c>
      <c r="EY27" s="161">
        <f>IF($EL27=0,0,INDEX($AD$2:$AD$11,$EL27))</f>
        <v/>
      </c>
      <c r="EZ27" s="161">
        <f>IF($EL27=0,0,INDEX($AE$2:$AE$11,$EL27))</f>
        <v/>
      </c>
      <c r="FA27" s="161">
        <f>IF($EL27=0,0,INDEX($AG$2:$AG$11,$EL27))</f>
        <v/>
      </c>
      <c r="FB27" s="161">
        <f>IFERROR(VLOOKUP(SUBSTITUTE(SUBSTITUTE(SUBSTITUTE($EI27,"~","~~"),"*","~*"),"?","~?"),'DADOS_RESTRICOES'!$M$2:$Q$54,3,FALSE),0)</f>
        <v/>
      </c>
      <c r="FC27" s="161">
        <f>IFERROR(VLOOKUP(SUBSTITUTE(SUBSTITUTE(SUBSTITUTE($EJ27,"~","~~"),"*","~*"),"?","~?"),'DADOS_RESTRICOES'!$M$2:$Q$54,3,FALSE),0)</f>
        <v/>
      </c>
      <c r="FD27" s="161">
        <f>IFERROR(VLOOKUP(SUBSTITUTE(SUBSTITUTE(SUBSTITUTE($EI27,"~","~~"),"*","~*"),"?","~?"),'DADOS_RESTRICOES'!$M$2:$Q$54,2,FALSE),"")</f>
        <v/>
      </c>
      <c r="FE27" s="161">
        <f>IFERROR(VLOOKUP(SUBSTITUTE(SUBSTITUTE(SUBSTITUTE($EJ27,"~","~~"),"*","~*"),"?","~?"),'DADOS_RESTRICOES'!$M$2:$Q$54,2,FALSE),"")</f>
        <v/>
      </c>
      <c r="FF27" s="161">
        <f>COUNTIF($EM27:$EQ27,1)</f>
        <v/>
      </c>
      <c r="FG27" s="161">
        <f>COUNTIF($EM27:$EQ27,2)</f>
        <v/>
      </c>
      <c r="FH27" s="161">
        <f>COUNTIF($EM27:$EQ27,3)</f>
        <v/>
      </c>
      <c r="FI27" s="161">
        <f>COUNTIF($EM27:$EQ27,4)</f>
        <v/>
      </c>
      <c r="FJ27" s="161">
        <f>COUNTIF($EM27:$EQ27,5)</f>
        <v/>
      </c>
      <c r="FK27" s="161">
        <f>COUNTIF($EM27:$EQ27,6)</f>
        <v/>
      </c>
      <c r="FL27" s="161">
        <f>COUNTIF($FB27:$FC27,1)</f>
        <v/>
      </c>
      <c r="FM27" s="161">
        <f>COUNTIF($FB27:$FC27,2)+$EY27</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(IF(COUNTIF($KW27:$KZ27,"Salto")&gt;0,1,0)+IF(COUNTIF($KW27:$KZ27,"Queima")&gt;0,1,0)+IF(COUNTIF($KW27:$KZ27,"Estilhaço")&gt;0,1,0))*FLOOR($FV27/2,1)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SUBSTITUTE(SUBSTITUTE(SUBSTITUTE($EI27,"~","~~"),"*","~*"),"?","~?"),'DADOS_RESTRICOES'!$M$2:$Q$54,4,FALSE),0)+IFERROR(VLOOKUP(SUBSTITUTE(SUBSTITUTE(SUBSTITUTE($EJ27,"~","~~"),"*","~*"),"?","~?"),'DADOS_RESTRICOES'!$M$2:$Q$54,4,FALSE),0)&gt;1,$FD27&amp;" e "&amp;$FE27&amp;" são as duas de frequência",""),IF(AND((COUNTIF($KW27:$KZ27,"Rápido")+COUNTIF($FD27:$FE27,"Rápido"))&gt;0,(COUNTIF($EE27:$EH27,"Atrasar")+COUNTIF($FD27:$FE27,"Atrasar"))&gt;0),"Rápido não entra com Atrasar",""),IF(AND((COUNTIF($KW27:$KZ27,"Reação")+COUNTIF($FD27:$FE27,"Reação"))&gt;0,(COUNTIF($KW27:$KZ27,"Rápido")+COUNTIF($FD27:$FE27,"Rápido"))&gt;0),"Reação não entra com Rápido",""),IF(AND((COUNTIF($KW27:$KZ27,"Reação")+COUNTIF($FD27:$FE27,"Reação"))&gt;0,(COUNTIF($KW27:$KZ27,"Armado")+COUNTIF($FD27:$FE27,"Armado"))&gt;0),"Reação não entra com Armado",""),IF(AND((COUNTIF($KW27:$KZ27,"Reação")+COUNTIF($FD27:$FE27,"Reação"))&gt;0,(COUNTIF($EE27:$EH27,"Atrasar")+COUNTIF($FD27:$FE27,"Atrasar"))&gt;0),"Reação não entra com Atrasar",""),IF(AND((COUNTIF($KW27:$KZ27,"Reação")+COUNTIF($FD27:$FE27,"Reação"))&gt;0,(COUNTIF($EE27:$EH27,"Parado")+COUNTIF($FD27:$FE27,"Parado"))&gt;0),"Reação não entra com Parado",""),IF(AND((COUNTIF($EE27:$EH27,"Atrasar")+COUNTIF($FD27:$FE27,"Atrasar"))&gt;0,(COUNTIF($EE27:$EH27,"Parado")+COUNTIF($FD27:$FE27,"Parado"))&gt;0),"Atrasar não entra com Parado",""),IF(AND((COUNTIF($KW27:$KZ27,"Armado")+COUNTIF($FD27:$FE27,"Armado"))&gt;0,(COUNTIF($EE27:$EH27,"Carregar")+COUNTIF($FD27:$FE27,"Carregar"))&gt;0),"Armado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Resistência",""),IF(AND(COUNTIF($KW27:$KZ27,"Inescapável")&gt;0,OR($FN27&gt;1,$FO27&gt;0)),"Inescapável não aceita outra peça",""),IF(AND($DZ27=1,$EB27&lt;3),"Liberação Máxima é de Classe 3 ou mais",""),IF(AND($DZ27=1,OR($EZ27=1,$EZ27=2)),"Liberação Máxima não serve para cura",""),IF(AND($DZ27=1,COUNTIF($KW27:$KZ27,"Inescapável")+COUNTIF($KW27:$KZ27,"Toca a Alma")&gt;0),"Esta peça não entra numa Liberação Máxima",""),IF($FV27*IF(COUNTIF($KW27:$KZ27,"Remate")&gt;0,1.25,1)+$FW27&gt;4*$EB27,($FV27*IF(COUNTIF($KW27:$KZ27,"Remate")&gt;0,1.25,1)+$FW27)&amp;" dados somando repetições"&amp;IF(COUNTIF($KW27:$KZ27,"Remate")&gt;0," e o Remate","")&amp;": o teto da Classe "&amp;$EB27&amp;" é "&amp;4*$EB27,""))),IF(AND($EE27&lt;&gt;"",COUNTIF('DADOS_MELHORIAS'!$O$2:$O$113,SUBSTITUTE(SUBSTITUTE(SUBSTITUTE($EE27,"~","~~"),"*","~*"),"?","~?"))=0),"Melhoria não cadastrada ou com erro: "&amp;$EE27,""),IF(AND($EF27&lt;&gt;"",COUNTIF('DADOS_MELHORIAS'!$O$2:$O$113,SUBSTITUTE(SUBSTITUTE(SUBSTITUTE($EF27,"~","~~"),"*","~*"),"?","~?"))=0),"Melhoria não cadastrada ou com erro: "&amp;$EF27,""),IF(AND($EG27&lt;&gt;"",COUNTIF('DADOS_MELHORIAS'!$O$2:$O$113,SUBSTITUTE(SUBSTITUTE(SUBSTITUTE($EG27,"~","~~"),"*","~*"),"?","~?"))=0),"Melhoria não cadastrada ou com erro: "&amp;$EG27,""),IF(AND($EH27&lt;&gt;"",COUNTIF('DADOS_MELHORIAS'!$O$2:$O$113,SUBSTITUTE(SUBSTITUTE(SUBSTITUTE($EH27,"~","~~"),"*","~*"),"?","~?"))=0),"Melhoria não cadastrada ou com erro: "&amp;$EH27,""),IF(AND($EI27&lt;&gt;"",COUNTIF('DADOS_RESTRICOES'!$M$2:$M$54,SUBSTITUTE(SUBSTITUTE(SUBSTITUTE($EI27,"~","~~"),"*","~*"),"?","~?"))=0),"Restrição não cadastrada ou com erro: "&amp;$EI27,""),IF(AND($EJ27&lt;&gt;"",COUNTIF('DADOS_RESTRICOES'!$M$2:$M$54,SUBSTITUTE(SUBSTITUTE(SUBSTITUTE($EJ27,"~","~~"),"*","~*"),"?","~?"))=0),"Restrição não cadastrada ou com erro: "&amp;$EJ27,"")))</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inteira",IF(COUNTIF($FD27:$FE27,"Atrasar")&gt;0,IF(COUNTIF($FD27:$FE27,"Carregar")&gt;0,"Rodada +1 turno","Rodada inteira"),IF(COUNTIF($KW27:$KZ27,"Rápido")&gt;0,"Bônus",IF(COUNTIF($KW27:$KZ27,"Reação")&gt;0,"Reação","Padrão"))&amp;IF(COUNTIF($FD27:$FE27,"Carregar")&gt;0," +1 turno",""))))</f>
        <v/>
      </c>
      <c r="GT27" s="161">
        <f>IF(OR($EK27=0,$EL27=0),"",IF(COUNTIF($KW27:$KZ27,"Inescapável")&gt;0,"Automático",IF(COUNTIF($KW27:$KZ27,"Certeiro")&gt;0,"TR para metade",IF(AND($EX27&gt;0,$FA27=0,INDEX($AF$2:$AF$11,$EL27)="Acerto"),"Acerto + TR",INDEX($AF$2:$AF$11,$EL27)))))</f>
        <v/>
      </c>
      <c r="GU27" s="161">
        <f>IF(OR($EK27=0,$EL27=0),"",IF(OR($EZ27&gt;=2,$FV27=0),UPPER(LEFT(INDEX($GE27:$GK27,1,$EB27),1))&amp;MID(INDEX($GE27:$GK27,1,$EB27),2,99),UPPER(LEFT(INDEX($GE27:$GK27,1,$EB27),1))&amp;MID(INDEX($GE27:$GK27,1,$EB27),2,99)&amp;" = "&amp;FLOOR($FV27*4.5,1)&amp;IF($FW27&gt;0," · +"&amp;$FW27&amp;"d8","")))</f>
        <v/>
      </c>
      <c r="GV27" s="161">
        <f>COUNTIF($KW27:$KZ27,"Longe")+3*COUNTIF($KW27:$KZ27,"Muito Longe")</f>
        <v/>
      </c>
      <c r="GW27" s="161">
        <f>COUNTIF($KW27:$KZ27,"Maior")+3*COUNTIF($KW27:$KZ27,"Muito Maior")</f>
        <v/>
      </c>
      <c r="GX27" s="161">
        <f>IF($EL27=0,0,CHOOSE(1+INDEX($AH$2:$AH$11,$EL27),0,$GV27,$GW27,$GV27+$GW27))</f>
        <v/>
      </c>
      <c r="GY27" s="161">
        <f>IF($EL27=0,0,CHOOSE(1+INDEX($AI$2:$AI$11,$EL27),0,$GV27,$GW27,$GV27+$GW27))</f>
        <v/>
      </c>
      <c r="GZ27" s="161">
        <f>IF(OR($EK27=0,$EL27=0),"",INDEX($AP$2:$AU$31,($EL27-1)*3+IF($EB27&gt;=6,3,2),1+MIN(5,$GX27))&amp;INDEX($AV$2:$BA$31,($EL27-1)*3+IF($EB27&gt;=6,3,2),1+MIN(5,$GY27))&amp;IF(INDEX($AJ$2:$AJ$11,$EL27)=1,IF(COUNTIF($KW27:$KZ27,"Mais Um")&gt;0," · +"&amp;COUNTIF($KW27:$KZ27,"Mais Um")&amp;IF(COUNTIF($KW27:$KZ27,"Mais Um")&gt;1," alvos"," alvo"),"")&amp;IF(COUNTIF($KW27:$KZ27,"Rajada")&gt;0,"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c r="KW27">
        <f>IF($EE27="","",IFERROR(VLOOKUP(SUBSTITUTE(SUBSTITUTE(SUBSTITUTE($EE27,"~","~~"),"*","~*"),"?","~?"),'DADOS_MELHORIAS'!$O$2:$X$113,10,FALSE),$EE27))</f>
        <v/>
      </c>
      <c r="KX27">
        <f>IF($EF27="","",IFERROR(VLOOKUP(SUBSTITUTE(SUBSTITUTE(SUBSTITUTE($EF27,"~","~~"),"*","~*"),"?","~?"),'DADOS_MELHORIAS'!$O$2:$X$113,10,FALSE),$EF27))</f>
        <v/>
      </c>
      <c r="KY27">
        <f>IF($EG27="","",IFERROR(VLOOKUP(SUBSTITUTE(SUBSTITUTE(SUBSTITUTE($EG27,"~","~~"),"*","~*"),"?","~?"),'DADOS_MELHORIAS'!$O$2:$X$113,10,FALSE),$EG27))</f>
        <v/>
      </c>
      <c r="KZ27">
        <f>IF($EH27="","",IFERROR(VLOOKUP(SUBSTITUTE(SUBSTITUTE(SUBSTITUTE($EH27,"~","~~"),"*","~*"),"?","~?"),'DADOS_MELHORIAS'!$O$2:$X$113,10,FALSE),$EH27))</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$BE28+3*IFERROR(VLOOKUP($BD28,'DADOS_CRIACAO'!$H$2:$K$20,3,FALSE),0)</f>
        <v/>
      </c>
      <c r="BG28" s="161">
        <f>IFERROR(VLOOKUP($BD28,'DADOS_CRIACAO'!$H$2:$K$20,4,FALSE),0)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IFERROR(MATCH($ED28,$Y$2:$Y$11,0),0)</f>
        <v/>
      </c>
      <c r="EM28" s="161">
        <f>IF($EL28=0,0,INDEX($AB$2:$AB$11,$EL28))</f>
        <v/>
      </c>
      <c r="EN28" s="161">
        <f>IFERROR(VLOOKUP(SUBSTITUTE(SUBSTITUTE(SUBSTITUTE($EE28,"~","~~"),"*","~*"),"?","~?"),'DADOS_MELHORIAS'!$O$2:$W$113,4,FALSE),0)</f>
        <v/>
      </c>
      <c r="EO28" s="161">
        <f>IFERROR(VLOOKUP(SUBSTITUTE(SUBSTITUTE(SUBSTITUTE($EF28,"~","~~"),"*","~*"),"?","~?"),'DADOS_MELHORIAS'!$O$2:$W$113,4,FALSE),0)</f>
        <v/>
      </c>
      <c r="EP28" s="161">
        <f>IFERROR(VLOOKUP(SUBSTITUTE(SUBSTITUTE(SUBSTITUTE($EG28,"~","~~"),"*","~*"),"?","~?"),'DADOS_MELHORIAS'!$O$2:$W$113,4,FALSE),0)</f>
        <v/>
      </c>
      <c r="EQ28" s="161">
        <f>IFERROR(VLOOKUP(SUBSTITUTE(SUBSTITUTE(SUBSTITUTE($EH28,"~","~~"),"*","~*"),"?","~?"),'DADOS_MELHORIAS'!$O$2:$W$113,4,FALSE),0)</f>
        <v/>
      </c>
      <c r="ER28" s="161">
        <f>IF($EL28=0,0,INDEX($AC$2:$AC$11,$EL28))</f>
        <v/>
      </c>
      <c r="ES28" s="161">
        <f>IFERROR(VLOOKUP(SUBSTITUTE(SUBSTITUTE(SUBSTITUTE($EE28,"~","~~"),"*","~*"),"?","~?"),'DADOS_MELHORIAS'!$O$2:$W$113,5,FALSE),0)</f>
        <v/>
      </c>
      <c r="ET28" s="161">
        <f>IFERROR(VLOOKUP(SUBSTITUTE(SUBSTITUTE(SUBSTITUTE($EF28,"~","~~"),"*","~*"),"?","~?"),'DADOS_MELHORIAS'!$O$2:$W$113,5,FALSE),0)</f>
        <v/>
      </c>
      <c r="EU28" s="161">
        <f>IFERROR(VLOOKUP(SUBSTITUTE(SUBSTITUTE(SUBSTITUTE($EG28,"~","~~"),"*","~*"),"?","~?"),'DADOS_MELHORIAS'!$O$2:$W$113,5,FALSE),0)</f>
        <v/>
      </c>
      <c r="EV28" s="161">
        <f>IFERROR(VLOOKUP(SUBSTITUTE(SUBSTITUTE(SUBSTITUTE($EH28,"~","~~"),"*","~*"),"?","~?"),'DADOS_MELHORIAS'!$O$2:$W$113,5,FALSE),0)</f>
        <v/>
      </c>
      <c r="EW28" s="161">
        <f>IFERROR(VLOOKUP(SUBSTITUTE(SUBSTITUTE(SUBSTITUTE($EE28,"~","~~"),"*","~*"),"?","~?"),'DADOS_MELHORIAS'!$O$2:$W$113,6,FALSE),0)+IFERROR(VLOOKUP(SUBSTITUTE(SUBSTITUTE(SUBSTITUTE($EF28,"~","~~"),"*","~*"),"?","~?"),'DADOS_MELHORIAS'!$O$2:$W$113,6,FALSE),0)+IFERROR(VLOOKUP(SUBSTITUTE(SUBSTITUTE(SUBSTITUTE($EG28,"~","~~"),"*","~*"),"?","~?"),'DADOS_MELHORIAS'!$O$2:$W$113,6,FALSE),0)+IFERROR(VLOOKUP(SUBSTITUTE(SUBSTITUTE(SUBSTITUTE($EH28,"~","~~"),"*","~*"),"?","~?"),'DADOS_MELHORIAS'!$O$2:$W$113,6,FALSE),0)</f>
        <v/>
      </c>
      <c r="EX28" s="161">
        <f>IFERROR(VLOOKUP(SUBSTITUTE(SUBSTITUTE(SUBSTITUTE($EE28,"~","~~"),"*","~*"),"?","~?"),'DADOS_MELHORIAS'!$O$2:$W$113,9,FALSE),0)+IFERROR(VLOOKUP(SUBSTITUTE(SUBSTITUTE(SUBSTITUTE($EF28,"~","~~"),"*","~*"),"?","~?"),'DADOS_MELHORIAS'!$O$2:$W$113,9,FALSE),0)+IFERROR(VLOOKUP(SUBSTITUTE(SUBSTITUTE(SUBSTITUTE($EG28,"~","~~"),"*","~*"),"?","~?"),'DADOS_MELHORIAS'!$O$2:$W$113,9,FALSE),0)+IFERROR(VLOOKUP(SUBSTITUTE(SUBSTITUTE(SUBSTITUTE($EH28,"~","~~"),"*","~*"),"?","~?"),'DADOS_MELHORIAS'!$O$2:$W$113,9,FALSE),0)</f>
        <v/>
      </c>
      <c r="EY28" s="161">
        <f>IF($EL28=0,0,INDEX($AD$2:$AD$11,$EL28))</f>
        <v/>
      </c>
      <c r="EZ28" s="161">
        <f>IF($EL28=0,0,INDEX($AE$2:$AE$11,$EL28))</f>
        <v/>
      </c>
      <c r="FA28" s="161">
        <f>IF($EL28=0,0,INDEX($AG$2:$AG$11,$EL28))</f>
        <v/>
      </c>
      <c r="FB28" s="161">
        <f>IFERROR(VLOOKUP(SUBSTITUTE(SUBSTITUTE(SUBSTITUTE($EI28,"~","~~"),"*","~*"),"?","~?"),'DADOS_RESTRICOES'!$M$2:$Q$54,3,FALSE),0)</f>
        <v/>
      </c>
      <c r="FC28" s="161">
        <f>IFERROR(VLOOKUP(SUBSTITUTE(SUBSTITUTE(SUBSTITUTE($EJ28,"~","~~"),"*","~*"),"?","~?"),'DADOS_RESTRICOES'!$M$2:$Q$54,3,FALSE),0)</f>
        <v/>
      </c>
      <c r="FD28" s="161">
        <f>IFERROR(VLOOKUP(SUBSTITUTE(SUBSTITUTE(SUBSTITUTE($EI28,"~","~~"),"*","~*"),"?","~?"),'DADOS_RESTRICOES'!$M$2:$Q$54,2,FALSE),"")</f>
        <v/>
      </c>
      <c r="FE28" s="161">
        <f>IFERROR(VLOOKUP(SUBSTITUTE(SUBSTITUTE(SUBSTITUTE($EJ28,"~","~~"),"*","~*"),"?","~?"),'DADOS_RESTRICOES'!$M$2:$Q$54,2,FALSE),"")</f>
        <v/>
      </c>
      <c r="FF28" s="161">
        <f>COUNTIF($EM28:$EQ28,1)</f>
        <v/>
      </c>
      <c r="FG28" s="161">
        <f>COUNTIF($EM28:$EQ28,2)</f>
        <v/>
      </c>
      <c r="FH28" s="161">
        <f>COUNTIF($EM28:$EQ28,3)</f>
        <v/>
      </c>
      <c r="FI28" s="161">
        <f>COUNTIF($EM28:$EQ28,4)</f>
        <v/>
      </c>
      <c r="FJ28" s="161">
        <f>COUNTIF($EM28:$EQ28,5)</f>
        <v/>
      </c>
      <c r="FK28" s="161">
        <f>COUNTIF($EM28:$EQ28,6)</f>
        <v/>
      </c>
      <c r="FL28" s="161">
        <f>COUNTIF($FB28:$FC28,1)</f>
        <v/>
      </c>
      <c r="FM28" s="161">
        <f>COUNTIF($FB28:$FC28,2)+$EY28</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(IF(COUNTIF($KW28:$KZ28,"Salto")&gt;0,1,0)+IF(COUNTIF($KW28:$KZ28,"Queima")&gt;0,1,0)+IF(COUNTIF($KW28:$KZ28,"Estilhaço")&gt;0,1,0))*FLOOR($FV28/2,1)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SUBSTITUTE(SUBSTITUTE(SUBSTITUTE($EI28,"~","~~"),"*","~*"),"?","~?"),'DADOS_RESTRICOES'!$M$2:$Q$54,4,FALSE),0)+IFERROR(VLOOKUP(SUBSTITUTE(SUBSTITUTE(SUBSTITUTE($EJ28,"~","~~"),"*","~*"),"?","~?"),'DADOS_RESTRICOES'!$M$2:$Q$54,4,FALSE),0)&gt;1,$FD28&amp;" e "&amp;$FE28&amp;" são as duas de frequência",""),IF(AND((COUNTIF($KW28:$KZ28,"Rápido")+COUNTIF($FD28:$FE28,"Rápido"))&gt;0,(COUNTIF($EE28:$EH28,"Atrasar")+COUNTIF($FD28:$FE28,"Atrasar"))&gt;0),"Rápido não entra com Atrasar",""),IF(AND((COUNTIF($KW28:$KZ28,"Reação")+COUNTIF($FD28:$FE28,"Reação"))&gt;0,(COUNTIF($KW28:$KZ28,"Rápido")+COUNTIF($FD28:$FE28,"Rápido"))&gt;0),"Reação não entra com Rápido",""),IF(AND((COUNTIF($KW28:$KZ28,"Reação")+COUNTIF($FD28:$FE28,"Reação"))&gt;0,(COUNTIF($KW28:$KZ28,"Armado")+COUNTIF($FD28:$FE28,"Armado"))&gt;0),"Reação não entra com Armado",""),IF(AND((COUNTIF($KW28:$KZ28,"Reação")+COUNTIF($FD28:$FE28,"Reação"))&gt;0,(COUNTIF($EE28:$EH28,"Atrasar")+COUNTIF($FD28:$FE28,"Atrasar"))&gt;0),"Reação não entra com Atrasar",""),IF(AND((COUNTIF($KW28:$KZ28,"Reação")+COUNTIF($FD28:$FE28,"Reação"))&gt;0,(COUNTIF($EE28:$EH28,"Parado")+COUNTIF($FD28:$FE28,"Parado"))&gt;0),"Reação não entra com Parado",""),IF(AND((COUNTIF($EE28:$EH28,"Atrasar")+COUNTIF($FD28:$FE28,"Atrasar"))&gt;0,(COUNTIF($EE28:$EH28,"Parado")+COUNTIF($FD28:$FE28,"Parado"))&gt;0),"Atrasar não entra com Parado",""),IF(AND((COUNTIF($KW28:$KZ28,"Armado")+COUNTIF($FD28:$FE28,"Armado"))&gt;0,(COUNTIF($EE28:$EH28,"Carregar")+COUNTIF($FD28:$FE28,"Carregar"))&gt;0),"Armado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Resistência",""),IF(AND(COUNTIF($KW28:$KZ28,"Inescapável")&gt;0,OR($FN28&gt;1,$FO28&gt;0)),"Inescapável não aceita outra peça",""),IF(AND($DZ28=1,$EB28&lt;3),"Liberação Máxima é de Classe 3 ou mais",""),IF(AND($DZ28=1,OR($EZ28=1,$EZ28=2)),"Liberação Máxima não serve para cura",""),IF(AND($DZ28=1,COUNTIF($KW28:$KZ28,"Inescapável")+COUNTIF($KW28:$KZ28,"Toca a Alma")&gt;0),"Esta peça não entra numa Liberação Máxima",""),IF($FV28*IF(COUNTIF($KW28:$KZ28,"Remate")&gt;0,1.25,1)+$FW28&gt;4*$EB28,($FV28*IF(COUNTIF($KW28:$KZ28,"Remate")&gt;0,1.25,1)+$FW28)&amp;" dados somando repetições"&amp;IF(COUNTIF($KW28:$KZ28,"Remate")&gt;0," e o Remate","")&amp;": o teto da Classe "&amp;$EB28&amp;" é "&amp;4*$EB28,""))),IF(AND($EE28&lt;&gt;"",COUNTIF('DADOS_MELHORIAS'!$O$2:$O$113,SUBSTITUTE(SUBSTITUTE(SUBSTITUTE($EE28,"~","~~"),"*","~*"),"?","~?"))=0),"Melhoria não cadastrada ou com erro: "&amp;$EE28,""),IF(AND($EF28&lt;&gt;"",COUNTIF('DADOS_MELHORIAS'!$O$2:$O$113,SUBSTITUTE(SUBSTITUTE(SUBSTITUTE($EF28,"~","~~"),"*","~*"),"?","~?"))=0),"Melhoria não cadastrada ou com erro: "&amp;$EF28,""),IF(AND($EG28&lt;&gt;"",COUNTIF('DADOS_MELHORIAS'!$O$2:$O$113,SUBSTITUTE(SUBSTITUTE(SUBSTITUTE($EG28,"~","~~"),"*","~*"),"?","~?"))=0),"Melhoria não cadastrada ou com erro: "&amp;$EG28,""),IF(AND($EH28&lt;&gt;"",COUNTIF('DADOS_MELHORIAS'!$O$2:$O$113,SUBSTITUTE(SUBSTITUTE(SUBSTITUTE($EH28,"~","~~"),"*","~*"),"?","~?"))=0),"Melhoria não cadastrada ou com erro: "&amp;$EH28,""),IF(AND($EI28&lt;&gt;"",COUNTIF('DADOS_RESTRICOES'!$M$2:$M$54,SUBSTITUTE(SUBSTITUTE(SUBSTITUTE($EI28,"~","~~"),"*","~*"),"?","~?"))=0),"Restrição não cadastrada ou com erro: "&amp;$EI28,""),IF(AND($EJ28&lt;&gt;"",COUNTIF('DADOS_RESTRICOES'!$M$2:$M$54,SUBSTITUTE(SUBSTITUTE(SUBSTITUTE($EJ28,"~","~~"),"*","~*"),"?","~?"))=0),"Restrição não cadastrada ou com erro: "&amp;$EJ28,"")))</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inteira",IF(COUNTIF($FD28:$FE28,"Atrasar")&gt;0,IF(COUNTIF($FD28:$FE28,"Carregar")&gt;0,"Rodada +1 turno","Rodada inteira"),IF(COUNTIF($KW28:$KZ28,"Rápido")&gt;0,"Bônus",IF(COUNTIF($KW28:$KZ28,"Reação")&gt;0,"Reação","Padrão"))&amp;IF(COUNTIF($FD28:$FE28,"Carregar")&gt;0," +1 turno",""))))</f>
        <v/>
      </c>
      <c r="GT28" s="161">
        <f>IF(OR($EK28=0,$EL28=0),"",IF(COUNTIF($KW28:$KZ28,"Inescapável")&gt;0,"Automático",IF(COUNTIF($KW28:$KZ28,"Certeiro")&gt;0,"TR para metade",IF(AND($EX28&gt;0,$FA28=0,INDEX($AF$2:$AF$11,$EL28)="Acerto"),"Acerto + TR",INDEX($AF$2:$AF$11,$EL28)))))</f>
        <v/>
      </c>
      <c r="GU28" s="161">
        <f>IF(OR($EK28=0,$EL28=0),"",IF(OR($EZ28&gt;=2,$FV28=0),UPPER(LEFT(INDEX($GE28:$GK28,1,$EB28),1))&amp;MID(INDEX($GE28:$GK28,1,$EB28),2,99),UPPER(LEFT(INDEX($GE28:$GK28,1,$EB28),1))&amp;MID(INDEX($GE28:$GK28,1,$EB28),2,99)&amp;" = "&amp;FLOOR($FV28*4.5,1)&amp;IF($FW28&gt;0," · +"&amp;$FW28&amp;"d8","")))</f>
        <v/>
      </c>
      <c r="GV28" s="161">
        <f>COUNTIF($KW28:$KZ28,"Longe")+3*COUNTIF($KW28:$KZ28,"Muito Longe")</f>
        <v/>
      </c>
      <c r="GW28" s="161">
        <f>COUNTIF($KW28:$KZ28,"Maior")+3*COUNTIF($KW28:$KZ28,"Muito Maior")</f>
        <v/>
      </c>
      <c r="GX28" s="161">
        <f>IF($EL28=0,0,CHOOSE(1+INDEX($AH$2:$AH$11,$EL28),0,$GV28,$GW28,$GV28+$GW28))</f>
        <v/>
      </c>
      <c r="GY28" s="161">
        <f>IF($EL28=0,0,CHOOSE(1+INDEX($AI$2:$AI$11,$EL28),0,$GV28,$GW28,$GV28+$GW28))</f>
        <v/>
      </c>
      <c r="GZ28" s="161">
        <f>IF(OR($EK28=0,$EL28=0),"",INDEX($AP$2:$AU$31,($EL28-1)*3+IF($EB28&gt;=6,3,2),1+MIN(5,$GX28))&amp;INDEX($AV$2:$BA$31,($EL28-1)*3+IF($EB28&gt;=6,3,2),1+MIN(5,$GY28))&amp;IF(INDEX($AJ$2:$AJ$11,$EL28)=1,IF(COUNTIF($KW28:$KZ28,"Mais Um")&gt;0," · +"&amp;COUNTIF($KW28:$KZ28,"Mais Um")&amp;IF(COUNTIF($KW28:$KZ28,"Mais Um")&gt;1," alvos"," alvo"),"")&amp;IF(COUNTIF($KW28:$KZ28,"Rajada")&gt;0,"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c r="KW28">
        <f>IF($EE28="","",IFERROR(VLOOKUP(SUBSTITUTE(SUBSTITUTE(SUBSTITUTE($EE28,"~","~~"),"*","~*"),"?","~?"),'DADOS_MELHORIAS'!$O$2:$X$113,10,FALSE),$EE28))</f>
        <v/>
      </c>
      <c r="KX28">
        <f>IF($EF28="","",IFERROR(VLOOKUP(SUBSTITUTE(SUBSTITUTE(SUBSTITUTE($EF28,"~","~~"),"*","~*"),"?","~?"),'DADOS_MELHORIAS'!$O$2:$X$113,10,FALSE),$EF28))</f>
        <v/>
      </c>
      <c r="KY28">
        <f>IF($EG28="","",IFERROR(VLOOKUP(SUBSTITUTE(SUBSTITUTE(SUBSTITUTE($EG28,"~","~~"),"*","~*"),"?","~?"),'DADOS_MELHORIAS'!$O$2:$X$113,10,FALSE),$EG28))</f>
        <v/>
      </c>
      <c r="KZ28">
        <f>IF($EH28="","",IFERROR(VLOOKUP(SUBSTITUTE(SUBSTITUTE(SUBSTITUTE($EH28,"~","~~"),"*","~*"),"?","~?"),'DADOS_MELHORIAS'!$O$2:$X$113,10,FALSE),$EH28))</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$BE29+3*IFERROR(VLOOKUP($BD29,'DADOS_CRIACAO'!$H$2:$K$20,3,FALSE),0)</f>
        <v/>
      </c>
      <c r="BG29" s="161">
        <f>IFERROR(VLOOKUP($BD29,'DADOS_CRIACAO'!$H$2:$K$20,4,FALSE),0)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IFERROR(MATCH($ED29,$Y$2:$Y$11,0),0)</f>
        <v/>
      </c>
      <c r="EM29" s="161">
        <f>IF($EL29=0,0,INDEX($AB$2:$AB$11,$EL29))</f>
        <v/>
      </c>
      <c r="EN29" s="161">
        <f>IFERROR(VLOOKUP(SUBSTITUTE(SUBSTITUTE(SUBSTITUTE($EE29,"~","~~"),"*","~*"),"?","~?"),'DADOS_MELHORIAS'!$O$2:$W$113,4,FALSE),0)</f>
        <v/>
      </c>
      <c r="EO29" s="161">
        <f>IFERROR(VLOOKUP(SUBSTITUTE(SUBSTITUTE(SUBSTITUTE($EF29,"~","~~"),"*","~*"),"?","~?"),'DADOS_MELHORIAS'!$O$2:$W$113,4,FALSE),0)</f>
        <v/>
      </c>
      <c r="EP29" s="161">
        <f>IFERROR(VLOOKUP(SUBSTITUTE(SUBSTITUTE(SUBSTITUTE($EG29,"~","~~"),"*","~*"),"?","~?"),'DADOS_MELHORIAS'!$O$2:$W$113,4,FALSE),0)</f>
        <v/>
      </c>
      <c r="EQ29" s="161">
        <f>IFERROR(VLOOKUP(SUBSTITUTE(SUBSTITUTE(SUBSTITUTE($EH29,"~","~~"),"*","~*"),"?","~?"),'DADOS_MELHORIAS'!$O$2:$W$113,4,FALSE),0)</f>
        <v/>
      </c>
      <c r="ER29" s="161">
        <f>IF($EL29=0,0,INDEX($AC$2:$AC$11,$EL29))</f>
        <v/>
      </c>
      <c r="ES29" s="161">
        <f>IFERROR(VLOOKUP(SUBSTITUTE(SUBSTITUTE(SUBSTITUTE($EE29,"~","~~"),"*","~*"),"?","~?"),'DADOS_MELHORIAS'!$O$2:$W$113,5,FALSE),0)</f>
        <v/>
      </c>
      <c r="ET29" s="161">
        <f>IFERROR(VLOOKUP(SUBSTITUTE(SUBSTITUTE(SUBSTITUTE($EF29,"~","~~"),"*","~*"),"?","~?"),'DADOS_MELHORIAS'!$O$2:$W$113,5,FALSE),0)</f>
        <v/>
      </c>
      <c r="EU29" s="161">
        <f>IFERROR(VLOOKUP(SUBSTITUTE(SUBSTITUTE(SUBSTITUTE($EG29,"~","~~"),"*","~*"),"?","~?"),'DADOS_MELHORIAS'!$O$2:$W$113,5,FALSE),0)</f>
        <v/>
      </c>
      <c r="EV29" s="161">
        <f>IFERROR(VLOOKUP(SUBSTITUTE(SUBSTITUTE(SUBSTITUTE($EH29,"~","~~"),"*","~*"),"?","~?"),'DADOS_MELHORIAS'!$O$2:$W$113,5,FALSE),0)</f>
        <v/>
      </c>
      <c r="EW29" s="161">
        <f>IFERROR(VLOOKUP(SUBSTITUTE(SUBSTITUTE(SUBSTITUTE($EE29,"~","~~"),"*","~*"),"?","~?"),'DADOS_MELHORIAS'!$O$2:$W$113,6,FALSE),0)+IFERROR(VLOOKUP(SUBSTITUTE(SUBSTITUTE(SUBSTITUTE($EF29,"~","~~"),"*","~*"),"?","~?"),'DADOS_MELHORIAS'!$O$2:$W$113,6,FALSE),0)+IFERROR(VLOOKUP(SUBSTITUTE(SUBSTITUTE(SUBSTITUTE($EG29,"~","~~"),"*","~*"),"?","~?"),'DADOS_MELHORIAS'!$O$2:$W$113,6,FALSE),0)+IFERROR(VLOOKUP(SUBSTITUTE(SUBSTITUTE(SUBSTITUTE($EH29,"~","~~"),"*","~*"),"?","~?"),'DADOS_MELHORIAS'!$O$2:$W$113,6,FALSE),0)</f>
        <v/>
      </c>
      <c r="EX29" s="161">
        <f>IFERROR(VLOOKUP(SUBSTITUTE(SUBSTITUTE(SUBSTITUTE($EE29,"~","~~"),"*","~*"),"?","~?"),'DADOS_MELHORIAS'!$O$2:$W$113,9,FALSE),0)+IFERROR(VLOOKUP(SUBSTITUTE(SUBSTITUTE(SUBSTITUTE($EF29,"~","~~"),"*","~*"),"?","~?"),'DADOS_MELHORIAS'!$O$2:$W$113,9,FALSE),0)+IFERROR(VLOOKUP(SUBSTITUTE(SUBSTITUTE(SUBSTITUTE($EG29,"~","~~"),"*","~*"),"?","~?"),'DADOS_MELHORIAS'!$O$2:$W$113,9,FALSE),0)+IFERROR(VLOOKUP(SUBSTITUTE(SUBSTITUTE(SUBSTITUTE($EH29,"~","~~"),"*","~*"),"?","~?"),'DADOS_MELHORIAS'!$O$2:$W$113,9,FALSE),0)</f>
        <v/>
      </c>
      <c r="EY29" s="161">
        <f>IF($EL29=0,0,INDEX($AD$2:$AD$11,$EL29))</f>
        <v/>
      </c>
      <c r="EZ29" s="161">
        <f>IF($EL29=0,0,INDEX($AE$2:$AE$11,$EL29))</f>
        <v/>
      </c>
      <c r="FA29" s="161">
        <f>IF($EL29=0,0,INDEX($AG$2:$AG$11,$EL29))</f>
        <v/>
      </c>
      <c r="FB29" s="161">
        <f>IFERROR(VLOOKUP(SUBSTITUTE(SUBSTITUTE(SUBSTITUTE($EI29,"~","~~"),"*","~*"),"?","~?"),'DADOS_RESTRICOES'!$M$2:$Q$54,3,FALSE),0)</f>
        <v/>
      </c>
      <c r="FC29" s="161">
        <f>IFERROR(VLOOKUP(SUBSTITUTE(SUBSTITUTE(SUBSTITUTE($EJ29,"~","~~"),"*","~*"),"?","~?"),'DADOS_RESTRICOES'!$M$2:$Q$54,3,FALSE),0)</f>
        <v/>
      </c>
      <c r="FD29" s="161">
        <f>IFERROR(VLOOKUP(SUBSTITUTE(SUBSTITUTE(SUBSTITUTE($EI29,"~","~~"),"*","~*"),"?","~?"),'DADOS_RESTRICOES'!$M$2:$Q$54,2,FALSE),"")</f>
        <v/>
      </c>
      <c r="FE29" s="161">
        <f>IFERROR(VLOOKUP(SUBSTITUTE(SUBSTITUTE(SUBSTITUTE($EJ29,"~","~~"),"*","~*"),"?","~?"),'DADOS_RESTRICOES'!$M$2:$Q$54,2,FALSE),"")</f>
        <v/>
      </c>
      <c r="FF29" s="161">
        <f>COUNTIF($EM29:$EQ29,1)</f>
        <v/>
      </c>
      <c r="FG29" s="161">
        <f>COUNTIF($EM29:$EQ29,2)</f>
        <v/>
      </c>
      <c r="FH29" s="161">
        <f>COUNTIF($EM29:$EQ29,3)</f>
        <v/>
      </c>
      <c r="FI29" s="161">
        <f>COUNTIF($EM29:$EQ29,4)</f>
        <v/>
      </c>
      <c r="FJ29" s="161">
        <f>COUNTIF($EM29:$EQ29,5)</f>
        <v/>
      </c>
      <c r="FK29" s="161">
        <f>COUNTIF($EM29:$EQ29,6)</f>
        <v/>
      </c>
      <c r="FL29" s="161">
        <f>COUNTIF($FB29:$FC29,1)</f>
        <v/>
      </c>
      <c r="FM29" s="161">
        <f>COUNTIF($FB29:$FC29,2)+$EY29</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(IF(COUNTIF($KW29:$KZ29,"Salto")&gt;0,1,0)+IF(COUNTIF($KW29:$KZ29,"Queima")&gt;0,1,0)+IF(COUNTIF($KW29:$KZ29,"Estilhaço")&gt;0,1,0))*FLOOR($FV29/2,1)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SUBSTITUTE(SUBSTITUTE(SUBSTITUTE($EI29,"~","~~"),"*","~*"),"?","~?"),'DADOS_RESTRICOES'!$M$2:$Q$54,4,FALSE),0)+IFERROR(VLOOKUP(SUBSTITUTE(SUBSTITUTE(SUBSTITUTE($EJ29,"~","~~"),"*","~*"),"?","~?"),'DADOS_RESTRICOES'!$M$2:$Q$54,4,FALSE),0)&gt;1,$FD29&amp;" e "&amp;$FE29&amp;" são as duas de frequência",""),IF(AND((COUNTIF($KW29:$KZ29,"Rápido")+COUNTIF($FD29:$FE29,"Rápido"))&gt;0,(COUNTIF($EE29:$EH29,"Atrasar")+COUNTIF($FD29:$FE29,"Atrasar"))&gt;0),"Rápido não entra com Atrasar",""),IF(AND((COUNTIF($KW29:$KZ29,"Reação")+COUNTIF($FD29:$FE29,"Reação"))&gt;0,(COUNTIF($KW29:$KZ29,"Rápido")+COUNTIF($FD29:$FE29,"Rápido"))&gt;0),"Reação não entra com Rápido",""),IF(AND((COUNTIF($KW29:$KZ29,"Reação")+COUNTIF($FD29:$FE29,"Reação"))&gt;0,(COUNTIF($KW29:$KZ29,"Armado")+COUNTIF($FD29:$FE29,"Armado"))&gt;0),"Reação não entra com Armado",""),IF(AND((COUNTIF($KW29:$KZ29,"Reação")+COUNTIF($FD29:$FE29,"Reação"))&gt;0,(COUNTIF($EE29:$EH29,"Atrasar")+COUNTIF($FD29:$FE29,"Atrasar"))&gt;0),"Reação não entra com Atrasar",""),IF(AND((COUNTIF($KW29:$KZ29,"Reação")+COUNTIF($FD29:$FE29,"Reação"))&gt;0,(COUNTIF($EE29:$EH29,"Parado")+COUNTIF($FD29:$FE29,"Parado"))&gt;0),"Reação não entra com Parado",""),IF(AND((COUNTIF($EE29:$EH29,"Atrasar")+COUNTIF($FD29:$FE29,"Atrasar"))&gt;0,(COUNTIF($EE29:$EH29,"Parado")+COUNTIF($FD29:$FE29,"Parado"))&gt;0),"Atrasar não entra com Parado",""),IF(AND((COUNTIF($KW29:$KZ29,"Armado")+COUNTIF($FD29:$FE29,"Armado"))&gt;0,(COUNTIF($EE29:$EH29,"Carregar")+COUNTIF($FD29:$FE29,"Carregar"))&gt;0),"Armado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Resistência",""),IF(AND(COUNTIF($KW29:$KZ29,"Inescapável")&gt;0,OR($FN29&gt;1,$FO29&gt;0)),"Inescapável não aceita outra peça",""),IF(AND($DZ29=1,$EB29&lt;3),"Liberação Máxima é de Classe 3 ou mais",""),IF(AND($DZ29=1,OR($EZ29=1,$EZ29=2)),"Liberação Máxima não serve para cura",""),IF(AND($DZ29=1,COUNTIF($KW29:$KZ29,"Inescapável")+COUNTIF($KW29:$KZ29,"Toca a Alma")&gt;0),"Esta peça não entra numa Liberação Máxima",""),IF($FV29*IF(COUNTIF($KW29:$KZ29,"Remate")&gt;0,1.25,1)+$FW29&gt;4*$EB29,($FV29*IF(COUNTIF($KW29:$KZ29,"Remate")&gt;0,1.25,1)+$FW29)&amp;" dados somando repetições"&amp;IF(COUNTIF($KW29:$KZ29,"Remate")&gt;0," e o Remate","")&amp;": o teto da Classe "&amp;$EB29&amp;" é "&amp;4*$EB29,""))),IF(AND($EE29&lt;&gt;"",COUNTIF('DADOS_MELHORIAS'!$O$2:$O$113,SUBSTITUTE(SUBSTITUTE(SUBSTITUTE($EE29,"~","~~"),"*","~*"),"?","~?"))=0),"Melhoria não cadastrada ou com erro: "&amp;$EE29,""),IF(AND($EF29&lt;&gt;"",COUNTIF('DADOS_MELHORIAS'!$O$2:$O$113,SUBSTITUTE(SUBSTITUTE(SUBSTITUTE($EF29,"~","~~"),"*","~*"),"?","~?"))=0),"Melhoria não cadastrada ou com erro: "&amp;$EF29,""),IF(AND($EG29&lt;&gt;"",COUNTIF('DADOS_MELHORIAS'!$O$2:$O$113,SUBSTITUTE(SUBSTITUTE(SUBSTITUTE($EG29,"~","~~"),"*","~*"),"?","~?"))=0),"Melhoria não cadastrada ou com erro: "&amp;$EG29,""),IF(AND($EH29&lt;&gt;"",COUNTIF('DADOS_MELHORIAS'!$O$2:$O$113,SUBSTITUTE(SUBSTITUTE(SUBSTITUTE($EH29,"~","~~"),"*","~*"),"?","~?"))=0),"Melhoria não cadastrada ou com erro: "&amp;$EH29,""),IF(AND($EI29&lt;&gt;"",COUNTIF('DADOS_RESTRICOES'!$M$2:$M$54,SUBSTITUTE(SUBSTITUTE(SUBSTITUTE($EI29,"~","~~"),"*","~*"),"?","~?"))=0),"Restrição não cadastrada ou com erro: "&amp;$EI29,""),IF(AND($EJ29&lt;&gt;"",COUNTIF('DADOS_RESTRICOES'!$M$2:$M$54,SUBSTITUTE(SUBSTITUTE(SUBSTITUTE($EJ29,"~","~~"),"*","~*"),"?","~?"))=0),"Restrição não cadastrada ou com erro: "&amp;$EJ29,"")))</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inteira",IF(COUNTIF($FD29:$FE29,"Atrasar")&gt;0,IF(COUNTIF($FD29:$FE29,"Carregar")&gt;0,"Rodada +1 turno","Rodada inteira"),IF(COUNTIF($KW29:$KZ29,"Rápido")&gt;0,"Bônus",IF(COUNTIF($KW29:$KZ29,"Reação")&gt;0,"Reação","Padrão"))&amp;IF(COUNTIF($FD29:$FE29,"Carregar")&gt;0," +1 turno",""))))</f>
        <v/>
      </c>
      <c r="GT29" s="161">
        <f>IF(OR($EK29=0,$EL29=0),"",IF(COUNTIF($KW29:$KZ29,"Inescapável")&gt;0,"Automático",IF(COUNTIF($KW29:$KZ29,"Certeiro")&gt;0,"TR para metade",IF(AND($EX29&gt;0,$FA29=0,INDEX($AF$2:$AF$11,$EL29)="Acerto"),"Acerto + TR",INDEX($AF$2:$AF$11,$EL29)))))</f>
        <v/>
      </c>
      <c r="GU29" s="161">
        <f>IF(OR($EK29=0,$EL29=0),"",IF(OR($EZ29&gt;=2,$FV29=0),UPPER(LEFT(INDEX($GE29:$GK29,1,$EB29),1))&amp;MID(INDEX($GE29:$GK29,1,$EB29),2,99),UPPER(LEFT(INDEX($GE29:$GK29,1,$EB29),1))&amp;MID(INDEX($GE29:$GK29,1,$EB29),2,99)&amp;" = "&amp;FLOOR($FV29*4.5,1)&amp;IF($FW29&gt;0," · +"&amp;$FW29&amp;"d8","")))</f>
        <v/>
      </c>
      <c r="GV29" s="161">
        <f>COUNTIF($KW29:$KZ29,"Longe")+3*COUNTIF($KW29:$KZ29,"Muito Longe")</f>
        <v/>
      </c>
      <c r="GW29" s="161">
        <f>COUNTIF($KW29:$KZ29,"Maior")+3*COUNTIF($KW29:$KZ29,"Muito Maior")</f>
        <v/>
      </c>
      <c r="GX29" s="161">
        <f>IF($EL29=0,0,CHOOSE(1+INDEX($AH$2:$AH$11,$EL29),0,$GV29,$GW29,$GV29+$GW29))</f>
        <v/>
      </c>
      <c r="GY29" s="161">
        <f>IF($EL29=0,0,CHOOSE(1+INDEX($AI$2:$AI$11,$EL29),0,$GV29,$GW29,$GV29+$GW29))</f>
        <v/>
      </c>
      <c r="GZ29" s="161">
        <f>IF(OR($EK29=0,$EL29=0),"",INDEX($AP$2:$AU$31,($EL29-1)*3+IF($EB29&gt;=6,3,2),1+MIN(5,$GX29))&amp;INDEX($AV$2:$BA$31,($EL29-1)*3+IF($EB29&gt;=6,3,2),1+MIN(5,$GY29))&amp;IF(INDEX($AJ$2:$AJ$11,$EL29)=1,IF(COUNTIF($KW29:$KZ29,"Mais Um")&gt;0," · +"&amp;COUNTIF($KW29:$KZ29,"Mais Um")&amp;IF(COUNTIF($KW29:$KZ29,"Mais Um")&gt;1," alvos"," alvo"),"")&amp;IF(COUNTIF($KW29:$KZ29,"Rajada")&gt;0,"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c r="KW29">
        <f>IF($EE29="","",IFERROR(VLOOKUP(SUBSTITUTE(SUBSTITUTE(SUBSTITUTE($EE29,"~","~~"),"*","~*"),"?","~?"),'DADOS_MELHORIAS'!$O$2:$X$113,10,FALSE),$EE29))</f>
        <v/>
      </c>
      <c r="KX29">
        <f>IF($EF29="","",IFERROR(VLOOKUP(SUBSTITUTE(SUBSTITUTE(SUBSTITUTE($EF29,"~","~~"),"*","~*"),"?","~?"),'DADOS_MELHORIAS'!$O$2:$X$113,10,FALSE),$EF29))</f>
        <v/>
      </c>
      <c r="KY29">
        <f>IF($EG29="","",IFERROR(VLOOKUP(SUBSTITUTE(SUBSTITUTE(SUBSTITUTE($EG29,"~","~~"),"*","~*"),"?","~?"),'DADOS_MELHORIAS'!$O$2:$X$113,10,FALSE),$EG29))</f>
        <v/>
      </c>
      <c r="KZ29">
        <f>IF($EH29="","",IFERROR(VLOOKUP(SUBSTITUTE(SUBSTITUTE(SUBSTITUTE($EH29,"~","~~"),"*","~*"),"?","~?"),'DADOS_MELHORIAS'!$O$2:$X$113,10,FALSE),$EH29))</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$BE30+3*IFERROR(VLOOKUP($BD30,'DADOS_CRIACAO'!$H$2:$K$20,3,FALSE),0)</f>
        <v/>
      </c>
      <c r="BG30" s="161">
        <f>IFERROR(VLOOKUP($BD30,'DADOS_CRIACAO'!$H$2:$K$20,4,FALSE),0)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IFERROR(MATCH($ED30,$Y$2:$Y$11,0),0)</f>
        <v/>
      </c>
      <c r="EM30" s="161">
        <f>IF($EL30=0,0,INDEX($AB$2:$AB$11,$EL30))</f>
        <v/>
      </c>
      <c r="EN30" s="161">
        <f>IFERROR(VLOOKUP(SUBSTITUTE(SUBSTITUTE(SUBSTITUTE($EE30,"~","~~"),"*","~*"),"?","~?"),'DADOS_MELHORIAS'!$O$2:$W$113,4,FALSE),0)</f>
        <v/>
      </c>
      <c r="EO30" s="161">
        <f>IFERROR(VLOOKUP(SUBSTITUTE(SUBSTITUTE(SUBSTITUTE($EF30,"~","~~"),"*","~*"),"?","~?"),'DADOS_MELHORIAS'!$O$2:$W$113,4,FALSE),0)</f>
        <v/>
      </c>
      <c r="EP30" s="161">
        <f>IFERROR(VLOOKUP(SUBSTITUTE(SUBSTITUTE(SUBSTITUTE($EG30,"~","~~"),"*","~*"),"?","~?"),'DADOS_MELHORIAS'!$O$2:$W$113,4,FALSE),0)</f>
        <v/>
      </c>
      <c r="EQ30" s="161">
        <f>IFERROR(VLOOKUP(SUBSTITUTE(SUBSTITUTE(SUBSTITUTE($EH30,"~","~~"),"*","~*"),"?","~?"),'DADOS_MELHORIAS'!$O$2:$W$113,4,FALSE),0)</f>
        <v/>
      </c>
      <c r="ER30" s="161">
        <f>IF($EL30=0,0,INDEX($AC$2:$AC$11,$EL30))</f>
        <v/>
      </c>
      <c r="ES30" s="161">
        <f>IFERROR(VLOOKUP(SUBSTITUTE(SUBSTITUTE(SUBSTITUTE($EE30,"~","~~"),"*","~*"),"?","~?"),'DADOS_MELHORIAS'!$O$2:$W$113,5,FALSE),0)</f>
        <v/>
      </c>
      <c r="ET30" s="161">
        <f>IFERROR(VLOOKUP(SUBSTITUTE(SUBSTITUTE(SUBSTITUTE($EF30,"~","~~"),"*","~*"),"?","~?"),'DADOS_MELHORIAS'!$O$2:$W$113,5,FALSE),0)</f>
        <v/>
      </c>
      <c r="EU30" s="161">
        <f>IFERROR(VLOOKUP(SUBSTITUTE(SUBSTITUTE(SUBSTITUTE($EG30,"~","~~"),"*","~*"),"?","~?"),'DADOS_MELHORIAS'!$O$2:$W$113,5,FALSE),0)</f>
        <v/>
      </c>
      <c r="EV30" s="161">
        <f>IFERROR(VLOOKUP(SUBSTITUTE(SUBSTITUTE(SUBSTITUTE($EH30,"~","~~"),"*","~*"),"?","~?"),'DADOS_MELHORIAS'!$O$2:$W$113,5,FALSE),0)</f>
        <v/>
      </c>
      <c r="EW30" s="161">
        <f>IFERROR(VLOOKUP(SUBSTITUTE(SUBSTITUTE(SUBSTITUTE($EE30,"~","~~"),"*","~*"),"?","~?"),'DADOS_MELHORIAS'!$O$2:$W$113,6,FALSE),0)+IFERROR(VLOOKUP(SUBSTITUTE(SUBSTITUTE(SUBSTITUTE($EF30,"~","~~"),"*","~*"),"?","~?"),'DADOS_MELHORIAS'!$O$2:$W$113,6,FALSE),0)+IFERROR(VLOOKUP(SUBSTITUTE(SUBSTITUTE(SUBSTITUTE($EG30,"~","~~"),"*","~*"),"?","~?"),'DADOS_MELHORIAS'!$O$2:$W$113,6,FALSE),0)+IFERROR(VLOOKUP(SUBSTITUTE(SUBSTITUTE(SUBSTITUTE($EH30,"~","~~"),"*","~*"),"?","~?"),'DADOS_MELHORIAS'!$O$2:$W$113,6,FALSE),0)</f>
        <v/>
      </c>
      <c r="EX30" s="161">
        <f>IFERROR(VLOOKUP(SUBSTITUTE(SUBSTITUTE(SUBSTITUTE($EE30,"~","~~"),"*","~*"),"?","~?"),'DADOS_MELHORIAS'!$O$2:$W$113,9,FALSE),0)+IFERROR(VLOOKUP(SUBSTITUTE(SUBSTITUTE(SUBSTITUTE($EF30,"~","~~"),"*","~*"),"?","~?"),'DADOS_MELHORIAS'!$O$2:$W$113,9,FALSE),0)+IFERROR(VLOOKUP(SUBSTITUTE(SUBSTITUTE(SUBSTITUTE($EG30,"~","~~"),"*","~*"),"?","~?"),'DADOS_MELHORIAS'!$O$2:$W$113,9,FALSE),0)+IFERROR(VLOOKUP(SUBSTITUTE(SUBSTITUTE(SUBSTITUTE($EH30,"~","~~"),"*","~*"),"?","~?"),'DADOS_MELHORIAS'!$O$2:$W$113,9,FALSE),0)</f>
        <v/>
      </c>
      <c r="EY30" s="161">
        <f>IF($EL30=0,0,INDEX($AD$2:$AD$11,$EL30))</f>
        <v/>
      </c>
      <c r="EZ30" s="161">
        <f>IF($EL30=0,0,INDEX($AE$2:$AE$11,$EL30))</f>
        <v/>
      </c>
      <c r="FA30" s="161">
        <f>IF($EL30=0,0,INDEX($AG$2:$AG$11,$EL30))</f>
        <v/>
      </c>
      <c r="FB30" s="161">
        <f>IFERROR(VLOOKUP(SUBSTITUTE(SUBSTITUTE(SUBSTITUTE($EI30,"~","~~"),"*","~*"),"?","~?"),'DADOS_RESTRICOES'!$M$2:$Q$54,3,FALSE),0)</f>
        <v/>
      </c>
      <c r="FC30" s="161">
        <f>IFERROR(VLOOKUP(SUBSTITUTE(SUBSTITUTE(SUBSTITUTE($EJ30,"~","~~"),"*","~*"),"?","~?"),'DADOS_RESTRICOES'!$M$2:$Q$54,3,FALSE),0)</f>
        <v/>
      </c>
      <c r="FD30" s="161">
        <f>IFERROR(VLOOKUP(SUBSTITUTE(SUBSTITUTE(SUBSTITUTE($EI30,"~","~~"),"*","~*"),"?","~?"),'DADOS_RESTRICOES'!$M$2:$Q$54,2,FALSE),"")</f>
        <v/>
      </c>
      <c r="FE30" s="161">
        <f>IFERROR(VLOOKUP(SUBSTITUTE(SUBSTITUTE(SUBSTITUTE($EJ30,"~","~~"),"*","~*"),"?","~?"),'DADOS_RESTRICOES'!$M$2:$Q$54,2,FALSE),"")</f>
        <v/>
      </c>
      <c r="FF30" s="161">
        <f>COUNTIF($EM30:$EQ30,1)</f>
        <v/>
      </c>
      <c r="FG30" s="161">
        <f>COUNTIF($EM30:$EQ30,2)</f>
        <v/>
      </c>
      <c r="FH30" s="161">
        <f>COUNTIF($EM30:$EQ30,3)</f>
        <v/>
      </c>
      <c r="FI30" s="161">
        <f>COUNTIF($EM30:$EQ30,4)</f>
        <v/>
      </c>
      <c r="FJ30" s="161">
        <f>COUNTIF($EM30:$EQ30,5)</f>
        <v/>
      </c>
      <c r="FK30" s="161">
        <f>COUNTIF($EM30:$EQ30,6)</f>
        <v/>
      </c>
      <c r="FL30" s="161">
        <f>COUNTIF($FB30:$FC30,1)</f>
        <v/>
      </c>
      <c r="FM30" s="161">
        <f>COUNTIF($FB30:$FC30,2)+$EY30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(IF(COUNTIF($KW30:$KZ30,"Salto")&gt;0,1,0)+IF(COUNTIF($KW30:$KZ30,"Queima")&gt;0,1,0)+IF(COUNTIF($KW30:$KZ30,"Estilhaço")&gt;0,1,0))*FLOOR($FV30/2,1)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SUBSTITUTE(SUBSTITUTE(SUBSTITUTE($EI30,"~","~~"),"*","~*"),"?","~?"),'DADOS_RESTRICOES'!$M$2:$Q$54,4,FALSE),0)+IFERROR(VLOOKUP(SUBSTITUTE(SUBSTITUTE(SUBSTITUTE($EJ30,"~","~~"),"*","~*"),"?","~?"),'DADOS_RESTRICOES'!$M$2:$Q$54,4,FALSE),0)&gt;1,$FD30&amp;" e "&amp;$FE30&amp;" são as duas de frequência",""),IF(AND((COUNTIF($KW30:$KZ30,"Rápido")+COUNTIF($FD30:$FE30,"Rápido"))&gt;0,(COUNTIF($EE30:$EH30,"Atrasar")+COUNTIF($FD30:$FE30,"Atrasar"))&gt;0),"Rápido não entra com Atrasar",""),IF(AND((COUNTIF($KW30:$KZ30,"Reação")+COUNTIF($FD30:$FE30,"Reação"))&gt;0,(COUNTIF($KW30:$KZ30,"Rápido")+COUNTIF($FD30:$FE30,"Rápido"))&gt;0),"Reação não entra com Rápido",""),IF(AND((COUNTIF($KW30:$KZ30,"Reação")+COUNTIF($FD30:$FE30,"Reação"))&gt;0,(COUNTIF($KW30:$KZ30,"Armado")+COUNTIF($FD30:$FE30,"Armado"))&gt;0),"Reação não entra com Armado",""),IF(AND((COUNTIF($KW30:$KZ30,"Reação")+COUNTIF($FD30:$FE30,"Reação"))&gt;0,(COUNTIF($EE30:$EH30,"Atrasar")+COUNTIF($FD30:$FE30,"Atrasar"))&gt;0),"Reação não entra com Atrasar",""),IF(AND((COUNTIF($KW30:$KZ30,"Reação")+COUNTIF($FD30:$FE30,"Reação"))&gt;0,(COUNTIF($EE30:$EH30,"Parado")+COUNTIF($FD30:$FE30,"Parado"))&gt;0),"Reação não entra com Parado",""),IF(AND((COUNTIF($EE30:$EH30,"Atrasar")+COUNTIF($FD30:$FE30,"Atrasar"))&gt;0,(COUNTIF($EE30:$EH30,"Parado")+COUNTIF($FD30:$FE30,"Parado"))&gt;0),"Atrasar não entra com Parado",""),IF(AND((COUNTIF($KW30:$KZ30,"Armado")+COUNTIF($FD30:$FE30,"Armado"))&gt;0,(COUNTIF($EE30:$EH30,"Carregar")+COUNTIF($FD30:$FE30,"Carregar"))&gt;0),"Armado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Resistência",""),IF(AND(COUNTIF($KW30:$KZ30,"Inescapável")&gt;0,OR($FN30&gt;1,$FO30&gt;0)),"Inescapável não aceita outra peça",""),IF(AND($DZ30=1,$EB30&lt;3),"Liberação Máxima é de Classe 3 ou mais",""),IF(AND($DZ30=1,OR($EZ30=1,$EZ30=2)),"Liberação Máxima não serve para cura",""),IF(AND($DZ30=1,COUNTIF($KW30:$KZ30,"Inescapável")+COUNTIF($KW30:$KZ30,"Toca a Alma")&gt;0),"Esta peça não entra numa Liberação Máxima",""),IF($FV30*IF(COUNTIF($KW30:$KZ30,"Remate")&gt;0,1.25,1)+$FW30&gt;4*$EB30,($FV30*IF(COUNTIF($KW30:$KZ30,"Remate")&gt;0,1.25,1)+$FW30)&amp;" dados somando repetições"&amp;IF(COUNTIF($KW30:$KZ30,"Remate")&gt;0," e o Remate","")&amp;": o teto da Classe "&amp;$EB30&amp;" é "&amp;4*$EB30,""))),IF(AND($EE30&lt;&gt;"",COUNTIF('DADOS_MELHORIAS'!$O$2:$O$113,SUBSTITUTE(SUBSTITUTE(SUBSTITUTE($EE30,"~","~~"),"*","~*"),"?","~?"))=0),"Melhoria não cadastrada ou com erro: "&amp;$EE30,""),IF(AND($EF30&lt;&gt;"",COUNTIF('DADOS_MELHORIAS'!$O$2:$O$113,SUBSTITUTE(SUBSTITUTE(SUBSTITUTE($EF30,"~","~~"),"*","~*"),"?","~?"))=0),"Melhoria não cadastrada ou com erro: "&amp;$EF30,""),IF(AND($EG30&lt;&gt;"",COUNTIF('DADOS_MELHORIAS'!$O$2:$O$113,SUBSTITUTE(SUBSTITUTE(SUBSTITUTE($EG30,"~","~~"),"*","~*"),"?","~?"))=0),"Melhoria não cadastrada ou com erro: "&amp;$EG30,""),IF(AND($EH30&lt;&gt;"",COUNTIF('DADOS_MELHORIAS'!$O$2:$O$113,SUBSTITUTE(SUBSTITUTE(SUBSTITUTE($EH30,"~","~~"),"*","~*"),"?","~?"))=0),"Melhoria não cadastrada ou com erro: "&amp;$EH30,""),IF(AND($EI30&lt;&gt;"",COUNTIF('DADOS_RESTRICOES'!$M$2:$M$54,SUBSTITUTE(SUBSTITUTE(SUBSTITUTE($EI30,"~","~~"),"*","~*"),"?","~?"))=0),"Restrição não cadastrada ou com erro: "&amp;$EI30,""),IF(AND($EJ30&lt;&gt;"",COUNTIF('DADOS_RESTRICOES'!$M$2:$M$54,SUBSTITUTE(SUBSTITUTE(SUBSTITUTE($EJ30,"~","~~"),"*","~*"),"?","~?"))=0),"Restrição não cadastrada ou com erro: "&amp;$EJ30,"")))</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inteira",IF(COUNTIF($FD30:$FE30,"Atrasar")&gt;0,IF(COUNTIF($FD30:$FE30,"Carregar")&gt;0,"Rodada +1 turno","Rodada inteira"),IF(COUNTIF($KW30:$KZ30,"Rápido")&gt;0,"Bônus",IF(COUNTIF($KW30:$KZ30,"Reação")&gt;0,"Reação","Padrão"))&amp;IF(COUNTIF($FD30:$FE30,"Carregar")&gt;0," +1 turno",""))))</f>
        <v/>
      </c>
      <c r="GT30" s="161">
        <f>IF(OR($EK30=0,$EL30=0),"",IF(COUNTIF($KW30:$KZ30,"Inescapável")&gt;0,"Automático",IF(COUNTIF($KW30:$KZ30,"Certeiro")&gt;0,"TR para metade",IF(AND($EX30&gt;0,$FA30=0,INDEX($AF$2:$AF$11,$EL30)="Acerto"),"Acerto + TR",INDEX($AF$2:$AF$11,$EL30)))))</f>
        <v/>
      </c>
      <c r="GU30" s="161">
        <f>IF(OR($EK30=0,$EL30=0),"",IF(OR($EZ30&gt;=2,$FV30=0),UPPER(LEFT(INDEX($GE30:$GK30,1,$EB30),1))&amp;MID(INDEX($GE30:$GK30,1,$EB30),2,99),UPPER(LEFT(INDEX($GE30:$GK30,1,$EB30),1))&amp;MID(INDEX($GE30:$GK30,1,$EB30),2,99)&amp;" = "&amp;FLOOR($FV30*4.5,1)&amp;IF($FW30&gt;0," · +"&amp;$FW30&amp;"d8","")))</f>
        <v/>
      </c>
      <c r="GV30" s="161">
        <f>COUNTIF($KW30:$KZ30,"Longe")+3*COUNTIF($KW30:$KZ30,"Muito Longe")</f>
        <v/>
      </c>
      <c r="GW30" s="161">
        <f>COUNTIF($KW30:$KZ30,"Maior")+3*COUNTIF($KW30:$KZ30,"Muito Maior")</f>
        <v/>
      </c>
      <c r="GX30" s="161">
        <f>IF($EL30=0,0,CHOOSE(1+INDEX($AH$2:$AH$11,$EL30),0,$GV30,$GW30,$GV30+$GW30))</f>
        <v/>
      </c>
      <c r="GY30" s="161">
        <f>IF($EL30=0,0,CHOOSE(1+INDEX($AI$2:$AI$11,$EL30),0,$GV30,$GW30,$GV30+$GW30))</f>
        <v/>
      </c>
      <c r="GZ30" s="161">
        <f>IF(OR($EK30=0,$EL30=0),"",INDEX($AP$2:$AU$31,($EL30-1)*3+IF($EB30&gt;=6,3,2),1+MIN(5,$GX30))&amp;INDEX($AV$2:$BA$31,($EL30-1)*3+IF($EB30&gt;=6,3,2),1+MIN(5,$GY30))&amp;IF(INDEX($AJ$2:$AJ$11,$EL30)=1,IF(COUNTIF($KW30:$KZ30,"Mais Um")&gt;0," · +"&amp;COUNTIF($KW30:$KZ30,"Mais Um")&amp;IF(COUNTIF($KW30:$KZ30,"Mais Um")&gt;1," alvos"," alvo"),"")&amp;IF(COUNTIF($KW30:$KZ30,"Rajada")&gt;0,"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c r="KW30">
        <f>IF($EE30="","",IFERROR(VLOOKUP(SUBSTITUTE(SUBSTITUTE(SUBSTITUTE($EE30,"~","~~"),"*","~*"),"?","~?"),'DADOS_MELHORIAS'!$O$2:$X$113,10,FALSE),$EE30))</f>
        <v/>
      </c>
      <c r="KX30">
        <f>IF($EF30="","",IFERROR(VLOOKUP(SUBSTITUTE(SUBSTITUTE(SUBSTITUTE($EF30,"~","~~"),"*","~*"),"?","~?"),'DADOS_MELHORIAS'!$O$2:$X$113,10,FALSE),$EF30))</f>
        <v/>
      </c>
      <c r="KY30">
        <f>IF($EG30="","",IFERROR(VLOOKUP(SUBSTITUTE(SUBSTITUTE(SUBSTITUTE($EG30,"~","~~"),"*","~*"),"?","~?"),'DADOS_MELHORIAS'!$O$2:$X$113,10,FALSE),$EG30))</f>
        <v/>
      </c>
      <c r="KZ30">
        <f>IF($EH30="","",IFERROR(VLOOKUP(SUBSTITUTE(SUBSTITUTE(SUBSTITUTE($EH30,"~","~~"),"*","~*"),"?","~?"),'DADOS_MELHORIAS'!$O$2:$X$113,10,FALSE),$EH30))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$BE31+3*IFERROR(VLOOKUP($BD31,'DADOS_CRIACAO'!$H$2:$K$20,3,FALSE),0)</f>
        <v/>
      </c>
      <c r="BG31" s="161">
        <f>IFERROR(VLOOKUP($BD31,'DADOS_CRIACAO'!$H$2:$K$20,4,FALSE),0)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IFERROR(MATCH($ED31,$Y$2:$Y$11,0),0)</f>
        <v/>
      </c>
      <c r="EM31" s="161">
        <f>IF($EL31=0,0,INDEX($AB$2:$AB$11,$EL31))</f>
        <v/>
      </c>
      <c r="EN31" s="161">
        <f>IFERROR(VLOOKUP(SUBSTITUTE(SUBSTITUTE(SUBSTITUTE($EE31,"~","~~"),"*","~*"),"?","~?"),'DADOS_MELHORIAS'!$O$2:$W$113,4,FALSE),0)</f>
        <v/>
      </c>
      <c r="EO31" s="161">
        <f>IFERROR(VLOOKUP(SUBSTITUTE(SUBSTITUTE(SUBSTITUTE($EF31,"~","~~"),"*","~*"),"?","~?"),'DADOS_MELHORIAS'!$O$2:$W$113,4,FALSE),0)</f>
        <v/>
      </c>
      <c r="EP31" s="161">
        <f>IFERROR(VLOOKUP(SUBSTITUTE(SUBSTITUTE(SUBSTITUTE($EG31,"~","~~"),"*","~*"),"?","~?"),'DADOS_MELHORIAS'!$O$2:$W$113,4,FALSE),0)</f>
        <v/>
      </c>
      <c r="EQ31" s="161">
        <f>IFERROR(VLOOKUP(SUBSTITUTE(SUBSTITUTE(SUBSTITUTE($EH31,"~","~~"),"*","~*"),"?","~?"),'DADOS_MELHORIAS'!$O$2:$W$113,4,FALSE),0)</f>
        <v/>
      </c>
      <c r="ER31" s="161">
        <f>IF($EL31=0,0,INDEX($AC$2:$AC$11,$EL31))</f>
        <v/>
      </c>
      <c r="ES31" s="161">
        <f>IFERROR(VLOOKUP(SUBSTITUTE(SUBSTITUTE(SUBSTITUTE($EE31,"~","~~"),"*","~*"),"?","~?"),'DADOS_MELHORIAS'!$O$2:$W$113,5,FALSE),0)</f>
        <v/>
      </c>
      <c r="ET31" s="161">
        <f>IFERROR(VLOOKUP(SUBSTITUTE(SUBSTITUTE(SUBSTITUTE($EF31,"~","~~"),"*","~*"),"?","~?"),'DADOS_MELHORIAS'!$O$2:$W$113,5,FALSE),0)</f>
        <v/>
      </c>
      <c r="EU31" s="161">
        <f>IFERROR(VLOOKUP(SUBSTITUTE(SUBSTITUTE(SUBSTITUTE($EG31,"~","~~"),"*","~*"),"?","~?"),'DADOS_MELHORIAS'!$O$2:$W$113,5,FALSE),0)</f>
        <v/>
      </c>
      <c r="EV31" s="161">
        <f>IFERROR(VLOOKUP(SUBSTITUTE(SUBSTITUTE(SUBSTITUTE($EH31,"~","~~"),"*","~*"),"?","~?"),'DADOS_MELHORIAS'!$O$2:$W$113,5,FALSE),0)</f>
        <v/>
      </c>
      <c r="EW31" s="161">
        <f>IFERROR(VLOOKUP(SUBSTITUTE(SUBSTITUTE(SUBSTITUTE($EE31,"~","~~"),"*","~*"),"?","~?"),'DADOS_MELHORIAS'!$O$2:$W$113,6,FALSE),0)+IFERROR(VLOOKUP(SUBSTITUTE(SUBSTITUTE(SUBSTITUTE($EF31,"~","~~"),"*","~*"),"?","~?"),'DADOS_MELHORIAS'!$O$2:$W$113,6,FALSE),0)+IFERROR(VLOOKUP(SUBSTITUTE(SUBSTITUTE(SUBSTITUTE($EG31,"~","~~"),"*","~*"),"?","~?"),'DADOS_MELHORIAS'!$O$2:$W$113,6,FALSE),0)+IFERROR(VLOOKUP(SUBSTITUTE(SUBSTITUTE(SUBSTITUTE($EH31,"~","~~"),"*","~*"),"?","~?"),'DADOS_MELHORIAS'!$O$2:$W$113,6,FALSE),0)</f>
        <v/>
      </c>
      <c r="EX31" s="161">
        <f>IFERROR(VLOOKUP(SUBSTITUTE(SUBSTITUTE(SUBSTITUTE($EE31,"~","~~"),"*","~*"),"?","~?"),'DADOS_MELHORIAS'!$O$2:$W$113,9,FALSE),0)+IFERROR(VLOOKUP(SUBSTITUTE(SUBSTITUTE(SUBSTITUTE($EF31,"~","~~"),"*","~*"),"?","~?"),'DADOS_MELHORIAS'!$O$2:$W$113,9,FALSE),0)+IFERROR(VLOOKUP(SUBSTITUTE(SUBSTITUTE(SUBSTITUTE($EG31,"~","~~"),"*","~*"),"?","~?"),'DADOS_MELHORIAS'!$O$2:$W$113,9,FALSE),0)+IFERROR(VLOOKUP(SUBSTITUTE(SUBSTITUTE(SUBSTITUTE($EH31,"~","~~"),"*","~*"),"?","~?"),'DADOS_MELHORIAS'!$O$2:$W$113,9,FALSE),0)</f>
        <v/>
      </c>
      <c r="EY31" s="161">
        <f>IF($EL31=0,0,INDEX($AD$2:$AD$11,$EL31))</f>
        <v/>
      </c>
      <c r="EZ31" s="161">
        <f>IF($EL31=0,0,INDEX($AE$2:$AE$11,$EL31))</f>
        <v/>
      </c>
      <c r="FA31" s="161">
        <f>IF($EL31=0,0,INDEX($AG$2:$AG$11,$EL31))</f>
        <v/>
      </c>
      <c r="FB31" s="161">
        <f>IFERROR(VLOOKUP(SUBSTITUTE(SUBSTITUTE(SUBSTITUTE($EI31,"~","~~"),"*","~*"),"?","~?"),'DADOS_RESTRICOES'!$M$2:$Q$54,3,FALSE),0)</f>
        <v/>
      </c>
      <c r="FC31" s="161">
        <f>IFERROR(VLOOKUP(SUBSTITUTE(SUBSTITUTE(SUBSTITUTE($EJ31,"~","~~"),"*","~*"),"?","~?"),'DADOS_RESTRICOES'!$M$2:$Q$54,3,FALSE),0)</f>
        <v/>
      </c>
      <c r="FD31" s="161">
        <f>IFERROR(VLOOKUP(SUBSTITUTE(SUBSTITUTE(SUBSTITUTE($EI31,"~","~~"),"*","~*"),"?","~?"),'DADOS_RESTRICOES'!$M$2:$Q$54,2,FALSE),"")</f>
        <v/>
      </c>
      <c r="FE31" s="161">
        <f>IFERROR(VLOOKUP(SUBSTITUTE(SUBSTITUTE(SUBSTITUTE($EJ31,"~","~~"),"*","~*"),"?","~?"),'DADOS_RESTRICOES'!$M$2:$Q$54,2,FALSE),"")</f>
        <v/>
      </c>
      <c r="FF31" s="161">
        <f>COUNTIF($EM31:$EQ31,1)</f>
        <v/>
      </c>
      <c r="FG31" s="161">
        <f>COUNTIF($EM31:$EQ31,2)</f>
        <v/>
      </c>
      <c r="FH31" s="161">
        <f>COUNTIF($EM31:$EQ31,3)</f>
        <v/>
      </c>
      <c r="FI31" s="161">
        <f>COUNTIF($EM31:$EQ31,4)</f>
        <v/>
      </c>
      <c r="FJ31" s="161">
        <f>COUNTIF($EM31:$EQ31,5)</f>
        <v/>
      </c>
      <c r="FK31" s="161">
        <f>COUNTIF($EM31:$EQ31,6)</f>
        <v/>
      </c>
      <c r="FL31" s="161">
        <f>COUNTIF($FB31:$FC31,1)</f>
        <v/>
      </c>
      <c r="FM31" s="161">
        <f>COUNTIF($FB31:$FC31,2)+$EY31</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(IF(COUNTIF($KW31:$KZ31,"Salto")&gt;0,1,0)+IF(COUNTIF($KW31:$KZ31,"Queima")&gt;0,1,0)+IF(COUNTIF($KW31:$KZ31,"Estilhaço")&gt;0,1,0))*FLOOR($FV31/2,1)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SUBSTITUTE(SUBSTITUTE(SUBSTITUTE($EI31,"~","~~"),"*","~*"),"?","~?"),'DADOS_RESTRICOES'!$M$2:$Q$54,4,FALSE),0)+IFERROR(VLOOKUP(SUBSTITUTE(SUBSTITUTE(SUBSTITUTE($EJ31,"~","~~"),"*","~*"),"?","~?"),'DADOS_RESTRICOES'!$M$2:$Q$54,4,FALSE),0)&gt;1,$FD31&amp;" e "&amp;$FE31&amp;" são as duas de frequência",""),IF(AND((COUNTIF($KW31:$KZ31,"Rápido")+COUNTIF($FD31:$FE31,"Rápido"))&gt;0,(COUNTIF($EE31:$EH31,"Atrasar")+COUNTIF($FD31:$FE31,"Atrasar"))&gt;0),"Rápido não entra com Atrasar",""),IF(AND((COUNTIF($KW31:$KZ31,"Reação")+COUNTIF($FD31:$FE31,"Reação"))&gt;0,(COUNTIF($KW31:$KZ31,"Rápido")+COUNTIF($FD31:$FE31,"Rápido"))&gt;0),"Reação não entra com Rápido",""),IF(AND((COUNTIF($KW31:$KZ31,"Reação")+COUNTIF($FD31:$FE31,"Reação"))&gt;0,(COUNTIF($KW31:$KZ31,"Armado")+COUNTIF($FD31:$FE31,"Armado"))&gt;0),"Reação não entra com Armado",""),IF(AND((COUNTIF($KW31:$KZ31,"Reação")+COUNTIF($FD31:$FE31,"Reação"))&gt;0,(COUNTIF($EE31:$EH31,"Atrasar")+COUNTIF($FD31:$FE31,"Atrasar"))&gt;0),"Reação não entra com Atrasar",""),IF(AND((COUNTIF($KW31:$KZ31,"Reação")+COUNTIF($FD31:$FE31,"Reação"))&gt;0,(COUNTIF($EE31:$EH31,"Parado")+COUNTIF($FD31:$FE31,"Parado"))&gt;0),"Reação não entra com Parado",""),IF(AND((COUNTIF($EE31:$EH31,"Atrasar")+COUNTIF($FD31:$FE31,"Atrasar"))&gt;0,(COUNTIF($EE31:$EH31,"Parado")+COUNTIF($FD31:$FE31,"Parado"))&gt;0),"Atrasar não entra com Parado",""),IF(AND((COUNTIF($KW31:$KZ31,"Armado")+COUNTIF($FD31:$FE31,"Armado"))&gt;0,(COUNTIF($EE31:$EH31,"Carregar")+COUNTIF($FD31:$FE31,"Carregar"))&gt;0),"Armado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Resistência",""),IF(AND(COUNTIF($KW31:$KZ31,"Inescapável")&gt;0,OR($FN31&gt;1,$FO31&gt;0)),"Inescapável não aceita outra peça",""),IF(AND($DZ31=1,$EB31&lt;3),"Liberação Máxima é de Classe 3 ou mais",""),IF(AND($DZ31=1,OR($EZ31=1,$EZ31=2)),"Liberação Máxima não serve para cura",""),IF(AND($DZ31=1,COUNTIF($KW31:$KZ31,"Inescapável")+COUNTIF($KW31:$KZ31,"Toca a Alma")&gt;0),"Esta peça não entra numa Liberação Máxima",""),IF($FV31*IF(COUNTIF($KW31:$KZ31,"Remate")&gt;0,1.25,1)+$FW31&gt;4*$EB31,($FV31*IF(COUNTIF($KW31:$KZ31,"Remate")&gt;0,1.25,1)+$FW31)&amp;" dados somando repetições"&amp;IF(COUNTIF($KW31:$KZ31,"Remate")&gt;0," e o Remate","")&amp;": o teto da Classe "&amp;$EB31&amp;" é "&amp;4*$EB31,""))),IF(AND($EE31&lt;&gt;"",COUNTIF('DADOS_MELHORIAS'!$O$2:$O$113,SUBSTITUTE(SUBSTITUTE(SUBSTITUTE($EE31,"~","~~"),"*","~*"),"?","~?"))=0),"Melhoria não cadastrada ou com erro: "&amp;$EE31,""),IF(AND($EF31&lt;&gt;"",COUNTIF('DADOS_MELHORIAS'!$O$2:$O$113,SUBSTITUTE(SUBSTITUTE(SUBSTITUTE($EF31,"~","~~"),"*","~*"),"?","~?"))=0),"Melhoria não cadastrada ou com erro: "&amp;$EF31,""),IF(AND($EG31&lt;&gt;"",COUNTIF('DADOS_MELHORIAS'!$O$2:$O$113,SUBSTITUTE(SUBSTITUTE(SUBSTITUTE($EG31,"~","~~"),"*","~*"),"?","~?"))=0),"Melhoria não cadastrada ou com erro: "&amp;$EG31,""),IF(AND($EH31&lt;&gt;"",COUNTIF('DADOS_MELHORIAS'!$O$2:$O$113,SUBSTITUTE(SUBSTITUTE(SUBSTITUTE($EH31,"~","~~"),"*","~*"),"?","~?"))=0),"Melhoria não cadastrada ou com erro: "&amp;$EH31,""),IF(AND($EI31&lt;&gt;"",COUNTIF('DADOS_RESTRICOES'!$M$2:$M$54,SUBSTITUTE(SUBSTITUTE(SUBSTITUTE($EI31,"~","~~"),"*","~*"),"?","~?"))=0),"Restrição não cadastrada ou com erro: "&amp;$EI31,""),IF(AND($EJ31&lt;&gt;"",COUNTIF('DADOS_RESTRICOES'!$M$2:$M$54,SUBSTITUTE(SUBSTITUTE(SUBSTITUTE($EJ31,"~","~~"),"*","~*"),"?","~?"))=0),"Restrição não cadastrada ou com erro: "&amp;$EJ31,"")))</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inteira",IF(COUNTIF($FD31:$FE31,"Atrasar")&gt;0,IF(COUNTIF($FD31:$FE31,"Carregar")&gt;0,"Rodada +1 turno","Rodada inteira"),IF(COUNTIF($KW31:$KZ31,"Rápido")&gt;0,"Bônus",IF(COUNTIF($KW31:$KZ31,"Reação")&gt;0,"Reação","Padrão"))&amp;IF(COUNTIF($FD31:$FE31,"Carregar")&gt;0," +1 turno",""))))</f>
        <v/>
      </c>
      <c r="GT31" s="161">
        <f>IF(OR($EK31=0,$EL31=0),"",IF(COUNTIF($KW31:$KZ31,"Inescapável")&gt;0,"Automático",IF(COUNTIF($KW31:$KZ31,"Certeiro")&gt;0,"TR para metade",IF(AND($EX31&gt;0,$FA31=0,INDEX($AF$2:$AF$11,$EL31)="Acerto"),"Acerto + TR",INDEX($AF$2:$AF$11,$EL31)))))</f>
        <v/>
      </c>
      <c r="GU31" s="161">
        <f>IF(OR($EK31=0,$EL31=0),"",IF(OR($EZ31&gt;=2,$FV31=0),UPPER(LEFT(INDEX($GE31:$GK31,1,$EB31),1))&amp;MID(INDEX($GE31:$GK31,1,$EB31),2,99),UPPER(LEFT(INDEX($GE31:$GK31,1,$EB31),1))&amp;MID(INDEX($GE31:$GK31,1,$EB31),2,99)&amp;" = "&amp;FLOOR($FV31*4.5,1)&amp;IF($FW31&gt;0," · +"&amp;$FW31&amp;"d8","")))</f>
        <v/>
      </c>
      <c r="GV31" s="161">
        <f>COUNTIF($KW31:$KZ31,"Longe")+3*COUNTIF($KW31:$KZ31,"Muito Longe")</f>
        <v/>
      </c>
      <c r="GW31" s="161">
        <f>COUNTIF($KW31:$KZ31,"Maior")+3*COUNTIF($KW31:$KZ31,"Muito Maior")</f>
        <v/>
      </c>
      <c r="GX31" s="161">
        <f>IF($EL31=0,0,CHOOSE(1+INDEX($AH$2:$AH$11,$EL31),0,$GV31,$GW31,$GV31+$GW31))</f>
        <v/>
      </c>
      <c r="GY31" s="161">
        <f>IF($EL31=0,0,CHOOSE(1+INDEX($AI$2:$AI$11,$EL31),0,$GV31,$GW31,$GV31+$GW31))</f>
        <v/>
      </c>
      <c r="GZ31" s="161">
        <f>IF(OR($EK31=0,$EL31=0),"",INDEX($AP$2:$AU$31,($EL31-1)*3+IF($EB31&gt;=6,3,2),1+MIN(5,$GX31))&amp;INDEX($AV$2:$BA$31,($EL31-1)*3+IF($EB31&gt;=6,3,2),1+MIN(5,$GY31))&amp;IF(INDEX($AJ$2:$AJ$11,$EL31)=1,IF(COUNTIF($KW31:$KZ31,"Mais Um")&gt;0," · +"&amp;COUNTIF($KW31:$KZ31,"Mais Um")&amp;IF(COUNTIF($KW31:$KZ31,"Mais Um")&gt;1," alvos"," alvo"),"")&amp;IF(COUNTIF($KW31:$KZ31,"Rajada")&gt;0,"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COUNTIF('DADOS_CRIACAO'!$I$2:$I$20,"Livre")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c r="KW31">
        <f>IF($EE31="","",IFERROR(VLOOKUP(SUBSTITUTE(SUBSTITUTE(SUBSTITUTE($EE31,"~","~~"),"*","~*"),"?","~?"),'DADOS_MELHORIAS'!$O$2:$X$113,10,FALSE),$EE31))</f>
        <v/>
      </c>
      <c r="KX31">
        <f>IF($EF31="","",IFERROR(VLOOKUP(SUBSTITUTE(SUBSTITUTE(SUBSTITUTE($EF31,"~","~~"),"*","~*"),"?","~?"),'DADOS_MELHORIAS'!$O$2:$X$113,10,FALSE),$EF31))</f>
        <v/>
      </c>
      <c r="KY31">
        <f>IF($EG31="","",IFERROR(VLOOKUP(SUBSTITUTE(SUBSTITUTE(SUBSTITUTE($EG31,"~","~~"),"*","~*"),"?","~?"),'DADOS_MELHORIAS'!$O$2:$X$113,10,FALSE),$EG31))</f>
        <v/>
      </c>
      <c r="KZ31">
        <f>IF($EH31="","",IFERROR(VLOOKUP(SUBSTITUTE(SUBSTITUTE(SUBSTITUTE($EH31,"~","~~"),"*","~*"),"?","~?"),'DADOS_MELHORIAS'!$O$2:$X$113,10,FALSE),$EH31))</f>
        <v/>
      </c>
    </row>
    <row r="32">
      <c r="BC32" s="159" t="inlineStr">
        <is>
          <t>Impedido</t>
        </is>
      </c>
      <c r="BD32" s="159" t="inlineStr">
        <is>
          <t>Controle</t>
        </is>
      </c>
      <c r="BE32" s="161" t="n">
        <v>3</v>
      </c>
      <c r="BF32" s="161">
        <f>$BE32+3*IFERROR(VLOOKUP($BD32,'DADOS_CRIACAO'!$H$2:$K$20,3,FALSE),0)</f>
        <v/>
      </c>
      <c r="BG32" s="161">
        <f>IFERROR(VLOOKUP($BD32,'DADOS_CRIACAO'!$H$2:$K$20,4,FALSE),0)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IFERROR(MATCH($ED32,$Y$2:$Y$11,0),0)</f>
        <v/>
      </c>
      <c r="EM32" s="161">
        <f>IF($EL32=0,0,INDEX($AB$2:$AB$11,$EL32))</f>
        <v/>
      </c>
      <c r="EN32" s="161">
        <f>IFERROR(VLOOKUP(SUBSTITUTE(SUBSTITUTE(SUBSTITUTE($EE32,"~","~~"),"*","~*"),"?","~?"),'DADOS_MELHORIAS'!$O$2:$W$113,4,FALSE),0)</f>
        <v/>
      </c>
      <c r="EO32" s="161">
        <f>IFERROR(VLOOKUP(SUBSTITUTE(SUBSTITUTE(SUBSTITUTE($EF32,"~","~~"),"*","~*"),"?","~?"),'DADOS_MELHORIAS'!$O$2:$W$113,4,FALSE),0)</f>
        <v/>
      </c>
      <c r="EP32" s="161">
        <f>IFERROR(VLOOKUP(SUBSTITUTE(SUBSTITUTE(SUBSTITUTE($EG32,"~","~~"),"*","~*"),"?","~?"),'DADOS_MELHORIAS'!$O$2:$W$113,4,FALSE),0)</f>
        <v/>
      </c>
      <c r="EQ32" s="161">
        <f>IFERROR(VLOOKUP(SUBSTITUTE(SUBSTITUTE(SUBSTITUTE($EH32,"~","~~"),"*","~*"),"?","~?"),'DADOS_MELHORIAS'!$O$2:$W$113,4,FALSE),0)</f>
        <v/>
      </c>
      <c r="ER32" s="161">
        <f>IF($EL32=0,0,INDEX($AC$2:$AC$11,$EL32))</f>
        <v/>
      </c>
      <c r="ES32" s="161">
        <f>IFERROR(VLOOKUP(SUBSTITUTE(SUBSTITUTE(SUBSTITUTE($EE32,"~","~~"),"*","~*"),"?","~?"),'DADOS_MELHORIAS'!$O$2:$W$113,5,FALSE),0)</f>
        <v/>
      </c>
      <c r="ET32" s="161">
        <f>IFERROR(VLOOKUP(SUBSTITUTE(SUBSTITUTE(SUBSTITUTE($EF32,"~","~~"),"*","~*"),"?","~?"),'DADOS_MELHORIAS'!$O$2:$W$113,5,FALSE),0)</f>
        <v/>
      </c>
      <c r="EU32" s="161">
        <f>IFERROR(VLOOKUP(SUBSTITUTE(SUBSTITUTE(SUBSTITUTE($EG32,"~","~~"),"*","~*"),"?","~?"),'DADOS_MELHORIAS'!$O$2:$W$113,5,FALSE),0)</f>
        <v/>
      </c>
      <c r="EV32" s="161">
        <f>IFERROR(VLOOKUP(SUBSTITUTE(SUBSTITUTE(SUBSTITUTE($EH32,"~","~~"),"*","~*"),"?","~?"),'DADOS_MELHORIAS'!$O$2:$W$113,5,FALSE),0)</f>
        <v/>
      </c>
      <c r="EW32" s="161">
        <f>IFERROR(VLOOKUP(SUBSTITUTE(SUBSTITUTE(SUBSTITUTE($EE32,"~","~~"),"*","~*"),"?","~?"),'DADOS_MELHORIAS'!$O$2:$W$113,6,FALSE),0)+IFERROR(VLOOKUP(SUBSTITUTE(SUBSTITUTE(SUBSTITUTE($EF32,"~","~~"),"*","~*"),"?","~?"),'DADOS_MELHORIAS'!$O$2:$W$113,6,FALSE),0)+IFERROR(VLOOKUP(SUBSTITUTE(SUBSTITUTE(SUBSTITUTE($EG32,"~","~~"),"*","~*"),"?","~?"),'DADOS_MELHORIAS'!$O$2:$W$113,6,FALSE),0)+IFERROR(VLOOKUP(SUBSTITUTE(SUBSTITUTE(SUBSTITUTE($EH32,"~","~~"),"*","~*"),"?","~?"),'DADOS_MELHORIAS'!$O$2:$W$113,6,FALSE),0)</f>
        <v/>
      </c>
      <c r="EX32" s="161">
        <f>IFERROR(VLOOKUP(SUBSTITUTE(SUBSTITUTE(SUBSTITUTE($EE32,"~","~~"),"*","~*"),"?","~?"),'DADOS_MELHORIAS'!$O$2:$W$113,9,FALSE),0)+IFERROR(VLOOKUP(SUBSTITUTE(SUBSTITUTE(SUBSTITUTE($EF32,"~","~~"),"*","~*"),"?","~?"),'DADOS_MELHORIAS'!$O$2:$W$113,9,FALSE),0)+IFERROR(VLOOKUP(SUBSTITUTE(SUBSTITUTE(SUBSTITUTE($EG32,"~","~~"),"*","~*"),"?","~?"),'DADOS_MELHORIAS'!$O$2:$W$113,9,FALSE),0)+IFERROR(VLOOKUP(SUBSTITUTE(SUBSTITUTE(SUBSTITUTE($EH32,"~","~~"),"*","~*"),"?","~?"),'DADOS_MELHORIAS'!$O$2:$W$113,9,FALSE),0)</f>
        <v/>
      </c>
      <c r="EY32" s="161">
        <f>IF($EL32=0,0,INDEX($AD$2:$AD$11,$EL32))</f>
        <v/>
      </c>
      <c r="EZ32" s="161">
        <f>IF($EL32=0,0,INDEX($AE$2:$AE$11,$EL32))</f>
        <v/>
      </c>
      <c r="FA32" s="161">
        <f>IF($EL32=0,0,INDEX($AG$2:$AG$11,$EL32))</f>
        <v/>
      </c>
      <c r="FB32" s="161">
        <f>IFERROR(VLOOKUP(SUBSTITUTE(SUBSTITUTE(SUBSTITUTE($EI32,"~","~~"),"*","~*"),"?","~?"),'DADOS_RESTRICOES'!$M$2:$Q$54,3,FALSE),0)</f>
        <v/>
      </c>
      <c r="FC32" s="161">
        <f>IFERROR(VLOOKUP(SUBSTITUTE(SUBSTITUTE(SUBSTITUTE($EJ32,"~","~~"),"*","~*"),"?","~?"),'DADOS_RESTRICOES'!$M$2:$Q$54,3,FALSE),0)</f>
        <v/>
      </c>
      <c r="FD32" s="161">
        <f>IFERROR(VLOOKUP(SUBSTITUTE(SUBSTITUTE(SUBSTITUTE($EI32,"~","~~"),"*","~*"),"?","~?"),'DADOS_RESTRICOES'!$M$2:$Q$54,2,FALSE),"")</f>
        <v/>
      </c>
      <c r="FE32" s="161">
        <f>IFERROR(VLOOKUP(SUBSTITUTE(SUBSTITUTE(SUBSTITUTE($EJ32,"~","~~"),"*","~*"),"?","~?"),'DADOS_RESTRICOES'!$M$2:$Q$54,2,FALSE),"")</f>
        <v/>
      </c>
      <c r="FF32" s="161">
        <f>COUNTIF($EM32:$EQ32,1)</f>
        <v/>
      </c>
      <c r="FG32" s="161">
        <f>COUNTIF($EM32:$EQ32,2)</f>
        <v/>
      </c>
      <c r="FH32" s="161">
        <f>COUNTIF($EM32:$EQ32,3)</f>
        <v/>
      </c>
      <c r="FI32" s="161">
        <f>COUNTIF($EM32:$EQ32,4)</f>
        <v/>
      </c>
      <c r="FJ32" s="161">
        <f>COUNTIF($EM32:$EQ32,5)</f>
        <v/>
      </c>
      <c r="FK32" s="161">
        <f>COUNTIF($EM32:$EQ32,6)</f>
        <v/>
      </c>
      <c r="FL32" s="161">
        <f>COUNTIF($FB32:$FC32,1)</f>
        <v/>
      </c>
      <c r="FM32" s="161">
        <f>COUNTIF($FB32:$FC32,2)+$EY32</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(IF(COUNTIF($KW32:$KZ32,"Salto")&gt;0,1,0)+IF(COUNTIF($KW32:$KZ32,"Queima")&gt;0,1,0)+IF(COUNTIF($KW32:$KZ32,"Estilhaço")&gt;0,1,0))*FLOOR($FV32/2,1)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SUBSTITUTE(SUBSTITUTE(SUBSTITUTE($EI32,"~","~~"),"*","~*"),"?","~?"),'DADOS_RESTRICOES'!$M$2:$Q$54,4,FALSE),0)+IFERROR(VLOOKUP(SUBSTITUTE(SUBSTITUTE(SUBSTITUTE($EJ32,"~","~~"),"*","~*"),"?","~?"),'DADOS_RESTRICOES'!$M$2:$Q$54,4,FALSE),0)&gt;1,$FD32&amp;" e "&amp;$FE32&amp;" são as duas de frequência",""),IF(AND((COUNTIF($KW32:$KZ32,"Rápido")+COUNTIF($FD32:$FE32,"Rápido"))&gt;0,(COUNTIF($EE32:$EH32,"Atrasar")+COUNTIF($FD32:$FE32,"Atrasar"))&gt;0),"Rápido não entra com Atrasar",""),IF(AND((COUNTIF($KW32:$KZ32,"Reação")+COUNTIF($FD32:$FE32,"Reação"))&gt;0,(COUNTIF($KW32:$KZ32,"Rápido")+COUNTIF($FD32:$FE32,"Rápido"))&gt;0),"Reação não entra com Rápido",""),IF(AND((COUNTIF($KW32:$KZ32,"Reação")+COUNTIF($FD32:$FE32,"Reação"))&gt;0,(COUNTIF($KW32:$KZ32,"Armado")+COUNTIF($FD32:$FE32,"Armado"))&gt;0),"Reação não entra com Armado",""),IF(AND((COUNTIF($KW32:$KZ32,"Reação")+COUNTIF($FD32:$FE32,"Reação"))&gt;0,(COUNTIF($EE32:$EH32,"Atrasar")+COUNTIF($FD32:$FE32,"Atrasar"))&gt;0),"Reação não entra com Atrasar",""),IF(AND((COUNTIF($KW32:$KZ32,"Reação")+COUNTIF($FD32:$FE32,"Reação"))&gt;0,(COUNTIF($EE32:$EH32,"Parado")+COUNTIF($FD32:$FE32,"Parado"))&gt;0),"Reação não entra com Parado",""),IF(AND((COUNTIF($EE32:$EH32,"Atrasar")+COUNTIF($FD32:$FE32,"Atrasar"))&gt;0,(COUNTIF($EE32:$EH32,"Parado")+COUNTIF($FD32:$FE32,"Parado"))&gt;0),"Atrasar não entra com Parado",""),IF(AND((COUNTIF($KW32:$KZ32,"Armado")+COUNTIF($FD32:$FE32,"Armado"))&gt;0,(COUNTIF($EE32:$EH32,"Carregar")+COUNTIF($FD32:$FE32,"Carregar"))&gt;0),"Armado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Resistência",""),IF(AND(COUNTIF($KW32:$KZ32,"Inescapável")&gt;0,OR($FN32&gt;1,$FO32&gt;0)),"Inescapável não aceita outra peça",""),IF(AND($DZ32=1,$EB32&lt;3),"Liberação Máxima é de Classe 3 ou mais",""),IF(AND($DZ32=1,OR($EZ32=1,$EZ32=2)),"Liberação Máxima não serve para cura",""),IF(AND($DZ32=1,COUNTIF($KW32:$KZ32,"Inescapável")+COUNTIF($KW32:$KZ32,"Toca a Alma")&gt;0),"Esta peça não entra numa Liberação Máxima",""),IF($FV32*IF(COUNTIF($KW32:$KZ32,"Remate")&gt;0,1.25,1)+$FW32&gt;4*$EB32,($FV32*IF(COUNTIF($KW32:$KZ32,"Remate")&gt;0,1.25,1)+$FW32)&amp;" dados somando repetições"&amp;IF(COUNTIF($KW32:$KZ32,"Remate")&gt;0," e o Remate","")&amp;": o teto da Classe "&amp;$EB32&amp;" é "&amp;4*$EB32,""))),IF(AND($EE32&lt;&gt;"",COUNTIF('DADOS_MELHORIAS'!$O$2:$O$113,SUBSTITUTE(SUBSTITUTE(SUBSTITUTE($EE32,"~","~~"),"*","~*"),"?","~?"))=0),"Melhoria não cadastrada ou com erro: "&amp;$EE32,""),IF(AND($EF32&lt;&gt;"",COUNTIF('DADOS_MELHORIAS'!$O$2:$O$113,SUBSTITUTE(SUBSTITUTE(SUBSTITUTE($EF32,"~","~~"),"*","~*"),"?","~?"))=0),"Melhoria não cadastrada ou com erro: "&amp;$EF32,""),IF(AND($EG32&lt;&gt;"",COUNTIF('DADOS_MELHORIAS'!$O$2:$O$113,SUBSTITUTE(SUBSTITUTE(SUBSTITUTE($EG32,"~","~~"),"*","~*"),"?","~?"))=0),"Melhoria não cadastrada ou com erro: "&amp;$EG32,""),IF(AND($EH32&lt;&gt;"",COUNTIF('DADOS_MELHORIAS'!$O$2:$O$113,SUBSTITUTE(SUBSTITUTE(SUBSTITUTE($EH32,"~","~~"),"*","~*"),"?","~?"))=0),"Melhoria não cadastrada ou com erro: "&amp;$EH32,""),IF(AND($EI32&lt;&gt;"",COUNTIF('DADOS_RESTRICOES'!$M$2:$M$54,SUBSTITUTE(SUBSTITUTE(SUBSTITUTE($EI32,"~","~~"),"*","~*"),"?","~?"))=0),"Restrição não cadastrada ou com erro: "&amp;$EI32,""),IF(AND($EJ32&lt;&gt;"",COUNTIF('DADOS_RESTRICOES'!$M$2:$M$54,SUBSTITUTE(SUBSTITUTE(SUBSTITUTE($EJ32,"~","~~"),"*","~*"),"?","~?"))=0),"Restrição não cadastrada ou com erro: "&amp;$EJ32,"")))</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inteira",IF(COUNTIF($FD32:$FE32,"Atrasar")&gt;0,IF(COUNTIF($FD32:$FE32,"Carregar")&gt;0,"Rodada +1 turno","Rodada inteira"),IF(COUNTIF($KW32:$KZ32,"Rápido")&gt;0,"Bônus",IF(COUNTIF($KW32:$KZ32,"Reação")&gt;0,"Reação","Padrão"))&amp;IF(COUNTIF($FD32:$FE32,"Carregar")&gt;0," +1 turno",""))))</f>
        <v/>
      </c>
      <c r="GT32" s="161">
        <f>IF(OR($EK32=0,$EL32=0),"",IF(COUNTIF($KW32:$KZ32,"Inescapável")&gt;0,"Automático",IF(COUNTIF($KW32:$KZ32,"Certeiro")&gt;0,"TR para metade",IF(AND($EX32&gt;0,$FA32=0,INDEX($AF$2:$AF$11,$EL32)="Acerto"),"Acerto + TR",INDEX($AF$2:$AF$11,$EL32)))))</f>
        <v/>
      </c>
      <c r="GU32" s="161">
        <f>IF(OR($EK32=0,$EL32=0),"",IF(OR($EZ32&gt;=2,$FV32=0),UPPER(LEFT(INDEX($GE32:$GK32,1,$EB32),1))&amp;MID(INDEX($GE32:$GK32,1,$EB32),2,99),UPPER(LEFT(INDEX($GE32:$GK32,1,$EB32),1))&amp;MID(INDEX($GE32:$GK32,1,$EB32),2,99)&amp;" = "&amp;FLOOR($FV32*4.5,1)&amp;IF($FW32&gt;0," · +"&amp;$FW32&amp;"d8","")))</f>
        <v/>
      </c>
      <c r="GV32" s="161">
        <f>COUNTIF($KW32:$KZ32,"Longe")+3*COUNTIF($KW32:$KZ32,"Muito Longe")</f>
        <v/>
      </c>
      <c r="GW32" s="161">
        <f>COUNTIF($KW32:$KZ32,"Maior")+3*COUNTIF($KW32:$KZ32,"Muito Maior")</f>
        <v/>
      </c>
      <c r="GX32" s="161">
        <f>IF($EL32=0,0,CHOOSE(1+INDEX($AH$2:$AH$11,$EL32),0,$GV32,$GW32,$GV32+$GW32))</f>
        <v/>
      </c>
      <c r="GY32" s="161">
        <f>IF($EL32=0,0,CHOOSE(1+INDEX($AI$2:$AI$11,$EL32),0,$GV32,$GW32,$GV32+$GW32))</f>
        <v/>
      </c>
      <c r="GZ32" s="161">
        <f>IF(OR($EK32=0,$EL32=0),"",INDEX($AP$2:$AU$31,($EL32-1)*3+IF($EB32&gt;=6,3,2),1+MIN(5,$GX32))&amp;INDEX($AV$2:$BA$31,($EL32-1)*3+IF($EB32&gt;=6,3,2),1+MIN(5,$GY32))&amp;IF(INDEX($AJ$2:$AJ$11,$EL32)=1,IF(COUNTIF($KW32:$KZ32,"Mais Um")&gt;0," · +"&amp;COUNTIF($KW32:$KZ32,"Mais Um")&amp;IF(COUNTIF($KW32:$KZ32,"Mais Um")&gt;1," alvos"," alvo"),"")&amp;IF(COUNTIF($KW32:$KZ32,"Rajada")&gt;0,"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COUNTIF('DADOS_CRIACAO'!$I$2:$I$20,"Fechada")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c r="KW32">
        <f>IF($EE32="","",IFERROR(VLOOKUP(SUBSTITUTE(SUBSTITUTE(SUBSTITUTE($EE32,"~","~~"),"*","~*"),"?","~?"),'DADOS_MELHORIAS'!$O$2:$X$113,10,FALSE),$EE32))</f>
        <v/>
      </c>
      <c r="KX32">
        <f>IF($EF32="","",IFERROR(VLOOKUP(SUBSTITUTE(SUBSTITUTE(SUBSTITUTE($EF32,"~","~~"),"*","~*"),"?","~?"),'DADOS_MELHORIAS'!$O$2:$X$113,10,FALSE),$EF32))</f>
        <v/>
      </c>
      <c r="KY32">
        <f>IF($EG32="","",IFERROR(VLOOKUP(SUBSTITUTE(SUBSTITUTE(SUBSTITUTE($EG32,"~","~~"),"*","~*"),"?","~?"),'DADOS_MELHORIAS'!$O$2:$X$113,10,FALSE),$EG32))</f>
        <v/>
      </c>
      <c r="KZ32">
        <f>IF($EH32="","",IFERROR(VLOOKUP(SUBSTITUTE(SUBSTITUTE(SUBSTITUTE($EH32,"~","~~"),"*","~*"),"?","~?"),'DADOS_MELHORIAS'!$O$2:$X$113,10,FALSE),$EH32))</f>
        <v/>
      </c>
    </row>
    <row r="33">
      <c r="BC33" s="159" t="inlineStr">
        <is>
          <t>Cego</t>
        </is>
      </c>
      <c r="BD33" s="159" t="inlineStr">
        <is>
          <t>Controle</t>
        </is>
      </c>
      <c r="BE33" s="161" t="n">
        <v>3</v>
      </c>
      <c r="BF33" s="161">
        <f>$BE33+3*IFERROR(VLOOKUP($BD33,'DADOS_CRIACAO'!$H$2:$K$20,3,FALSE),0)</f>
        <v/>
      </c>
      <c r="BG33" s="161">
        <f>IFERROR(VLOOKUP($BD33,'DADOS_CRIACAO'!$H$2:$K$20,4,FALSE),0)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IFERROR(MATCH($ED33,$Y$2:$Y$11,0),0)</f>
        <v/>
      </c>
      <c r="EM33" s="161">
        <f>IF($EL33=0,0,INDEX($AB$2:$AB$11,$EL33))</f>
        <v/>
      </c>
      <c r="EN33" s="161">
        <f>IFERROR(VLOOKUP(SUBSTITUTE(SUBSTITUTE(SUBSTITUTE($EE33,"~","~~"),"*","~*"),"?","~?"),'DADOS_MELHORIAS'!$O$2:$W$113,4,FALSE),0)</f>
        <v/>
      </c>
      <c r="EO33" s="161">
        <f>IFERROR(VLOOKUP(SUBSTITUTE(SUBSTITUTE(SUBSTITUTE($EF33,"~","~~"),"*","~*"),"?","~?"),'DADOS_MELHORIAS'!$O$2:$W$113,4,FALSE),0)</f>
        <v/>
      </c>
      <c r="EP33" s="161">
        <f>IFERROR(VLOOKUP(SUBSTITUTE(SUBSTITUTE(SUBSTITUTE($EG33,"~","~~"),"*","~*"),"?","~?"),'DADOS_MELHORIAS'!$O$2:$W$113,4,FALSE),0)</f>
        <v/>
      </c>
      <c r="EQ33" s="161">
        <f>IFERROR(VLOOKUP(SUBSTITUTE(SUBSTITUTE(SUBSTITUTE($EH33,"~","~~"),"*","~*"),"?","~?"),'DADOS_MELHORIAS'!$O$2:$W$113,4,FALSE),0)</f>
        <v/>
      </c>
      <c r="ER33" s="161">
        <f>IF($EL33=0,0,INDEX($AC$2:$AC$11,$EL33))</f>
        <v/>
      </c>
      <c r="ES33" s="161">
        <f>IFERROR(VLOOKUP(SUBSTITUTE(SUBSTITUTE(SUBSTITUTE($EE33,"~","~~"),"*","~*"),"?","~?"),'DADOS_MELHORIAS'!$O$2:$W$113,5,FALSE),0)</f>
        <v/>
      </c>
      <c r="ET33" s="161">
        <f>IFERROR(VLOOKUP(SUBSTITUTE(SUBSTITUTE(SUBSTITUTE($EF33,"~","~~"),"*","~*"),"?","~?"),'DADOS_MELHORIAS'!$O$2:$W$113,5,FALSE),0)</f>
        <v/>
      </c>
      <c r="EU33" s="161">
        <f>IFERROR(VLOOKUP(SUBSTITUTE(SUBSTITUTE(SUBSTITUTE($EG33,"~","~~"),"*","~*"),"?","~?"),'DADOS_MELHORIAS'!$O$2:$W$113,5,FALSE),0)</f>
        <v/>
      </c>
      <c r="EV33" s="161">
        <f>IFERROR(VLOOKUP(SUBSTITUTE(SUBSTITUTE(SUBSTITUTE($EH33,"~","~~"),"*","~*"),"?","~?"),'DADOS_MELHORIAS'!$O$2:$W$113,5,FALSE),0)</f>
        <v/>
      </c>
      <c r="EW33" s="161">
        <f>IFERROR(VLOOKUP(SUBSTITUTE(SUBSTITUTE(SUBSTITUTE($EE33,"~","~~"),"*","~*"),"?","~?"),'DADOS_MELHORIAS'!$O$2:$W$113,6,FALSE),0)+IFERROR(VLOOKUP(SUBSTITUTE(SUBSTITUTE(SUBSTITUTE($EF33,"~","~~"),"*","~*"),"?","~?"),'DADOS_MELHORIAS'!$O$2:$W$113,6,FALSE),0)+IFERROR(VLOOKUP(SUBSTITUTE(SUBSTITUTE(SUBSTITUTE($EG33,"~","~~"),"*","~*"),"?","~?"),'DADOS_MELHORIAS'!$O$2:$W$113,6,FALSE),0)+IFERROR(VLOOKUP(SUBSTITUTE(SUBSTITUTE(SUBSTITUTE($EH33,"~","~~"),"*","~*"),"?","~?"),'DADOS_MELHORIAS'!$O$2:$W$113,6,FALSE),0)</f>
        <v/>
      </c>
      <c r="EX33" s="161">
        <f>IFERROR(VLOOKUP(SUBSTITUTE(SUBSTITUTE(SUBSTITUTE($EE33,"~","~~"),"*","~*"),"?","~?"),'DADOS_MELHORIAS'!$O$2:$W$113,9,FALSE),0)+IFERROR(VLOOKUP(SUBSTITUTE(SUBSTITUTE(SUBSTITUTE($EF33,"~","~~"),"*","~*"),"?","~?"),'DADOS_MELHORIAS'!$O$2:$W$113,9,FALSE),0)+IFERROR(VLOOKUP(SUBSTITUTE(SUBSTITUTE(SUBSTITUTE($EG33,"~","~~"),"*","~*"),"?","~?"),'DADOS_MELHORIAS'!$O$2:$W$113,9,FALSE),0)+IFERROR(VLOOKUP(SUBSTITUTE(SUBSTITUTE(SUBSTITUTE($EH33,"~","~~"),"*","~*"),"?","~?"),'DADOS_MELHORIAS'!$O$2:$W$113,9,FALSE),0)</f>
        <v/>
      </c>
      <c r="EY33" s="161">
        <f>IF($EL33=0,0,INDEX($AD$2:$AD$11,$EL33))</f>
        <v/>
      </c>
      <c r="EZ33" s="161">
        <f>IF($EL33=0,0,INDEX($AE$2:$AE$11,$EL33))</f>
        <v/>
      </c>
      <c r="FA33" s="161">
        <f>IF($EL33=0,0,INDEX($AG$2:$AG$11,$EL33))</f>
        <v/>
      </c>
      <c r="FB33" s="161">
        <f>IFERROR(VLOOKUP(SUBSTITUTE(SUBSTITUTE(SUBSTITUTE($EI33,"~","~~"),"*","~*"),"?","~?"),'DADOS_RESTRICOES'!$M$2:$Q$54,3,FALSE),0)</f>
        <v/>
      </c>
      <c r="FC33" s="161">
        <f>IFERROR(VLOOKUP(SUBSTITUTE(SUBSTITUTE(SUBSTITUTE($EJ33,"~","~~"),"*","~*"),"?","~?"),'DADOS_RESTRICOES'!$M$2:$Q$54,3,FALSE),0)</f>
        <v/>
      </c>
      <c r="FD33" s="161">
        <f>IFERROR(VLOOKUP(SUBSTITUTE(SUBSTITUTE(SUBSTITUTE($EI33,"~","~~"),"*","~*"),"?","~?"),'DADOS_RESTRICOES'!$M$2:$Q$54,2,FALSE),"")</f>
        <v/>
      </c>
      <c r="FE33" s="161">
        <f>IFERROR(VLOOKUP(SUBSTITUTE(SUBSTITUTE(SUBSTITUTE($EJ33,"~","~~"),"*","~*"),"?","~?"),'DADOS_RESTRICOES'!$M$2:$Q$54,2,FALSE),"")</f>
        <v/>
      </c>
      <c r="FF33" s="161">
        <f>COUNTIF($EM33:$EQ33,1)</f>
        <v/>
      </c>
      <c r="FG33" s="161">
        <f>COUNTIF($EM33:$EQ33,2)</f>
        <v/>
      </c>
      <c r="FH33" s="161">
        <f>COUNTIF($EM33:$EQ33,3)</f>
        <v/>
      </c>
      <c r="FI33" s="161">
        <f>COUNTIF($EM33:$EQ33,4)</f>
        <v/>
      </c>
      <c r="FJ33" s="161">
        <f>COUNTIF($EM33:$EQ33,5)</f>
        <v/>
      </c>
      <c r="FK33" s="161">
        <f>COUNTIF($EM33:$EQ33,6)</f>
        <v/>
      </c>
      <c r="FL33" s="161">
        <f>COUNTIF($FB33:$FC33,1)</f>
        <v/>
      </c>
      <c r="FM33" s="161">
        <f>COUNTIF($FB33:$FC33,2)+$EY33</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(IF(COUNTIF($KW33:$KZ33,"Salto")&gt;0,1,0)+IF(COUNTIF($KW33:$KZ33,"Queima")&gt;0,1,0)+IF(COUNTIF($KW33:$KZ33,"Estilhaço")&gt;0,1,0))*FLOOR($FV33/2,1)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SUBSTITUTE(SUBSTITUTE(SUBSTITUTE($EI33,"~","~~"),"*","~*"),"?","~?"),'DADOS_RESTRICOES'!$M$2:$Q$54,4,FALSE),0)+IFERROR(VLOOKUP(SUBSTITUTE(SUBSTITUTE(SUBSTITUTE($EJ33,"~","~~"),"*","~*"),"?","~?"),'DADOS_RESTRICOES'!$M$2:$Q$54,4,FALSE),0)&gt;1,$FD33&amp;" e "&amp;$FE33&amp;" são as duas de frequência",""),IF(AND((COUNTIF($KW33:$KZ33,"Rápido")+COUNTIF($FD33:$FE33,"Rápido"))&gt;0,(COUNTIF($EE33:$EH33,"Atrasar")+COUNTIF($FD33:$FE33,"Atrasar"))&gt;0),"Rápido não entra com Atrasar",""),IF(AND((COUNTIF($KW33:$KZ33,"Reação")+COUNTIF($FD33:$FE33,"Reação"))&gt;0,(COUNTIF($KW33:$KZ33,"Rápido")+COUNTIF($FD33:$FE33,"Rápido"))&gt;0),"Reação não entra com Rápido",""),IF(AND((COUNTIF($KW33:$KZ33,"Reação")+COUNTIF($FD33:$FE33,"Reação"))&gt;0,(COUNTIF($KW33:$KZ33,"Armado")+COUNTIF($FD33:$FE33,"Armado"))&gt;0),"Reação não entra com Armado",""),IF(AND((COUNTIF($KW33:$KZ33,"Reação")+COUNTIF($FD33:$FE33,"Reação"))&gt;0,(COUNTIF($EE33:$EH33,"Atrasar")+COUNTIF($FD33:$FE33,"Atrasar"))&gt;0),"Reação não entra com Atrasar",""),IF(AND((COUNTIF($KW33:$KZ33,"Reação")+COUNTIF($FD33:$FE33,"Reação"))&gt;0,(COUNTIF($EE33:$EH33,"Parado")+COUNTIF($FD33:$FE33,"Parado"))&gt;0),"Reação não entra com Parado",""),IF(AND((COUNTIF($EE33:$EH33,"Atrasar")+COUNTIF($FD33:$FE33,"Atrasar"))&gt;0,(COUNTIF($EE33:$EH33,"Parado")+COUNTIF($FD33:$FE33,"Parado"))&gt;0),"Atrasar não entra com Parado",""),IF(AND((COUNTIF($KW33:$KZ33,"Armado")+COUNTIF($FD33:$FE33,"Armado"))&gt;0,(COUNTIF($EE33:$EH33,"Carregar")+COUNTIF($FD33:$FE33,"Carregar"))&gt;0),"Armado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Resistência",""),IF(AND(COUNTIF($KW33:$KZ33,"Inescapável")&gt;0,OR($FN33&gt;1,$FO33&gt;0)),"Inescapável não aceita outra peça",""),IF(AND($DZ33=1,$EB33&lt;3),"Liberação Máxima é de Classe 3 ou mais",""),IF(AND($DZ33=1,OR($EZ33=1,$EZ33=2)),"Liberação Máxima não serve para cura",""),IF(AND($DZ33=1,COUNTIF($KW33:$KZ33,"Inescapável")+COUNTIF($KW33:$KZ33,"Toca a Alma")&gt;0),"Esta peça não entra numa Liberação Máxima",""),IF($FV33*IF(COUNTIF($KW33:$KZ33,"Remate")&gt;0,1.25,1)+$FW33&gt;4*$EB33,($FV33*IF(COUNTIF($KW33:$KZ33,"Remate")&gt;0,1.25,1)+$FW33)&amp;" dados somando repetições"&amp;IF(COUNTIF($KW33:$KZ33,"Remate")&gt;0," e o Remate","")&amp;": o teto da Classe "&amp;$EB33&amp;" é "&amp;4*$EB33,""))),IF(AND($EE33&lt;&gt;"",COUNTIF('DADOS_MELHORIAS'!$O$2:$O$113,SUBSTITUTE(SUBSTITUTE(SUBSTITUTE($EE33,"~","~~"),"*","~*"),"?","~?"))=0),"Melhoria não cadastrada ou com erro: "&amp;$EE33,""),IF(AND($EF33&lt;&gt;"",COUNTIF('DADOS_MELHORIAS'!$O$2:$O$113,SUBSTITUTE(SUBSTITUTE(SUBSTITUTE($EF33,"~","~~"),"*","~*"),"?","~?"))=0),"Melhoria não cadastrada ou com erro: "&amp;$EF33,""),IF(AND($EG33&lt;&gt;"",COUNTIF('DADOS_MELHORIAS'!$O$2:$O$113,SUBSTITUTE(SUBSTITUTE(SUBSTITUTE($EG33,"~","~~"),"*","~*"),"?","~?"))=0),"Melhoria não cadastrada ou com erro: "&amp;$EG33,""),IF(AND($EH33&lt;&gt;"",COUNTIF('DADOS_MELHORIAS'!$O$2:$O$113,SUBSTITUTE(SUBSTITUTE(SUBSTITUTE($EH33,"~","~~"),"*","~*"),"?","~?"))=0),"Melhoria não cadastrada ou com erro: "&amp;$EH33,""),IF(AND($EI33&lt;&gt;"",COUNTIF('DADOS_RESTRICOES'!$M$2:$M$54,SUBSTITUTE(SUBSTITUTE(SUBSTITUTE($EI33,"~","~~"),"*","~*"),"?","~?"))=0),"Restrição não cadastrada ou com erro: "&amp;$EI33,""),IF(AND($EJ33&lt;&gt;"",COUNTIF('DADOS_RESTRICOES'!$M$2:$M$54,SUBSTITUTE(SUBSTITUTE(SUBSTITUTE($EJ33,"~","~~"),"*","~*"),"?","~?"))=0),"Restrição não cadastrada ou com erro: "&amp;$EJ33,"")))</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inteira",IF(COUNTIF($FD33:$FE33,"Atrasar")&gt;0,IF(COUNTIF($FD33:$FE33,"Carregar")&gt;0,"Rodada +1 turno","Rodada inteira"),IF(COUNTIF($KW33:$KZ33,"Rápido")&gt;0,"Bônus",IF(COUNTIF($KW33:$KZ33,"Reação")&gt;0,"Reação","Padrão"))&amp;IF(COUNTIF($FD33:$FE33,"Carregar")&gt;0," +1 turno",""))))</f>
        <v/>
      </c>
      <c r="GT33" s="161">
        <f>IF(OR($EK33=0,$EL33=0),"",IF(COUNTIF($KW33:$KZ33,"Inescapável")&gt;0,"Automático",IF(COUNTIF($KW33:$KZ33,"Certeiro")&gt;0,"TR para metade",IF(AND($EX33&gt;0,$FA33=0,INDEX($AF$2:$AF$11,$EL33)="Acerto"),"Acerto + TR",INDEX($AF$2:$AF$11,$EL33)))))</f>
        <v/>
      </c>
      <c r="GU33" s="161">
        <f>IF(OR($EK33=0,$EL33=0),"",IF(OR($EZ33&gt;=2,$FV33=0),UPPER(LEFT(INDEX($GE33:$GK33,1,$EB33),1))&amp;MID(INDEX($GE33:$GK33,1,$EB33),2,99),UPPER(LEFT(INDEX($GE33:$GK33,1,$EB33),1))&amp;MID(INDEX($GE33:$GK33,1,$EB33),2,99)&amp;" = "&amp;FLOOR($FV33*4.5,1)&amp;IF($FW33&gt;0," · +"&amp;$FW33&amp;"d8","")))</f>
        <v/>
      </c>
      <c r="GV33" s="161">
        <f>COUNTIF($KW33:$KZ33,"Longe")+3*COUNTIF($KW33:$KZ33,"Muito Longe")</f>
        <v/>
      </c>
      <c r="GW33" s="161">
        <f>COUNTIF($KW33:$KZ33,"Maior")+3*COUNTIF($KW33:$KZ33,"Muito Maior")</f>
        <v/>
      </c>
      <c r="GX33" s="161">
        <f>IF($EL33=0,0,CHOOSE(1+INDEX($AH$2:$AH$11,$EL33),0,$GV33,$GW33,$GV33+$GW33))</f>
        <v/>
      </c>
      <c r="GY33" s="161">
        <f>IF($EL33=0,0,CHOOSE(1+INDEX($AI$2:$AI$11,$EL33),0,$GV33,$GW33,$GV33+$GW33))</f>
        <v/>
      </c>
      <c r="GZ33" s="161">
        <f>IF(OR($EK33=0,$EL33=0),"",INDEX($AP$2:$AU$31,($EL33-1)*3+IF($EB33&gt;=6,3,2),1+MIN(5,$GX33))&amp;INDEX($AV$2:$BA$31,($EL33-1)*3+IF($EB33&gt;=6,3,2),1+MIN(5,$GY33))&amp;IF(INDEX($AJ$2:$AJ$11,$EL33)=1,IF(COUNTIF($KW33:$KZ33,"Mais Um")&gt;0," · +"&amp;COUNTIF($KW33:$KZ33,"Mais Um")&amp;IF(COUNTIF($KW33:$KZ33,"Mais Um")&gt;1," alvos"," alvo"),"")&amp;IF(COUNTIF($KW33:$KZ33,"Rajada")&gt;0,"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c r="KW33">
        <f>IF($EE33="","",IFERROR(VLOOKUP(SUBSTITUTE(SUBSTITUTE(SUBSTITUTE($EE33,"~","~~"),"*","~*"),"?","~?"),'DADOS_MELHORIAS'!$O$2:$X$113,10,FALSE),$EE33))</f>
        <v/>
      </c>
      <c r="KX33">
        <f>IF($EF33="","",IFERROR(VLOOKUP(SUBSTITUTE(SUBSTITUTE(SUBSTITUTE($EF33,"~","~~"),"*","~*"),"?","~?"),'DADOS_MELHORIAS'!$O$2:$X$113,10,FALSE),$EF33))</f>
        <v/>
      </c>
      <c r="KY33">
        <f>IF($EG33="","",IFERROR(VLOOKUP(SUBSTITUTE(SUBSTITUTE(SUBSTITUTE($EG33,"~","~~"),"*","~*"),"?","~?"),'DADOS_MELHORIAS'!$O$2:$X$113,10,FALSE),$EG33))</f>
        <v/>
      </c>
      <c r="KZ33">
        <f>IF($EH33="","",IFERROR(VLOOKUP(SUBSTITUTE(SUBSTITUTE(SUBSTITUTE($EH33,"~","~~"),"*","~*"),"?","~?"),'DADOS_MELHORIAS'!$O$2:$X$113,10,FALSE),$EH33))</f>
        <v/>
      </c>
    </row>
    <row r="34">
      <c r="BC34" s="159" t="inlineStr">
        <is>
          <t>Amedrontado</t>
        </is>
      </c>
      <c r="BD34" s="159" t="inlineStr">
        <is>
          <t>Controle</t>
        </is>
      </c>
      <c r="BE34" s="161" t="n">
        <v>3</v>
      </c>
      <c r="BF34" s="161">
        <f>$BE34+3*IFERROR(VLOOKUP($BD34,'DADOS_CRIACAO'!$H$2:$K$20,3,FALSE),0)</f>
        <v/>
      </c>
      <c r="BG34" s="161">
        <f>IFERROR(VLOOKUP($BD34,'DADOS_CRIACAO'!$H$2:$K$20,4,FALSE),0)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IFERROR(MATCH($ED34,$Y$2:$Y$11,0),0)</f>
        <v/>
      </c>
      <c r="EM34" s="161">
        <f>IF($EL34=0,0,INDEX($AB$2:$AB$11,$EL34))</f>
        <v/>
      </c>
      <c r="EN34" s="161">
        <f>IFERROR(VLOOKUP(SUBSTITUTE(SUBSTITUTE(SUBSTITUTE($EE34,"~","~~"),"*","~*"),"?","~?"),'DADOS_MELHORIAS'!$O$2:$W$113,4,FALSE),0)</f>
        <v/>
      </c>
      <c r="EO34" s="161">
        <f>IFERROR(VLOOKUP(SUBSTITUTE(SUBSTITUTE(SUBSTITUTE($EF34,"~","~~"),"*","~*"),"?","~?"),'DADOS_MELHORIAS'!$O$2:$W$113,4,FALSE),0)</f>
        <v/>
      </c>
      <c r="EP34" s="161">
        <f>IFERROR(VLOOKUP(SUBSTITUTE(SUBSTITUTE(SUBSTITUTE($EG34,"~","~~"),"*","~*"),"?","~?"),'DADOS_MELHORIAS'!$O$2:$W$113,4,FALSE),0)</f>
        <v/>
      </c>
      <c r="EQ34" s="161">
        <f>IFERROR(VLOOKUP(SUBSTITUTE(SUBSTITUTE(SUBSTITUTE($EH34,"~","~~"),"*","~*"),"?","~?"),'DADOS_MELHORIAS'!$O$2:$W$113,4,FALSE),0)</f>
        <v/>
      </c>
      <c r="ER34" s="161">
        <f>IF($EL34=0,0,INDEX($AC$2:$AC$11,$EL34))</f>
        <v/>
      </c>
      <c r="ES34" s="161">
        <f>IFERROR(VLOOKUP(SUBSTITUTE(SUBSTITUTE(SUBSTITUTE($EE34,"~","~~"),"*","~*"),"?","~?"),'DADOS_MELHORIAS'!$O$2:$W$113,5,FALSE),0)</f>
        <v/>
      </c>
      <c r="ET34" s="161">
        <f>IFERROR(VLOOKUP(SUBSTITUTE(SUBSTITUTE(SUBSTITUTE($EF34,"~","~~"),"*","~*"),"?","~?"),'DADOS_MELHORIAS'!$O$2:$W$113,5,FALSE),0)</f>
        <v/>
      </c>
      <c r="EU34" s="161">
        <f>IFERROR(VLOOKUP(SUBSTITUTE(SUBSTITUTE(SUBSTITUTE($EG34,"~","~~"),"*","~*"),"?","~?"),'DADOS_MELHORIAS'!$O$2:$W$113,5,FALSE),0)</f>
        <v/>
      </c>
      <c r="EV34" s="161">
        <f>IFERROR(VLOOKUP(SUBSTITUTE(SUBSTITUTE(SUBSTITUTE($EH34,"~","~~"),"*","~*"),"?","~?"),'DADOS_MELHORIAS'!$O$2:$W$113,5,FALSE),0)</f>
        <v/>
      </c>
      <c r="EW34" s="161">
        <f>IFERROR(VLOOKUP(SUBSTITUTE(SUBSTITUTE(SUBSTITUTE($EE34,"~","~~"),"*","~*"),"?","~?"),'DADOS_MELHORIAS'!$O$2:$W$113,6,FALSE),0)+IFERROR(VLOOKUP(SUBSTITUTE(SUBSTITUTE(SUBSTITUTE($EF34,"~","~~"),"*","~*"),"?","~?"),'DADOS_MELHORIAS'!$O$2:$W$113,6,FALSE),0)+IFERROR(VLOOKUP(SUBSTITUTE(SUBSTITUTE(SUBSTITUTE($EG34,"~","~~"),"*","~*"),"?","~?"),'DADOS_MELHORIAS'!$O$2:$W$113,6,FALSE),0)+IFERROR(VLOOKUP(SUBSTITUTE(SUBSTITUTE(SUBSTITUTE($EH34,"~","~~"),"*","~*"),"?","~?"),'DADOS_MELHORIAS'!$O$2:$W$113,6,FALSE),0)</f>
        <v/>
      </c>
      <c r="EX34" s="161">
        <f>IFERROR(VLOOKUP(SUBSTITUTE(SUBSTITUTE(SUBSTITUTE($EE34,"~","~~"),"*","~*"),"?","~?"),'DADOS_MELHORIAS'!$O$2:$W$113,9,FALSE),0)+IFERROR(VLOOKUP(SUBSTITUTE(SUBSTITUTE(SUBSTITUTE($EF34,"~","~~"),"*","~*"),"?","~?"),'DADOS_MELHORIAS'!$O$2:$W$113,9,FALSE),0)+IFERROR(VLOOKUP(SUBSTITUTE(SUBSTITUTE(SUBSTITUTE($EG34,"~","~~"),"*","~*"),"?","~?"),'DADOS_MELHORIAS'!$O$2:$W$113,9,FALSE),0)+IFERROR(VLOOKUP(SUBSTITUTE(SUBSTITUTE(SUBSTITUTE($EH34,"~","~~"),"*","~*"),"?","~?"),'DADOS_MELHORIAS'!$O$2:$W$113,9,FALSE),0)</f>
        <v/>
      </c>
      <c r="EY34" s="161">
        <f>IF($EL34=0,0,INDEX($AD$2:$AD$11,$EL34))</f>
        <v/>
      </c>
      <c r="EZ34" s="161">
        <f>IF($EL34=0,0,INDEX($AE$2:$AE$11,$EL34))</f>
        <v/>
      </c>
      <c r="FA34" s="161">
        <f>IF($EL34=0,0,INDEX($AG$2:$AG$11,$EL34))</f>
        <v/>
      </c>
      <c r="FB34" s="161">
        <f>IFERROR(VLOOKUP(SUBSTITUTE(SUBSTITUTE(SUBSTITUTE($EI34,"~","~~"),"*","~*"),"?","~?"),'DADOS_RESTRICOES'!$M$2:$Q$54,3,FALSE),0)</f>
        <v/>
      </c>
      <c r="FC34" s="161">
        <f>IFERROR(VLOOKUP(SUBSTITUTE(SUBSTITUTE(SUBSTITUTE($EJ34,"~","~~"),"*","~*"),"?","~?"),'DADOS_RESTRICOES'!$M$2:$Q$54,3,FALSE),0)</f>
        <v/>
      </c>
      <c r="FD34" s="161">
        <f>IFERROR(VLOOKUP(SUBSTITUTE(SUBSTITUTE(SUBSTITUTE($EI34,"~","~~"),"*","~*"),"?","~?"),'DADOS_RESTRICOES'!$M$2:$Q$54,2,FALSE),"")</f>
        <v/>
      </c>
      <c r="FE34" s="161">
        <f>IFERROR(VLOOKUP(SUBSTITUTE(SUBSTITUTE(SUBSTITUTE($EJ34,"~","~~"),"*","~*"),"?","~?"),'DADOS_RESTRICOES'!$M$2:$Q$54,2,FALSE),"")</f>
        <v/>
      </c>
      <c r="FF34" s="161">
        <f>COUNTIF($EM34:$EQ34,1)</f>
        <v/>
      </c>
      <c r="FG34" s="161">
        <f>COUNTIF($EM34:$EQ34,2)</f>
        <v/>
      </c>
      <c r="FH34" s="161">
        <f>COUNTIF($EM34:$EQ34,3)</f>
        <v/>
      </c>
      <c r="FI34" s="161">
        <f>COUNTIF($EM34:$EQ34,4)</f>
        <v/>
      </c>
      <c r="FJ34" s="161">
        <f>COUNTIF($EM34:$EQ34,5)</f>
        <v/>
      </c>
      <c r="FK34" s="161">
        <f>COUNTIF($EM34:$EQ34,6)</f>
        <v/>
      </c>
      <c r="FL34" s="161">
        <f>COUNTIF($FB34:$FC34,1)</f>
        <v/>
      </c>
      <c r="FM34" s="161">
        <f>COUNTIF($FB34:$FC34,2)+$EY34</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(IF(COUNTIF($KW34:$KZ34,"Salto")&gt;0,1,0)+IF(COUNTIF($KW34:$KZ34,"Queima")&gt;0,1,0)+IF(COUNTIF($KW34:$KZ34,"Estilhaço")&gt;0,1,0))*FLOOR($FV34/2,1)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SUBSTITUTE(SUBSTITUTE(SUBSTITUTE($EI34,"~","~~"),"*","~*"),"?","~?"),'DADOS_RESTRICOES'!$M$2:$Q$54,4,FALSE),0)+IFERROR(VLOOKUP(SUBSTITUTE(SUBSTITUTE(SUBSTITUTE($EJ34,"~","~~"),"*","~*"),"?","~?"),'DADOS_RESTRICOES'!$M$2:$Q$54,4,FALSE),0)&gt;1,$FD34&amp;" e "&amp;$FE34&amp;" são as duas de frequência",""),IF(AND((COUNTIF($KW34:$KZ34,"Rápido")+COUNTIF($FD34:$FE34,"Rápido"))&gt;0,(COUNTIF($EE34:$EH34,"Atrasar")+COUNTIF($FD34:$FE34,"Atrasar"))&gt;0),"Rápido não entra com Atrasar",""),IF(AND((COUNTIF($KW34:$KZ34,"Reação")+COUNTIF($FD34:$FE34,"Reação"))&gt;0,(COUNTIF($KW34:$KZ34,"Rápido")+COUNTIF($FD34:$FE34,"Rápido"))&gt;0),"Reação não entra com Rápido",""),IF(AND((COUNTIF($KW34:$KZ34,"Reação")+COUNTIF($FD34:$FE34,"Reação"))&gt;0,(COUNTIF($KW34:$KZ34,"Armado")+COUNTIF($FD34:$FE34,"Armado"))&gt;0),"Reação não entra com Armado",""),IF(AND((COUNTIF($KW34:$KZ34,"Reação")+COUNTIF($FD34:$FE34,"Reação"))&gt;0,(COUNTIF($EE34:$EH34,"Atrasar")+COUNTIF($FD34:$FE34,"Atrasar"))&gt;0),"Reação não entra com Atrasar",""),IF(AND((COUNTIF($KW34:$KZ34,"Reação")+COUNTIF($FD34:$FE34,"Reação"))&gt;0,(COUNTIF($EE34:$EH34,"Parado")+COUNTIF($FD34:$FE34,"Parado"))&gt;0),"Reação não entra com Parado",""),IF(AND((COUNTIF($EE34:$EH34,"Atrasar")+COUNTIF($FD34:$FE34,"Atrasar"))&gt;0,(COUNTIF($EE34:$EH34,"Parado")+COUNTIF($FD34:$FE34,"Parado"))&gt;0),"Atrasar não entra com Parado",""),IF(AND((COUNTIF($KW34:$KZ34,"Armado")+COUNTIF($FD34:$FE34,"Armado"))&gt;0,(COUNTIF($EE34:$EH34,"Carregar")+COUNTIF($FD34:$FE34,"Carregar"))&gt;0),"Armado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Resistência",""),IF(AND(COUNTIF($KW34:$KZ34,"Inescapável")&gt;0,OR($FN34&gt;1,$FO34&gt;0)),"Inescapável não aceita outra peça",""),IF(AND($DZ34=1,$EB34&lt;3),"Liberação Máxima é de Classe 3 ou mais",""),IF(AND($DZ34=1,OR($EZ34=1,$EZ34=2)),"Liberação Máxima não serve para cura",""),IF(AND($DZ34=1,COUNTIF($KW34:$KZ34,"Inescapável")+COUNTIF($KW34:$KZ34,"Toca a Alma")&gt;0),"Esta peça não entra numa Liberação Máxima",""),IF($FV34*IF(COUNTIF($KW34:$KZ34,"Remate")&gt;0,1.25,1)+$FW34&gt;4*$EB34,($FV34*IF(COUNTIF($KW34:$KZ34,"Remate")&gt;0,1.25,1)+$FW34)&amp;" dados somando repetições"&amp;IF(COUNTIF($KW34:$KZ34,"Remate")&gt;0," e o Remate","")&amp;": o teto da Classe "&amp;$EB34&amp;" é "&amp;4*$EB34,""))),IF(AND($EE34&lt;&gt;"",COUNTIF('DADOS_MELHORIAS'!$O$2:$O$113,SUBSTITUTE(SUBSTITUTE(SUBSTITUTE($EE34,"~","~~"),"*","~*"),"?","~?"))=0),"Melhoria não cadastrada ou com erro: "&amp;$EE34,""),IF(AND($EF34&lt;&gt;"",COUNTIF('DADOS_MELHORIAS'!$O$2:$O$113,SUBSTITUTE(SUBSTITUTE(SUBSTITUTE($EF34,"~","~~"),"*","~*"),"?","~?"))=0),"Melhoria não cadastrada ou com erro: "&amp;$EF34,""),IF(AND($EG34&lt;&gt;"",COUNTIF('DADOS_MELHORIAS'!$O$2:$O$113,SUBSTITUTE(SUBSTITUTE(SUBSTITUTE($EG34,"~","~~"),"*","~*"),"?","~?"))=0),"Melhoria não cadastrada ou com erro: "&amp;$EG34,""),IF(AND($EH34&lt;&gt;"",COUNTIF('DADOS_MELHORIAS'!$O$2:$O$113,SUBSTITUTE(SUBSTITUTE(SUBSTITUTE($EH34,"~","~~"),"*","~*"),"?","~?"))=0),"Melhoria não cadastrada ou com erro: "&amp;$EH34,""),IF(AND($EI34&lt;&gt;"",COUNTIF('DADOS_RESTRICOES'!$M$2:$M$54,SUBSTITUTE(SUBSTITUTE(SUBSTITUTE($EI34,"~","~~"),"*","~*"),"?","~?"))=0),"Restrição não cadastrada ou com erro: "&amp;$EI34,""),IF(AND($EJ34&lt;&gt;"",COUNTIF('DADOS_RESTRICOES'!$M$2:$M$54,SUBSTITUTE(SUBSTITUTE(SUBSTITUTE($EJ34,"~","~~"),"*","~*"),"?","~?"))=0),"Restrição não cadastrada ou com erro: "&amp;$EJ34,"")))</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inteira",IF(COUNTIF($FD34:$FE34,"Atrasar")&gt;0,IF(COUNTIF($FD34:$FE34,"Carregar")&gt;0,"Rodada +1 turno","Rodada inteira"),IF(COUNTIF($KW34:$KZ34,"Rápido")&gt;0,"Bônus",IF(COUNTIF($KW34:$KZ34,"Reação")&gt;0,"Reação","Padrão"))&amp;IF(COUNTIF($FD34:$FE34,"Carregar")&gt;0," +1 turno",""))))</f>
        <v/>
      </c>
      <c r="GT34" s="161">
        <f>IF(OR($EK34=0,$EL34=0),"",IF(COUNTIF($KW34:$KZ34,"Inescapável")&gt;0,"Automático",IF(COUNTIF($KW34:$KZ34,"Certeiro")&gt;0,"TR para metade",IF(AND($EX34&gt;0,$FA34=0,INDEX($AF$2:$AF$11,$EL34)="Acerto"),"Acerto + TR",INDEX($AF$2:$AF$11,$EL34)))))</f>
        <v/>
      </c>
      <c r="GU34" s="161">
        <f>IF(OR($EK34=0,$EL34=0),"",IF(OR($EZ34&gt;=2,$FV34=0),UPPER(LEFT(INDEX($GE34:$GK34,1,$EB34),1))&amp;MID(INDEX($GE34:$GK34,1,$EB34),2,99),UPPER(LEFT(INDEX($GE34:$GK34,1,$EB34),1))&amp;MID(INDEX($GE34:$GK34,1,$EB34),2,99)&amp;" = "&amp;FLOOR($FV34*4.5,1)&amp;IF($FW34&gt;0," · +"&amp;$FW34&amp;"d8","")))</f>
        <v/>
      </c>
      <c r="GV34" s="161">
        <f>COUNTIF($KW34:$KZ34,"Longe")+3*COUNTIF($KW34:$KZ34,"Muito Longe")</f>
        <v/>
      </c>
      <c r="GW34" s="161">
        <f>COUNTIF($KW34:$KZ34,"Maior")+3*COUNTIF($KW34:$KZ34,"Muito Maior")</f>
        <v/>
      </c>
      <c r="GX34" s="161">
        <f>IF($EL34=0,0,CHOOSE(1+INDEX($AH$2:$AH$11,$EL34),0,$GV34,$GW34,$GV34+$GW34))</f>
        <v/>
      </c>
      <c r="GY34" s="161">
        <f>IF($EL34=0,0,CHOOSE(1+INDEX($AI$2:$AI$11,$EL34),0,$GV34,$GW34,$GV34+$GW34))</f>
        <v/>
      </c>
      <c r="GZ34" s="161">
        <f>IF(OR($EK34=0,$EL34=0),"",INDEX($AP$2:$AU$31,($EL34-1)*3+IF($EB34&gt;=6,3,2),1+MIN(5,$GX34))&amp;INDEX($AV$2:$BA$31,($EL34-1)*3+IF($EB34&gt;=6,3,2),1+MIN(5,$GY34))&amp;IF(INDEX($AJ$2:$AJ$11,$EL34)=1,IF(COUNTIF($KW34:$KZ34,"Mais Um")&gt;0," · +"&amp;COUNTIF($KW34:$KZ34,"Mais Um")&amp;IF(COUNTIF($KW34:$KZ34,"Mais Um")&gt;1," alvos"," alvo"),"")&amp;IF(COUNTIF($KW34:$KZ34,"Rajada")&gt;0,"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c r="KW34">
        <f>IF($EE34="","",IFERROR(VLOOKUP(SUBSTITUTE(SUBSTITUTE(SUBSTITUTE($EE34,"~","~~"),"*","~*"),"?","~?"),'DADOS_MELHORIAS'!$O$2:$X$113,10,FALSE),$EE34))</f>
        <v/>
      </c>
      <c r="KX34">
        <f>IF($EF34="","",IFERROR(VLOOKUP(SUBSTITUTE(SUBSTITUTE(SUBSTITUTE($EF34,"~","~~"),"*","~*"),"?","~?"),'DADOS_MELHORIAS'!$O$2:$X$113,10,FALSE),$EF34))</f>
        <v/>
      </c>
      <c r="KY34">
        <f>IF($EG34="","",IFERROR(VLOOKUP(SUBSTITUTE(SUBSTITUTE(SUBSTITUTE($EG34,"~","~~"),"*","~*"),"?","~?"),'DADOS_MELHORIAS'!$O$2:$X$113,10,FALSE),$EG34))</f>
        <v/>
      </c>
      <c r="KZ34">
        <f>IF($EH34="","",IFERROR(VLOOKUP(SUBSTITUTE(SUBSTITUTE(SUBSTITUTE($EH34,"~","~~"),"*","~*"),"?","~?"),'DADOS_MELHORIAS'!$O$2:$X$113,10,FALSE),$EH34))</f>
        <v/>
      </c>
    </row>
    <row r="35">
      <c r="BC35" s="159" t="inlineStr">
        <is>
          <t>Envenenado</t>
        </is>
      </c>
      <c r="BD35" s="159" t="inlineStr">
        <is>
          <t>Controle</t>
        </is>
      </c>
      <c r="BE35" s="161" t="n">
        <v>3</v>
      </c>
      <c r="BF35" s="161">
        <f>$BE35+3*IFERROR(VLOOKUP($BD35,'DADOS_CRIACAO'!$H$2:$K$20,3,FALSE),0)</f>
        <v/>
      </c>
      <c r="BG35" s="161">
        <f>IFERROR(VLOOKUP($BD35,'DADOS_CRIACAO'!$H$2:$K$20,4,FALSE),0)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IFERROR(MATCH($ED35,$Y$2:$Y$11,0),0)</f>
        <v/>
      </c>
      <c r="EM35" s="161">
        <f>IF($EL35=0,0,INDEX($AB$2:$AB$11,$EL35))</f>
        <v/>
      </c>
      <c r="EN35" s="161">
        <f>IFERROR(VLOOKUP(SUBSTITUTE(SUBSTITUTE(SUBSTITUTE($EE35,"~","~~"),"*","~*"),"?","~?"),'DADOS_MELHORIAS'!$O$2:$W$113,4,FALSE),0)</f>
        <v/>
      </c>
      <c r="EO35" s="161">
        <f>IFERROR(VLOOKUP(SUBSTITUTE(SUBSTITUTE(SUBSTITUTE($EF35,"~","~~"),"*","~*"),"?","~?"),'DADOS_MELHORIAS'!$O$2:$W$113,4,FALSE),0)</f>
        <v/>
      </c>
      <c r="EP35" s="161">
        <f>IFERROR(VLOOKUP(SUBSTITUTE(SUBSTITUTE(SUBSTITUTE($EG35,"~","~~"),"*","~*"),"?","~?"),'DADOS_MELHORIAS'!$O$2:$W$113,4,FALSE),0)</f>
        <v/>
      </c>
      <c r="EQ35" s="161">
        <f>IFERROR(VLOOKUP(SUBSTITUTE(SUBSTITUTE(SUBSTITUTE($EH35,"~","~~"),"*","~*"),"?","~?"),'DADOS_MELHORIAS'!$O$2:$W$113,4,FALSE),0)</f>
        <v/>
      </c>
      <c r="ER35" s="161">
        <f>IF($EL35=0,0,INDEX($AC$2:$AC$11,$EL35))</f>
        <v/>
      </c>
      <c r="ES35" s="161">
        <f>IFERROR(VLOOKUP(SUBSTITUTE(SUBSTITUTE(SUBSTITUTE($EE35,"~","~~"),"*","~*"),"?","~?"),'DADOS_MELHORIAS'!$O$2:$W$113,5,FALSE),0)</f>
        <v/>
      </c>
      <c r="ET35" s="161">
        <f>IFERROR(VLOOKUP(SUBSTITUTE(SUBSTITUTE(SUBSTITUTE($EF35,"~","~~"),"*","~*"),"?","~?"),'DADOS_MELHORIAS'!$O$2:$W$113,5,FALSE),0)</f>
        <v/>
      </c>
      <c r="EU35" s="161">
        <f>IFERROR(VLOOKUP(SUBSTITUTE(SUBSTITUTE(SUBSTITUTE($EG35,"~","~~"),"*","~*"),"?","~?"),'DADOS_MELHORIAS'!$O$2:$W$113,5,FALSE),0)</f>
        <v/>
      </c>
      <c r="EV35" s="161">
        <f>IFERROR(VLOOKUP(SUBSTITUTE(SUBSTITUTE(SUBSTITUTE($EH35,"~","~~"),"*","~*"),"?","~?"),'DADOS_MELHORIAS'!$O$2:$W$113,5,FALSE),0)</f>
        <v/>
      </c>
      <c r="EW35" s="161">
        <f>IFERROR(VLOOKUP(SUBSTITUTE(SUBSTITUTE(SUBSTITUTE($EE35,"~","~~"),"*","~*"),"?","~?"),'DADOS_MELHORIAS'!$O$2:$W$113,6,FALSE),0)+IFERROR(VLOOKUP(SUBSTITUTE(SUBSTITUTE(SUBSTITUTE($EF35,"~","~~"),"*","~*"),"?","~?"),'DADOS_MELHORIAS'!$O$2:$W$113,6,FALSE),0)+IFERROR(VLOOKUP(SUBSTITUTE(SUBSTITUTE(SUBSTITUTE($EG35,"~","~~"),"*","~*"),"?","~?"),'DADOS_MELHORIAS'!$O$2:$W$113,6,FALSE),0)+IFERROR(VLOOKUP(SUBSTITUTE(SUBSTITUTE(SUBSTITUTE($EH35,"~","~~"),"*","~*"),"?","~?"),'DADOS_MELHORIAS'!$O$2:$W$113,6,FALSE),0)</f>
        <v/>
      </c>
      <c r="EX35" s="161">
        <f>IFERROR(VLOOKUP(SUBSTITUTE(SUBSTITUTE(SUBSTITUTE($EE35,"~","~~"),"*","~*"),"?","~?"),'DADOS_MELHORIAS'!$O$2:$W$113,9,FALSE),0)+IFERROR(VLOOKUP(SUBSTITUTE(SUBSTITUTE(SUBSTITUTE($EF35,"~","~~"),"*","~*"),"?","~?"),'DADOS_MELHORIAS'!$O$2:$W$113,9,FALSE),0)+IFERROR(VLOOKUP(SUBSTITUTE(SUBSTITUTE(SUBSTITUTE($EG35,"~","~~"),"*","~*"),"?","~?"),'DADOS_MELHORIAS'!$O$2:$W$113,9,FALSE),0)+IFERROR(VLOOKUP(SUBSTITUTE(SUBSTITUTE(SUBSTITUTE($EH35,"~","~~"),"*","~*"),"?","~?"),'DADOS_MELHORIAS'!$O$2:$W$113,9,FALSE),0)</f>
        <v/>
      </c>
      <c r="EY35" s="161">
        <f>IF($EL35=0,0,INDEX($AD$2:$AD$11,$EL35))</f>
        <v/>
      </c>
      <c r="EZ35" s="161">
        <f>IF($EL35=0,0,INDEX($AE$2:$AE$11,$EL35))</f>
        <v/>
      </c>
      <c r="FA35" s="161">
        <f>IF($EL35=0,0,INDEX($AG$2:$AG$11,$EL35))</f>
        <v/>
      </c>
      <c r="FB35" s="161">
        <f>IFERROR(VLOOKUP(SUBSTITUTE(SUBSTITUTE(SUBSTITUTE($EI35,"~","~~"),"*","~*"),"?","~?"),'DADOS_RESTRICOES'!$M$2:$Q$54,3,FALSE),0)</f>
        <v/>
      </c>
      <c r="FC35" s="161">
        <f>IFERROR(VLOOKUP(SUBSTITUTE(SUBSTITUTE(SUBSTITUTE($EJ35,"~","~~"),"*","~*"),"?","~?"),'DADOS_RESTRICOES'!$M$2:$Q$54,3,FALSE),0)</f>
        <v/>
      </c>
      <c r="FD35" s="161">
        <f>IFERROR(VLOOKUP(SUBSTITUTE(SUBSTITUTE(SUBSTITUTE($EI35,"~","~~"),"*","~*"),"?","~?"),'DADOS_RESTRICOES'!$M$2:$Q$54,2,FALSE),"")</f>
        <v/>
      </c>
      <c r="FE35" s="161">
        <f>IFERROR(VLOOKUP(SUBSTITUTE(SUBSTITUTE(SUBSTITUTE($EJ35,"~","~~"),"*","~*"),"?","~?"),'DADOS_RESTRICOES'!$M$2:$Q$54,2,FALSE),"")</f>
        <v/>
      </c>
      <c r="FF35" s="161">
        <f>COUNTIF($EM35:$EQ35,1)</f>
        <v/>
      </c>
      <c r="FG35" s="161">
        <f>COUNTIF($EM35:$EQ35,2)</f>
        <v/>
      </c>
      <c r="FH35" s="161">
        <f>COUNTIF($EM35:$EQ35,3)</f>
        <v/>
      </c>
      <c r="FI35" s="161">
        <f>COUNTIF($EM35:$EQ35,4)</f>
        <v/>
      </c>
      <c r="FJ35" s="161">
        <f>COUNTIF($EM35:$EQ35,5)</f>
        <v/>
      </c>
      <c r="FK35" s="161">
        <f>COUNTIF($EM35:$EQ35,6)</f>
        <v/>
      </c>
      <c r="FL35" s="161">
        <f>COUNTIF($FB35:$FC35,1)</f>
        <v/>
      </c>
      <c r="FM35" s="161">
        <f>COUNTIF($FB35:$FC35,2)+$EY35</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(IF(COUNTIF($KW35:$KZ35,"Salto")&gt;0,1,0)+IF(COUNTIF($KW35:$KZ35,"Queima")&gt;0,1,0)+IF(COUNTIF($KW35:$KZ35,"Estilhaço")&gt;0,1,0))*FLOOR($FV35/2,1)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SUBSTITUTE(SUBSTITUTE(SUBSTITUTE($EI35,"~","~~"),"*","~*"),"?","~?"),'DADOS_RESTRICOES'!$M$2:$Q$54,4,FALSE),0)+IFERROR(VLOOKUP(SUBSTITUTE(SUBSTITUTE(SUBSTITUTE($EJ35,"~","~~"),"*","~*"),"?","~?"),'DADOS_RESTRICOES'!$M$2:$Q$54,4,FALSE),0)&gt;1,$FD35&amp;" e "&amp;$FE35&amp;" são as duas de frequência",""),IF(AND((COUNTIF($KW35:$KZ35,"Rápido")+COUNTIF($FD35:$FE35,"Rápido"))&gt;0,(COUNTIF($EE35:$EH35,"Atrasar")+COUNTIF($FD35:$FE35,"Atrasar"))&gt;0),"Rápido não entra com Atrasar",""),IF(AND((COUNTIF($KW35:$KZ35,"Reação")+COUNTIF($FD35:$FE35,"Reação"))&gt;0,(COUNTIF($KW35:$KZ35,"Rápido")+COUNTIF($FD35:$FE35,"Rápido"))&gt;0),"Reação não entra com Rápido",""),IF(AND((COUNTIF($KW35:$KZ35,"Reação")+COUNTIF($FD35:$FE35,"Reação"))&gt;0,(COUNTIF($KW35:$KZ35,"Armado")+COUNTIF($FD35:$FE35,"Armado"))&gt;0),"Reação não entra com Armado",""),IF(AND((COUNTIF($KW35:$KZ35,"Reação")+COUNTIF($FD35:$FE35,"Reação"))&gt;0,(COUNTIF($EE35:$EH35,"Atrasar")+COUNTIF($FD35:$FE35,"Atrasar"))&gt;0),"Reação não entra com Atrasar",""),IF(AND((COUNTIF($KW35:$KZ35,"Reação")+COUNTIF($FD35:$FE35,"Reação"))&gt;0,(COUNTIF($EE35:$EH35,"Parado")+COUNTIF($FD35:$FE35,"Parado"))&gt;0),"Reação não entra com Parado",""),IF(AND((COUNTIF($EE35:$EH35,"Atrasar")+COUNTIF($FD35:$FE35,"Atrasar"))&gt;0,(COUNTIF($EE35:$EH35,"Parado")+COUNTIF($FD35:$FE35,"Parado"))&gt;0),"Atrasar não entra com Parado",""),IF(AND((COUNTIF($KW35:$KZ35,"Armado")+COUNTIF($FD35:$FE35,"Armado"))&gt;0,(COUNTIF($EE35:$EH35,"Carregar")+COUNTIF($FD35:$FE35,"Carregar"))&gt;0),"Armado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Resistência",""),IF(AND(COUNTIF($KW35:$KZ35,"Inescapável")&gt;0,OR($FN35&gt;1,$FO35&gt;0)),"Inescapável não aceita outra peça",""),IF(AND($DZ35=1,$EB35&lt;3),"Liberação Máxima é de Classe 3 ou mais",""),IF(AND($DZ35=1,OR($EZ35=1,$EZ35=2)),"Liberação Máxima não serve para cura",""),IF(AND($DZ35=1,COUNTIF($KW35:$KZ35,"Inescapável")+COUNTIF($KW35:$KZ35,"Toca a Alma")&gt;0),"Esta peça não entra numa Liberação Máxima",""),IF($FV35*IF(COUNTIF($KW35:$KZ35,"Remate")&gt;0,1.25,1)+$FW35&gt;4*$EB35,($FV35*IF(COUNTIF($KW35:$KZ35,"Remate")&gt;0,1.25,1)+$FW35)&amp;" dados somando repetições"&amp;IF(COUNTIF($KW35:$KZ35,"Remate")&gt;0," e o Remate","")&amp;": o teto da Classe "&amp;$EB35&amp;" é "&amp;4*$EB35,""))),IF(AND($EE35&lt;&gt;"",COUNTIF('DADOS_MELHORIAS'!$O$2:$O$113,SUBSTITUTE(SUBSTITUTE(SUBSTITUTE($EE35,"~","~~"),"*","~*"),"?","~?"))=0),"Melhoria não cadastrada ou com erro: "&amp;$EE35,""),IF(AND($EF35&lt;&gt;"",COUNTIF('DADOS_MELHORIAS'!$O$2:$O$113,SUBSTITUTE(SUBSTITUTE(SUBSTITUTE($EF35,"~","~~"),"*","~*"),"?","~?"))=0),"Melhoria não cadastrada ou com erro: "&amp;$EF35,""),IF(AND($EG35&lt;&gt;"",COUNTIF('DADOS_MELHORIAS'!$O$2:$O$113,SUBSTITUTE(SUBSTITUTE(SUBSTITUTE($EG35,"~","~~"),"*","~*"),"?","~?"))=0),"Melhoria não cadastrada ou com erro: "&amp;$EG35,""),IF(AND($EH35&lt;&gt;"",COUNTIF('DADOS_MELHORIAS'!$O$2:$O$113,SUBSTITUTE(SUBSTITUTE(SUBSTITUTE($EH35,"~","~~"),"*","~*"),"?","~?"))=0),"Melhoria não cadastrada ou com erro: "&amp;$EH35,""),IF(AND($EI35&lt;&gt;"",COUNTIF('DADOS_RESTRICOES'!$M$2:$M$54,SUBSTITUTE(SUBSTITUTE(SUBSTITUTE($EI35,"~","~~"),"*","~*"),"?","~?"))=0),"Restrição não cadastrada ou com erro: "&amp;$EI35,""),IF(AND($EJ35&lt;&gt;"",COUNTIF('DADOS_RESTRICOES'!$M$2:$M$54,SUBSTITUTE(SUBSTITUTE(SUBSTITUTE($EJ35,"~","~~"),"*","~*"),"?","~?"))=0),"Restrição não cadastrada ou com erro: "&amp;$EJ35,"")))</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inteira",IF(COUNTIF($FD35:$FE35,"Atrasar")&gt;0,IF(COUNTIF($FD35:$FE35,"Carregar")&gt;0,"Rodada +1 turno","Rodada inteira"),IF(COUNTIF($KW35:$KZ35,"Rápido")&gt;0,"Bônus",IF(COUNTIF($KW35:$KZ35,"Reação")&gt;0,"Reação","Padrão"))&amp;IF(COUNTIF($FD35:$FE35,"Carregar")&gt;0," +1 turno",""))))</f>
        <v/>
      </c>
      <c r="GT35" s="161">
        <f>IF(OR($EK35=0,$EL35=0),"",IF(COUNTIF($KW35:$KZ35,"Inescapável")&gt;0,"Automático",IF(COUNTIF($KW35:$KZ35,"Certeiro")&gt;0,"TR para metade",IF(AND($EX35&gt;0,$FA35=0,INDEX($AF$2:$AF$11,$EL35)="Acerto"),"Acerto + TR",INDEX($AF$2:$AF$11,$EL35)))))</f>
        <v/>
      </c>
      <c r="GU35" s="161">
        <f>IF(OR($EK35=0,$EL35=0),"",IF(OR($EZ35&gt;=2,$FV35=0),UPPER(LEFT(INDEX($GE35:$GK35,1,$EB35),1))&amp;MID(INDEX($GE35:$GK35,1,$EB35),2,99),UPPER(LEFT(INDEX($GE35:$GK35,1,$EB35),1))&amp;MID(INDEX($GE35:$GK35,1,$EB35),2,99)&amp;" = "&amp;FLOOR($FV35*4.5,1)&amp;IF($FW35&gt;0," · +"&amp;$FW35&amp;"d8","")))</f>
        <v/>
      </c>
      <c r="GV35" s="161">
        <f>COUNTIF($KW35:$KZ35,"Longe")+3*COUNTIF($KW35:$KZ35,"Muito Longe")</f>
        <v/>
      </c>
      <c r="GW35" s="161">
        <f>COUNTIF($KW35:$KZ35,"Maior")+3*COUNTIF($KW35:$KZ35,"Muito Maior")</f>
        <v/>
      </c>
      <c r="GX35" s="161">
        <f>IF($EL35=0,0,CHOOSE(1+INDEX($AH$2:$AH$11,$EL35),0,$GV35,$GW35,$GV35+$GW35))</f>
        <v/>
      </c>
      <c r="GY35" s="161">
        <f>IF($EL35=0,0,CHOOSE(1+INDEX($AI$2:$AI$11,$EL35),0,$GV35,$GW35,$GV35+$GW35))</f>
        <v/>
      </c>
      <c r="GZ35" s="161">
        <f>IF(OR($EK35=0,$EL35=0),"",INDEX($AP$2:$AU$31,($EL35-1)*3+IF($EB35&gt;=6,3,2),1+MIN(5,$GX35))&amp;INDEX($AV$2:$BA$31,($EL35-1)*3+IF($EB35&gt;=6,3,2),1+MIN(5,$GY35))&amp;IF(INDEX($AJ$2:$AJ$11,$EL35)=1,IF(COUNTIF($KW35:$KZ35,"Mais Um")&gt;0," · +"&amp;COUNTIF($KW35:$KZ35,"Mais Um")&amp;IF(COUNTIF($KW35:$KZ35,"Mais Um")&gt;1," alvos"," alvo"),"")&amp;IF(COUNTIF($KW35:$KZ35,"Rajada")&gt;0,"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c r="KW35">
        <f>IF($EE35="","",IFERROR(VLOOKUP(SUBSTITUTE(SUBSTITUTE(SUBSTITUTE($EE35,"~","~~"),"*","~*"),"?","~?"),'DADOS_MELHORIAS'!$O$2:$X$113,10,FALSE),$EE35))</f>
        <v/>
      </c>
      <c r="KX35">
        <f>IF($EF35="","",IFERROR(VLOOKUP(SUBSTITUTE(SUBSTITUTE(SUBSTITUTE($EF35,"~","~~"),"*","~*"),"?","~?"),'DADOS_MELHORIAS'!$O$2:$X$113,10,FALSE),$EF35))</f>
        <v/>
      </c>
      <c r="KY35">
        <f>IF($EG35="","",IFERROR(VLOOKUP(SUBSTITUTE(SUBSTITUTE(SUBSTITUTE($EG35,"~","~~"),"*","~*"),"?","~?"),'DADOS_MELHORIAS'!$O$2:$X$113,10,FALSE),$EG35))</f>
        <v/>
      </c>
      <c r="KZ35">
        <f>IF($EH35="","",IFERROR(VLOOKUP(SUBSTITUTE(SUBSTITUTE(SUBSTITUTE($EH35,"~","~~"),"*","~*"),"?","~?"),'DADOS_MELHORIAS'!$O$2:$X$113,10,FALSE),$EH35))</f>
        <v/>
      </c>
    </row>
    <row r="36">
      <c r="BC36" s="159" t="inlineStr">
        <is>
          <t>Atordoado</t>
        </is>
      </c>
      <c r="BD36" s="159" t="inlineStr">
        <is>
          <t>Controle</t>
        </is>
      </c>
      <c r="BE36" s="161" t="n">
        <v>3</v>
      </c>
      <c r="BF36" s="161">
        <f>$BE36+3*IFERROR(VLOOKUP($BD36,'DADOS_CRIACAO'!$H$2:$K$20,3,FALSE),0)</f>
        <v/>
      </c>
      <c r="BG36" s="161">
        <f>IFERROR(VLOOKUP($BD36,'DADOS_CRIACAO'!$H$2:$K$20,4,FALSE),0)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IFERROR(MATCH($ED36,$Y$2:$Y$11,0),0)</f>
        <v/>
      </c>
      <c r="EM36" s="161">
        <f>IF($EL36=0,0,INDEX($AB$2:$AB$11,$EL36))</f>
        <v/>
      </c>
      <c r="EN36" s="161">
        <f>IFERROR(VLOOKUP(SUBSTITUTE(SUBSTITUTE(SUBSTITUTE($EE36,"~","~~"),"*","~*"),"?","~?"),'DADOS_MELHORIAS'!$O$2:$W$113,4,FALSE),0)</f>
        <v/>
      </c>
      <c r="EO36" s="161">
        <f>IFERROR(VLOOKUP(SUBSTITUTE(SUBSTITUTE(SUBSTITUTE($EF36,"~","~~"),"*","~*"),"?","~?"),'DADOS_MELHORIAS'!$O$2:$W$113,4,FALSE),0)</f>
        <v/>
      </c>
      <c r="EP36" s="161">
        <f>IFERROR(VLOOKUP(SUBSTITUTE(SUBSTITUTE(SUBSTITUTE($EG36,"~","~~"),"*","~*"),"?","~?"),'DADOS_MELHORIAS'!$O$2:$W$113,4,FALSE),0)</f>
        <v/>
      </c>
      <c r="EQ36" s="161">
        <f>IFERROR(VLOOKUP(SUBSTITUTE(SUBSTITUTE(SUBSTITUTE($EH36,"~","~~"),"*","~*"),"?","~?"),'DADOS_MELHORIAS'!$O$2:$W$113,4,FALSE),0)</f>
        <v/>
      </c>
      <c r="ER36" s="161">
        <f>IF($EL36=0,0,INDEX($AC$2:$AC$11,$EL36))</f>
        <v/>
      </c>
      <c r="ES36" s="161">
        <f>IFERROR(VLOOKUP(SUBSTITUTE(SUBSTITUTE(SUBSTITUTE($EE36,"~","~~"),"*","~*"),"?","~?"),'DADOS_MELHORIAS'!$O$2:$W$113,5,FALSE),0)</f>
        <v/>
      </c>
      <c r="ET36" s="161">
        <f>IFERROR(VLOOKUP(SUBSTITUTE(SUBSTITUTE(SUBSTITUTE($EF36,"~","~~"),"*","~*"),"?","~?"),'DADOS_MELHORIAS'!$O$2:$W$113,5,FALSE),0)</f>
        <v/>
      </c>
      <c r="EU36" s="161">
        <f>IFERROR(VLOOKUP(SUBSTITUTE(SUBSTITUTE(SUBSTITUTE($EG36,"~","~~"),"*","~*"),"?","~?"),'DADOS_MELHORIAS'!$O$2:$W$113,5,FALSE),0)</f>
        <v/>
      </c>
      <c r="EV36" s="161">
        <f>IFERROR(VLOOKUP(SUBSTITUTE(SUBSTITUTE(SUBSTITUTE($EH36,"~","~~"),"*","~*"),"?","~?"),'DADOS_MELHORIAS'!$O$2:$W$113,5,FALSE),0)</f>
        <v/>
      </c>
      <c r="EW36" s="161">
        <f>IFERROR(VLOOKUP(SUBSTITUTE(SUBSTITUTE(SUBSTITUTE($EE36,"~","~~"),"*","~*"),"?","~?"),'DADOS_MELHORIAS'!$O$2:$W$113,6,FALSE),0)+IFERROR(VLOOKUP(SUBSTITUTE(SUBSTITUTE(SUBSTITUTE($EF36,"~","~~"),"*","~*"),"?","~?"),'DADOS_MELHORIAS'!$O$2:$W$113,6,FALSE),0)+IFERROR(VLOOKUP(SUBSTITUTE(SUBSTITUTE(SUBSTITUTE($EG36,"~","~~"),"*","~*"),"?","~?"),'DADOS_MELHORIAS'!$O$2:$W$113,6,FALSE),0)+IFERROR(VLOOKUP(SUBSTITUTE(SUBSTITUTE(SUBSTITUTE($EH36,"~","~~"),"*","~*"),"?","~?"),'DADOS_MELHORIAS'!$O$2:$W$113,6,FALSE),0)</f>
        <v/>
      </c>
      <c r="EX36" s="161">
        <f>IFERROR(VLOOKUP(SUBSTITUTE(SUBSTITUTE(SUBSTITUTE($EE36,"~","~~"),"*","~*"),"?","~?"),'DADOS_MELHORIAS'!$O$2:$W$113,9,FALSE),0)+IFERROR(VLOOKUP(SUBSTITUTE(SUBSTITUTE(SUBSTITUTE($EF36,"~","~~"),"*","~*"),"?","~?"),'DADOS_MELHORIAS'!$O$2:$W$113,9,FALSE),0)+IFERROR(VLOOKUP(SUBSTITUTE(SUBSTITUTE(SUBSTITUTE($EG36,"~","~~"),"*","~*"),"?","~?"),'DADOS_MELHORIAS'!$O$2:$W$113,9,FALSE),0)+IFERROR(VLOOKUP(SUBSTITUTE(SUBSTITUTE(SUBSTITUTE($EH36,"~","~~"),"*","~*"),"?","~?"),'DADOS_MELHORIAS'!$O$2:$W$113,9,FALSE),0)</f>
        <v/>
      </c>
      <c r="EY36" s="161">
        <f>IF($EL36=0,0,INDEX($AD$2:$AD$11,$EL36))</f>
        <v/>
      </c>
      <c r="EZ36" s="161">
        <f>IF($EL36=0,0,INDEX($AE$2:$AE$11,$EL36))</f>
        <v/>
      </c>
      <c r="FA36" s="161">
        <f>IF($EL36=0,0,INDEX($AG$2:$AG$11,$EL36))</f>
        <v/>
      </c>
      <c r="FB36" s="161">
        <f>IFERROR(VLOOKUP(SUBSTITUTE(SUBSTITUTE(SUBSTITUTE($EI36,"~","~~"),"*","~*"),"?","~?"),'DADOS_RESTRICOES'!$M$2:$Q$54,3,FALSE),0)</f>
        <v/>
      </c>
      <c r="FC36" s="161">
        <f>IFERROR(VLOOKUP(SUBSTITUTE(SUBSTITUTE(SUBSTITUTE($EJ36,"~","~~"),"*","~*"),"?","~?"),'DADOS_RESTRICOES'!$M$2:$Q$54,3,FALSE),0)</f>
        <v/>
      </c>
      <c r="FD36" s="161">
        <f>IFERROR(VLOOKUP(SUBSTITUTE(SUBSTITUTE(SUBSTITUTE($EI36,"~","~~"),"*","~*"),"?","~?"),'DADOS_RESTRICOES'!$M$2:$Q$54,2,FALSE),"")</f>
        <v/>
      </c>
      <c r="FE36" s="161">
        <f>IFERROR(VLOOKUP(SUBSTITUTE(SUBSTITUTE(SUBSTITUTE($EJ36,"~","~~"),"*","~*"),"?","~?"),'DADOS_RESTRICOES'!$M$2:$Q$54,2,FALSE),"")</f>
        <v/>
      </c>
      <c r="FF36" s="161">
        <f>COUNTIF($EM36:$EQ36,1)</f>
        <v/>
      </c>
      <c r="FG36" s="161">
        <f>COUNTIF($EM36:$EQ36,2)</f>
        <v/>
      </c>
      <c r="FH36" s="161">
        <f>COUNTIF($EM36:$EQ36,3)</f>
        <v/>
      </c>
      <c r="FI36" s="161">
        <f>COUNTIF($EM36:$EQ36,4)</f>
        <v/>
      </c>
      <c r="FJ36" s="161">
        <f>COUNTIF($EM36:$EQ36,5)</f>
        <v/>
      </c>
      <c r="FK36" s="161">
        <f>COUNTIF($EM36:$EQ36,6)</f>
        <v/>
      </c>
      <c r="FL36" s="161">
        <f>COUNTIF($FB36:$FC36,1)</f>
        <v/>
      </c>
      <c r="FM36" s="161">
        <f>COUNTIF($FB36:$FC36,2)+$EY36</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(IF(COUNTIF($KW36:$KZ36,"Salto")&gt;0,1,0)+IF(COUNTIF($KW36:$KZ36,"Queima")&gt;0,1,0)+IF(COUNTIF($KW36:$KZ36,"Estilhaço")&gt;0,1,0))*FLOOR($FV36/2,1)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SUBSTITUTE(SUBSTITUTE(SUBSTITUTE($EI36,"~","~~"),"*","~*"),"?","~?"),'DADOS_RESTRICOES'!$M$2:$Q$54,4,FALSE),0)+IFERROR(VLOOKUP(SUBSTITUTE(SUBSTITUTE(SUBSTITUTE($EJ36,"~","~~"),"*","~*"),"?","~?"),'DADOS_RESTRICOES'!$M$2:$Q$54,4,FALSE),0)&gt;1,$FD36&amp;" e "&amp;$FE36&amp;" são as duas de frequência",""),IF(AND((COUNTIF($KW36:$KZ36,"Rápido")+COUNTIF($FD36:$FE36,"Rápido"))&gt;0,(COUNTIF($EE36:$EH36,"Atrasar")+COUNTIF($FD36:$FE36,"Atrasar"))&gt;0),"Rápido não entra com Atrasar",""),IF(AND((COUNTIF($KW36:$KZ36,"Reação")+COUNTIF($FD36:$FE36,"Reação"))&gt;0,(COUNTIF($KW36:$KZ36,"Rápido")+COUNTIF($FD36:$FE36,"Rápido"))&gt;0),"Reação não entra com Rápido",""),IF(AND((COUNTIF($KW36:$KZ36,"Reação")+COUNTIF($FD36:$FE36,"Reação"))&gt;0,(COUNTIF($KW36:$KZ36,"Armado")+COUNTIF($FD36:$FE36,"Armado"))&gt;0),"Reação não entra com Armado",""),IF(AND((COUNTIF($KW36:$KZ36,"Reação")+COUNTIF($FD36:$FE36,"Reação"))&gt;0,(COUNTIF($EE36:$EH36,"Atrasar")+COUNTIF($FD36:$FE36,"Atrasar"))&gt;0),"Reação não entra com Atrasar",""),IF(AND((COUNTIF($KW36:$KZ36,"Reação")+COUNTIF($FD36:$FE36,"Reação"))&gt;0,(COUNTIF($EE36:$EH36,"Parado")+COUNTIF($FD36:$FE36,"Parado"))&gt;0),"Reação não entra com Parado",""),IF(AND((COUNTIF($EE36:$EH36,"Atrasar")+COUNTIF($FD36:$FE36,"Atrasar"))&gt;0,(COUNTIF($EE36:$EH36,"Parado")+COUNTIF($FD36:$FE36,"Parado"))&gt;0),"Atrasar não entra com Parado",""),IF(AND((COUNTIF($KW36:$KZ36,"Armado")+COUNTIF($FD36:$FE36,"Armado"))&gt;0,(COUNTIF($EE36:$EH36,"Carregar")+COUNTIF($FD36:$FE36,"Carregar"))&gt;0),"Armado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Resistência",""),IF(AND(COUNTIF($KW36:$KZ36,"Inescapável")&gt;0,OR($FN36&gt;1,$FO36&gt;0)),"Inescapável não aceita outra peça",""),IF(AND($DZ36=1,$EB36&lt;3),"Liberação Máxima é de Classe 3 ou mais",""),IF(AND($DZ36=1,OR($EZ36=1,$EZ36=2)),"Liberação Máxima não serve para cura",""),IF(AND($DZ36=1,COUNTIF($KW36:$KZ36,"Inescapável")+COUNTIF($KW36:$KZ36,"Toca a Alma")&gt;0),"Esta peça não entra numa Liberação Máxima",""),IF($FV36*IF(COUNTIF($KW36:$KZ36,"Remate")&gt;0,1.25,1)+$FW36&gt;4*$EB36,($FV36*IF(COUNTIF($KW36:$KZ36,"Remate")&gt;0,1.25,1)+$FW36)&amp;" dados somando repetições"&amp;IF(COUNTIF($KW36:$KZ36,"Remate")&gt;0," e o Remate","")&amp;": o teto da Classe "&amp;$EB36&amp;" é "&amp;4*$EB36,""))),IF(AND($EE36&lt;&gt;"",COUNTIF('DADOS_MELHORIAS'!$O$2:$O$113,SUBSTITUTE(SUBSTITUTE(SUBSTITUTE($EE36,"~","~~"),"*","~*"),"?","~?"))=0),"Melhoria não cadastrada ou com erro: "&amp;$EE36,""),IF(AND($EF36&lt;&gt;"",COUNTIF('DADOS_MELHORIAS'!$O$2:$O$113,SUBSTITUTE(SUBSTITUTE(SUBSTITUTE($EF36,"~","~~"),"*","~*"),"?","~?"))=0),"Melhoria não cadastrada ou com erro: "&amp;$EF36,""),IF(AND($EG36&lt;&gt;"",COUNTIF('DADOS_MELHORIAS'!$O$2:$O$113,SUBSTITUTE(SUBSTITUTE(SUBSTITUTE($EG36,"~","~~"),"*","~*"),"?","~?"))=0),"Melhoria não cadastrada ou com erro: "&amp;$EG36,""),IF(AND($EH36&lt;&gt;"",COUNTIF('DADOS_MELHORIAS'!$O$2:$O$113,SUBSTITUTE(SUBSTITUTE(SUBSTITUTE($EH36,"~","~~"),"*","~*"),"?","~?"))=0),"Melhoria não cadastrada ou com erro: "&amp;$EH36,""),IF(AND($EI36&lt;&gt;"",COUNTIF('DADOS_RESTRICOES'!$M$2:$M$54,SUBSTITUTE(SUBSTITUTE(SUBSTITUTE($EI36,"~","~~"),"*","~*"),"?","~?"))=0),"Restrição não cadastrada ou com erro: "&amp;$EI36,""),IF(AND($EJ36&lt;&gt;"",COUNTIF('DADOS_RESTRICOES'!$M$2:$M$54,SUBSTITUTE(SUBSTITUTE(SUBSTITUTE($EJ36,"~","~~"),"*","~*"),"?","~?"))=0),"Restrição não cadastrada ou com erro: "&amp;$EJ36,"")))</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inteira",IF(COUNTIF($FD36:$FE36,"Atrasar")&gt;0,IF(COUNTIF($FD36:$FE36,"Carregar")&gt;0,"Rodada +1 turno","Rodada inteira"),IF(COUNTIF($KW36:$KZ36,"Rápido")&gt;0,"Bônus",IF(COUNTIF($KW36:$KZ36,"Reação")&gt;0,"Reação","Padrão"))&amp;IF(COUNTIF($FD36:$FE36,"Carregar")&gt;0," +1 turno",""))))</f>
        <v/>
      </c>
      <c r="GT36" s="161">
        <f>IF(OR($EK36=0,$EL36=0),"",IF(COUNTIF($KW36:$KZ36,"Inescapável")&gt;0,"Automático",IF(COUNTIF($KW36:$KZ36,"Certeiro")&gt;0,"TR para metade",IF(AND($EX36&gt;0,$FA36=0,INDEX($AF$2:$AF$11,$EL36)="Acerto"),"Acerto + TR",INDEX($AF$2:$AF$11,$EL36)))))</f>
        <v/>
      </c>
      <c r="GU36" s="161">
        <f>IF(OR($EK36=0,$EL36=0),"",IF(OR($EZ36&gt;=2,$FV36=0),UPPER(LEFT(INDEX($GE36:$GK36,1,$EB36),1))&amp;MID(INDEX($GE36:$GK36,1,$EB36),2,99),UPPER(LEFT(INDEX($GE36:$GK36,1,$EB36),1))&amp;MID(INDEX($GE36:$GK36,1,$EB36),2,99)&amp;" = "&amp;FLOOR($FV36*4.5,1)&amp;IF($FW36&gt;0," · +"&amp;$FW36&amp;"d8","")))</f>
        <v/>
      </c>
      <c r="GV36" s="161">
        <f>COUNTIF($KW36:$KZ36,"Longe")+3*COUNTIF($KW36:$KZ36,"Muito Longe")</f>
        <v/>
      </c>
      <c r="GW36" s="161">
        <f>COUNTIF($KW36:$KZ36,"Maior")+3*COUNTIF($KW36:$KZ36,"Muito Maior")</f>
        <v/>
      </c>
      <c r="GX36" s="161">
        <f>IF($EL36=0,0,CHOOSE(1+INDEX($AH$2:$AH$11,$EL36),0,$GV36,$GW36,$GV36+$GW36))</f>
        <v/>
      </c>
      <c r="GY36" s="161">
        <f>IF($EL36=0,0,CHOOSE(1+INDEX($AI$2:$AI$11,$EL36),0,$GV36,$GW36,$GV36+$GW36))</f>
        <v/>
      </c>
      <c r="GZ36" s="161">
        <f>IF(OR($EK36=0,$EL36=0),"",INDEX($AP$2:$AU$31,($EL36-1)*3+IF($EB36&gt;=6,3,2),1+MIN(5,$GX36))&amp;INDEX($AV$2:$BA$31,($EL36-1)*3+IF($EB36&gt;=6,3,2),1+MIN(5,$GY36))&amp;IF(INDEX($AJ$2:$AJ$11,$EL36)=1,IF(COUNTIF($KW36:$KZ36,"Mais Um")&gt;0," · +"&amp;COUNTIF($KW36:$KZ36,"Mais Um")&amp;IF(COUNTIF($KW36:$KZ36,"Mais Um")&gt;1," alvos"," alvo"),"")&amp;IF(COUNTIF($KW36:$KZ36,"Rajada")&gt;0,"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c r="KW36">
        <f>IF($EE36="","",IFERROR(VLOOKUP(SUBSTITUTE(SUBSTITUTE(SUBSTITUTE($EE36,"~","~~"),"*","~*"),"?","~?"),'DADOS_MELHORIAS'!$O$2:$X$113,10,FALSE),$EE36))</f>
        <v/>
      </c>
      <c r="KX36">
        <f>IF($EF36="","",IFERROR(VLOOKUP(SUBSTITUTE(SUBSTITUTE(SUBSTITUTE($EF36,"~","~~"),"*","~*"),"?","~?"),'DADOS_MELHORIAS'!$O$2:$X$113,10,FALSE),$EF36))</f>
        <v/>
      </c>
      <c r="KY36">
        <f>IF($EG36="","",IFERROR(VLOOKUP(SUBSTITUTE(SUBSTITUTE(SUBSTITUTE($EG36,"~","~~"),"*","~*"),"?","~?"),'DADOS_MELHORIAS'!$O$2:$X$113,10,FALSE),$EG36))</f>
        <v/>
      </c>
      <c r="KZ36">
        <f>IF($EH36="","",IFERROR(VLOOKUP(SUBSTITUTE(SUBSTITUTE(SUBSTITUTE($EH36,"~","~~"),"*","~*"),"?","~?"),'DADOS_MELHORIAS'!$O$2:$X$113,10,FALSE),$EH36))</f>
        <v/>
      </c>
    </row>
    <row r="37">
      <c r="BC37" s="159" t="inlineStr">
        <is>
          <t>Terreno</t>
        </is>
      </c>
      <c r="BD37" s="159" t="inlineStr">
        <is>
          <t>Controle</t>
        </is>
      </c>
      <c r="BE37" s="161" t="n">
        <v>1</v>
      </c>
      <c r="BF37" s="161">
        <f>$BE37+3*IFERROR(VLOOKUP($BD37,'DADOS_CRIACAO'!$H$2:$K$20,3,FALSE),0)</f>
        <v/>
      </c>
      <c r="BG37" s="161">
        <f>IFERROR(VLOOKUP($BD37,'DADOS_CRIACAO'!$H$2:$K$20,4,FALSE),0)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IFERROR(MATCH($ED37,$Y$2:$Y$11,0),0)</f>
        <v/>
      </c>
      <c r="EM37" s="161">
        <f>IF($EL37=0,0,INDEX($AB$2:$AB$11,$EL37))</f>
        <v/>
      </c>
      <c r="EN37" s="161">
        <f>IFERROR(VLOOKUP(SUBSTITUTE(SUBSTITUTE(SUBSTITUTE($EE37,"~","~~"),"*","~*"),"?","~?"),'DADOS_MELHORIAS'!$O$2:$W$113,4,FALSE),0)</f>
        <v/>
      </c>
      <c r="EO37" s="161">
        <f>IFERROR(VLOOKUP(SUBSTITUTE(SUBSTITUTE(SUBSTITUTE($EF37,"~","~~"),"*","~*"),"?","~?"),'DADOS_MELHORIAS'!$O$2:$W$113,4,FALSE),0)</f>
        <v/>
      </c>
      <c r="EP37" s="161">
        <f>IFERROR(VLOOKUP(SUBSTITUTE(SUBSTITUTE(SUBSTITUTE($EG37,"~","~~"),"*","~*"),"?","~?"),'DADOS_MELHORIAS'!$O$2:$W$113,4,FALSE),0)</f>
        <v/>
      </c>
      <c r="EQ37" s="161">
        <f>IFERROR(VLOOKUP(SUBSTITUTE(SUBSTITUTE(SUBSTITUTE($EH37,"~","~~"),"*","~*"),"?","~?"),'DADOS_MELHORIAS'!$O$2:$W$113,4,FALSE),0)</f>
        <v/>
      </c>
      <c r="ER37" s="161">
        <f>IF($EL37=0,0,INDEX($AC$2:$AC$11,$EL37))</f>
        <v/>
      </c>
      <c r="ES37" s="161">
        <f>IFERROR(VLOOKUP(SUBSTITUTE(SUBSTITUTE(SUBSTITUTE($EE37,"~","~~"),"*","~*"),"?","~?"),'DADOS_MELHORIAS'!$O$2:$W$113,5,FALSE),0)</f>
        <v/>
      </c>
      <c r="ET37" s="161">
        <f>IFERROR(VLOOKUP(SUBSTITUTE(SUBSTITUTE(SUBSTITUTE($EF37,"~","~~"),"*","~*"),"?","~?"),'DADOS_MELHORIAS'!$O$2:$W$113,5,FALSE),0)</f>
        <v/>
      </c>
      <c r="EU37" s="161">
        <f>IFERROR(VLOOKUP(SUBSTITUTE(SUBSTITUTE(SUBSTITUTE($EG37,"~","~~"),"*","~*"),"?","~?"),'DADOS_MELHORIAS'!$O$2:$W$113,5,FALSE),0)</f>
        <v/>
      </c>
      <c r="EV37" s="161">
        <f>IFERROR(VLOOKUP(SUBSTITUTE(SUBSTITUTE(SUBSTITUTE($EH37,"~","~~"),"*","~*"),"?","~?"),'DADOS_MELHORIAS'!$O$2:$W$113,5,FALSE),0)</f>
        <v/>
      </c>
      <c r="EW37" s="161">
        <f>IFERROR(VLOOKUP(SUBSTITUTE(SUBSTITUTE(SUBSTITUTE($EE37,"~","~~"),"*","~*"),"?","~?"),'DADOS_MELHORIAS'!$O$2:$W$113,6,FALSE),0)+IFERROR(VLOOKUP(SUBSTITUTE(SUBSTITUTE(SUBSTITUTE($EF37,"~","~~"),"*","~*"),"?","~?"),'DADOS_MELHORIAS'!$O$2:$W$113,6,FALSE),0)+IFERROR(VLOOKUP(SUBSTITUTE(SUBSTITUTE(SUBSTITUTE($EG37,"~","~~"),"*","~*"),"?","~?"),'DADOS_MELHORIAS'!$O$2:$W$113,6,FALSE),0)+IFERROR(VLOOKUP(SUBSTITUTE(SUBSTITUTE(SUBSTITUTE($EH37,"~","~~"),"*","~*"),"?","~?"),'DADOS_MELHORIAS'!$O$2:$W$113,6,FALSE),0)</f>
        <v/>
      </c>
      <c r="EX37" s="161">
        <f>IFERROR(VLOOKUP(SUBSTITUTE(SUBSTITUTE(SUBSTITUTE($EE37,"~","~~"),"*","~*"),"?","~?"),'DADOS_MELHORIAS'!$O$2:$W$113,9,FALSE),0)+IFERROR(VLOOKUP(SUBSTITUTE(SUBSTITUTE(SUBSTITUTE($EF37,"~","~~"),"*","~*"),"?","~?"),'DADOS_MELHORIAS'!$O$2:$W$113,9,FALSE),0)+IFERROR(VLOOKUP(SUBSTITUTE(SUBSTITUTE(SUBSTITUTE($EG37,"~","~~"),"*","~*"),"?","~?"),'DADOS_MELHORIAS'!$O$2:$W$113,9,FALSE),0)+IFERROR(VLOOKUP(SUBSTITUTE(SUBSTITUTE(SUBSTITUTE($EH37,"~","~~"),"*","~*"),"?","~?"),'DADOS_MELHORIAS'!$O$2:$W$113,9,FALSE),0)</f>
        <v/>
      </c>
      <c r="EY37" s="161">
        <f>IF($EL37=0,0,INDEX($AD$2:$AD$11,$EL37))</f>
        <v/>
      </c>
      <c r="EZ37" s="161">
        <f>IF($EL37=0,0,INDEX($AE$2:$AE$11,$EL37))</f>
        <v/>
      </c>
      <c r="FA37" s="161">
        <f>IF($EL37=0,0,INDEX($AG$2:$AG$11,$EL37))</f>
        <v/>
      </c>
      <c r="FB37" s="161">
        <f>IFERROR(VLOOKUP(SUBSTITUTE(SUBSTITUTE(SUBSTITUTE($EI37,"~","~~"),"*","~*"),"?","~?"),'DADOS_RESTRICOES'!$M$2:$Q$54,3,FALSE),0)</f>
        <v/>
      </c>
      <c r="FC37" s="161">
        <f>IFERROR(VLOOKUP(SUBSTITUTE(SUBSTITUTE(SUBSTITUTE($EJ37,"~","~~"),"*","~*"),"?","~?"),'DADOS_RESTRICOES'!$M$2:$Q$54,3,FALSE),0)</f>
        <v/>
      </c>
      <c r="FD37" s="161">
        <f>IFERROR(VLOOKUP(SUBSTITUTE(SUBSTITUTE(SUBSTITUTE($EI37,"~","~~"),"*","~*"),"?","~?"),'DADOS_RESTRICOES'!$M$2:$Q$54,2,FALSE),"")</f>
        <v/>
      </c>
      <c r="FE37" s="161">
        <f>IFERROR(VLOOKUP(SUBSTITUTE(SUBSTITUTE(SUBSTITUTE($EJ37,"~","~~"),"*","~*"),"?","~?"),'DADOS_RESTRICOES'!$M$2:$Q$54,2,FALSE),"")</f>
        <v/>
      </c>
      <c r="FF37" s="161">
        <f>COUNTIF($EM37:$EQ37,1)</f>
        <v/>
      </c>
      <c r="FG37" s="161">
        <f>COUNTIF($EM37:$EQ37,2)</f>
        <v/>
      </c>
      <c r="FH37" s="161">
        <f>COUNTIF($EM37:$EQ37,3)</f>
        <v/>
      </c>
      <c r="FI37" s="161">
        <f>COUNTIF($EM37:$EQ37,4)</f>
        <v/>
      </c>
      <c r="FJ37" s="161">
        <f>COUNTIF($EM37:$EQ37,5)</f>
        <v/>
      </c>
      <c r="FK37" s="161">
        <f>COUNTIF($EM37:$EQ37,6)</f>
        <v/>
      </c>
      <c r="FL37" s="161">
        <f>COUNTIF($FB37:$FC37,1)</f>
        <v/>
      </c>
      <c r="FM37" s="161">
        <f>COUNTIF($FB37:$FC37,2)+$EY37</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(IF(COUNTIF($KW37:$KZ37,"Salto")&gt;0,1,0)+IF(COUNTIF($KW37:$KZ37,"Queima")&gt;0,1,0)+IF(COUNTIF($KW37:$KZ37,"Estilhaço")&gt;0,1,0))*FLOOR($FV37/2,1)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SUBSTITUTE(SUBSTITUTE(SUBSTITUTE($EI37,"~","~~"),"*","~*"),"?","~?"),'DADOS_RESTRICOES'!$M$2:$Q$54,4,FALSE),0)+IFERROR(VLOOKUP(SUBSTITUTE(SUBSTITUTE(SUBSTITUTE($EJ37,"~","~~"),"*","~*"),"?","~?"),'DADOS_RESTRICOES'!$M$2:$Q$54,4,FALSE),0)&gt;1,$FD37&amp;" e "&amp;$FE37&amp;" são as duas de frequência",""),IF(AND((COUNTIF($KW37:$KZ37,"Rápido")+COUNTIF($FD37:$FE37,"Rápido"))&gt;0,(COUNTIF($EE37:$EH37,"Atrasar")+COUNTIF($FD37:$FE37,"Atrasar"))&gt;0),"Rápido não entra com Atrasar",""),IF(AND((COUNTIF($KW37:$KZ37,"Reação")+COUNTIF($FD37:$FE37,"Reação"))&gt;0,(COUNTIF($KW37:$KZ37,"Rápido")+COUNTIF($FD37:$FE37,"Rápido"))&gt;0),"Reação não entra com Rápido",""),IF(AND((COUNTIF($KW37:$KZ37,"Reação")+COUNTIF($FD37:$FE37,"Reação"))&gt;0,(COUNTIF($KW37:$KZ37,"Armado")+COUNTIF($FD37:$FE37,"Armado"))&gt;0),"Reação não entra com Armado",""),IF(AND((COUNTIF($KW37:$KZ37,"Reação")+COUNTIF($FD37:$FE37,"Reação"))&gt;0,(COUNTIF($EE37:$EH37,"Atrasar")+COUNTIF($FD37:$FE37,"Atrasar"))&gt;0),"Reação não entra com Atrasar",""),IF(AND((COUNTIF($KW37:$KZ37,"Reação")+COUNTIF($FD37:$FE37,"Reação"))&gt;0,(COUNTIF($EE37:$EH37,"Parado")+COUNTIF($FD37:$FE37,"Parado"))&gt;0),"Reação não entra com Parado",""),IF(AND((COUNTIF($EE37:$EH37,"Atrasar")+COUNTIF($FD37:$FE37,"Atrasar"))&gt;0,(COUNTIF($EE37:$EH37,"Parado")+COUNTIF($FD37:$FE37,"Parado"))&gt;0),"Atrasar não entra com Parado",""),IF(AND((COUNTIF($KW37:$KZ37,"Armado")+COUNTIF($FD37:$FE37,"Armado"))&gt;0,(COUNTIF($EE37:$EH37,"Carregar")+COUNTIF($FD37:$FE37,"Carregar"))&gt;0),"Armado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Resistência",""),IF(AND(COUNTIF($KW37:$KZ37,"Inescapável")&gt;0,OR($FN37&gt;1,$FO37&gt;0)),"Inescapável não aceita outra peça",""),IF(AND($DZ37=1,$EB37&lt;3),"Liberação Máxima é de Classe 3 ou mais",""),IF(AND($DZ37=1,OR($EZ37=1,$EZ37=2)),"Liberação Máxima não serve para cura",""),IF(AND($DZ37=1,COUNTIF($KW37:$KZ37,"Inescapável")+COUNTIF($KW37:$KZ37,"Toca a Alma")&gt;0),"Esta peça não entra numa Liberação Máxima",""),IF($FV37*IF(COUNTIF($KW37:$KZ37,"Remate")&gt;0,1.25,1)+$FW37&gt;4*$EB37,($FV37*IF(COUNTIF($KW37:$KZ37,"Remate")&gt;0,1.25,1)+$FW37)&amp;" dados somando repetições"&amp;IF(COUNTIF($KW37:$KZ37,"Remate")&gt;0," e o Remate","")&amp;": o teto da Classe "&amp;$EB37&amp;" é "&amp;4*$EB37,""))),IF(AND($EE37&lt;&gt;"",COUNTIF('DADOS_MELHORIAS'!$O$2:$O$113,SUBSTITUTE(SUBSTITUTE(SUBSTITUTE($EE37,"~","~~"),"*","~*"),"?","~?"))=0),"Melhoria não cadastrada ou com erro: "&amp;$EE37,""),IF(AND($EF37&lt;&gt;"",COUNTIF('DADOS_MELHORIAS'!$O$2:$O$113,SUBSTITUTE(SUBSTITUTE(SUBSTITUTE($EF37,"~","~~"),"*","~*"),"?","~?"))=0),"Melhoria não cadastrada ou com erro: "&amp;$EF37,""),IF(AND($EG37&lt;&gt;"",COUNTIF('DADOS_MELHORIAS'!$O$2:$O$113,SUBSTITUTE(SUBSTITUTE(SUBSTITUTE($EG37,"~","~~"),"*","~*"),"?","~?"))=0),"Melhoria não cadastrada ou com erro: "&amp;$EG37,""),IF(AND($EH37&lt;&gt;"",COUNTIF('DADOS_MELHORIAS'!$O$2:$O$113,SUBSTITUTE(SUBSTITUTE(SUBSTITUTE($EH37,"~","~~"),"*","~*"),"?","~?"))=0),"Melhoria não cadastrada ou com erro: "&amp;$EH37,""),IF(AND($EI37&lt;&gt;"",COUNTIF('DADOS_RESTRICOES'!$M$2:$M$54,SUBSTITUTE(SUBSTITUTE(SUBSTITUTE($EI37,"~","~~"),"*","~*"),"?","~?"))=0),"Restrição não cadastrada ou com erro: "&amp;$EI37,""),IF(AND($EJ37&lt;&gt;"",COUNTIF('DADOS_RESTRICOES'!$M$2:$M$54,SUBSTITUTE(SUBSTITUTE(SUBSTITUTE($EJ37,"~","~~"),"*","~*"),"?","~?"))=0),"Restrição não cadastrada ou com erro: "&amp;$EJ37,"")))</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inteira",IF(COUNTIF($FD37:$FE37,"Atrasar")&gt;0,IF(COUNTIF($FD37:$FE37,"Carregar")&gt;0,"Rodada +1 turno","Rodada inteira"),IF(COUNTIF($KW37:$KZ37,"Rápido")&gt;0,"Bônus",IF(COUNTIF($KW37:$KZ37,"Reação")&gt;0,"Reação","Padrão"))&amp;IF(COUNTIF($FD37:$FE37,"Carregar")&gt;0," +1 turno",""))))</f>
        <v/>
      </c>
      <c r="GT37" s="161">
        <f>IF(OR($EK37=0,$EL37=0),"",IF(COUNTIF($KW37:$KZ37,"Inescapável")&gt;0,"Automático",IF(COUNTIF($KW37:$KZ37,"Certeiro")&gt;0,"TR para metade",IF(AND($EX37&gt;0,$FA37=0,INDEX($AF$2:$AF$11,$EL37)="Acerto"),"Acerto + TR",INDEX($AF$2:$AF$11,$EL37)))))</f>
        <v/>
      </c>
      <c r="GU37" s="161">
        <f>IF(OR($EK37=0,$EL37=0),"",IF(OR($EZ37&gt;=2,$FV37=0),UPPER(LEFT(INDEX($GE37:$GK37,1,$EB37),1))&amp;MID(INDEX($GE37:$GK37,1,$EB37),2,99),UPPER(LEFT(INDEX($GE37:$GK37,1,$EB37),1))&amp;MID(INDEX($GE37:$GK37,1,$EB37),2,99)&amp;" = "&amp;FLOOR($FV37*4.5,1)&amp;IF($FW37&gt;0," · +"&amp;$FW37&amp;"d8","")))</f>
        <v/>
      </c>
      <c r="GV37" s="161">
        <f>COUNTIF($KW37:$KZ37,"Longe")+3*COUNTIF($KW37:$KZ37,"Muito Longe")</f>
        <v/>
      </c>
      <c r="GW37" s="161">
        <f>COUNTIF($KW37:$KZ37,"Maior")+3*COUNTIF($KW37:$KZ37,"Muito Maior")</f>
        <v/>
      </c>
      <c r="GX37" s="161">
        <f>IF($EL37=0,0,CHOOSE(1+INDEX($AH$2:$AH$11,$EL37),0,$GV37,$GW37,$GV37+$GW37))</f>
        <v/>
      </c>
      <c r="GY37" s="161">
        <f>IF($EL37=0,0,CHOOSE(1+INDEX($AI$2:$AI$11,$EL37),0,$GV37,$GW37,$GV37+$GW37))</f>
        <v/>
      </c>
      <c r="GZ37" s="161">
        <f>IF(OR($EK37=0,$EL37=0),"",INDEX($AP$2:$AU$31,($EL37-1)*3+IF($EB37&gt;=6,3,2),1+MIN(5,$GX37))&amp;INDEX($AV$2:$BA$31,($EL37-1)*3+IF($EB37&gt;=6,3,2),1+MIN(5,$GY37))&amp;IF(INDEX($AJ$2:$AJ$11,$EL37)=1,IF(COUNTIF($KW37:$KZ37,"Mais Um")&gt;0," · +"&amp;COUNTIF($KW37:$KZ37,"Mais Um")&amp;IF(COUNTIF($KW37:$KZ37,"Mais Um")&gt;1," alvos"," alvo"),"")&amp;IF(COUNTIF($KW37:$KZ37,"Rajada")&gt;0,"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c r="KW37">
        <f>IF($EE37="","",IFERROR(VLOOKUP(SUBSTITUTE(SUBSTITUTE(SUBSTITUTE($EE37,"~","~~"),"*","~*"),"?","~?"),'DADOS_MELHORIAS'!$O$2:$X$113,10,FALSE),$EE37))</f>
        <v/>
      </c>
      <c r="KX37">
        <f>IF($EF37="","",IFERROR(VLOOKUP(SUBSTITUTE(SUBSTITUTE(SUBSTITUTE($EF37,"~","~~"),"*","~*"),"?","~?"),'DADOS_MELHORIAS'!$O$2:$X$113,10,FALSE),$EF37))</f>
        <v/>
      </c>
      <c r="KY37">
        <f>IF($EG37="","",IFERROR(VLOOKUP(SUBSTITUTE(SUBSTITUTE(SUBSTITUTE($EG37,"~","~~"),"*","~*"),"?","~?"),'DADOS_MELHORIAS'!$O$2:$X$113,10,FALSE),$EG37))</f>
        <v/>
      </c>
      <c r="KZ37">
        <f>IF($EH37="","",IFERROR(VLOOKUP(SUBSTITUTE(SUBSTITUTE(SUBSTITUTE($EH37,"~","~~"),"*","~*"),"?","~?"),'DADOS_MELHORIAS'!$O$2:$X$113,10,FALSE),$EH37))</f>
        <v/>
      </c>
    </row>
    <row r="38">
      <c r="BC38" s="159" t="inlineStr">
        <is>
          <t>Cerca</t>
        </is>
      </c>
      <c r="BD38" s="159" t="inlineStr">
        <is>
          <t>Controle</t>
        </is>
      </c>
      <c r="BE38" s="161" t="n">
        <v>1</v>
      </c>
      <c r="BF38" s="161">
        <f>$BE38+3*IFERROR(VLOOKUP($BD38,'DADOS_CRIACAO'!$H$2:$K$20,3,FALSE),0)</f>
        <v/>
      </c>
      <c r="BG38" s="161">
        <f>IFERROR(VLOOKUP($BD38,'DADOS_CRIACAO'!$H$2:$K$20,4,FALSE),0)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IFERROR(MATCH($ED38,$Y$2:$Y$11,0),0)</f>
        <v/>
      </c>
      <c r="EM38" s="161">
        <f>IF($EL38=0,0,INDEX($AB$2:$AB$11,$EL38))</f>
        <v/>
      </c>
      <c r="EN38" s="161">
        <f>IFERROR(VLOOKUP(SUBSTITUTE(SUBSTITUTE(SUBSTITUTE($EE38,"~","~~"),"*","~*"),"?","~?"),'DADOS_MELHORIAS'!$O$2:$W$113,4,FALSE),0)</f>
        <v/>
      </c>
      <c r="EO38" s="161">
        <f>IFERROR(VLOOKUP(SUBSTITUTE(SUBSTITUTE(SUBSTITUTE($EF38,"~","~~"),"*","~*"),"?","~?"),'DADOS_MELHORIAS'!$O$2:$W$113,4,FALSE),0)</f>
        <v/>
      </c>
      <c r="EP38" s="161">
        <f>IFERROR(VLOOKUP(SUBSTITUTE(SUBSTITUTE(SUBSTITUTE($EG38,"~","~~"),"*","~*"),"?","~?"),'DADOS_MELHORIAS'!$O$2:$W$113,4,FALSE),0)</f>
        <v/>
      </c>
      <c r="EQ38" s="161">
        <f>IFERROR(VLOOKUP(SUBSTITUTE(SUBSTITUTE(SUBSTITUTE($EH38,"~","~~"),"*","~*"),"?","~?"),'DADOS_MELHORIAS'!$O$2:$W$113,4,FALSE),0)</f>
        <v/>
      </c>
      <c r="ER38" s="161">
        <f>IF($EL38=0,0,INDEX($AC$2:$AC$11,$EL38))</f>
        <v/>
      </c>
      <c r="ES38" s="161">
        <f>IFERROR(VLOOKUP(SUBSTITUTE(SUBSTITUTE(SUBSTITUTE($EE38,"~","~~"),"*","~*"),"?","~?"),'DADOS_MELHORIAS'!$O$2:$W$113,5,FALSE),0)</f>
        <v/>
      </c>
      <c r="ET38" s="161">
        <f>IFERROR(VLOOKUP(SUBSTITUTE(SUBSTITUTE(SUBSTITUTE($EF38,"~","~~"),"*","~*"),"?","~?"),'DADOS_MELHORIAS'!$O$2:$W$113,5,FALSE),0)</f>
        <v/>
      </c>
      <c r="EU38" s="161">
        <f>IFERROR(VLOOKUP(SUBSTITUTE(SUBSTITUTE(SUBSTITUTE($EG38,"~","~~"),"*","~*"),"?","~?"),'DADOS_MELHORIAS'!$O$2:$W$113,5,FALSE),0)</f>
        <v/>
      </c>
      <c r="EV38" s="161">
        <f>IFERROR(VLOOKUP(SUBSTITUTE(SUBSTITUTE(SUBSTITUTE($EH38,"~","~~"),"*","~*"),"?","~?"),'DADOS_MELHORIAS'!$O$2:$W$113,5,FALSE),0)</f>
        <v/>
      </c>
      <c r="EW38" s="161">
        <f>IFERROR(VLOOKUP(SUBSTITUTE(SUBSTITUTE(SUBSTITUTE($EE38,"~","~~"),"*","~*"),"?","~?"),'DADOS_MELHORIAS'!$O$2:$W$113,6,FALSE),0)+IFERROR(VLOOKUP(SUBSTITUTE(SUBSTITUTE(SUBSTITUTE($EF38,"~","~~"),"*","~*"),"?","~?"),'DADOS_MELHORIAS'!$O$2:$W$113,6,FALSE),0)+IFERROR(VLOOKUP(SUBSTITUTE(SUBSTITUTE(SUBSTITUTE($EG38,"~","~~"),"*","~*"),"?","~?"),'DADOS_MELHORIAS'!$O$2:$W$113,6,FALSE),0)+IFERROR(VLOOKUP(SUBSTITUTE(SUBSTITUTE(SUBSTITUTE($EH38,"~","~~"),"*","~*"),"?","~?"),'DADOS_MELHORIAS'!$O$2:$W$113,6,FALSE),0)</f>
        <v/>
      </c>
      <c r="EX38" s="161">
        <f>IFERROR(VLOOKUP(SUBSTITUTE(SUBSTITUTE(SUBSTITUTE($EE38,"~","~~"),"*","~*"),"?","~?"),'DADOS_MELHORIAS'!$O$2:$W$113,9,FALSE),0)+IFERROR(VLOOKUP(SUBSTITUTE(SUBSTITUTE(SUBSTITUTE($EF38,"~","~~"),"*","~*"),"?","~?"),'DADOS_MELHORIAS'!$O$2:$W$113,9,FALSE),0)+IFERROR(VLOOKUP(SUBSTITUTE(SUBSTITUTE(SUBSTITUTE($EG38,"~","~~"),"*","~*"),"?","~?"),'DADOS_MELHORIAS'!$O$2:$W$113,9,FALSE),0)+IFERROR(VLOOKUP(SUBSTITUTE(SUBSTITUTE(SUBSTITUTE($EH38,"~","~~"),"*","~*"),"?","~?"),'DADOS_MELHORIAS'!$O$2:$W$113,9,FALSE),0)</f>
        <v/>
      </c>
      <c r="EY38" s="161">
        <f>IF($EL38=0,0,INDEX($AD$2:$AD$11,$EL38))</f>
        <v/>
      </c>
      <c r="EZ38" s="161">
        <f>IF($EL38=0,0,INDEX($AE$2:$AE$11,$EL38))</f>
        <v/>
      </c>
      <c r="FA38" s="161">
        <f>IF($EL38=0,0,INDEX($AG$2:$AG$11,$EL38))</f>
        <v/>
      </c>
      <c r="FB38" s="161">
        <f>IFERROR(VLOOKUP(SUBSTITUTE(SUBSTITUTE(SUBSTITUTE($EI38,"~","~~"),"*","~*"),"?","~?"),'DADOS_RESTRICOES'!$M$2:$Q$54,3,FALSE),0)</f>
        <v/>
      </c>
      <c r="FC38" s="161">
        <f>IFERROR(VLOOKUP(SUBSTITUTE(SUBSTITUTE(SUBSTITUTE($EJ38,"~","~~"),"*","~*"),"?","~?"),'DADOS_RESTRICOES'!$M$2:$Q$54,3,FALSE),0)</f>
        <v/>
      </c>
      <c r="FD38" s="161">
        <f>IFERROR(VLOOKUP(SUBSTITUTE(SUBSTITUTE(SUBSTITUTE($EI38,"~","~~"),"*","~*"),"?","~?"),'DADOS_RESTRICOES'!$M$2:$Q$54,2,FALSE),"")</f>
        <v/>
      </c>
      <c r="FE38" s="161">
        <f>IFERROR(VLOOKUP(SUBSTITUTE(SUBSTITUTE(SUBSTITUTE($EJ38,"~","~~"),"*","~*"),"?","~?"),'DADOS_RESTRICOES'!$M$2:$Q$54,2,FALSE),"")</f>
        <v/>
      </c>
      <c r="FF38" s="161">
        <f>COUNTIF($EM38:$EQ38,1)</f>
        <v/>
      </c>
      <c r="FG38" s="161">
        <f>COUNTIF($EM38:$EQ38,2)</f>
        <v/>
      </c>
      <c r="FH38" s="161">
        <f>COUNTIF($EM38:$EQ38,3)</f>
        <v/>
      </c>
      <c r="FI38" s="161">
        <f>COUNTIF($EM38:$EQ38,4)</f>
        <v/>
      </c>
      <c r="FJ38" s="161">
        <f>COUNTIF($EM38:$EQ38,5)</f>
        <v/>
      </c>
      <c r="FK38" s="161">
        <f>COUNTIF($EM38:$EQ38,6)</f>
        <v/>
      </c>
      <c r="FL38" s="161">
        <f>COUNTIF($FB38:$FC38,1)</f>
        <v/>
      </c>
      <c r="FM38" s="161">
        <f>COUNTIF($FB38:$FC38,2)+$EY38</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(IF(COUNTIF($KW38:$KZ38,"Salto")&gt;0,1,0)+IF(COUNTIF($KW38:$KZ38,"Queima")&gt;0,1,0)+IF(COUNTIF($KW38:$KZ38,"Estilhaço")&gt;0,1,0))*FLOOR($FV38/2,1)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SUBSTITUTE(SUBSTITUTE(SUBSTITUTE($EI38,"~","~~"),"*","~*"),"?","~?"),'DADOS_RESTRICOES'!$M$2:$Q$54,4,FALSE),0)+IFERROR(VLOOKUP(SUBSTITUTE(SUBSTITUTE(SUBSTITUTE($EJ38,"~","~~"),"*","~*"),"?","~?"),'DADOS_RESTRICOES'!$M$2:$Q$54,4,FALSE),0)&gt;1,$FD38&amp;" e "&amp;$FE38&amp;" são as duas de frequência",""),IF(AND((COUNTIF($KW38:$KZ38,"Rápido")+COUNTIF($FD38:$FE38,"Rápido"))&gt;0,(COUNTIF($EE38:$EH38,"Atrasar")+COUNTIF($FD38:$FE38,"Atrasar"))&gt;0),"Rápido não entra com Atrasar",""),IF(AND((COUNTIF($KW38:$KZ38,"Reação")+COUNTIF($FD38:$FE38,"Reação"))&gt;0,(COUNTIF($KW38:$KZ38,"Rápido")+COUNTIF($FD38:$FE38,"Rápido"))&gt;0),"Reação não entra com Rápido",""),IF(AND((COUNTIF($KW38:$KZ38,"Reação")+COUNTIF($FD38:$FE38,"Reação"))&gt;0,(COUNTIF($KW38:$KZ38,"Armado")+COUNTIF($FD38:$FE38,"Armado"))&gt;0),"Reação não entra com Armado",""),IF(AND((COUNTIF($KW38:$KZ38,"Reação")+COUNTIF($FD38:$FE38,"Reação"))&gt;0,(COUNTIF($EE38:$EH38,"Atrasar")+COUNTIF($FD38:$FE38,"Atrasar"))&gt;0),"Reação não entra com Atrasar",""),IF(AND((COUNTIF($KW38:$KZ38,"Reação")+COUNTIF($FD38:$FE38,"Reação"))&gt;0,(COUNTIF($EE38:$EH38,"Parado")+COUNTIF($FD38:$FE38,"Parado"))&gt;0),"Reação não entra com Parado",""),IF(AND((COUNTIF($EE38:$EH38,"Atrasar")+COUNTIF($FD38:$FE38,"Atrasar"))&gt;0,(COUNTIF($EE38:$EH38,"Parado")+COUNTIF($FD38:$FE38,"Parado"))&gt;0),"Atrasar não entra com Parado",""),IF(AND((COUNTIF($KW38:$KZ38,"Armado")+COUNTIF($FD38:$FE38,"Armado"))&gt;0,(COUNTIF($EE38:$EH38,"Carregar")+COUNTIF($FD38:$FE38,"Carregar"))&gt;0),"Armado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Resistência",""),IF(AND(COUNTIF($KW38:$KZ38,"Inescapável")&gt;0,OR($FN38&gt;1,$FO38&gt;0)),"Inescapável não aceita outra peça",""),IF(AND($DZ38=1,$EB38&lt;3),"Liberação Máxima é de Classe 3 ou mais",""),IF(AND($DZ38=1,OR($EZ38=1,$EZ38=2)),"Liberação Máxima não serve para cura",""),IF(AND($DZ38=1,COUNTIF($KW38:$KZ38,"Inescapável")+COUNTIF($KW38:$KZ38,"Toca a Alma")&gt;0),"Esta peça não entra numa Liberação Máxima",""),IF($FV38*IF(COUNTIF($KW38:$KZ38,"Remate")&gt;0,1.25,1)+$FW38&gt;4*$EB38,($FV38*IF(COUNTIF($KW38:$KZ38,"Remate")&gt;0,1.25,1)+$FW38)&amp;" dados somando repetições"&amp;IF(COUNTIF($KW38:$KZ38,"Remate")&gt;0," e o Remate","")&amp;": o teto da Classe "&amp;$EB38&amp;" é "&amp;4*$EB38,""))),IF(AND($EE38&lt;&gt;"",COUNTIF('DADOS_MELHORIAS'!$O$2:$O$113,SUBSTITUTE(SUBSTITUTE(SUBSTITUTE($EE38,"~","~~"),"*","~*"),"?","~?"))=0),"Melhoria não cadastrada ou com erro: "&amp;$EE38,""),IF(AND($EF38&lt;&gt;"",COUNTIF('DADOS_MELHORIAS'!$O$2:$O$113,SUBSTITUTE(SUBSTITUTE(SUBSTITUTE($EF38,"~","~~"),"*","~*"),"?","~?"))=0),"Melhoria não cadastrada ou com erro: "&amp;$EF38,""),IF(AND($EG38&lt;&gt;"",COUNTIF('DADOS_MELHORIAS'!$O$2:$O$113,SUBSTITUTE(SUBSTITUTE(SUBSTITUTE($EG38,"~","~~"),"*","~*"),"?","~?"))=0),"Melhoria não cadastrada ou com erro: "&amp;$EG38,""),IF(AND($EH38&lt;&gt;"",COUNTIF('DADOS_MELHORIAS'!$O$2:$O$113,SUBSTITUTE(SUBSTITUTE(SUBSTITUTE($EH38,"~","~~"),"*","~*"),"?","~?"))=0),"Melhoria não cadastrada ou com erro: "&amp;$EH38,""),IF(AND($EI38&lt;&gt;"",COUNTIF('DADOS_RESTRICOES'!$M$2:$M$54,SUBSTITUTE(SUBSTITUTE(SUBSTITUTE($EI38,"~","~~"),"*","~*"),"?","~?"))=0),"Restrição não cadastrada ou com erro: "&amp;$EI38,""),IF(AND($EJ38&lt;&gt;"",COUNTIF('DADOS_RESTRICOES'!$M$2:$M$54,SUBSTITUTE(SUBSTITUTE(SUBSTITUTE($EJ38,"~","~~"),"*","~*"),"?","~?"))=0),"Restrição não cadastrada ou com erro: "&amp;$EJ38,"")))</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inteira",IF(COUNTIF($FD38:$FE38,"Atrasar")&gt;0,IF(COUNTIF($FD38:$FE38,"Carregar")&gt;0,"Rodada +1 turno","Rodada inteira"),IF(COUNTIF($KW38:$KZ38,"Rápido")&gt;0,"Bônus",IF(COUNTIF($KW38:$KZ38,"Reação")&gt;0,"Reação","Padrão"))&amp;IF(COUNTIF($FD38:$FE38,"Carregar")&gt;0," +1 turno",""))))</f>
        <v/>
      </c>
      <c r="GT38" s="161">
        <f>IF(OR($EK38=0,$EL38=0),"",IF(COUNTIF($KW38:$KZ38,"Inescapável")&gt;0,"Automático",IF(COUNTIF($KW38:$KZ38,"Certeiro")&gt;0,"TR para metade",IF(AND($EX38&gt;0,$FA38=0,INDEX($AF$2:$AF$11,$EL38)="Acerto"),"Acerto + TR",INDEX($AF$2:$AF$11,$EL38)))))</f>
        <v/>
      </c>
      <c r="GU38" s="161">
        <f>IF(OR($EK38=0,$EL38=0),"",IF(OR($EZ38&gt;=2,$FV38=0),UPPER(LEFT(INDEX($GE38:$GK38,1,$EB38),1))&amp;MID(INDEX($GE38:$GK38,1,$EB38),2,99),UPPER(LEFT(INDEX($GE38:$GK38,1,$EB38),1))&amp;MID(INDEX($GE38:$GK38,1,$EB38),2,99)&amp;" = "&amp;FLOOR($FV38*4.5,1)&amp;IF($FW38&gt;0," · +"&amp;$FW38&amp;"d8","")))</f>
        <v/>
      </c>
      <c r="GV38" s="161">
        <f>COUNTIF($KW38:$KZ38,"Longe")+3*COUNTIF($KW38:$KZ38,"Muito Longe")</f>
        <v/>
      </c>
      <c r="GW38" s="161">
        <f>COUNTIF($KW38:$KZ38,"Maior")+3*COUNTIF($KW38:$KZ38,"Muito Maior")</f>
        <v/>
      </c>
      <c r="GX38" s="161">
        <f>IF($EL38=0,0,CHOOSE(1+INDEX($AH$2:$AH$11,$EL38),0,$GV38,$GW38,$GV38+$GW38))</f>
        <v/>
      </c>
      <c r="GY38" s="161">
        <f>IF($EL38=0,0,CHOOSE(1+INDEX($AI$2:$AI$11,$EL38),0,$GV38,$GW38,$GV38+$GW38))</f>
        <v/>
      </c>
      <c r="GZ38" s="161">
        <f>IF(OR($EK38=0,$EL38=0),"",INDEX($AP$2:$AU$31,($EL38-1)*3+IF($EB38&gt;=6,3,2),1+MIN(5,$GX38))&amp;INDEX($AV$2:$BA$31,($EL38-1)*3+IF($EB38&gt;=6,3,2),1+MIN(5,$GY38))&amp;IF(INDEX($AJ$2:$AJ$11,$EL38)=1,IF(COUNTIF($KW38:$KZ38,"Mais Um")&gt;0," · +"&amp;COUNTIF($KW38:$KZ38,"Mais Um")&amp;IF(COUNTIF($KW38:$KZ38,"Mais Um")&gt;1," alvos"," alvo"),"")&amp;IF(COUNTIF($KW38:$KZ38,"Rajada")&gt;0,"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IF(IFERROR(VLOOKUP('FICHA AMALDIÇOADA'!$J$343,$Y$2:$AB$11,4,FALSE),0)=0,0,INDEX($Q$2:$V$8,$HM$4,IFERROR(VLOOKUP('FICHA AMALDIÇOADA'!$J$343,$Y$2:$AB$11,4,FALSE),0)))+IF(IFERROR(VLOOKUP(SUBSTITUTE(SUBSTITUTE(SUBSTITUTE('FICHA AMALDIÇOADA'!$J$346,"~","~~"),"*","~*"),"?","~?"),'DADOS_MELHORIAS'!$O$2:$W$113,4,FALSE),0)=0,0,INDEX($Q$2:$V$8,$HM$4,IFERROR(VLOOKUP(SUBSTITUTE(SUBSTITUTE(SUBSTITUTE('FICHA AMALDIÇOADA'!$J$346,"~","~~"),"*","~*"),"?","~?"),'DADOS_MELHORIAS'!$O$2:$W$113,4,FALSE),0)))+IF(IFERROR(VLOOKUP(SUBSTITUTE(SUBSTITUTE(SUBSTITUTE('FICHA AMALDIÇOADA'!$L$346,"~","~~"),"*","~*"),"?","~?"),'DADOS_MELHORIAS'!$O$2:$W$113,4,FALSE),0)=0,0,INDEX($Q$2:$V$8,$HM$4,IFERROR(VLOOKUP(SUBSTITUTE(SUBSTITUTE(SUBSTITUTE('FICHA AMALDIÇOADA'!$L$346,"~","~~"),"*","~*"),"?","~?"),'DADOS_MELHORIAS'!$O$2:$W$113,4,FALSE),0)))+IF(IFERROR(VLOOKUP(SUBSTITUTE(SUBSTITUTE(SUBSTITUTE('FICHA AMALDIÇOADA'!$P$346,"~","~~"),"*","~*"),"?","~?"),'DADOS_MELHORIAS'!$O$2:$W$113,4,FALSE),0)=0,0,INDEX($Q$2:$V$8,$HM$4,IFERROR(VLOOKUP(SUBSTITUTE(SUBSTITUTE(SUBSTITUTE('FICHA AMALDIÇOADA'!$P$346,"~","~~"),"*","~*"),"?","~?"),'DADOS_MELHORIAS'!$O$2:$W$113,4,FALSE),0)))+IF(IFERROR(VLOOKUP(SUBSTITUTE(SUBSTITUTE(SUBSTITUTE('FICHA AMALDIÇOADA'!$R$346,"~","~~"),"*","~*"),"?","~?"),'DADOS_MELHORIAS'!$O$2:$W$113,4,FALSE),0)=0,0,INDEX($Q$2:$V$8,$HM$4,IFERROR(VLOOKUP(SUBSTITUTE(SUBSTITUTE(SUBSTITUTE('FICHA AMALDIÇOADA'!$R$346,"~","~~"),"*","~*"),"?","~?"),'DADOS_MELHORIAS'!$O$2:$W$113,4,FALSE),0)))</f>
        <v/>
      </c>
      <c r="KU38" s="159" t="inlineStr">
        <is>
          <t>L343</t>
        </is>
      </c>
      <c r="KV38" s="161">
        <f>IF(DADOS_AM!$HM$36=0,"Nível 17",DADOS_AM!$HM$36&amp;"d8 = "&amp;FLOOR(DADOS_AM!$HM$36*4.5,1))</f>
        <v/>
      </c>
      <c r="KW38">
        <f>IF($EE38="","",IFERROR(VLOOKUP(SUBSTITUTE(SUBSTITUTE(SUBSTITUTE($EE38,"~","~~"),"*","~*"),"?","~?"),'DADOS_MELHORIAS'!$O$2:$X$113,10,FALSE),$EE38))</f>
        <v/>
      </c>
      <c r="KX38">
        <f>IF($EF38="","",IFERROR(VLOOKUP(SUBSTITUTE(SUBSTITUTE(SUBSTITUTE($EF38,"~","~~"),"*","~*"),"?","~?"),'DADOS_MELHORIAS'!$O$2:$X$113,10,FALSE),$EF38))</f>
        <v/>
      </c>
      <c r="KY38">
        <f>IF($EG38="","",IFERROR(VLOOKUP(SUBSTITUTE(SUBSTITUTE(SUBSTITUTE($EG38,"~","~~"),"*","~*"),"?","~?"),'DADOS_MELHORIAS'!$O$2:$X$113,10,FALSE),$EG38))</f>
        <v/>
      </c>
      <c r="KZ38">
        <f>IF($EH38="","",IFERROR(VLOOKUP(SUBSTITUTE(SUBSTITUTE(SUBSTITUTE($EH38,"~","~~"),"*","~*"),"?","~?"),'DADOS_MELHORIAS'!$O$2:$X$113,10,FALSE),$EH38))</f>
        <v/>
      </c>
    </row>
    <row r="39">
      <c r="BC39" s="159" t="inlineStr">
        <is>
          <t>Desarma o Feitiço</t>
        </is>
      </c>
      <c r="BD39" s="159" t="inlineStr">
        <is>
          <t>Controle</t>
        </is>
      </c>
      <c r="BE39" s="161" t="n">
        <v>2</v>
      </c>
      <c r="BF39" s="161">
        <f>$BE39+3*IFERROR(VLOOKUP($BD39,'DADOS_CRIACAO'!$H$2:$K$20,3,FALSE),0)</f>
        <v/>
      </c>
      <c r="BG39" s="161">
        <f>IFERROR(VLOOKUP($BD39,'DADOS_CRIACAO'!$H$2:$K$20,4,FALSE),0)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IFERROR(MATCH($ED39,$Y$2:$Y$11,0),0)</f>
        <v/>
      </c>
      <c r="EM39" s="161">
        <f>IF($EL39=0,0,INDEX($AB$2:$AB$11,$EL39))</f>
        <v/>
      </c>
      <c r="EN39" s="161">
        <f>IFERROR(VLOOKUP(SUBSTITUTE(SUBSTITUTE(SUBSTITUTE($EE39,"~","~~"),"*","~*"),"?","~?"),'DADOS_MELHORIAS'!$O$2:$W$113,4,FALSE),0)</f>
        <v/>
      </c>
      <c r="EO39" s="161">
        <f>IFERROR(VLOOKUP(SUBSTITUTE(SUBSTITUTE(SUBSTITUTE($EF39,"~","~~"),"*","~*"),"?","~?"),'DADOS_MELHORIAS'!$O$2:$W$113,4,FALSE),0)</f>
        <v/>
      </c>
      <c r="EP39" s="161">
        <f>IFERROR(VLOOKUP(SUBSTITUTE(SUBSTITUTE(SUBSTITUTE($EG39,"~","~~"),"*","~*"),"?","~?"),'DADOS_MELHORIAS'!$O$2:$W$113,4,FALSE),0)</f>
        <v/>
      </c>
      <c r="EQ39" s="161">
        <f>IFERROR(VLOOKUP(SUBSTITUTE(SUBSTITUTE(SUBSTITUTE($EH39,"~","~~"),"*","~*"),"?","~?"),'DADOS_MELHORIAS'!$O$2:$W$113,4,FALSE),0)</f>
        <v/>
      </c>
      <c r="ER39" s="161">
        <f>IF($EL39=0,0,INDEX($AC$2:$AC$11,$EL39))</f>
        <v/>
      </c>
      <c r="ES39" s="161">
        <f>IFERROR(VLOOKUP(SUBSTITUTE(SUBSTITUTE(SUBSTITUTE($EE39,"~","~~"),"*","~*"),"?","~?"),'DADOS_MELHORIAS'!$O$2:$W$113,5,FALSE),0)</f>
        <v/>
      </c>
      <c r="ET39" s="161">
        <f>IFERROR(VLOOKUP(SUBSTITUTE(SUBSTITUTE(SUBSTITUTE($EF39,"~","~~"),"*","~*"),"?","~?"),'DADOS_MELHORIAS'!$O$2:$W$113,5,FALSE),0)</f>
        <v/>
      </c>
      <c r="EU39" s="161">
        <f>IFERROR(VLOOKUP(SUBSTITUTE(SUBSTITUTE(SUBSTITUTE($EG39,"~","~~"),"*","~*"),"?","~?"),'DADOS_MELHORIAS'!$O$2:$W$113,5,FALSE),0)</f>
        <v/>
      </c>
      <c r="EV39" s="161">
        <f>IFERROR(VLOOKUP(SUBSTITUTE(SUBSTITUTE(SUBSTITUTE($EH39,"~","~~"),"*","~*"),"?","~?"),'DADOS_MELHORIAS'!$O$2:$W$113,5,FALSE),0)</f>
        <v/>
      </c>
      <c r="EW39" s="161">
        <f>IFERROR(VLOOKUP(SUBSTITUTE(SUBSTITUTE(SUBSTITUTE($EE39,"~","~~"),"*","~*"),"?","~?"),'DADOS_MELHORIAS'!$O$2:$W$113,6,FALSE),0)+IFERROR(VLOOKUP(SUBSTITUTE(SUBSTITUTE(SUBSTITUTE($EF39,"~","~~"),"*","~*"),"?","~?"),'DADOS_MELHORIAS'!$O$2:$W$113,6,FALSE),0)+IFERROR(VLOOKUP(SUBSTITUTE(SUBSTITUTE(SUBSTITUTE($EG39,"~","~~"),"*","~*"),"?","~?"),'DADOS_MELHORIAS'!$O$2:$W$113,6,FALSE),0)+IFERROR(VLOOKUP(SUBSTITUTE(SUBSTITUTE(SUBSTITUTE($EH39,"~","~~"),"*","~*"),"?","~?"),'DADOS_MELHORIAS'!$O$2:$W$113,6,FALSE),0)</f>
        <v/>
      </c>
      <c r="EX39" s="161">
        <f>IFERROR(VLOOKUP(SUBSTITUTE(SUBSTITUTE(SUBSTITUTE($EE39,"~","~~"),"*","~*"),"?","~?"),'DADOS_MELHORIAS'!$O$2:$W$113,9,FALSE),0)+IFERROR(VLOOKUP(SUBSTITUTE(SUBSTITUTE(SUBSTITUTE($EF39,"~","~~"),"*","~*"),"?","~?"),'DADOS_MELHORIAS'!$O$2:$W$113,9,FALSE),0)+IFERROR(VLOOKUP(SUBSTITUTE(SUBSTITUTE(SUBSTITUTE($EG39,"~","~~"),"*","~*"),"?","~?"),'DADOS_MELHORIAS'!$O$2:$W$113,9,FALSE),0)+IFERROR(VLOOKUP(SUBSTITUTE(SUBSTITUTE(SUBSTITUTE($EH39,"~","~~"),"*","~*"),"?","~?"),'DADOS_MELHORIAS'!$O$2:$W$113,9,FALSE),0)</f>
        <v/>
      </c>
      <c r="EY39" s="161">
        <f>IF($EL39=0,0,INDEX($AD$2:$AD$11,$EL39))</f>
        <v/>
      </c>
      <c r="EZ39" s="161">
        <f>IF($EL39=0,0,INDEX($AE$2:$AE$11,$EL39))</f>
        <v/>
      </c>
      <c r="FA39" s="161">
        <f>IF($EL39=0,0,INDEX($AG$2:$AG$11,$EL39))</f>
        <v/>
      </c>
      <c r="FB39" s="161">
        <f>IFERROR(VLOOKUP(SUBSTITUTE(SUBSTITUTE(SUBSTITUTE($EI39,"~","~~"),"*","~*"),"?","~?"),'DADOS_RESTRICOES'!$M$2:$Q$54,3,FALSE),0)</f>
        <v/>
      </c>
      <c r="FC39" s="161">
        <f>IFERROR(VLOOKUP(SUBSTITUTE(SUBSTITUTE(SUBSTITUTE($EJ39,"~","~~"),"*","~*"),"?","~?"),'DADOS_RESTRICOES'!$M$2:$Q$54,3,FALSE),0)</f>
        <v/>
      </c>
      <c r="FD39" s="161">
        <f>IFERROR(VLOOKUP(SUBSTITUTE(SUBSTITUTE(SUBSTITUTE($EI39,"~","~~"),"*","~*"),"?","~?"),'DADOS_RESTRICOES'!$M$2:$Q$54,2,FALSE),"")</f>
        <v/>
      </c>
      <c r="FE39" s="161">
        <f>IFERROR(VLOOKUP(SUBSTITUTE(SUBSTITUTE(SUBSTITUTE($EJ39,"~","~~"),"*","~*"),"?","~?"),'DADOS_RESTRICOES'!$M$2:$Q$54,2,FALSE),"")</f>
        <v/>
      </c>
      <c r="FF39" s="161">
        <f>COUNTIF($EM39:$EQ39,1)</f>
        <v/>
      </c>
      <c r="FG39" s="161">
        <f>COUNTIF($EM39:$EQ39,2)</f>
        <v/>
      </c>
      <c r="FH39" s="161">
        <f>COUNTIF($EM39:$EQ39,3)</f>
        <v/>
      </c>
      <c r="FI39" s="161">
        <f>COUNTIF($EM39:$EQ39,4)</f>
        <v/>
      </c>
      <c r="FJ39" s="161">
        <f>COUNTIF($EM39:$EQ39,5)</f>
        <v/>
      </c>
      <c r="FK39" s="161">
        <f>COUNTIF($EM39:$EQ39,6)</f>
        <v/>
      </c>
      <c r="FL39" s="161">
        <f>COUNTIF($FB39:$FC39,1)</f>
        <v/>
      </c>
      <c r="FM39" s="161">
        <f>COUNTIF($FB39:$FC39,2)+$EY39</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(IF(COUNTIF($KW39:$KZ39,"Salto")&gt;0,1,0)+IF(COUNTIF($KW39:$KZ39,"Queima")&gt;0,1,0)+IF(COUNTIF($KW39:$KZ39,"Estilhaço")&gt;0,1,0))*FLOOR($FV39/2,1)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SUBSTITUTE(SUBSTITUTE(SUBSTITUTE($EI39,"~","~~"),"*","~*"),"?","~?"),'DADOS_RESTRICOES'!$M$2:$Q$54,4,FALSE),0)+IFERROR(VLOOKUP(SUBSTITUTE(SUBSTITUTE(SUBSTITUTE($EJ39,"~","~~"),"*","~*"),"?","~?"),'DADOS_RESTRICOES'!$M$2:$Q$54,4,FALSE),0)&gt;1,$FD39&amp;" e "&amp;$FE39&amp;" são as duas de frequência",""),IF(AND((COUNTIF($KW39:$KZ39,"Rápido")+COUNTIF($FD39:$FE39,"Rápido"))&gt;0,(COUNTIF($EE39:$EH39,"Atrasar")+COUNTIF($FD39:$FE39,"Atrasar"))&gt;0),"Rápido não entra com Atrasar",""),IF(AND((COUNTIF($KW39:$KZ39,"Reação")+COUNTIF($FD39:$FE39,"Reação"))&gt;0,(COUNTIF($KW39:$KZ39,"Rápido")+COUNTIF($FD39:$FE39,"Rápido"))&gt;0),"Reação não entra com Rápido",""),IF(AND((COUNTIF($KW39:$KZ39,"Reação")+COUNTIF($FD39:$FE39,"Reação"))&gt;0,(COUNTIF($KW39:$KZ39,"Armado")+COUNTIF($FD39:$FE39,"Armado"))&gt;0),"Reação não entra com Armado",""),IF(AND((COUNTIF($KW39:$KZ39,"Reação")+COUNTIF($FD39:$FE39,"Reação"))&gt;0,(COUNTIF($EE39:$EH39,"Atrasar")+COUNTIF($FD39:$FE39,"Atrasar"))&gt;0),"Reação não entra com Atrasar",""),IF(AND((COUNTIF($KW39:$KZ39,"Reação")+COUNTIF($FD39:$FE39,"Reação"))&gt;0,(COUNTIF($EE39:$EH39,"Parado")+COUNTIF($FD39:$FE39,"Parado"))&gt;0),"Reação não entra com Parado",""),IF(AND((COUNTIF($EE39:$EH39,"Atrasar")+COUNTIF($FD39:$FE39,"Atrasar"))&gt;0,(COUNTIF($EE39:$EH39,"Parado")+COUNTIF($FD39:$FE39,"Parado"))&gt;0),"Atrasar não entra com Parado",""),IF(AND((COUNTIF($KW39:$KZ39,"Armado")+COUNTIF($FD39:$FE39,"Armado"))&gt;0,(COUNTIF($EE39:$EH39,"Carregar")+COUNTIF($FD39:$FE39,"Carregar"))&gt;0),"Armado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Resistência",""),IF(AND(COUNTIF($KW39:$KZ39,"Inescapável")&gt;0,OR($FN39&gt;1,$FO39&gt;0)),"Inescapável não aceita outra peça",""),IF(AND($DZ39=1,$EB39&lt;3),"Liberação Máxima é de Classe 3 ou mais",""),IF(AND($DZ39=1,OR($EZ39=1,$EZ39=2)),"Liberação Máxima não serve para cura",""),IF(AND($DZ39=1,COUNTIF($KW39:$KZ39,"Inescapável")+COUNTIF($KW39:$KZ39,"Toca a Alma")&gt;0),"Esta peça não entra numa Liberação Máxima",""),IF($FV39*IF(COUNTIF($KW39:$KZ39,"Remate")&gt;0,1.25,1)+$FW39&gt;4*$EB39,($FV39*IF(COUNTIF($KW39:$KZ39,"Remate")&gt;0,1.25,1)+$FW39)&amp;" dados somando repetições"&amp;IF(COUNTIF($KW39:$KZ39,"Remate")&gt;0," e o Remate","")&amp;": o teto da Classe "&amp;$EB39&amp;" é "&amp;4*$EB39,""))),IF(AND($EE39&lt;&gt;"",COUNTIF('DADOS_MELHORIAS'!$O$2:$O$113,SUBSTITUTE(SUBSTITUTE(SUBSTITUTE($EE39,"~","~~"),"*","~*"),"?","~?"))=0),"Melhoria não cadastrada ou com erro: "&amp;$EE39,""),IF(AND($EF39&lt;&gt;"",COUNTIF('DADOS_MELHORIAS'!$O$2:$O$113,SUBSTITUTE(SUBSTITUTE(SUBSTITUTE($EF39,"~","~~"),"*","~*"),"?","~?"))=0),"Melhoria não cadastrada ou com erro: "&amp;$EF39,""),IF(AND($EG39&lt;&gt;"",COUNTIF('DADOS_MELHORIAS'!$O$2:$O$113,SUBSTITUTE(SUBSTITUTE(SUBSTITUTE($EG39,"~","~~"),"*","~*"),"?","~?"))=0),"Melhoria não cadastrada ou com erro: "&amp;$EG39,""),IF(AND($EH39&lt;&gt;"",COUNTIF('DADOS_MELHORIAS'!$O$2:$O$113,SUBSTITUTE(SUBSTITUTE(SUBSTITUTE($EH39,"~","~~"),"*","~*"),"?","~?"))=0),"Melhoria não cadastrada ou com erro: "&amp;$EH39,""),IF(AND($EI39&lt;&gt;"",COUNTIF('DADOS_RESTRICOES'!$M$2:$M$54,SUBSTITUTE(SUBSTITUTE(SUBSTITUTE($EI39,"~","~~"),"*","~*"),"?","~?"))=0),"Restrição não cadastrada ou com erro: "&amp;$EI39,""),IF(AND($EJ39&lt;&gt;"",COUNTIF('DADOS_RESTRICOES'!$M$2:$M$54,SUBSTITUTE(SUBSTITUTE(SUBSTITUTE($EJ39,"~","~~"),"*","~*"),"?","~?"))=0),"Restrição não cadastrada ou com erro: "&amp;$EJ39,"")))</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inteira",IF(COUNTIF($FD39:$FE39,"Atrasar")&gt;0,IF(COUNTIF($FD39:$FE39,"Carregar")&gt;0,"Rodada +1 turno","Rodada inteira"),IF(COUNTIF($KW39:$KZ39,"Rápido")&gt;0,"Bônus",IF(COUNTIF($KW39:$KZ39,"Reação")&gt;0,"Reação","Padrão"))&amp;IF(COUNTIF($FD39:$FE39,"Carregar")&gt;0," +1 turno",""))))</f>
        <v/>
      </c>
      <c r="GT39" s="161">
        <f>IF(OR($EK39=0,$EL39=0),"",IF(COUNTIF($KW39:$KZ39,"Inescapável")&gt;0,"Automático",IF(COUNTIF($KW39:$KZ39,"Certeiro")&gt;0,"TR para metade",IF(AND($EX39&gt;0,$FA39=0,INDEX($AF$2:$AF$11,$EL39)="Acerto"),"Acerto + TR",INDEX($AF$2:$AF$11,$EL39)))))</f>
        <v/>
      </c>
      <c r="GU39" s="161">
        <f>IF(OR($EK39=0,$EL39=0),"",IF(OR($EZ39&gt;=2,$FV39=0),UPPER(LEFT(INDEX($GE39:$GK39,1,$EB39),1))&amp;MID(INDEX($GE39:$GK39,1,$EB39),2,99),UPPER(LEFT(INDEX($GE39:$GK39,1,$EB39),1))&amp;MID(INDEX($GE39:$GK39,1,$EB39),2,99)&amp;" = "&amp;FLOOR($FV39*4.5,1)&amp;IF($FW39&gt;0," · +"&amp;$FW39&amp;"d8","")))</f>
        <v/>
      </c>
      <c r="GV39" s="161">
        <f>COUNTIF($KW39:$KZ39,"Longe")+3*COUNTIF($KW39:$KZ39,"Muito Longe")</f>
        <v/>
      </c>
      <c r="GW39" s="161">
        <f>COUNTIF($KW39:$KZ39,"Maior")+3*COUNTIF($KW39:$KZ39,"Muito Maior")</f>
        <v/>
      </c>
      <c r="GX39" s="161">
        <f>IF($EL39=0,0,CHOOSE(1+INDEX($AH$2:$AH$11,$EL39),0,$GV39,$GW39,$GV39+$GW39))</f>
        <v/>
      </c>
      <c r="GY39" s="161">
        <f>IF($EL39=0,0,CHOOSE(1+INDEX($AI$2:$AI$11,$EL39),0,$GV39,$GW39,$GV39+$GW39))</f>
        <v/>
      </c>
      <c r="GZ39" s="161">
        <f>IF(OR($EK39=0,$EL39=0),"",INDEX($AP$2:$AU$31,($EL39-1)*3+IF($EB39&gt;=6,3,2),1+MIN(5,$GX39))&amp;INDEX($AV$2:$BA$31,($EL39-1)*3+IF($EB39&gt;=6,3,2),1+MIN(5,$GY39))&amp;IF(INDEX($AJ$2:$AJ$11,$EL39)=1,IF(COUNTIF($KW39:$KZ39,"Mais Um")&gt;0," · +"&amp;COUNTIF($KW39:$KZ39,"Mais Um")&amp;IF(COUNTIF($KW39:$KZ39,"Mais Um")&gt;1," alvos"," alvo"),"")&amp;IF(COUNTIF($KW39:$KZ39,"Rajada")&gt;0,"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IFERROR(VLOOKUP('FICHA AMALDIÇOADA'!$J$343,$Y$2:$AC$11,5,FALSE),0)+IFERROR(VLOOKUP(SUBSTITUTE(SUBSTITUTE(SUBSTITUTE('FICHA AMALDIÇOADA'!$J$346,"~","~~"),"*","~*"),"?","~?"),'DADOS_MELHORIAS'!$O$2:$W$113,5,FALSE),0)+IFERROR(VLOOKUP(SUBSTITUTE(SUBSTITUTE(SUBSTITUTE('FICHA AMALDIÇOADA'!$L$346,"~","~~"),"*","~*"),"?","~?"),'DADOS_MELHORIAS'!$O$2:$W$113,5,FALSE),0)+IFERROR(VLOOKUP(SUBSTITUTE(SUBSTITUTE(SUBSTITUTE('FICHA AMALDIÇOADA'!$P$346,"~","~~"),"*","~*"),"?","~?"),'DADOS_MELHORIAS'!$O$2:$W$113,5,FALSE),0)+IFERROR(VLOOKUP(SUBSTITUTE(SUBSTITUTE(SUBSTITUTE('FICHA AMALDIÇOADA'!$R$346,"~","~~"),"*","~*"),"?","~?"),'DADOS_MELHORIAS'!$O$2:$W$113,5,FALSE),0)</f>
        <v/>
      </c>
      <c r="KU39" s="159" t="inlineStr">
        <is>
          <t>P343</t>
        </is>
      </c>
      <c r="KV39" s="161">
        <f>IF(DADOS_AM!$HM$36=0,"—",5*DADOS_AM!$HM$4)</f>
        <v/>
      </c>
      <c r="KW39">
        <f>IF($EE39="","",IFERROR(VLOOKUP(SUBSTITUTE(SUBSTITUTE(SUBSTITUTE($EE39,"~","~~"),"*","~*"),"?","~?"),'DADOS_MELHORIAS'!$O$2:$X$113,10,FALSE),$EE39))</f>
        <v/>
      </c>
      <c r="KX39">
        <f>IF($EF39="","",IFERROR(VLOOKUP(SUBSTITUTE(SUBSTITUTE(SUBSTITUTE($EF39,"~","~~"),"*","~*"),"?","~?"),'DADOS_MELHORIAS'!$O$2:$X$113,10,FALSE),$EF39))</f>
        <v/>
      </c>
      <c r="KY39">
        <f>IF($EG39="","",IFERROR(VLOOKUP(SUBSTITUTE(SUBSTITUTE(SUBSTITUTE($EG39,"~","~~"),"*","~*"),"?","~?"),'DADOS_MELHORIAS'!$O$2:$X$113,10,FALSE),$EG39))</f>
        <v/>
      </c>
      <c r="KZ39">
        <f>IF($EH39="","",IFERROR(VLOOKUP(SUBSTITUTE(SUBSTITUTE(SUBSTITUTE($EH39,"~","~~"),"*","~*"),"?","~?"),'DADOS_MELHORIAS'!$O$2:$X$113,10,FALSE),$EH39))</f>
        <v/>
      </c>
    </row>
    <row r="40">
      <c r="BC40" s="159" t="inlineStr">
        <is>
          <t>Anteparo</t>
        </is>
      </c>
      <c r="BD40" s="159" t="inlineStr">
        <is>
          <t>Controle</t>
        </is>
      </c>
      <c r="BE40" s="161" t="n">
        <v>2</v>
      </c>
      <c r="BF40" s="161">
        <f>$BE40+3*IFERROR(VLOOKUP($BD40,'DADOS_CRIACAO'!$H$2:$K$20,3,FALSE),0)</f>
        <v/>
      </c>
      <c r="BG40" s="161">
        <f>IFERROR(VLOOKUP($BD40,'DADOS_CRIACAO'!$H$2:$K$20,4,FALSE),0)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IFERROR(MATCH($ED40,$Y$2:$Y$11,0),0)</f>
        <v/>
      </c>
      <c r="EM40" s="161">
        <f>IF($EL40=0,0,INDEX($AB$2:$AB$11,$EL40))</f>
        <v/>
      </c>
      <c r="EN40" s="161">
        <f>IFERROR(VLOOKUP(SUBSTITUTE(SUBSTITUTE(SUBSTITUTE($EE40,"~","~~"),"*","~*"),"?","~?"),'DADOS_MELHORIAS'!$O$2:$W$113,4,FALSE),0)</f>
        <v/>
      </c>
      <c r="EO40" s="161">
        <f>IFERROR(VLOOKUP(SUBSTITUTE(SUBSTITUTE(SUBSTITUTE($EF40,"~","~~"),"*","~*"),"?","~?"),'DADOS_MELHORIAS'!$O$2:$W$113,4,FALSE),0)</f>
        <v/>
      </c>
      <c r="EP40" s="161">
        <f>IFERROR(VLOOKUP(SUBSTITUTE(SUBSTITUTE(SUBSTITUTE($EG40,"~","~~"),"*","~*"),"?","~?"),'DADOS_MELHORIAS'!$O$2:$W$113,4,FALSE),0)</f>
        <v/>
      </c>
      <c r="EQ40" s="161">
        <f>IFERROR(VLOOKUP(SUBSTITUTE(SUBSTITUTE(SUBSTITUTE($EH40,"~","~~"),"*","~*"),"?","~?"),'DADOS_MELHORIAS'!$O$2:$W$113,4,FALSE),0)</f>
        <v/>
      </c>
      <c r="ER40" s="161">
        <f>IF($EL40=0,0,INDEX($AC$2:$AC$11,$EL40))</f>
        <v/>
      </c>
      <c r="ES40" s="161">
        <f>IFERROR(VLOOKUP(SUBSTITUTE(SUBSTITUTE(SUBSTITUTE($EE40,"~","~~"),"*","~*"),"?","~?"),'DADOS_MELHORIAS'!$O$2:$W$113,5,FALSE),0)</f>
        <v/>
      </c>
      <c r="ET40" s="161">
        <f>IFERROR(VLOOKUP(SUBSTITUTE(SUBSTITUTE(SUBSTITUTE($EF40,"~","~~"),"*","~*"),"?","~?"),'DADOS_MELHORIAS'!$O$2:$W$113,5,FALSE),0)</f>
        <v/>
      </c>
      <c r="EU40" s="161">
        <f>IFERROR(VLOOKUP(SUBSTITUTE(SUBSTITUTE(SUBSTITUTE($EG40,"~","~~"),"*","~*"),"?","~?"),'DADOS_MELHORIAS'!$O$2:$W$113,5,FALSE),0)</f>
        <v/>
      </c>
      <c r="EV40" s="161">
        <f>IFERROR(VLOOKUP(SUBSTITUTE(SUBSTITUTE(SUBSTITUTE($EH40,"~","~~"),"*","~*"),"?","~?"),'DADOS_MELHORIAS'!$O$2:$W$113,5,FALSE),0)</f>
        <v/>
      </c>
      <c r="EW40" s="161">
        <f>IFERROR(VLOOKUP(SUBSTITUTE(SUBSTITUTE(SUBSTITUTE($EE40,"~","~~"),"*","~*"),"?","~?"),'DADOS_MELHORIAS'!$O$2:$W$113,6,FALSE),0)+IFERROR(VLOOKUP(SUBSTITUTE(SUBSTITUTE(SUBSTITUTE($EF40,"~","~~"),"*","~*"),"?","~?"),'DADOS_MELHORIAS'!$O$2:$W$113,6,FALSE),0)+IFERROR(VLOOKUP(SUBSTITUTE(SUBSTITUTE(SUBSTITUTE($EG40,"~","~~"),"*","~*"),"?","~?"),'DADOS_MELHORIAS'!$O$2:$W$113,6,FALSE),0)+IFERROR(VLOOKUP(SUBSTITUTE(SUBSTITUTE(SUBSTITUTE($EH40,"~","~~"),"*","~*"),"?","~?"),'DADOS_MELHORIAS'!$O$2:$W$113,6,FALSE),0)</f>
        <v/>
      </c>
      <c r="EX40" s="161">
        <f>IFERROR(VLOOKUP(SUBSTITUTE(SUBSTITUTE(SUBSTITUTE($EE40,"~","~~"),"*","~*"),"?","~?"),'DADOS_MELHORIAS'!$O$2:$W$113,9,FALSE),0)+IFERROR(VLOOKUP(SUBSTITUTE(SUBSTITUTE(SUBSTITUTE($EF40,"~","~~"),"*","~*"),"?","~?"),'DADOS_MELHORIAS'!$O$2:$W$113,9,FALSE),0)+IFERROR(VLOOKUP(SUBSTITUTE(SUBSTITUTE(SUBSTITUTE($EG40,"~","~~"),"*","~*"),"?","~?"),'DADOS_MELHORIAS'!$O$2:$W$113,9,FALSE),0)+IFERROR(VLOOKUP(SUBSTITUTE(SUBSTITUTE(SUBSTITUTE($EH40,"~","~~"),"*","~*"),"?","~?"),'DADOS_MELHORIAS'!$O$2:$W$113,9,FALSE),0)</f>
        <v/>
      </c>
      <c r="EY40" s="161">
        <f>IF($EL40=0,0,INDEX($AD$2:$AD$11,$EL40))</f>
        <v/>
      </c>
      <c r="EZ40" s="161">
        <f>IF($EL40=0,0,INDEX($AE$2:$AE$11,$EL40))</f>
        <v/>
      </c>
      <c r="FA40" s="161">
        <f>IF($EL40=0,0,INDEX($AG$2:$AG$11,$EL40))</f>
        <v/>
      </c>
      <c r="FB40" s="161">
        <f>IFERROR(VLOOKUP(SUBSTITUTE(SUBSTITUTE(SUBSTITUTE($EI40,"~","~~"),"*","~*"),"?","~?"),'DADOS_RESTRICOES'!$M$2:$Q$54,3,FALSE),0)</f>
        <v/>
      </c>
      <c r="FC40" s="161">
        <f>IFERROR(VLOOKUP(SUBSTITUTE(SUBSTITUTE(SUBSTITUTE($EJ40,"~","~~"),"*","~*"),"?","~?"),'DADOS_RESTRICOES'!$M$2:$Q$54,3,FALSE),0)</f>
        <v/>
      </c>
      <c r="FD40" s="161">
        <f>IFERROR(VLOOKUP(SUBSTITUTE(SUBSTITUTE(SUBSTITUTE($EI40,"~","~~"),"*","~*"),"?","~?"),'DADOS_RESTRICOES'!$M$2:$Q$54,2,FALSE),"")</f>
        <v/>
      </c>
      <c r="FE40" s="161">
        <f>IFERROR(VLOOKUP(SUBSTITUTE(SUBSTITUTE(SUBSTITUTE($EJ40,"~","~~"),"*","~*"),"?","~?"),'DADOS_RESTRICOES'!$M$2:$Q$54,2,FALSE),"")</f>
        <v/>
      </c>
      <c r="FF40" s="161">
        <f>COUNTIF($EM40:$EQ40,1)</f>
        <v/>
      </c>
      <c r="FG40" s="161">
        <f>COUNTIF($EM40:$EQ40,2)</f>
        <v/>
      </c>
      <c r="FH40" s="161">
        <f>COUNTIF($EM40:$EQ40,3)</f>
        <v/>
      </c>
      <c r="FI40" s="161">
        <f>COUNTIF($EM40:$EQ40,4)</f>
        <v/>
      </c>
      <c r="FJ40" s="161">
        <f>COUNTIF($EM40:$EQ40,5)</f>
        <v/>
      </c>
      <c r="FK40" s="161">
        <f>COUNTIF($EM40:$EQ40,6)</f>
        <v/>
      </c>
      <c r="FL40" s="161">
        <f>COUNTIF($FB40:$FC40,1)</f>
        <v/>
      </c>
      <c r="FM40" s="161">
        <f>COUNTIF($FB40:$FC40,2)+$EY40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(IF(COUNTIF($KW40:$KZ40,"Salto")&gt;0,1,0)+IF(COUNTIF($KW40:$KZ40,"Queima")&gt;0,1,0)+IF(COUNTIF($KW40:$KZ40,"Estilhaço")&gt;0,1,0))*FLOOR($FV40/2,1)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SUBSTITUTE(SUBSTITUTE(SUBSTITUTE($EI40,"~","~~"),"*","~*"),"?","~?"),'DADOS_RESTRICOES'!$M$2:$Q$54,4,FALSE),0)+IFERROR(VLOOKUP(SUBSTITUTE(SUBSTITUTE(SUBSTITUTE($EJ40,"~","~~"),"*","~*"),"?","~?"),'DADOS_RESTRICOES'!$M$2:$Q$54,4,FALSE),0)&gt;1,$FD40&amp;" e "&amp;$FE40&amp;" são as duas de frequência",""),IF(AND((COUNTIF($KW40:$KZ40,"Rápido")+COUNTIF($FD40:$FE40,"Rápido"))&gt;0,(COUNTIF($EE40:$EH40,"Atrasar")+COUNTIF($FD40:$FE40,"Atrasar"))&gt;0),"Rápido não entra com Atrasar",""),IF(AND((COUNTIF($KW40:$KZ40,"Reação")+COUNTIF($FD40:$FE40,"Reação"))&gt;0,(COUNTIF($KW40:$KZ40,"Rápido")+COUNTIF($FD40:$FE40,"Rápido"))&gt;0),"Reação não entra com Rápido",""),IF(AND((COUNTIF($KW40:$KZ40,"Reação")+COUNTIF($FD40:$FE40,"Reação"))&gt;0,(COUNTIF($KW40:$KZ40,"Armado")+COUNTIF($FD40:$FE40,"Armado"))&gt;0),"Reação não entra com Armado",""),IF(AND((COUNTIF($KW40:$KZ40,"Reação")+COUNTIF($FD40:$FE40,"Reação"))&gt;0,(COUNTIF($EE40:$EH40,"Atrasar")+COUNTIF($FD40:$FE40,"Atrasar"))&gt;0),"Reação não entra com Atrasar",""),IF(AND((COUNTIF($KW40:$KZ40,"Reação")+COUNTIF($FD40:$FE40,"Reação"))&gt;0,(COUNTIF($EE40:$EH40,"Parado")+COUNTIF($FD40:$FE40,"Parado"))&gt;0),"Reação não entra com Parado",""),IF(AND((COUNTIF($EE40:$EH40,"Atrasar")+COUNTIF($FD40:$FE40,"Atrasar"))&gt;0,(COUNTIF($EE40:$EH40,"Parado")+COUNTIF($FD40:$FE40,"Parado"))&gt;0),"Atrasar não entra com Parado",""),IF(AND((COUNTIF($KW40:$KZ40,"Armado")+COUNTIF($FD40:$FE40,"Armado"))&gt;0,(COUNTIF($EE40:$EH40,"Carregar")+COUNTIF($FD40:$FE40,"Carregar"))&gt;0),"Armado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Resistência",""),IF(AND(COUNTIF($KW40:$KZ40,"Inescapável")&gt;0,OR($FN40&gt;1,$FO40&gt;0)),"Inescapável não aceita outra peça",""),IF(AND($DZ40=1,$EB40&lt;3),"Liberação Máxima é de Classe 3 ou mais",""),IF(AND($DZ40=1,OR($EZ40=1,$EZ40=2)),"Liberação Máxima não serve para cura",""),IF(AND($DZ40=1,COUNTIF($KW40:$KZ40,"Inescapável")+COUNTIF($KW40:$KZ40,"Toca a Alma")&gt;0),"Esta peça não entra numa Liberação Máxima",""),IF($FV40*IF(COUNTIF($KW40:$KZ40,"Remate")&gt;0,1.25,1)+$FW40&gt;4*$EB40,($FV40*IF(COUNTIF($KW40:$KZ40,"Remate")&gt;0,1.25,1)+$FW40)&amp;" dados somando repetições"&amp;IF(COUNTIF($KW40:$KZ40,"Remate")&gt;0," e o Remate","")&amp;": o teto da Classe "&amp;$EB40&amp;" é "&amp;4*$EB40,""))),IF(AND($EE40&lt;&gt;"",COUNTIF('DADOS_MELHORIAS'!$O$2:$O$113,SUBSTITUTE(SUBSTITUTE(SUBSTITUTE($EE40,"~","~~"),"*","~*"),"?","~?"))=0),"Melhoria não cadastrada ou com erro: "&amp;$EE40,""),IF(AND($EF40&lt;&gt;"",COUNTIF('DADOS_MELHORIAS'!$O$2:$O$113,SUBSTITUTE(SUBSTITUTE(SUBSTITUTE($EF40,"~","~~"),"*","~*"),"?","~?"))=0),"Melhoria não cadastrada ou com erro: "&amp;$EF40,""),IF(AND($EG40&lt;&gt;"",COUNTIF('DADOS_MELHORIAS'!$O$2:$O$113,SUBSTITUTE(SUBSTITUTE(SUBSTITUTE($EG40,"~","~~"),"*","~*"),"?","~?"))=0),"Melhoria não cadastrada ou com erro: "&amp;$EG40,""),IF(AND($EH40&lt;&gt;"",COUNTIF('DADOS_MELHORIAS'!$O$2:$O$113,SUBSTITUTE(SUBSTITUTE(SUBSTITUTE($EH40,"~","~~"),"*","~*"),"?","~?"))=0),"Melhoria não cadastrada ou com erro: "&amp;$EH40,""),IF(AND($EI40&lt;&gt;"",COUNTIF('DADOS_RESTRICOES'!$M$2:$M$54,SUBSTITUTE(SUBSTITUTE(SUBSTITUTE($EI40,"~","~~"),"*","~*"),"?","~?"))=0),"Restrição não cadastrada ou com erro: "&amp;$EI40,""),IF(AND($EJ40&lt;&gt;"",COUNTIF('DADOS_RESTRICOES'!$M$2:$M$54,SUBSTITUTE(SUBSTITUTE(SUBSTITUTE($EJ40,"~","~~"),"*","~*"),"?","~?"))=0),"Restrição não cadastrada ou com erro: "&amp;$EJ40,"")))</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inteira",IF(COUNTIF($FD40:$FE40,"Atrasar")&gt;0,IF(COUNTIF($FD40:$FE40,"Carregar")&gt;0,"Rodada +1 turno","Rodada inteira"),IF(COUNTIF($KW40:$KZ40,"Rápido")&gt;0,"Bônus",IF(COUNTIF($KW40:$KZ40,"Reação")&gt;0,"Reação","Padrão"))&amp;IF(COUNTIF($FD40:$FE40,"Carregar")&gt;0," +1 turno",""))))</f>
        <v/>
      </c>
      <c r="GT40" s="161">
        <f>IF(OR($EK40=0,$EL40=0),"",IF(COUNTIF($KW40:$KZ40,"Inescapável")&gt;0,"Automático",IF(COUNTIF($KW40:$KZ40,"Certeiro")&gt;0,"TR para metade",IF(AND($EX40&gt;0,$FA40=0,INDEX($AF$2:$AF$11,$EL40)="Acerto"),"Acerto + TR",INDEX($AF$2:$AF$11,$EL40)))))</f>
        <v/>
      </c>
      <c r="GU40" s="161">
        <f>IF(OR($EK40=0,$EL40=0),"",IF(OR($EZ40&gt;=2,$FV40=0),UPPER(LEFT(INDEX($GE40:$GK40,1,$EB40),1))&amp;MID(INDEX($GE40:$GK40,1,$EB40),2,99),UPPER(LEFT(INDEX($GE40:$GK40,1,$EB40),1))&amp;MID(INDEX($GE40:$GK40,1,$EB40),2,99)&amp;" = "&amp;FLOOR($FV40*4.5,1)&amp;IF($FW40&gt;0," · +"&amp;$FW40&amp;"d8","")))</f>
        <v/>
      </c>
      <c r="GV40" s="161">
        <f>COUNTIF($KW40:$KZ40,"Longe")+3*COUNTIF($KW40:$KZ40,"Muito Longe")</f>
        <v/>
      </c>
      <c r="GW40" s="161">
        <f>COUNTIF($KW40:$KZ40,"Maior")+3*COUNTIF($KW40:$KZ40,"Muito Maior")</f>
        <v/>
      </c>
      <c r="GX40" s="161">
        <f>IF($EL40=0,0,CHOOSE(1+INDEX($AH$2:$AH$11,$EL40),0,$GV40,$GW40,$GV40+$GW40))</f>
        <v/>
      </c>
      <c r="GY40" s="161">
        <f>IF($EL40=0,0,CHOOSE(1+INDEX($AI$2:$AI$11,$EL40),0,$GV40,$GW40,$GV40+$GW40))</f>
        <v/>
      </c>
      <c r="GZ40" s="161">
        <f>IF(OR($EK40=0,$EL40=0),"",INDEX($AP$2:$AU$31,($EL40-1)*3+IF($EB40&gt;=6,3,2),1+MIN(5,$GX40))&amp;INDEX($AV$2:$BA$31,($EL40-1)*3+IF($EB40&gt;=6,3,2),1+MIN(5,$GY40))&amp;IF(INDEX($AJ$2:$AJ$11,$EL40)=1,IF(COUNTIF($KW40:$KZ40,"Mais Um")&gt;0," · +"&amp;COUNTIF($KW40:$KZ40,"Mais Um")&amp;IF(COUNTIF($KW40:$KZ40,"Mais Um")&gt;1," alvos"," alvo"),"")&amp;IF(COUNTIF($KW40:$KZ40,"Rajada")&gt;0,"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c r="KW40">
        <f>IF($EE40="","",IFERROR(VLOOKUP(SUBSTITUTE(SUBSTITUTE(SUBSTITUTE($EE40,"~","~~"),"*","~*"),"?","~?"),'DADOS_MELHORIAS'!$O$2:$X$113,10,FALSE),$EE40))</f>
        <v/>
      </c>
      <c r="KX40">
        <f>IF($EF40="","",IFERROR(VLOOKUP(SUBSTITUTE(SUBSTITUTE(SUBSTITUTE($EF40,"~","~~"),"*","~*"),"?","~?"),'DADOS_MELHORIAS'!$O$2:$X$113,10,FALSE),$EF40))</f>
        <v/>
      </c>
      <c r="KY40">
        <f>IF($EG40="","",IFERROR(VLOOKUP(SUBSTITUTE(SUBSTITUTE(SUBSTITUTE($EG40,"~","~~"),"*","~*"),"?","~?"),'DADOS_MELHORIAS'!$O$2:$X$113,10,FALSE),$EG40))</f>
        <v/>
      </c>
      <c r="KZ40">
        <f>IF($EH40="","",IFERROR(VLOOKUP(SUBSTITUTE(SUBSTITUTE(SUBSTITUTE($EH40,"~","~~"),"*","~*"),"?","~?"),'DADOS_MELHORIAS'!$O$2:$X$113,10,FALSE),$EH40))</f>
        <v/>
      </c>
    </row>
    <row r="41">
      <c r="BC41" s="159" t="inlineStr">
        <is>
          <t>Prende</t>
        </is>
      </c>
      <c r="BD41" s="159" t="inlineStr">
        <is>
          <t>Controle</t>
        </is>
      </c>
      <c r="BE41" s="161" t="n">
        <v>2</v>
      </c>
      <c r="BF41" s="161">
        <f>$BE41+3*IFERROR(VLOOKUP($BD41,'DADOS_CRIACAO'!$H$2:$K$20,3,FALSE),0)</f>
        <v/>
      </c>
      <c r="BG41" s="161">
        <f>IFERROR(VLOOKUP($BD41,'DADOS_CRIACAO'!$H$2:$K$20,4,FALSE),0)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$BE42+3*IFERROR(VLOOKUP($BD42,'DADOS_CRIACAO'!$H$2:$K$20,3,FALSE),0)</f>
        <v/>
      </c>
      <c r="BG42" s="161">
        <f>IFERROR(VLOOKUP($BD42,'DADOS_CRIACAO'!$H$2:$K$20,4,FALSE),0)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$BE43+3*IFERROR(VLOOKUP($BD43,'DADOS_CRIACAO'!$H$2:$K$20,3,FALSE),0)</f>
        <v/>
      </c>
      <c r="BG43" s="161">
        <f>IFERROR(VLOOKUP($BD43,'DADOS_CRIACAO'!$H$2:$K$20,4,FALSE),0)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$BE44+3*IFERROR(VLOOKUP($BD44,'DADOS_CRIACAO'!$H$2:$K$20,3,FALSE),0)</f>
        <v/>
      </c>
      <c r="BG44" s="161">
        <f>IFERROR(VLOOKUP($BD44,'DADOS_CRIACAO'!$H$2:$K$20,4,FALSE),0)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$BE45+3*IFERROR(VLOOKUP($BD45,'DADOS_CRIACAO'!$H$2:$K$20,3,FALSE),0)</f>
        <v/>
      </c>
      <c r="BG45" s="161">
        <f>IFERROR(VLOOKUP($BD45,'DADOS_CRIACAO'!$H$2:$K$20,4,FALSE),0)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$BE46+3*IFERROR(VLOOKUP($BD46,'DADOS_CRIACAO'!$H$2:$K$20,3,FALSE),0)</f>
        <v/>
      </c>
      <c r="BG46" s="161">
        <f>IFERROR(VLOOKUP($BD46,'DADOS_CRIACAO'!$H$2:$K$20,4,FALSE),0)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$BE47+3*IFERROR(VLOOKUP($BD47,'DADOS_CRIACAO'!$H$2:$K$20,3,FALSE),0)</f>
        <v/>
      </c>
      <c r="BG47" s="161">
        <f>IFERROR(VLOOKUP($BD47,'DADOS_CRIACAO'!$H$2:$K$20,4,FALSE),0)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$BE48+3*IFERROR(VLOOKUP($BD48,'DADOS_CRIACAO'!$H$2:$K$20,3,FALSE),0)</f>
        <v/>
      </c>
      <c r="BG48" s="161">
        <f>IFERROR(VLOOKUP($BD48,'DADOS_CRIACAO'!$H$2:$K$20,4,FALSE),0)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$BE49+3*IFERROR(VLOOKUP($BD49,'DADOS_CRIACAO'!$H$2:$K$20,3,FALSE),0)</f>
        <v/>
      </c>
      <c r="BG49" s="161">
        <f>IFERROR(VLOOKUP($BD49,'DADOS_CRIACAO'!$H$2:$K$20,4,FALSE),0)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$BE50+3*IFERROR(VLOOKUP($BD50,'DADOS_CRIACAO'!$H$2:$K$20,3,FALSE),0)</f>
        <v/>
      </c>
      <c r="BG50" s="161">
        <f>IFERROR(VLOOKUP($BD50,'DADOS_CRIACAO'!$H$2:$K$20,4,FALSE),0)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$BE51+3*IFERROR(VLOOKUP($BD51,'DADOS_CRIACAO'!$H$2:$K$20,3,FALSE),0)</f>
        <v/>
      </c>
      <c r="BG51" s="161">
        <f>IFERROR(VLOOKUP($BD51,'DADOS_CRIACAO'!$H$2:$K$20,4,FALSE),0)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$BE52+3*IFERROR(VLOOKUP($BD52,'DADOS_CRIACAO'!$H$2:$K$20,3,FALSE),0)</f>
        <v/>
      </c>
      <c r="BG52" s="161">
        <f>IFERROR(VLOOKUP($BD52,'DADOS_CRIACAO'!$H$2:$K$20,4,FALSE),0)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$BE53+3*IFERROR(VLOOKUP($BD53,'DADOS_CRIACAO'!$H$2:$K$20,3,FALSE),0)</f>
        <v/>
      </c>
      <c r="BG53" s="161">
        <f>IFERROR(VLOOKUP($BD53,'DADOS_CRIACAO'!$H$2:$K$20,4,FALSE),0)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$BE54+3*IFERROR(VLOOKUP($BD54,'DADOS_CRIACAO'!$H$2:$K$20,3,FALSE),0)</f>
        <v/>
      </c>
      <c r="BG54" s="161">
        <f>IFERROR(VLOOKUP($BD54,'DADOS_CRIACAO'!$H$2:$K$20,4,FALSE),0)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$BE55+3*IFERROR(VLOOKUP($BD55,'DADOS_CRIACAO'!$H$2:$K$20,3,FALSE),0)</f>
        <v/>
      </c>
      <c r="BG55" s="161">
        <f>IFERROR(VLOOKUP($BD55,'DADOS_CRIACAO'!$H$2:$K$20,4,FALSE),0)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$BE56+3*IFERROR(VLOOKUP($BD56,'DADOS_CRIACAO'!$H$2:$K$20,3,FALSE),0)</f>
        <v/>
      </c>
      <c r="BG56" s="161">
        <f>IFERROR(VLOOKUP($BD56,'DADOS_CRIACAO'!$H$2:$K$20,4,FALSE),0)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$BE57+3*IFERROR(VLOOKUP($BD57,'DADOS_CRIACAO'!$H$2:$K$20,3,FALSE),0)</f>
        <v/>
      </c>
      <c r="BG57" s="161">
        <f>IFERROR(VLOOKUP($BD57,'DADOS_CRIACAO'!$H$2:$K$20,4,FALSE),0)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$BE58+3*IFERROR(VLOOKUP($BD58,'DADOS_CRIACAO'!$H$2:$K$20,3,FALSE),0)</f>
        <v/>
      </c>
      <c r="BG58" s="161">
        <f>IFERROR(VLOOKUP($BD58,'DADOS_CRIACAO'!$H$2:$K$20,4,FALSE),0)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$BE59+3*IFERROR(VLOOKUP($BD59,'DADOS_CRIACAO'!$H$2:$K$20,3,FALSE),0)</f>
        <v/>
      </c>
      <c r="BG59" s="161">
        <f>IFERROR(VLOOKUP($BD59,'DADOS_CRIACAO'!$H$2:$K$20,4,FALSE),0)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$BE60+3*IFERROR(VLOOKUP($BD60,'DADOS_CRIACAO'!$H$2:$K$20,3,FALSE),0)</f>
        <v/>
      </c>
      <c r="BG60" s="161">
        <f>IFERROR(VLOOKUP($BD60,'DADOS_CRIACAO'!$H$2:$K$20,4,FALSE),0)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$BE61+3*IFERROR(VLOOKUP($BD61,'DADOS_CRIACAO'!$H$2:$K$20,3,FALSE),0)</f>
        <v/>
      </c>
      <c r="BG61" s="161">
        <f>IFERROR(VLOOKUP($BD61,'DADOS_CRIACAO'!$H$2:$K$20,4,FALSE),0)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$BE62+3*IFERROR(VLOOKUP($BD62,'DADOS_CRIACAO'!$H$2:$K$20,3,FALSE),0)</f>
        <v/>
      </c>
      <c r="BG62" s="161">
        <f>IFERROR(VLOOKUP($BD62,'DADOS_CRIACAO'!$H$2:$K$20,4,FALSE),0)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$BE63+3*IFERROR(VLOOKUP($BD63,'DADOS_CRIACAO'!$H$2:$K$20,3,FALSE),0)</f>
        <v/>
      </c>
      <c r="BG63" s="161">
        <f>IFERROR(VLOOKUP($BD63,'DADOS_CRIACAO'!$H$2:$K$20,4,FALSE),0)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$BE64+3*IFERROR(VLOOKUP($BD64,'DADOS_CRIACAO'!$H$2:$K$20,3,FALSE),0)</f>
        <v/>
      </c>
      <c r="BG64" s="161">
        <f>IFERROR(VLOOKUP($BD64,'DADOS_CRIACAO'!$H$2:$K$20,4,FALSE),0)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$BE65+3*IFERROR(VLOOKUP($BD65,'DADOS_CRIACAO'!$H$2:$K$20,3,FALSE),0)</f>
        <v/>
      </c>
      <c r="BG65" s="161">
        <f>IFERROR(VLOOKUP($BD65,'DADOS_CRIACAO'!$H$2:$K$20,4,FALSE),0)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$BE66+3*IFERROR(VLOOKUP($BD66,'DADOS_CRIACAO'!$H$2:$K$20,3,FALSE),0)</f>
        <v/>
      </c>
      <c r="BG66" s="161">
        <f>IFERROR(VLOOKUP($BD66,'DADOS_CRIACAO'!$H$2:$K$20,4,FALSE),0)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$BE67+3*IFERROR(VLOOKUP($BD67,'DADOS_CRIACAO'!$H$2:$K$20,3,FALSE),0)</f>
        <v/>
      </c>
      <c r="BG67" s="161">
        <f>IFERROR(VLOOKUP($BD67,'DADOS_CRIACAO'!$H$2:$K$20,4,FALSE),0)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$BE68+3*IFERROR(VLOOKUP($BD68,'DADOS_CRIACAO'!$H$2:$K$20,3,FALSE),0)</f>
        <v/>
      </c>
      <c r="BG68" s="161">
        <f>IFERROR(VLOOKUP($BD68,'DADOS_CRIACAO'!$H$2:$K$20,4,FALSE),0)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$BE69+3*IFERROR(VLOOKUP($BD69,'DADOS_CRIACAO'!$H$2:$K$20,3,FALSE),0)</f>
        <v/>
      </c>
      <c r="BG69" s="161">
        <f>IFERROR(VLOOKUP($BD69,'DADOS_CRIACAO'!$H$2:$K$20,4,FALSE),0)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$BE70+3*IFERROR(VLOOKUP($BD70,'DADOS_CRIACAO'!$H$2:$K$20,3,FALSE),0)</f>
        <v/>
      </c>
      <c r="BG70" s="161">
        <f>IFERROR(VLOOKUP($BD70,'DADOS_CRIACAO'!$H$2:$K$20,4,FALSE),0)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$BE71+3*IFERROR(VLOOKUP($BD71,'DADOS_CRIACAO'!$H$2:$K$20,3,FALSE),0)</f>
        <v/>
      </c>
      <c r="BG71" s="161">
        <f>IFERROR(VLOOKUP($BD71,'DADOS_CRIACAO'!$H$2:$K$20,4,FALSE),0)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$BE72+3*IFERROR(VLOOKUP($BD72,'DADOS_CRIACAO'!$H$2:$K$20,3,FALSE),0)</f>
        <v/>
      </c>
      <c r="BG72" s="161">
        <f>IFERROR(VLOOKUP($BD72,'DADOS_CRIACAO'!$H$2:$K$20,4,FALSE),0)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$BE73+3*IFERROR(VLOOKUP($BD73,'DADOS_CRIACAO'!$H$2:$K$20,3,FALSE),0)</f>
        <v/>
      </c>
      <c r="BG73" s="161">
        <f>IFERROR(VLOOKUP($BD73,'DADOS_CRIACAO'!$H$2:$K$20,4,FALSE),0)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$BE74+3*IFERROR(VLOOKUP($BD74,'DADOS_CRIACAO'!$H$2:$K$20,3,FALSE),0)</f>
        <v/>
      </c>
      <c r="BG74" s="161">
        <f>IFERROR(VLOOKUP($BD74,'DADOS_CRIACAO'!$H$2:$K$20,4,FALSE),0)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$BE75+3*IFERROR(VLOOKUP($BD75,'DADOS_CRIACAO'!$H$2:$K$20,3,FALSE),0)</f>
        <v/>
      </c>
      <c r="BG75" s="161">
        <f>IFERROR(VLOOKUP($BD75,'DADOS_CRIACAO'!$H$2:$K$20,4,FALSE),0)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$BE76+3*IFERROR(VLOOKUP($BD76,'DADOS_CRIACAO'!$H$2:$K$20,3,FALSE),0)</f>
        <v/>
      </c>
      <c r="BG76" s="161">
        <f>IFERROR(VLOOKUP($BD76,'DADOS_CRIACAO'!$H$2:$K$20,4,FALSE),0)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$BE77+3*IFERROR(VLOOKUP($BD77,'DADOS_CRIACAO'!$H$2:$K$20,3,FALSE),0)</f>
        <v/>
      </c>
      <c r="BG77" s="161">
        <f>IFERROR(VLOOKUP($BD77,'DADOS_CRIACAO'!$H$2:$K$20,4,FALSE),0)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$BE78+3*IFERROR(VLOOKUP($BD78,'DADOS_CRIACAO'!$H$2:$K$20,3,FALSE),0)</f>
        <v/>
      </c>
      <c r="BG78" s="161">
        <f>IFERROR(VLOOKUP($BD78,'DADOS_CRIACAO'!$H$2:$K$20,4,FALSE),0)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$BE79+3*IFERROR(VLOOKUP($BD79,'DADOS_CRIACAO'!$H$2:$K$20,3,FALSE),0)</f>
        <v/>
      </c>
      <c r="BG79" s="161">
        <f>IFERROR(VLOOKUP($BD79,'DADOS_CRIACAO'!$H$2:$K$20,4,FALSE),0)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$BE80+3*IFERROR(VLOOKUP($BD80,'DADOS_CRIACAO'!$H$2:$K$20,3,FALSE),0)</f>
        <v/>
      </c>
      <c r="BG80" s="161">
        <f>IFERROR(VLOOKUP($BD80,'DADOS_CRIACAO'!$H$2:$K$20,4,FALSE),0)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$BE81+3*IFERROR(VLOOKUP($BD81,'DADOS_CRIACAO'!$H$2:$K$20,3,FALSE),0)</f>
        <v/>
      </c>
      <c r="BG81" s="161">
        <f>IFERROR(VLOOKUP($BD81,'DADOS_CRIACAO'!$H$2:$K$20,4,FALSE),0)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$BE82+3*IFERROR(VLOOKUP($BD82,'DADOS_CRIACAO'!$H$2:$K$20,3,FALSE),0)</f>
        <v/>
      </c>
      <c r="BG82" s="161">
        <f>IFERROR(VLOOKUP($BD82,'DADOS_CRIACAO'!$H$2:$K$20,4,FALSE),0)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$BE83+3*IFERROR(VLOOKUP($BD83,'DADOS_CRIACAO'!$H$2:$K$20,3,FALSE),0)</f>
        <v/>
      </c>
      <c r="BG83" s="161">
        <f>IFERROR(VLOOKUP($BD83,'DADOS_CRIACAO'!$H$2:$K$20,4,FALSE),0)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N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 width="19.38" customWidth="1" min="479" max="479"/>
    <col width="19.38" customWidth="1" min="480" max="480"/>
    <col width="19.38" customWidth="1" min="481" max="481"/>
    <col width="19.38" customWidth="1" min="482" max="482"/>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c r="RK1" t="inlineStr">
        <is>
          <t>base da melhoria 1</t>
        </is>
      </c>
      <c r="RL1" t="inlineStr">
        <is>
          <t>base da melhoria 2</t>
        </is>
      </c>
      <c r="RM1" t="inlineStr">
        <is>
          <t>base da melhoria 3</t>
        </is>
      </c>
      <c r="RN1" t="inlineStr">
        <is>
          <t>base da melhoria 4</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IF($DF2="Corpo amaldiçoado de criação",1,0)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IF(AND($DF2="Shikigami de criação",$DI2="Com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Principal",'CONFIGURAÇÃO'!$G$143,IF(OR(DADOS_INVOC!$DB$4="Parceria",DADOS_INVOC!$DB$4="Múltiplas Invocações"),'CONFIGURAÇÃO'!$G$141,'CONFIGURAÇÃO'!$G$139))+IF($QZ$2="Não autônoma",'CONFIGURAÇÃO'!$G$145,0)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SUBSTITUTE(SUBSTITUTE(SUBSTITUTE($EQ2,"~","~~"),"*","~*"),"?","~?"),'DADOS_PROGRESSAO'!$AG$2:$AH$34,2,FALSE),$BU$2:$BU$6,0))+$DB$3)&gt;=0,"+","−")&amp;ABS((INDEX($FR2:$FV2,1,MATCH(VLOOKUP(SUBSTITUTE(SUBSTITUTE(SUBSTITUTE($EQ2,"~","~~"),"*","~*"),"?","~?"),'DADOS_PROGRESSAO'!$AG$2:$AH$34,2,FALSE),$BU$2:$BU$6,0))+$DB$3)),""))</f>
        <v/>
      </c>
      <c r="HV2" s="161">
        <f>IF($ER2="","",IFERROR(IF((INDEX($FR2:$FV2,1,MATCH(VLOOKUP(SUBSTITUTE(SUBSTITUTE(SUBSTITUTE($ER2,"~","~~"),"*","~*"),"?","~?"),'DADOS_PROGRESSAO'!$AG$2:$AH$34,2,FALSE),$BU$2:$BU$6,0))+$DB$3)&gt;=0,"+","−")&amp;ABS((INDEX($FR2:$FV2,1,MATCH(VLOOKUP(SUBSTITUTE(SUBSTITUTE(SUBSTITUTE($ER2,"~","~~"),"*","~*"),"?","~?"),'DADOS_PROGRESSAO'!$AG$2:$AH$34,2,FALSE),$BU$2:$BU$6,0))+$DB$3)),""))</f>
        <v/>
      </c>
      <c r="HW2" s="161">
        <f>IF($ES2="","",IFERROR(IF((INDEX($FR2:$FV2,1,MATCH(VLOOKUP(SUBSTITUTE(SUBSTITUTE(SUBSTITUTE($ES2,"~","~~"),"*","~*"),"?","~?"),'DADOS_PROGRESSAO'!$AG$2:$AH$34,2,FALSE),$BU$2:$BU$6,0))+$DB$3)&gt;=0,"+","−")&amp;ABS((INDEX($FR2:$FV2,1,MATCH(VLOOKUP(SUBSTITUTE(SUBSTITUTE(SUBSTITUTE($ES2,"~","~~"),"*","~*"),"?","~?"),'DADOS_PROGRESSAO'!$AG$2:$AH$34,2,FALSE),$BU$2:$BU$6,0))+$DB$3)),""))</f>
        <v/>
      </c>
      <c r="HX2" s="161">
        <f>IF($ET2="","",IFERROR(IF((INDEX($FR2:$FV2,1,MATCH(VLOOKUP(SUBSTITUTE(SUBSTITUTE(SUBSTITUTE($ET2,"~","~~"),"*","~*"),"?","~?"),'DADOS_PROGRESSAO'!$AG$2:$AH$34,2,FALSE),$BU$2:$BU$6,0))+$DB$3)&gt;=0,"+","−")&amp;ABS((INDEX($FR2:$FV2,1,MATCH(VLOOKUP(SUBSTITUTE(SUBSTITUTE(SUBSTITUTE($ET2,"~","~~"),"*","~*"),"?","~?"),'DADOS_PROGRESSAO'!$AG$2:$AH$34,2,FALSE),$BU$2:$BU$6,0))+$DB$3)),""))</f>
        <v/>
      </c>
      <c r="HY2" s="161">
        <f>IF($EU2="","",IFERROR(IF((INDEX($FR2:$FV2,1,MATCH(VLOOKUP(SUBSTITUTE(SUBSTITUTE(SUBSTITUTE($EU2,"~","~~"),"*","~*"),"?","~?"),'DADOS_PROGRESSAO'!$AG$2:$AH$34,2,FALSE),$BU$2:$BU$6,0))+$DB$3)&gt;=0,"+","−")&amp;ABS((INDEX($FR2:$FV2,1,MATCH(VLOOKUP(SUBSTITUTE(SUBSTITUTE(SUBSTITUTE($EU2,"~","~~"),"*","~*"),"?","~?"),'DADOS_PROGRESSAO'!$AG$2:$AH$34,2,FALSE),$BU$2:$BU$6,0))+$DB$3)),""))</f>
        <v/>
      </c>
      <c r="HZ2" s="161">
        <f>IF($EV2="","",IFERROR(IF((INDEX($FR2:$FV2,1,MATCH(VLOOKUP(SUBSTITUTE(SUBSTITUTE(SUBSTITUTE($EV2,"~","~~"),"*","~*"),"?","~?"),'DADOS_PROGRESSAO'!$AG$2:$AH$34,2,FALSE),$BU$2:$BU$6,0))+$DB$3)&gt;=0,"+","−")&amp;ABS((INDEX($FR2:$FV2,1,MATCH(VLOOKUP(SUBSTITUTE(SUBSTITUTE(SUBSTITUTE($EV2,"~","~~"),"*","~*"),"?","~?"),'DADOS_PROGRESSAO'!$AG$2:$AH$34,2,FALSE),$BU$2:$BU$6,0))+$DB$3)),""))</f>
        <v/>
      </c>
      <c r="IA2" s="161">
        <f>IF($EW2="","",IFERROR(IF((INDEX($FR2:$FV2,1,MATCH(VLOOKUP(SUBSTITUTE(SUBSTITUTE(SUBSTITUTE($EW2,"~","~~"),"*","~*"),"?","~?"),'DADOS_PROGRESSAO'!$AG$2:$AH$34,2,FALSE),$BU$2:$BU$6,0))+$DB$3)&gt;=0,"+","−")&amp;ABS((INDEX($FR2:$FV2,1,MATCH(VLOOKUP(SUBSTITUTE(SUBSTITUTE(SUBSTITUTE($EW2,"~","~~"),"*","~*"),"?","~?"),'DADOS_PROGRESSAO'!$AG$2:$AH$34,2,FALSE),$BU$2:$BU$6,0))+$DB$3)),""))</f>
        <v/>
      </c>
      <c r="IB2" s="161">
        <f>IF($DF2="Maldição domada","RESERVA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IFERROR(VLOOKUP($EX2,$BI$2:$BL$15,2,FALSE),0)</f>
        <v/>
      </c>
      <c r="IH2" s="161">
        <f>IFERROR(VLOOKUP($EY2,$BI$2:$BL$15,2,FALSE),0)</f>
        <v/>
      </c>
      <c r="II2" s="161">
        <f>IFERROR(VLOOKUP($EZ2,$BI$2:$BL$15,2,FALSE),0)</f>
        <v/>
      </c>
      <c r="IJ2" s="161">
        <f>IFERROR(VLOOKUP($FA2,$BI$2:$BL$15,2,FALSE),0)</f>
        <v/>
      </c>
      <c r="IK2" s="161">
        <f>IFERROR(VLOOKUP($FB2,$BI$2:$BL$15,2,FALSE),0)</f>
        <v/>
      </c>
      <c r="IL2" s="161">
        <f>IFERROR(VLOOKUP($FC2,$BI$2:$BL$15,2,FALSE),0)</f>
        <v/>
      </c>
      <c r="IM2" s="161">
        <f>IFERROR(VLOOKUP($FD2,$BI$2:$BL$15,2,FALSE),0)</f>
        <v/>
      </c>
      <c r="IN2" s="161">
        <f>IFERROR(VLOOKUP($FE2,$BI$2:$BL$15,2,FALSE),0)</f>
        <v/>
      </c>
      <c r="IO2" s="161">
        <f>IF($EX2="","",IF(1&gt;$FO2,"⚠ Este talento abre no nível 1",IF($IG2&gt;1,"⚠ Categoria "&amp;$IG2&amp;": este ganho vai até a 1 · ","")&amp;IFERROR(VLOOKUP($EX2,$BI$2:$BL$15,3,FALSE),"")))</f>
        <v/>
      </c>
      <c r="IP2" s="161">
        <f>IF($EY2="","",IF(6&gt;$FO2,"⚠ Este talento abre no nível 6",IF($IH2&gt;1,"⚠ Categoria "&amp;$IH2&amp;": este ganho vai até a 1 · ","")&amp;IFERROR(VLOOKUP($EY2,$BI$2:$BL$15,3,FALSE),"")))</f>
        <v/>
      </c>
      <c r="IQ2" s="161">
        <f>IF($EZ2="","",IF(10&gt;$FO2,"⚠ Este talento abre no nível 10",IF($II2&gt;2,"⚠ Categoria "&amp;$II2&amp;": este ganho vai até a 2 · ","")&amp;IFERROR(VLOOKUP($EZ2,$BI$2:$BL$15,3,FALSE),"")))</f>
        <v/>
      </c>
      <c r="IR2" s="161">
        <f>IF($FA2="","",IF(14&gt;$FO2,"⚠ Este talento abre no nível 14",IF($IJ2&gt;3,"⚠ Categoria "&amp;$IJ2&amp;": este ganho vai até a 3 · ","")&amp;IFERROR(VLOOKUP($FA2,$BI$2:$BL$15,3,FALSE),"")))</f>
        <v/>
      </c>
      <c r="IS2" s="161">
        <f>IF($FB2="","",IF(18&gt;$FO2,"⚠ Este talento abre no nível 18",IF($IK2&gt;3,"⚠ Categoria "&amp;$IK2&amp;": este ganho vai até a 3 · ","")&amp;IFERROR(VLOOKUP($FB2,$BI$2:$BL$15,3,FALSE),"")))</f>
        <v/>
      </c>
      <c r="IT2" s="161">
        <f>IF($FC2="","",IF(22&gt;$FO2,"⚠ Este talento abre no nível 22",IF($IL2&gt;3,"⚠ Categoria "&amp;$IL2&amp;": este ganho vai até a 3 · ","")&amp;IFERROR(VLOOKUP($FC2,$BI$2:$BL$15,3,FALSE),"")))</f>
        <v/>
      </c>
      <c r="IU2" s="161">
        <f>IF($FD2="","",IF(26&gt;$FO2,"⚠ Este talento abre no nível 26",IF($IM2&gt;3,"⚠ Categoria "&amp;$IM2&amp;": este ganho vai até a 3 · ","")&amp;IFERROR(VLOOKUP($FD2,$BI$2:$BL$15,3,FALSE),"")))</f>
        <v/>
      </c>
      <c r="IV2" s="161">
        <f>IF($FE2="","",IF(30&gt;$FO2,"⚠ Este talento abre no nível 30",IF($IN2&gt;3,"⚠ Categoria "&amp;$IN2&amp;": este ganho vai até a 3 · ","")&amp;IFERROR(VLOOKUP($FE2,$BI$2:$BL$15,3,FALSE),"")))</f>
        <v/>
      </c>
      <c r="IW2" s="161">
        <f>IF($FF2="","",IFERROR(VLOOKUP($FF2,$BI$2:$BL$15,3,FALSE),""))</f>
        <v/>
      </c>
      <c r="IX2" s="161">
        <f>IF($FG2="","",IFERROR(VLOOKUP($FG2,$BI$2:$BL$15,3,FALSE),""))</f>
        <v/>
      </c>
      <c r="IY2" s="161">
        <f>IF($FH2="","",IFERROR(VLOOKUP($FH2,$BI$2:$BL$15,3,FALSE),""))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SUBSTITUTE(SUBSTITUTE(SUBSTITUTE("Inescapável","~","~~"),"*","~*"),"?","~?"),'DADOS_MELHORIAS'!$AG$2:$AL$113,2,FALSE),"")&lt;&gt;"",COUNTIF($RB$2:$RJ$2,IFERROR(VLOOKUP(SUBSTITUTE(SUBSTITUTE(SUBSTITUTE("Inescapável","~","~~"),"*","~*"),"?","~?"),'DADOS_MELHORIAS'!$AG$2:$AL$113,2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IFERROR(MATCH($MU2,$V$2:$V$11,0),0)</f>
        <v/>
      </c>
      <c r="NK2" s="161">
        <f>IFERROR(VLOOKUP(SUBSTITUTE(SUBSTITUTE(SUBSTITUTE($MX2,"~","~~"),"*","~*"),"?","~?"),'DADOS_MELHORIAS'!$AG$2:$AL$113,2,FALSE),"")</f>
        <v/>
      </c>
      <c r="NL2" s="161">
        <f>IFERROR(VLOOKUP(SUBSTITUTE(SUBSTITUTE(SUBSTITUTE($MY2,"~","~~"),"*","~*"),"?","~?"),'DADOS_MELHORIAS'!$AG$2:$AL$113,2,FALSE),"")</f>
        <v/>
      </c>
      <c r="NM2" s="161">
        <f>IFERROR(VLOOKUP(SUBSTITUTE(SUBSTITUTE(SUBSTITUTE($MZ2,"~","~~"),"*","~*"),"?","~?"),'DADOS_MELHORIAS'!$AG$2:$AL$113,2,FALSE),"")</f>
        <v/>
      </c>
      <c r="NN2" s="161">
        <f>IFERROR(VLOOKUP(SUBSTITUTE(SUBSTITUTE(SUBSTITUTE($NA2,"~","~~"),"*","~*"),"?","~?"),'DADOS_MELHORIAS'!$AG$2:$AL$113,2,FALSE),"")</f>
        <v/>
      </c>
      <c r="NO2" s="161">
        <f>IFERROR(VLOOKUP(SUBSTITUTE(SUBSTITUTE(SUBSTITUTE($MX2,"~","~~"),"*","~*"),"?","~?"),'DADOS_MELHORIAS'!$AG$2:$AL$113,3,FALSE),0)</f>
        <v/>
      </c>
      <c r="NP2" s="161">
        <f>IFERROR(VLOOKUP(SUBSTITUTE(SUBSTITUTE(SUBSTITUTE($MY2,"~","~~"),"*","~*"),"?","~?"),'DADOS_MELHORIAS'!$AG$2:$AL$113,3,FALSE),0)</f>
        <v/>
      </c>
      <c r="NQ2" s="161">
        <f>IFERROR(VLOOKUP(SUBSTITUTE(SUBSTITUTE(SUBSTITUTE($MZ2,"~","~~"),"*","~*"),"?","~?"),'DADOS_MELHORIAS'!$AG$2:$AL$113,3,FALSE),0)</f>
        <v/>
      </c>
      <c r="NR2" s="161">
        <f>IFERROR(VLOOKUP(SUBSTITUTE(SUBSTITUTE(SUBSTITUTE($NA2,"~","~~"),"*","~*"),"?","~?"),'DADOS_MELHORIAS'!$AG$2:$AL$113,3,FALSE),0)</f>
        <v/>
      </c>
      <c r="NS2" s="161">
        <f>IF($MS2=0,0,IF($NJ2=0,0,INDEX($X$2:$X$11,$NJ2)))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IF($NJ2=0,0,IF(INDEX($W$2:$W$11,$NJ2)="",0,IF((COUNTIF(INDEX($EL$2:$EP$13,$MO2,0),INDEX($W$2:$W$11,$NJ2))+COUNTIF(INDEX($QV$2:$QY$13,$MO2,0),INDEX($W$2:$W$11,$NJ2)))=0,1,0)))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SUBSTITUTE(SUBSTITUTE(SUBSTITUTE($MX2,"~","~~"),"*","~*"),"?","~?"),'DADOS_MELHORIAS'!$AG$2:$AL$113,4,FALSE),0)+IFERROR(VLOOKUP(SUBSTITUTE(SUBSTITUTE(SUBSTITUTE($MY2,"~","~~"),"*","~*"),"?","~?"),'DADOS_MELHORIAS'!$AG$2:$AL$113,4,FALSE),0)+IFERROR(VLOOKUP(SUBSTITUTE(SUBSTITUTE(SUBSTITUTE($MZ2,"~","~~"),"*","~*"),"?","~?"),'DADOS_MELHORIAS'!$AG$2:$AL$113,4,FALSE),0)+IFERROR(VLOOKUP(SUBSTITUTE(SUBSTITUTE(SUBSTITUTE($NA2,"~","~~"),"*","~*"),"?","~?"),'DADOS_MELHORIAS'!$AG$2:$AL$113,4,FALSE),0)</f>
        <v/>
      </c>
      <c r="OD2" s="161">
        <f>IFERROR(VLOOKUP(SUBSTITUTE(SUBSTITUTE(SUBSTITUTE($MX2,"~","~~"),"*","~*"),"?","~?"),'DADOS_MELHORIAS'!$AG$2:$AL$113,6,FALSE),0)+IFERROR(VLOOKUP(SUBSTITUTE(SUBSTITUTE(SUBSTITUTE($MY2,"~","~~"),"*","~*"),"?","~?"),'DADOS_MELHORIAS'!$AG$2:$AL$113,6,FALSE),0)+IFERROR(VLOOKUP(SUBSTITUTE(SUBSTITUTE(SUBSTITUTE($MZ2,"~","~~"),"*","~*"),"?","~?"),'DADOS_MELHORIAS'!$AG$2:$AL$113,6,FALSE),0)+IFERROR(VLOOKUP(SUBSTITUTE(SUBSTITUTE(SUBSTITUTE($NA2,"~","~~"),"*","~*"),"?","~?"),'DADOS_MELHORIAS'!$AG$2:$AL$113,6,FALSE),0)</f>
        <v/>
      </c>
      <c r="OE2" s="161">
        <f>TEXTJOIN(", ",TRUE,IF(IFERROR(VLOOKUP(SUBSTITUTE(SUBSTITUTE(SUBSTITUTE($MX2,"~","~~"),"*","~*"),"?","~?"),'DADOS_MELHORIAS'!$AG$2:$AL$113,5,FALSE),0)=1,$MX2,""),IF(IFERROR(VLOOKUP(SUBSTITUTE(SUBSTITUTE(SUBSTITUTE($MY2,"~","~~"),"*","~*"),"?","~?"),'DADOS_MELHORIAS'!$AG$2:$AL$113,5,FALSE),0)=1,$MY2,""),IF(IFERROR(VLOOKUP(SUBSTITUTE(SUBSTITUTE(SUBSTITUTE($MZ2,"~","~~"),"*","~*"),"?","~?"),'DADOS_MELHORIAS'!$AG$2:$AL$113,5,FALSE),0)=1,$MZ2,""),IF(IFERROR(VLOOKUP(SUBSTITUTE(SUBSTITUTE(SUBSTITUTE($NA2,"~","~~"),"*","~*"),"?","~?"),'DADOS_MELHORIAS'!$AG$2:$AL$113,5,FALSE),0)=1,$NA2,""))</f>
        <v/>
      </c>
      <c r="OF2" s="161">
        <f>IF($NJ2=0,0,INDEX($Y$2:$Y$11,$NJ2))</f>
        <v/>
      </c>
      <c r="OG2" s="161">
        <f>IF($NJ2=0,0,INDEX($Z$2:$Z$11,$NJ2))</f>
        <v/>
      </c>
      <c r="OH2" s="161">
        <f>IF($NJ2=0,0,INDEX($AB$2:$AB$11,$NJ2))</f>
        <v/>
      </c>
      <c r="OI2" s="161">
        <f>IFERROR(VLOOKUP(SUBSTITUTE(SUBSTITUTE(SUBSTITUTE($NB2,"~","~~"),"*","~*"),"?","~?"),'DADOS_RESTRICOES'!$M$2:$Q$54,3,FALSE),0)</f>
        <v/>
      </c>
      <c r="OJ2" s="161">
        <f>IFERROR(VLOOKUP(SUBSTITUTE(SUBSTITUTE(SUBSTITUTE($NC2,"~","~~"),"*","~*"),"?","~?"),'DADOS_RESTRICOES'!$M$2:$Q$54,3,FALSE),0)</f>
        <v/>
      </c>
      <c r="OK2" s="161">
        <f>IFERROR(VLOOKUP(SUBSTITUTE(SUBSTITUTE(SUBSTITUTE($NB2,"~","~~"),"*","~*"),"?","~?"),'DADOS_RESTRICOES'!$M$2:$Q$54,2,FALSE),"")</f>
        <v/>
      </c>
      <c r="OL2" s="161">
        <f>IFERROR(VLOOKUP(SUBSTITUTE(SUBSTITUTE(SUBSTITUTE($NC2,"~","~~"),"*","~*"),"?","~?"),'DADOS_RESTRICOES'!$M$2:$Q$54,2,FALSE),"")</f>
        <v/>
      </c>
      <c r="OM2" s="161">
        <f>COUNTIF($NS2:$NW2,1)</f>
        <v/>
      </c>
      <c r="ON2" s="161">
        <f>COUNTIF($NS2:$NW2,2)</f>
        <v/>
      </c>
      <c r="OO2" s="161">
        <f>COUNTIF($NS2:$NW2,3)</f>
        <v/>
      </c>
      <c r="OP2" s="161">
        <f>COUNTIF($NS2:$NW2,4)</f>
        <v/>
      </c>
      <c r="OQ2" s="161">
        <f>COUNTIF($NS2:$NW2,5)</f>
        <v/>
      </c>
      <c r="OR2" s="161">
        <f>COUNTIF($NS2:$NW2,6)</f>
        <v/>
      </c>
      <c r="OS2" s="161">
        <f>COUNTIF($OI2:$OJ2,1)</f>
        <v/>
      </c>
      <c r="OT2" s="161">
        <f>COUNTIF($OI2:$OJ2,2)+$OF2</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IF($MS2=0,0,(IF(COUNTIF($RK2:$RN2,"Salto")&gt;0,1,0)+IF(COUNTIF($RK2:$RN2,"Queima")&gt;0,1,0)+IF(COUNTIF($RK2:$RN2,"Estilhaço")&gt;0,1,0))*FLOOR($PD2/2,1))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SUBSTITUTE(SUBSTITUTE(SUBSTITUTE($NB2,"~","~~"),"*","~*"),"?","~?"),'DADOS_RESTRICOES'!$M$2:$Q$54,4,FALSE),0)+IFERROR(VLOOKUP(SUBSTITUTE(SUBSTITUTE(SUBSTITUTE($NC2,"~","~~"),"*","~*"),"?","~?"),'DADOS_RESTRICOES'!$M$2:$Q$54,4,FALSE),0)&gt;1,$OK2&amp;" e "&amp;$OL2&amp;" são as duas de frequência",""),IF(AND((COUNTIF($RK2:$RN2,"Rápido")+COUNTIF($OK2:$OL2,"Rápido"))&gt;0,(COUNTIF($MX2:$NA2,"Atrasar")+COUNTIF($OK2:$OL2,"Atrasar"))&gt;0),"Rápido não entra com Atrasar",""),IF(AND((COUNTIF($RK2:$RN2,"Reação")+COUNTIF($OK2:$OL2,"Reação"))&gt;0,(COUNTIF($RK2:$RN2,"Rápido")+COUNTIF($OK2:$OL2,"Rápido"))&gt;0),"Reação não entra com Rápido",""),IF(AND((COUNTIF($RK2:$RN2,"Reação")+COUNTIF($OK2:$OL2,"Reação"))&gt;0,(COUNTIF($RK2:$RN2,"Armado")+COUNTIF($OK2:$OL2,"Armado"))&gt;0),"Reação não entra com Armado",""),IF(AND((COUNTIF($RK2:$RN2,"Reação")+COUNTIF($OK2:$OL2,"Reação"))&gt;0,(COUNTIF($MX2:$NA2,"Atrasar")+COUNTIF($OK2:$OL2,"Atrasar"))&gt;0),"Reação não entra com Atrasar",""),IF(AND((COUNTIF($RK2:$RN2,"Reação")+COUNTIF($OK2:$OL2,"Reação"))&gt;0,(COUNTIF($MX2:$NA2,"Parado")+COUNTIF($OK2:$OL2,"Parado"))&gt;0),"Reação não entra com Parado",""),IF(AND((COUNTIF($MX2:$NA2,"Atrasar")+COUNTIF($OK2:$OL2,"Atrasar"))&gt;0,(COUNTIF($MX2:$NA2,"Parado")+COUNTIF($OK2:$OL2,"Parado"))&gt;0),"Atrasar não entra com Parado",""),IF(AND((COUNTIF($RK2:$RN2,"Armado")+COUNTIF($OK2:$OL2,"Armado"))&gt;0,(COUNTIF($MX2:$NA2,"Carregar")+COUNTIF($OK2:$OL2,"Carregar"))&gt;0),"Armado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Resistência",""),IF(AND(COUNTIF($RK2:$RN2,"Inescapável")&gt;0,OR($OU2&gt;1,$OV2&gt;0)),"Inescapável não aceita outra peça",""),IF(AND($MS2&gt;0,$PD2*IF(COUNTIF($RK2:$RN2,"Remate")&gt;0,1.25,1)+$PE2&gt;4*$MS2),($PD2*IF(COUNTIF($RK2:$RN2,"Remate")&gt;0,1.25,1)+$PE2)&amp;" dados somando repetições"&amp;IF(COUNTIF($RK2:$RN2,"Remate")&gt;0," e o Remate","")&amp;": o teto da Classe "&amp;$MS2&amp;" é "&amp;4*$MS2,""))),IF(AND($MX2&lt;&gt;"",COUNTIF('DADOS_MELHORIAS'!$O$2:$O$113,SUBSTITUTE(SUBSTITUTE(SUBSTITUTE($MX2,"~","~~"),"*","~*"),"?","~?"))=0),"Melhoria não cadastrada ou com erro: "&amp;$MX2,""),IF(AND($MY2&lt;&gt;"",COUNTIF('DADOS_MELHORIAS'!$O$2:$O$113,SUBSTITUTE(SUBSTITUTE(SUBSTITUTE($MY2,"~","~~"),"*","~*"),"?","~?"))=0),"Melhoria não cadastrada ou com erro: "&amp;$MY2,""),IF(AND($MZ2&lt;&gt;"",COUNTIF('DADOS_MELHORIAS'!$O$2:$O$113,SUBSTITUTE(SUBSTITUTE(SUBSTITUTE($MZ2,"~","~~"),"*","~*"),"?","~?"))=0),"Melhoria não cadastrada ou com erro: "&amp;$MZ2,""),IF(AND($NA2&lt;&gt;"",COUNTIF('DADOS_MELHORIAS'!$O$2:$O$113,SUBSTITUTE(SUBSTITUTE(SUBSTITUTE($NA2,"~","~~"),"*","~*"),"?","~?"))=0),"Melhoria não cadastrada ou com erro: "&amp;$NA2,""),IF(AND($NB2&lt;&gt;"",COUNTIF('DADOS_RESTRICOES'!$M$2:$M$54,SUBSTITUTE(SUBSTITUTE(SUBSTITUTE($NB2,"~","~~"),"*","~*"),"?","~?"))=0),"Restrição não cadastrada ou com erro: "&amp;$NB2,""),IF(AND($NC2&lt;&gt;"",COUNTIF('DADOS_RESTRICOES'!$M$2:$M$54,SUBSTITUTE(SUBSTITUTE(SUBSTITUTE($NC2,"~","~~"),"*","~*"),"?","~?"))=0),"Restrição não cadastrada ou com erro: "&amp;$NC2,"")))</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dela",IF(COUNTIF($OK2:$OL2,"Atrasar")&gt;0,"Sua Ação Completa",IF(COUNTIF($RK2:$RN2,"Rápido")&gt;0,"Sua Bônus",IF(COUNTIF($RK2:$RN2,"Reação")&gt;0,"Sua Reação","Sua Padrão")))&amp;" + a básica dela"&amp;IF(COUNTIF($RK2:$RN2,"Reação")&gt;0," e a coletiva","")&amp;IF(COUNTIF($OK2:$OL2,"Carregar")&gt;0," · em dois turnos","")))</f>
        <v/>
      </c>
      <c r="QC2" s="161">
        <f>IF($MW2&lt;&gt;"",$MW2,IF($NJ2=0,"",INDEX($AA$2:$AA$11,$NJ2)))</f>
        <v/>
      </c>
      <c r="QD2" s="161">
        <f>IF(OR($ND2=0,$NJ2=0),"",IF(COUNTIF($RK2:$RN2,"Inescapável")&gt;0,"Automático",IF($QC2="Ataque",IF($NH2="","Ataque","Ataque "&amp;IF(($NH2+2*IF(COUNTIF($RK2:$RN2,"Precisão")&gt;0,1,0))&gt;=0,"+","−")&amp;ABS(($NH2+2*IF(COUNTIF($RK2:$RN2,"Precisão")&gt;0,1,0))))&amp;IF($OD2&gt;0," · TR"&amp;IF($NI2="",""," CD "&amp;$NI2),""),IF(LEFT($QC2,2)="TR",$QC2&amp;IF($NI2="",""," · CD "&amp;$NI2)&amp;IF(COUNTIF($RK2:$RN2,"Certeiro")&gt;0,"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COUNTIF($RK2:$RN2,"Longe")+3*COUNTIF($RK2:$RN2,"Muito Longe")</f>
        <v/>
      </c>
      <c r="QG2" s="161">
        <f>COUNTIF($RK2:$RN2,"Maior")+3*COUNTIF($RK2:$RN2,"Muito Maior")</f>
        <v/>
      </c>
      <c r="QH2" s="161">
        <f>IF($NJ2=0,0,CHOOSE(1+INDEX($AC$2:$AC$11,$NJ2),0,$QF2,$QG2,$QF2+$QG2))</f>
        <v/>
      </c>
      <c r="QI2" s="161">
        <f>IF($NJ2=0,0,CHOOSE(1+INDEX($AD$2:$AD$11,$NJ2),0,$QF2,$QG2,$QF2+$QG2))</f>
        <v/>
      </c>
      <c r="QJ2" s="161">
        <f>IF(OR($ND2=0,$NJ2=0),"",INDEX($AI$2:$AN$41,($NJ2-1)*4+IF($MS2=0,1,IF($MS2&lt;=5,2,IF($MS2=6,3,4))),1+MIN(5,$QH2))&amp;INDEX($AO$2:$AT$41,($NJ2-1)*4+IF($MS2=0,1,IF($MS2&lt;=5,2,IF($MS2=6,3,4))),1+MIN(5,$QI2))&amp;IF(INDEX($AE$2:$AE$11,$NJ2)=1,IF(COUNTIF($RK2:$RN2,"Mais Um")&gt;0," · +"&amp;COUNTIF($RK2:$RN2,"Mais Um")&amp;IF(COUNTIF($RK2:$RN2,"Mais Um")&gt;1," alvos"," alvo"),"")&amp;IF(COUNTIF($RK2:$RN2,"Rajada")&gt;0,IF($MS2=0,"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Principal",'CONFIGURAÇÃO'!$G$144,IF(OR(DADOS_INVOC!$DB$4="Parceria",DADOS_INVOC!$DB$4="Múltiplas Invocações"),'CONFIGURAÇÃO'!$G$142,'CONFIGURAÇÃO'!$G$140))+IF($QZ$2="Não autônoma",'CONFIGURAÇÃO'!$G$145,0)</f>
        <v/>
      </c>
      <c r="RB2">
        <f>IF($RA$2&gt;=1,$EL$2,"")</f>
        <v/>
      </c>
      <c r="RC2">
        <f>IF($RA$2&gt;=2,$EM$2,"")</f>
        <v/>
      </c>
      <c r="RD2">
        <f>IF($RA$2&gt;=7,$EN$2,"")</f>
        <v/>
      </c>
      <c r="RE2">
        <f>IF($RA$2&gt;=8,$EO$2,"")</f>
        <v/>
      </c>
      <c r="RF2">
        <f>IF($RA$2&gt;=9,$EP$2,"")</f>
        <v/>
      </c>
      <c r="RG2">
        <f>IF($RA$2&gt;=3,$QV$2,"")</f>
        <v/>
      </c>
      <c r="RH2">
        <f>IF($RA$2&gt;=4,$QW$2,"")</f>
        <v/>
      </c>
      <c r="RI2">
        <f>IF($RA$2&gt;=5,$QX$2,"")</f>
        <v/>
      </c>
      <c r="RJ2">
        <f>IF($RA$2&gt;=6,$QY$2,"")</f>
        <v/>
      </c>
      <c r="RK2">
        <f>IF($MX2="","",IFERROR(VLOOKUP(SUBSTITUTE(SUBSTITUTE(SUBSTITUTE($MX2,"~","~~"),"*","~*"),"?","~?"),'DADOS_MELHORIAS'!$O$2:$X$113,10,FALSE),$MX2))</f>
        <v/>
      </c>
      <c r="RL2">
        <f>IF($MY2="","",IFERROR(VLOOKUP(SUBSTITUTE(SUBSTITUTE(SUBSTITUTE($MY2,"~","~~"),"*","~*"),"?","~?"),'DADOS_MELHORIAS'!$O$2:$X$113,10,FALSE),$MY2))</f>
        <v/>
      </c>
      <c r="RM2">
        <f>IF($MZ2="","",IFERROR(VLOOKUP(SUBSTITUTE(SUBSTITUTE(SUBSTITUTE($MZ2,"~","~~"),"*","~*"),"?","~?"),'DADOS_MELHORIAS'!$O$2:$X$113,10,FALSE),$MZ2))</f>
        <v/>
      </c>
      <c r="RN2">
        <f>IF($NA2="","",IFERROR(VLOOKUP(SUBSTITUTE(SUBSTITUTE(SUBSTITUTE($NA2,"~","~~"),"*","~*"),"?","~?"),'DADOS_MELHORIAS'!$O$2:$X$113,10,FALSE),$NA2))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IF($DF3="Corpo amaldiçoado de criação",1,0)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IF(AND($DF3="Shikigami de criação",$DI3="Com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Principal",'CONFIGURAÇÃO'!$G$143,IF(OR(DADOS_INVOC!$DB$4="Parceria",DADOS_INVOC!$DB$4="Múltiplas Invocações"),'CONFIGURAÇÃO'!$G$141,'CONFIGURAÇÃO'!$G$139))+IF($QZ$3="Não autônoma",'CONFIGURAÇÃO'!$G$145,0)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SUBSTITUTE(SUBSTITUTE(SUBSTITUTE($EQ3,"~","~~"),"*","~*"),"?","~?"),'DADOS_PROGRESSAO'!$AG$2:$AH$34,2,FALSE),$BU$2:$BU$6,0))+$DB$3)&gt;=0,"+","−")&amp;ABS((INDEX($FR3:$FV3,1,MATCH(VLOOKUP(SUBSTITUTE(SUBSTITUTE(SUBSTITUTE($EQ3,"~","~~"),"*","~*"),"?","~?"),'DADOS_PROGRESSAO'!$AG$2:$AH$34,2,FALSE),$BU$2:$BU$6,0))+$DB$3)),""))</f>
        <v/>
      </c>
      <c r="HV3" s="161">
        <f>IF($ER3="","",IFERROR(IF((INDEX($FR3:$FV3,1,MATCH(VLOOKUP(SUBSTITUTE(SUBSTITUTE(SUBSTITUTE($ER3,"~","~~"),"*","~*"),"?","~?"),'DADOS_PROGRESSAO'!$AG$2:$AH$34,2,FALSE),$BU$2:$BU$6,0))+$DB$3)&gt;=0,"+","−")&amp;ABS((INDEX($FR3:$FV3,1,MATCH(VLOOKUP(SUBSTITUTE(SUBSTITUTE(SUBSTITUTE($ER3,"~","~~"),"*","~*"),"?","~?"),'DADOS_PROGRESSAO'!$AG$2:$AH$34,2,FALSE),$BU$2:$BU$6,0))+$DB$3)),""))</f>
        <v/>
      </c>
      <c r="HW3" s="161">
        <f>IF($ES3="","",IFERROR(IF((INDEX($FR3:$FV3,1,MATCH(VLOOKUP(SUBSTITUTE(SUBSTITUTE(SUBSTITUTE($ES3,"~","~~"),"*","~*"),"?","~?"),'DADOS_PROGRESSAO'!$AG$2:$AH$34,2,FALSE),$BU$2:$BU$6,0))+$DB$3)&gt;=0,"+","−")&amp;ABS((INDEX($FR3:$FV3,1,MATCH(VLOOKUP(SUBSTITUTE(SUBSTITUTE(SUBSTITUTE($ES3,"~","~~"),"*","~*"),"?","~?"),'DADOS_PROGRESSAO'!$AG$2:$AH$34,2,FALSE),$BU$2:$BU$6,0))+$DB$3)),""))</f>
        <v/>
      </c>
      <c r="HX3" s="161">
        <f>IF($ET3="","",IFERROR(IF((INDEX($FR3:$FV3,1,MATCH(VLOOKUP(SUBSTITUTE(SUBSTITUTE(SUBSTITUTE($ET3,"~","~~"),"*","~*"),"?","~?"),'DADOS_PROGRESSAO'!$AG$2:$AH$34,2,FALSE),$BU$2:$BU$6,0))+$DB$3)&gt;=0,"+","−")&amp;ABS((INDEX($FR3:$FV3,1,MATCH(VLOOKUP(SUBSTITUTE(SUBSTITUTE(SUBSTITUTE($ET3,"~","~~"),"*","~*"),"?","~?"),'DADOS_PROGRESSAO'!$AG$2:$AH$34,2,FALSE),$BU$2:$BU$6,0))+$DB$3)),""))</f>
        <v/>
      </c>
      <c r="HY3" s="161">
        <f>IF($EU3="","",IFERROR(IF((INDEX($FR3:$FV3,1,MATCH(VLOOKUP(SUBSTITUTE(SUBSTITUTE(SUBSTITUTE($EU3,"~","~~"),"*","~*"),"?","~?"),'DADOS_PROGRESSAO'!$AG$2:$AH$34,2,FALSE),$BU$2:$BU$6,0))+$DB$3)&gt;=0,"+","−")&amp;ABS((INDEX($FR3:$FV3,1,MATCH(VLOOKUP(SUBSTITUTE(SUBSTITUTE(SUBSTITUTE($EU3,"~","~~"),"*","~*"),"?","~?"),'DADOS_PROGRESSAO'!$AG$2:$AH$34,2,FALSE),$BU$2:$BU$6,0))+$DB$3)),""))</f>
        <v/>
      </c>
      <c r="HZ3" s="161">
        <f>IF($EV3="","",IFERROR(IF((INDEX($FR3:$FV3,1,MATCH(VLOOKUP(SUBSTITUTE(SUBSTITUTE(SUBSTITUTE($EV3,"~","~~"),"*","~*"),"?","~?"),'DADOS_PROGRESSAO'!$AG$2:$AH$34,2,FALSE),$BU$2:$BU$6,0))+$DB$3)&gt;=0,"+","−")&amp;ABS((INDEX($FR3:$FV3,1,MATCH(VLOOKUP(SUBSTITUTE(SUBSTITUTE(SUBSTITUTE($EV3,"~","~~"),"*","~*"),"?","~?"),'DADOS_PROGRESSAO'!$AG$2:$AH$34,2,FALSE),$BU$2:$BU$6,0))+$DB$3)),""))</f>
        <v/>
      </c>
      <c r="IA3" s="161">
        <f>IF($EW3="","",IFERROR(IF((INDEX($FR3:$FV3,1,MATCH(VLOOKUP(SUBSTITUTE(SUBSTITUTE(SUBSTITUTE($EW3,"~","~~"),"*","~*"),"?","~?"),'DADOS_PROGRESSAO'!$AG$2:$AH$34,2,FALSE),$BU$2:$BU$6,0))+$DB$3)&gt;=0,"+","−")&amp;ABS((INDEX($FR3:$FV3,1,MATCH(VLOOKUP(SUBSTITUTE(SUBSTITUTE(SUBSTITUTE($EW3,"~","~~"),"*","~*"),"?","~?"),'DADOS_PROGRESSAO'!$AG$2:$AH$34,2,FALSE),$BU$2:$BU$6,0))+$DB$3)),""))</f>
        <v/>
      </c>
      <c r="IB3" s="161">
        <f>IF($DF3="Maldição domada","RESERVA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IFERROR(VLOOKUP($EX3,$BI$2:$BL$15,2,FALSE),0)</f>
        <v/>
      </c>
      <c r="IH3" s="161">
        <f>IFERROR(VLOOKUP($EY3,$BI$2:$BL$15,2,FALSE),0)</f>
        <v/>
      </c>
      <c r="II3" s="161">
        <f>IFERROR(VLOOKUP($EZ3,$BI$2:$BL$15,2,FALSE),0)</f>
        <v/>
      </c>
      <c r="IJ3" s="161">
        <f>IFERROR(VLOOKUP($FA3,$BI$2:$BL$15,2,FALSE),0)</f>
        <v/>
      </c>
      <c r="IK3" s="161">
        <f>IFERROR(VLOOKUP($FB3,$BI$2:$BL$15,2,FALSE),0)</f>
        <v/>
      </c>
      <c r="IL3" s="161">
        <f>IFERROR(VLOOKUP($FC3,$BI$2:$BL$15,2,FALSE),0)</f>
        <v/>
      </c>
      <c r="IM3" s="161">
        <f>IFERROR(VLOOKUP($FD3,$BI$2:$BL$15,2,FALSE),0)</f>
        <v/>
      </c>
      <c r="IN3" s="161">
        <f>IFERROR(VLOOKUP($FE3,$BI$2:$BL$15,2,FALSE),0)</f>
        <v/>
      </c>
      <c r="IO3" s="161">
        <f>IF($EX3="","",IF(1&gt;$FO3,"⚠ Este talento abre no nível 1",IF($IG3&gt;1,"⚠ Categoria "&amp;$IG3&amp;": este ganho vai até a 1 · ","")&amp;IFERROR(VLOOKUP($EX3,$BI$2:$BL$15,3,FALSE),"")))</f>
        <v/>
      </c>
      <c r="IP3" s="161">
        <f>IF($EY3="","",IF(6&gt;$FO3,"⚠ Este talento abre no nível 6",IF($IH3&gt;1,"⚠ Categoria "&amp;$IH3&amp;": este ganho vai até a 1 · ","")&amp;IFERROR(VLOOKUP($EY3,$BI$2:$BL$15,3,FALSE),"")))</f>
        <v/>
      </c>
      <c r="IQ3" s="161">
        <f>IF($EZ3="","",IF(10&gt;$FO3,"⚠ Este talento abre no nível 10",IF($II3&gt;2,"⚠ Categoria "&amp;$II3&amp;": este ganho vai até a 2 · ","")&amp;IFERROR(VLOOKUP($EZ3,$BI$2:$BL$15,3,FALSE),"")))</f>
        <v/>
      </c>
      <c r="IR3" s="161">
        <f>IF($FA3="","",IF(14&gt;$FO3,"⚠ Este talento abre no nível 14",IF($IJ3&gt;3,"⚠ Categoria "&amp;$IJ3&amp;": este ganho vai até a 3 · ","")&amp;IFERROR(VLOOKUP($FA3,$BI$2:$BL$15,3,FALSE),"")))</f>
        <v/>
      </c>
      <c r="IS3" s="161">
        <f>IF($FB3="","",IF(18&gt;$FO3,"⚠ Este talento abre no nível 18",IF($IK3&gt;3,"⚠ Categoria "&amp;$IK3&amp;": este ganho vai até a 3 · ","")&amp;IFERROR(VLOOKUP($FB3,$BI$2:$BL$15,3,FALSE),"")))</f>
        <v/>
      </c>
      <c r="IT3" s="161">
        <f>IF($FC3="","",IF(22&gt;$FO3,"⚠ Este talento abre no nível 22",IF($IL3&gt;3,"⚠ Categoria "&amp;$IL3&amp;": este ganho vai até a 3 · ","")&amp;IFERROR(VLOOKUP($FC3,$BI$2:$BL$15,3,FALSE),"")))</f>
        <v/>
      </c>
      <c r="IU3" s="161">
        <f>IF($FD3="","",IF(26&gt;$FO3,"⚠ Este talento abre no nível 26",IF($IM3&gt;3,"⚠ Categoria "&amp;$IM3&amp;": este ganho vai até a 3 · ","")&amp;IFERROR(VLOOKUP($FD3,$BI$2:$BL$15,3,FALSE),"")))</f>
        <v/>
      </c>
      <c r="IV3" s="161">
        <f>IF($FE3="","",IF(30&gt;$FO3,"⚠ Este talento abre no nível 30",IF($IN3&gt;3,"⚠ Categoria "&amp;$IN3&amp;": este ganho vai até a 3 · ","")&amp;IFERROR(VLOOKUP($FE3,$BI$2:$BL$15,3,FALSE),"")))</f>
        <v/>
      </c>
      <c r="IW3" s="161">
        <f>IF($FF3="","",IFERROR(VLOOKUP($FF3,$BI$2:$BL$15,3,FALSE),""))</f>
        <v/>
      </c>
      <c r="IX3" s="161">
        <f>IF($FG3="","",IFERROR(VLOOKUP($FG3,$BI$2:$BL$15,3,FALSE),""))</f>
        <v/>
      </c>
      <c r="IY3" s="161">
        <f>IF($FH3="","",IFERROR(VLOOKUP($FH3,$BI$2:$BL$15,3,FALSE),""))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SUBSTITUTE(SUBSTITUTE(SUBSTITUTE("Inescapável","~","~~"),"*","~*"),"?","~?"),'DADOS_MELHORIAS'!$AG$2:$AL$113,2,FALSE),"")&lt;&gt;"",COUNTIF($RB$3:$RJ$3,IFERROR(VLOOKUP(SUBSTITUTE(SUBSTITUTE(SUBSTITUTE("Inescapável","~","~~"),"*","~*"),"?","~?"),'DADOS_MELHORIAS'!$AG$2:$AL$113,2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IFERROR(MATCH($MU3,$V$2:$V$11,0),0)</f>
        <v/>
      </c>
      <c r="NK3" s="161">
        <f>IFERROR(VLOOKUP(SUBSTITUTE(SUBSTITUTE(SUBSTITUTE($MX3,"~","~~"),"*","~*"),"?","~?"),'DADOS_MELHORIAS'!$AG$2:$AL$113,2,FALSE),"")</f>
        <v/>
      </c>
      <c r="NL3" s="161">
        <f>IFERROR(VLOOKUP(SUBSTITUTE(SUBSTITUTE(SUBSTITUTE($MY3,"~","~~"),"*","~*"),"?","~?"),'DADOS_MELHORIAS'!$AG$2:$AL$113,2,FALSE),"")</f>
        <v/>
      </c>
      <c r="NM3" s="161">
        <f>IFERROR(VLOOKUP(SUBSTITUTE(SUBSTITUTE(SUBSTITUTE($MZ3,"~","~~"),"*","~*"),"?","~?"),'DADOS_MELHORIAS'!$AG$2:$AL$113,2,FALSE),"")</f>
        <v/>
      </c>
      <c r="NN3" s="161">
        <f>IFERROR(VLOOKUP(SUBSTITUTE(SUBSTITUTE(SUBSTITUTE($NA3,"~","~~"),"*","~*"),"?","~?"),'DADOS_MELHORIAS'!$AG$2:$AL$113,2,FALSE),"")</f>
        <v/>
      </c>
      <c r="NO3" s="161">
        <f>IFERROR(VLOOKUP(SUBSTITUTE(SUBSTITUTE(SUBSTITUTE($MX3,"~","~~"),"*","~*"),"?","~?"),'DADOS_MELHORIAS'!$AG$2:$AL$113,3,FALSE),0)</f>
        <v/>
      </c>
      <c r="NP3" s="161">
        <f>IFERROR(VLOOKUP(SUBSTITUTE(SUBSTITUTE(SUBSTITUTE($MY3,"~","~~"),"*","~*"),"?","~?"),'DADOS_MELHORIAS'!$AG$2:$AL$113,3,FALSE),0)</f>
        <v/>
      </c>
      <c r="NQ3" s="161">
        <f>IFERROR(VLOOKUP(SUBSTITUTE(SUBSTITUTE(SUBSTITUTE($MZ3,"~","~~"),"*","~*"),"?","~?"),'DADOS_MELHORIAS'!$AG$2:$AL$113,3,FALSE),0)</f>
        <v/>
      </c>
      <c r="NR3" s="161">
        <f>IFERROR(VLOOKUP(SUBSTITUTE(SUBSTITUTE(SUBSTITUTE($NA3,"~","~~"),"*","~*"),"?","~?"),'DADOS_MELHORIAS'!$AG$2:$AL$113,3,FALSE),0)</f>
        <v/>
      </c>
      <c r="NS3" s="161">
        <f>IF($MS3=0,0,IF($NJ3=0,0,INDEX($X$2:$X$11,$NJ3)))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IF($NJ3=0,0,IF(INDEX($W$2:$W$11,$NJ3)="",0,IF((COUNTIF(INDEX($EL$2:$EP$13,$MO3,0),INDEX($W$2:$W$11,$NJ3))+COUNTIF(INDEX($QV$2:$QY$13,$MO3,0),INDEX($W$2:$W$11,$NJ3)))=0,1,0)))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SUBSTITUTE(SUBSTITUTE(SUBSTITUTE($MX3,"~","~~"),"*","~*"),"?","~?"),'DADOS_MELHORIAS'!$AG$2:$AL$113,4,FALSE),0)+IFERROR(VLOOKUP(SUBSTITUTE(SUBSTITUTE(SUBSTITUTE($MY3,"~","~~"),"*","~*"),"?","~?"),'DADOS_MELHORIAS'!$AG$2:$AL$113,4,FALSE),0)+IFERROR(VLOOKUP(SUBSTITUTE(SUBSTITUTE(SUBSTITUTE($MZ3,"~","~~"),"*","~*"),"?","~?"),'DADOS_MELHORIAS'!$AG$2:$AL$113,4,FALSE),0)+IFERROR(VLOOKUP(SUBSTITUTE(SUBSTITUTE(SUBSTITUTE($NA3,"~","~~"),"*","~*"),"?","~?"),'DADOS_MELHORIAS'!$AG$2:$AL$113,4,FALSE),0)</f>
        <v/>
      </c>
      <c r="OD3" s="161">
        <f>IFERROR(VLOOKUP(SUBSTITUTE(SUBSTITUTE(SUBSTITUTE($MX3,"~","~~"),"*","~*"),"?","~?"),'DADOS_MELHORIAS'!$AG$2:$AL$113,6,FALSE),0)+IFERROR(VLOOKUP(SUBSTITUTE(SUBSTITUTE(SUBSTITUTE($MY3,"~","~~"),"*","~*"),"?","~?"),'DADOS_MELHORIAS'!$AG$2:$AL$113,6,FALSE),0)+IFERROR(VLOOKUP(SUBSTITUTE(SUBSTITUTE(SUBSTITUTE($MZ3,"~","~~"),"*","~*"),"?","~?"),'DADOS_MELHORIAS'!$AG$2:$AL$113,6,FALSE),0)+IFERROR(VLOOKUP(SUBSTITUTE(SUBSTITUTE(SUBSTITUTE($NA3,"~","~~"),"*","~*"),"?","~?"),'DADOS_MELHORIAS'!$AG$2:$AL$113,6,FALSE),0)</f>
        <v/>
      </c>
      <c r="OE3" s="161">
        <f>TEXTJOIN(", ",TRUE,IF(IFERROR(VLOOKUP(SUBSTITUTE(SUBSTITUTE(SUBSTITUTE($MX3,"~","~~"),"*","~*"),"?","~?"),'DADOS_MELHORIAS'!$AG$2:$AL$113,5,FALSE),0)=1,$MX3,""),IF(IFERROR(VLOOKUP(SUBSTITUTE(SUBSTITUTE(SUBSTITUTE($MY3,"~","~~"),"*","~*"),"?","~?"),'DADOS_MELHORIAS'!$AG$2:$AL$113,5,FALSE),0)=1,$MY3,""),IF(IFERROR(VLOOKUP(SUBSTITUTE(SUBSTITUTE(SUBSTITUTE($MZ3,"~","~~"),"*","~*"),"?","~?"),'DADOS_MELHORIAS'!$AG$2:$AL$113,5,FALSE),0)=1,$MZ3,""),IF(IFERROR(VLOOKUP(SUBSTITUTE(SUBSTITUTE(SUBSTITUTE($NA3,"~","~~"),"*","~*"),"?","~?"),'DADOS_MELHORIAS'!$AG$2:$AL$113,5,FALSE),0)=1,$NA3,""))</f>
        <v/>
      </c>
      <c r="OF3" s="161">
        <f>IF($NJ3=0,0,INDEX($Y$2:$Y$11,$NJ3))</f>
        <v/>
      </c>
      <c r="OG3" s="161">
        <f>IF($NJ3=0,0,INDEX($Z$2:$Z$11,$NJ3))</f>
        <v/>
      </c>
      <c r="OH3" s="161">
        <f>IF($NJ3=0,0,INDEX($AB$2:$AB$11,$NJ3))</f>
        <v/>
      </c>
      <c r="OI3" s="161">
        <f>IFERROR(VLOOKUP(SUBSTITUTE(SUBSTITUTE(SUBSTITUTE($NB3,"~","~~"),"*","~*"),"?","~?"),'DADOS_RESTRICOES'!$M$2:$Q$54,3,FALSE),0)</f>
        <v/>
      </c>
      <c r="OJ3" s="161">
        <f>IFERROR(VLOOKUP(SUBSTITUTE(SUBSTITUTE(SUBSTITUTE($NC3,"~","~~"),"*","~*"),"?","~?"),'DADOS_RESTRICOES'!$M$2:$Q$54,3,FALSE),0)</f>
        <v/>
      </c>
      <c r="OK3" s="161">
        <f>IFERROR(VLOOKUP(SUBSTITUTE(SUBSTITUTE(SUBSTITUTE($NB3,"~","~~"),"*","~*"),"?","~?"),'DADOS_RESTRICOES'!$M$2:$Q$54,2,FALSE),"")</f>
        <v/>
      </c>
      <c r="OL3" s="161">
        <f>IFERROR(VLOOKUP(SUBSTITUTE(SUBSTITUTE(SUBSTITUTE($NC3,"~","~~"),"*","~*"),"?","~?"),'DADOS_RESTRICOES'!$M$2:$Q$54,2,FALSE),"")</f>
        <v/>
      </c>
      <c r="OM3" s="161">
        <f>COUNTIF($NS3:$NW3,1)</f>
        <v/>
      </c>
      <c r="ON3" s="161">
        <f>COUNTIF($NS3:$NW3,2)</f>
        <v/>
      </c>
      <c r="OO3" s="161">
        <f>COUNTIF($NS3:$NW3,3)</f>
        <v/>
      </c>
      <c r="OP3" s="161">
        <f>COUNTIF($NS3:$NW3,4)</f>
        <v/>
      </c>
      <c r="OQ3" s="161">
        <f>COUNTIF($NS3:$NW3,5)</f>
        <v/>
      </c>
      <c r="OR3" s="161">
        <f>COUNTIF($NS3:$NW3,6)</f>
        <v/>
      </c>
      <c r="OS3" s="161">
        <f>COUNTIF($OI3:$OJ3,1)</f>
        <v/>
      </c>
      <c r="OT3" s="161">
        <f>COUNTIF($OI3:$OJ3,2)+$OF3</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IF($MS3=0,0,(IF(COUNTIF($RK3:$RN3,"Salto")&gt;0,1,0)+IF(COUNTIF($RK3:$RN3,"Queima")&gt;0,1,0)+IF(COUNTIF($RK3:$RN3,"Estilhaço")&gt;0,1,0))*FLOOR($PD3/2,1))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SUBSTITUTE(SUBSTITUTE(SUBSTITUTE($NB3,"~","~~"),"*","~*"),"?","~?"),'DADOS_RESTRICOES'!$M$2:$Q$54,4,FALSE),0)+IFERROR(VLOOKUP(SUBSTITUTE(SUBSTITUTE(SUBSTITUTE($NC3,"~","~~"),"*","~*"),"?","~?"),'DADOS_RESTRICOES'!$M$2:$Q$54,4,FALSE),0)&gt;1,$OK3&amp;" e "&amp;$OL3&amp;" são as duas de frequência",""),IF(AND((COUNTIF($RK3:$RN3,"Rápido")+COUNTIF($OK3:$OL3,"Rápido"))&gt;0,(COUNTIF($MX3:$NA3,"Atrasar")+COUNTIF($OK3:$OL3,"Atrasar"))&gt;0),"Rápido não entra com Atrasar",""),IF(AND((COUNTIF($RK3:$RN3,"Reação")+COUNTIF($OK3:$OL3,"Reação"))&gt;0,(COUNTIF($RK3:$RN3,"Rápido")+COUNTIF($OK3:$OL3,"Rápido"))&gt;0),"Reação não entra com Rápido",""),IF(AND((COUNTIF($RK3:$RN3,"Reação")+COUNTIF($OK3:$OL3,"Reação"))&gt;0,(COUNTIF($RK3:$RN3,"Armado")+COUNTIF($OK3:$OL3,"Armado"))&gt;0),"Reação não entra com Armado",""),IF(AND((COUNTIF($RK3:$RN3,"Reação")+COUNTIF($OK3:$OL3,"Reação"))&gt;0,(COUNTIF($MX3:$NA3,"Atrasar")+COUNTIF($OK3:$OL3,"Atrasar"))&gt;0),"Reação não entra com Atrasar",""),IF(AND((COUNTIF($RK3:$RN3,"Reação")+COUNTIF($OK3:$OL3,"Reação"))&gt;0,(COUNTIF($MX3:$NA3,"Parado")+COUNTIF($OK3:$OL3,"Parado"))&gt;0),"Reação não entra com Parado",""),IF(AND((COUNTIF($MX3:$NA3,"Atrasar")+COUNTIF($OK3:$OL3,"Atrasar"))&gt;0,(COUNTIF($MX3:$NA3,"Parado")+COUNTIF($OK3:$OL3,"Parado"))&gt;0),"Atrasar não entra com Parado",""),IF(AND((COUNTIF($RK3:$RN3,"Armado")+COUNTIF($OK3:$OL3,"Armado"))&gt;0,(COUNTIF($MX3:$NA3,"Carregar")+COUNTIF($OK3:$OL3,"Carregar"))&gt;0),"Armado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Resistência",""),IF(AND(COUNTIF($RK3:$RN3,"Inescapável")&gt;0,OR($OU3&gt;1,$OV3&gt;0)),"Inescapável não aceita outra peça",""),IF(AND($MS3&gt;0,$PD3*IF(COUNTIF($RK3:$RN3,"Remate")&gt;0,1.25,1)+$PE3&gt;4*$MS3),($PD3*IF(COUNTIF($RK3:$RN3,"Remate")&gt;0,1.25,1)+$PE3)&amp;" dados somando repetições"&amp;IF(COUNTIF($RK3:$RN3,"Remate")&gt;0," e o Remate","")&amp;": o teto da Classe "&amp;$MS3&amp;" é "&amp;4*$MS3,""))),IF(AND($MX3&lt;&gt;"",COUNTIF('DADOS_MELHORIAS'!$O$2:$O$113,SUBSTITUTE(SUBSTITUTE(SUBSTITUTE($MX3,"~","~~"),"*","~*"),"?","~?"))=0),"Melhoria não cadastrada ou com erro: "&amp;$MX3,""),IF(AND($MY3&lt;&gt;"",COUNTIF('DADOS_MELHORIAS'!$O$2:$O$113,SUBSTITUTE(SUBSTITUTE(SUBSTITUTE($MY3,"~","~~"),"*","~*"),"?","~?"))=0),"Melhoria não cadastrada ou com erro: "&amp;$MY3,""),IF(AND($MZ3&lt;&gt;"",COUNTIF('DADOS_MELHORIAS'!$O$2:$O$113,SUBSTITUTE(SUBSTITUTE(SUBSTITUTE($MZ3,"~","~~"),"*","~*"),"?","~?"))=0),"Melhoria não cadastrada ou com erro: "&amp;$MZ3,""),IF(AND($NA3&lt;&gt;"",COUNTIF('DADOS_MELHORIAS'!$O$2:$O$113,SUBSTITUTE(SUBSTITUTE(SUBSTITUTE($NA3,"~","~~"),"*","~*"),"?","~?"))=0),"Melhoria não cadastrada ou com erro: "&amp;$NA3,""),IF(AND($NB3&lt;&gt;"",COUNTIF('DADOS_RESTRICOES'!$M$2:$M$54,SUBSTITUTE(SUBSTITUTE(SUBSTITUTE($NB3,"~","~~"),"*","~*"),"?","~?"))=0),"Restrição não cadastrada ou com erro: "&amp;$NB3,""),IF(AND($NC3&lt;&gt;"",COUNTIF('DADOS_RESTRICOES'!$M$2:$M$54,SUBSTITUTE(SUBSTITUTE(SUBSTITUTE($NC3,"~","~~"),"*","~*"),"?","~?"))=0),"Restrição não cadastrada ou com erro: "&amp;$NC3,"")))</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dela",IF(COUNTIF($OK3:$OL3,"Atrasar")&gt;0,"Sua Ação Completa",IF(COUNTIF($RK3:$RN3,"Rápido")&gt;0,"Sua Bônus",IF(COUNTIF($RK3:$RN3,"Reação")&gt;0,"Sua Reação","Sua Padrão")))&amp;" + a básica dela"&amp;IF(COUNTIF($RK3:$RN3,"Reação")&gt;0," e a coletiva","")&amp;IF(COUNTIF($OK3:$OL3,"Carregar")&gt;0," · em dois turnos","")))</f>
        <v/>
      </c>
      <c r="QC3" s="161">
        <f>IF($MW3&lt;&gt;"",$MW3,IF($NJ3=0,"",INDEX($AA$2:$AA$11,$NJ3)))</f>
        <v/>
      </c>
      <c r="QD3" s="161">
        <f>IF(OR($ND3=0,$NJ3=0),"",IF(COUNTIF($RK3:$RN3,"Inescapável")&gt;0,"Automático",IF($QC3="Ataque",IF($NH3="","Ataque","Ataque "&amp;IF(($NH3+2*IF(COUNTIF($RK3:$RN3,"Precisão")&gt;0,1,0))&gt;=0,"+","−")&amp;ABS(($NH3+2*IF(COUNTIF($RK3:$RN3,"Precisão")&gt;0,1,0))))&amp;IF($OD3&gt;0," · TR"&amp;IF($NI3="",""," CD "&amp;$NI3),""),IF(LEFT($QC3,2)="TR",$QC3&amp;IF($NI3="",""," · CD "&amp;$NI3)&amp;IF(COUNTIF($RK3:$RN3,"Certeiro")&gt;0,"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COUNTIF($RK3:$RN3,"Longe")+3*COUNTIF($RK3:$RN3,"Muito Longe")</f>
        <v/>
      </c>
      <c r="QG3" s="161">
        <f>COUNTIF($RK3:$RN3,"Maior")+3*COUNTIF($RK3:$RN3,"Muito Maior")</f>
        <v/>
      </c>
      <c r="QH3" s="161">
        <f>IF($NJ3=0,0,CHOOSE(1+INDEX($AC$2:$AC$11,$NJ3),0,$QF3,$QG3,$QF3+$QG3))</f>
        <v/>
      </c>
      <c r="QI3" s="161">
        <f>IF($NJ3=0,0,CHOOSE(1+INDEX($AD$2:$AD$11,$NJ3),0,$QF3,$QG3,$QF3+$QG3))</f>
        <v/>
      </c>
      <c r="QJ3" s="161">
        <f>IF(OR($ND3=0,$NJ3=0),"",INDEX($AI$2:$AN$41,($NJ3-1)*4+IF($MS3=0,1,IF($MS3&lt;=5,2,IF($MS3=6,3,4))),1+MIN(5,$QH3))&amp;INDEX($AO$2:$AT$41,($NJ3-1)*4+IF($MS3=0,1,IF($MS3&lt;=5,2,IF($MS3=6,3,4))),1+MIN(5,$QI3))&amp;IF(INDEX($AE$2:$AE$11,$NJ3)=1,IF(COUNTIF($RK3:$RN3,"Mais Um")&gt;0," · +"&amp;COUNTIF($RK3:$RN3,"Mais Um")&amp;IF(COUNTIF($RK3:$RN3,"Mais Um")&gt;1," alvos"," alvo"),"")&amp;IF(COUNTIF($RK3:$RN3,"Rajada")&gt;0,IF($MS3=0,"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Principal",'CONFIGURAÇÃO'!$G$144,IF(OR(DADOS_INVOC!$DB$4="Parceria",DADOS_INVOC!$DB$4="Múltiplas Invocações"),'CONFIGURAÇÃO'!$G$142,'CONFIGURAÇÃO'!$G$140))+IF($QZ$3="Não autônoma",'CONFIGURAÇÃO'!$G$145,0)</f>
        <v/>
      </c>
      <c r="RB3">
        <f>IF($RA$3&gt;=1,$EL$3,"")</f>
        <v/>
      </c>
      <c r="RC3">
        <f>IF($RA$3&gt;=2,$EM$3,"")</f>
        <v/>
      </c>
      <c r="RD3">
        <f>IF($RA$3&gt;=7,$EN$3,"")</f>
        <v/>
      </c>
      <c r="RE3">
        <f>IF($RA$3&gt;=8,$EO$3,"")</f>
        <v/>
      </c>
      <c r="RF3">
        <f>IF($RA$3&gt;=9,$EP$3,"")</f>
        <v/>
      </c>
      <c r="RG3">
        <f>IF($RA$3&gt;=3,$QV$3,"")</f>
        <v/>
      </c>
      <c r="RH3">
        <f>IF($RA$3&gt;=4,$QW$3,"")</f>
        <v/>
      </c>
      <c r="RI3">
        <f>IF($RA$3&gt;=5,$QX$3,"")</f>
        <v/>
      </c>
      <c r="RJ3">
        <f>IF($RA$3&gt;=6,$QY$3,"")</f>
        <v/>
      </c>
      <c r="RK3">
        <f>IF($MX3="","",IFERROR(VLOOKUP(SUBSTITUTE(SUBSTITUTE(SUBSTITUTE($MX3,"~","~~"),"*","~*"),"?","~?"),'DADOS_MELHORIAS'!$O$2:$X$113,10,FALSE),$MX3))</f>
        <v/>
      </c>
      <c r="RL3">
        <f>IF($MY3="","",IFERROR(VLOOKUP(SUBSTITUTE(SUBSTITUTE(SUBSTITUTE($MY3,"~","~~"),"*","~*"),"?","~?"),'DADOS_MELHORIAS'!$O$2:$X$113,10,FALSE),$MY3))</f>
        <v/>
      </c>
      <c r="RM3">
        <f>IF($MZ3="","",IFERROR(VLOOKUP(SUBSTITUTE(SUBSTITUTE(SUBSTITUTE($MZ3,"~","~~"),"*","~*"),"?","~?"),'DADOS_MELHORIAS'!$O$2:$X$113,10,FALSE),$MZ3))</f>
        <v/>
      </c>
      <c r="RN3">
        <f>IF($NA3="","",IFERROR(VLOOKUP(SUBSTITUTE(SUBSTITUTE(SUBSTITUTE($NA3,"~","~~"),"*","~*"),"?","~?"),'DADOS_MELHORIAS'!$O$2:$X$113,10,FALSE),$NA3))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IF($DF4="Corpo amaldiçoado de criação",1,0)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IF(AND($DF4="Shikigami de criação",$DI4="Com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Principal",'CONFIGURAÇÃO'!$G$143,IF(OR(DADOS_INVOC!$DB$4="Parceria",DADOS_INVOC!$DB$4="Múltiplas Invocações"),'CONFIGURAÇÃO'!$G$141,'CONFIGURAÇÃO'!$G$139))+IF($QZ$4="Não autônoma",'CONFIGURAÇÃO'!$G$145,0)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SUBSTITUTE(SUBSTITUTE(SUBSTITUTE($EQ4,"~","~~"),"*","~*"),"?","~?"),'DADOS_PROGRESSAO'!$AG$2:$AH$34,2,FALSE),$BU$2:$BU$6,0))+$DB$3)&gt;=0,"+","−")&amp;ABS((INDEX($FR4:$FV4,1,MATCH(VLOOKUP(SUBSTITUTE(SUBSTITUTE(SUBSTITUTE($EQ4,"~","~~"),"*","~*"),"?","~?"),'DADOS_PROGRESSAO'!$AG$2:$AH$34,2,FALSE),$BU$2:$BU$6,0))+$DB$3)),""))</f>
        <v/>
      </c>
      <c r="HV4" s="161">
        <f>IF($ER4="","",IFERROR(IF((INDEX($FR4:$FV4,1,MATCH(VLOOKUP(SUBSTITUTE(SUBSTITUTE(SUBSTITUTE($ER4,"~","~~"),"*","~*"),"?","~?"),'DADOS_PROGRESSAO'!$AG$2:$AH$34,2,FALSE),$BU$2:$BU$6,0))+$DB$3)&gt;=0,"+","−")&amp;ABS((INDEX($FR4:$FV4,1,MATCH(VLOOKUP(SUBSTITUTE(SUBSTITUTE(SUBSTITUTE($ER4,"~","~~"),"*","~*"),"?","~?"),'DADOS_PROGRESSAO'!$AG$2:$AH$34,2,FALSE),$BU$2:$BU$6,0))+$DB$3)),""))</f>
        <v/>
      </c>
      <c r="HW4" s="161">
        <f>IF($ES4="","",IFERROR(IF((INDEX($FR4:$FV4,1,MATCH(VLOOKUP(SUBSTITUTE(SUBSTITUTE(SUBSTITUTE($ES4,"~","~~"),"*","~*"),"?","~?"),'DADOS_PROGRESSAO'!$AG$2:$AH$34,2,FALSE),$BU$2:$BU$6,0))+$DB$3)&gt;=0,"+","−")&amp;ABS((INDEX($FR4:$FV4,1,MATCH(VLOOKUP(SUBSTITUTE(SUBSTITUTE(SUBSTITUTE($ES4,"~","~~"),"*","~*"),"?","~?"),'DADOS_PROGRESSAO'!$AG$2:$AH$34,2,FALSE),$BU$2:$BU$6,0))+$DB$3)),""))</f>
        <v/>
      </c>
      <c r="HX4" s="161">
        <f>IF($ET4="","",IFERROR(IF((INDEX($FR4:$FV4,1,MATCH(VLOOKUP(SUBSTITUTE(SUBSTITUTE(SUBSTITUTE($ET4,"~","~~"),"*","~*"),"?","~?"),'DADOS_PROGRESSAO'!$AG$2:$AH$34,2,FALSE),$BU$2:$BU$6,0))+$DB$3)&gt;=0,"+","−")&amp;ABS((INDEX($FR4:$FV4,1,MATCH(VLOOKUP(SUBSTITUTE(SUBSTITUTE(SUBSTITUTE($ET4,"~","~~"),"*","~*"),"?","~?"),'DADOS_PROGRESSAO'!$AG$2:$AH$34,2,FALSE),$BU$2:$BU$6,0))+$DB$3)),""))</f>
        <v/>
      </c>
      <c r="HY4" s="161">
        <f>IF($EU4="","",IFERROR(IF((INDEX($FR4:$FV4,1,MATCH(VLOOKUP(SUBSTITUTE(SUBSTITUTE(SUBSTITUTE($EU4,"~","~~"),"*","~*"),"?","~?"),'DADOS_PROGRESSAO'!$AG$2:$AH$34,2,FALSE),$BU$2:$BU$6,0))+$DB$3)&gt;=0,"+","−")&amp;ABS((INDEX($FR4:$FV4,1,MATCH(VLOOKUP(SUBSTITUTE(SUBSTITUTE(SUBSTITUTE($EU4,"~","~~"),"*","~*"),"?","~?"),'DADOS_PROGRESSAO'!$AG$2:$AH$34,2,FALSE),$BU$2:$BU$6,0))+$DB$3)),""))</f>
        <v/>
      </c>
      <c r="HZ4" s="161">
        <f>IF($EV4="","",IFERROR(IF((INDEX($FR4:$FV4,1,MATCH(VLOOKUP(SUBSTITUTE(SUBSTITUTE(SUBSTITUTE($EV4,"~","~~"),"*","~*"),"?","~?"),'DADOS_PROGRESSAO'!$AG$2:$AH$34,2,FALSE),$BU$2:$BU$6,0))+$DB$3)&gt;=0,"+","−")&amp;ABS((INDEX($FR4:$FV4,1,MATCH(VLOOKUP(SUBSTITUTE(SUBSTITUTE(SUBSTITUTE($EV4,"~","~~"),"*","~*"),"?","~?"),'DADOS_PROGRESSAO'!$AG$2:$AH$34,2,FALSE),$BU$2:$BU$6,0))+$DB$3)),""))</f>
        <v/>
      </c>
      <c r="IA4" s="161">
        <f>IF($EW4="","",IFERROR(IF((INDEX($FR4:$FV4,1,MATCH(VLOOKUP(SUBSTITUTE(SUBSTITUTE(SUBSTITUTE($EW4,"~","~~"),"*","~*"),"?","~?"),'DADOS_PROGRESSAO'!$AG$2:$AH$34,2,FALSE),$BU$2:$BU$6,0))+$DB$3)&gt;=0,"+","−")&amp;ABS((INDEX($FR4:$FV4,1,MATCH(VLOOKUP(SUBSTITUTE(SUBSTITUTE(SUBSTITUTE($EW4,"~","~~"),"*","~*"),"?","~?"),'DADOS_PROGRESSAO'!$AG$2:$AH$34,2,FALSE),$BU$2:$BU$6,0))+$DB$3)),""))</f>
        <v/>
      </c>
      <c r="IB4" s="161">
        <f>IF($DF4="Maldição domada","RESERVA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IFERROR(VLOOKUP($EX4,$BI$2:$BL$15,2,FALSE),0)</f>
        <v/>
      </c>
      <c r="IH4" s="161">
        <f>IFERROR(VLOOKUP($EY4,$BI$2:$BL$15,2,FALSE),0)</f>
        <v/>
      </c>
      <c r="II4" s="161">
        <f>IFERROR(VLOOKUP($EZ4,$BI$2:$BL$15,2,FALSE),0)</f>
        <v/>
      </c>
      <c r="IJ4" s="161">
        <f>IFERROR(VLOOKUP($FA4,$BI$2:$BL$15,2,FALSE),0)</f>
        <v/>
      </c>
      <c r="IK4" s="161">
        <f>IFERROR(VLOOKUP($FB4,$BI$2:$BL$15,2,FALSE),0)</f>
        <v/>
      </c>
      <c r="IL4" s="161">
        <f>IFERROR(VLOOKUP($FC4,$BI$2:$BL$15,2,FALSE),0)</f>
        <v/>
      </c>
      <c r="IM4" s="161">
        <f>IFERROR(VLOOKUP($FD4,$BI$2:$BL$15,2,FALSE),0)</f>
        <v/>
      </c>
      <c r="IN4" s="161">
        <f>IFERROR(VLOOKUP($FE4,$BI$2:$BL$15,2,FALSE),0)</f>
        <v/>
      </c>
      <c r="IO4" s="161">
        <f>IF($EX4="","",IF(1&gt;$FO4,"⚠ Este talento abre no nível 1",IF($IG4&gt;1,"⚠ Categoria "&amp;$IG4&amp;": este ganho vai até a 1 · ","")&amp;IFERROR(VLOOKUP($EX4,$BI$2:$BL$15,3,FALSE),"")))</f>
        <v/>
      </c>
      <c r="IP4" s="161">
        <f>IF($EY4="","",IF(6&gt;$FO4,"⚠ Este talento abre no nível 6",IF($IH4&gt;1,"⚠ Categoria "&amp;$IH4&amp;": este ganho vai até a 1 · ","")&amp;IFERROR(VLOOKUP($EY4,$BI$2:$BL$15,3,FALSE),"")))</f>
        <v/>
      </c>
      <c r="IQ4" s="161">
        <f>IF($EZ4="","",IF(10&gt;$FO4,"⚠ Este talento abre no nível 10",IF($II4&gt;2,"⚠ Categoria "&amp;$II4&amp;": este ganho vai até a 2 · ","")&amp;IFERROR(VLOOKUP($EZ4,$BI$2:$BL$15,3,FALSE),"")))</f>
        <v/>
      </c>
      <c r="IR4" s="161">
        <f>IF($FA4="","",IF(14&gt;$FO4,"⚠ Este talento abre no nível 14",IF($IJ4&gt;3,"⚠ Categoria "&amp;$IJ4&amp;": este ganho vai até a 3 · ","")&amp;IFERROR(VLOOKUP($FA4,$BI$2:$BL$15,3,FALSE),"")))</f>
        <v/>
      </c>
      <c r="IS4" s="161">
        <f>IF($FB4="","",IF(18&gt;$FO4,"⚠ Este talento abre no nível 18",IF($IK4&gt;3,"⚠ Categoria "&amp;$IK4&amp;": este ganho vai até a 3 · ","")&amp;IFERROR(VLOOKUP($FB4,$BI$2:$BL$15,3,FALSE),"")))</f>
        <v/>
      </c>
      <c r="IT4" s="161">
        <f>IF($FC4="","",IF(22&gt;$FO4,"⚠ Este talento abre no nível 22",IF($IL4&gt;3,"⚠ Categoria "&amp;$IL4&amp;": este ganho vai até a 3 · ","")&amp;IFERROR(VLOOKUP($FC4,$BI$2:$BL$15,3,FALSE),"")))</f>
        <v/>
      </c>
      <c r="IU4" s="161">
        <f>IF($FD4="","",IF(26&gt;$FO4,"⚠ Este talento abre no nível 26",IF($IM4&gt;3,"⚠ Categoria "&amp;$IM4&amp;": este ganho vai até a 3 · ","")&amp;IFERROR(VLOOKUP($FD4,$BI$2:$BL$15,3,FALSE),"")))</f>
        <v/>
      </c>
      <c r="IV4" s="161">
        <f>IF($FE4="","",IF(30&gt;$FO4,"⚠ Este talento abre no nível 30",IF($IN4&gt;3,"⚠ Categoria "&amp;$IN4&amp;": este ganho vai até a 3 · ","")&amp;IFERROR(VLOOKUP($FE4,$BI$2:$BL$15,3,FALSE),"")))</f>
        <v/>
      </c>
      <c r="IW4" s="161">
        <f>IF($FF4="","",IFERROR(VLOOKUP($FF4,$BI$2:$BL$15,3,FALSE),""))</f>
        <v/>
      </c>
      <c r="IX4" s="161">
        <f>IF($FG4="","",IFERROR(VLOOKUP($FG4,$BI$2:$BL$15,3,FALSE),""))</f>
        <v/>
      </c>
      <c r="IY4" s="161">
        <f>IF($FH4="","",IFERROR(VLOOKUP($FH4,$BI$2:$BL$15,3,FALSE),""))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SUBSTITUTE(SUBSTITUTE(SUBSTITUTE("Inescapável","~","~~"),"*","~*"),"?","~?"),'DADOS_MELHORIAS'!$AG$2:$AL$113,2,FALSE),"")&lt;&gt;"",COUNTIF($RB$4:$RJ$4,IFERROR(VLOOKUP(SUBSTITUTE(SUBSTITUTE(SUBSTITUTE("Inescapável","~","~~"),"*","~*"),"?","~?"),'DADOS_MELHORIAS'!$AG$2:$AL$113,2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IFERROR(MATCH($MU4,$V$2:$V$11,0),0)</f>
        <v/>
      </c>
      <c r="NK4" s="161">
        <f>IFERROR(VLOOKUP(SUBSTITUTE(SUBSTITUTE(SUBSTITUTE($MX4,"~","~~"),"*","~*"),"?","~?"),'DADOS_MELHORIAS'!$AG$2:$AL$113,2,FALSE),"")</f>
        <v/>
      </c>
      <c r="NL4" s="161">
        <f>IFERROR(VLOOKUP(SUBSTITUTE(SUBSTITUTE(SUBSTITUTE($MY4,"~","~~"),"*","~*"),"?","~?"),'DADOS_MELHORIAS'!$AG$2:$AL$113,2,FALSE),"")</f>
        <v/>
      </c>
      <c r="NM4" s="161">
        <f>IFERROR(VLOOKUP(SUBSTITUTE(SUBSTITUTE(SUBSTITUTE($MZ4,"~","~~"),"*","~*"),"?","~?"),'DADOS_MELHORIAS'!$AG$2:$AL$113,2,FALSE),"")</f>
        <v/>
      </c>
      <c r="NN4" s="161">
        <f>IFERROR(VLOOKUP(SUBSTITUTE(SUBSTITUTE(SUBSTITUTE($NA4,"~","~~"),"*","~*"),"?","~?"),'DADOS_MELHORIAS'!$AG$2:$AL$113,2,FALSE),"")</f>
        <v/>
      </c>
      <c r="NO4" s="161">
        <f>IFERROR(VLOOKUP(SUBSTITUTE(SUBSTITUTE(SUBSTITUTE($MX4,"~","~~"),"*","~*"),"?","~?"),'DADOS_MELHORIAS'!$AG$2:$AL$113,3,FALSE),0)</f>
        <v/>
      </c>
      <c r="NP4" s="161">
        <f>IFERROR(VLOOKUP(SUBSTITUTE(SUBSTITUTE(SUBSTITUTE($MY4,"~","~~"),"*","~*"),"?","~?"),'DADOS_MELHORIAS'!$AG$2:$AL$113,3,FALSE),0)</f>
        <v/>
      </c>
      <c r="NQ4" s="161">
        <f>IFERROR(VLOOKUP(SUBSTITUTE(SUBSTITUTE(SUBSTITUTE($MZ4,"~","~~"),"*","~*"),"?","~?"),'DADOS_MELHORIAS'!$AG$2:$AL$113,3,FALSE),0)</f>
        <v/>
      </c>
      <c r="NR4" s="161">
        <f>IFERROR(VLOOKUP(SUBSTITUTE(SUBSTITUTE(SUBSTITUTE($NA4,"~","~~"),"*","~*"),"?","~?"),'DADOS_MELHORIAS'!$AG$2:$AL$113,3,FALSE),0)</f>
        <v/>
      </c>
      <c r="NS4" s="161">
        <f>IF($MS4=0,0,IF($NJ4=0,0,INDEX($X$2:$X$11,$NJ4)))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IF($NJ4=0,0,IF(INDEX($W$2:$W$11,$NJ4)="",0,IF((COUNTIF(INDEX($EL$2:$EP$13,$MO4,0),INDEX($W$2:$W$11,$NJ4))+COUNTIF(INDEX($QV$2:$QY$13,$MO4,0),INDEX($W$2:$W$11,$NJ4)))=0,1,0)))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SUBSTITUTE(SUBSTITUTE(SUBSTITUTE($MX4,"~","~~"),"*","~*"),"?","~?"),'DADOS_MELHORIAS'!$AG$2:$AL$113,4,FALSE),0)+IFERROR(VLOOKUP(SUBSTITUTE(SUBSTITUTE(SUBSTITUTE($MY4,"~","~~"),"*","~*"),"?","~?"),'DADOS_MELHORIAS'!$AG$2:$AL$113,4,FALSE),0)+IFERROR(VLOOKUP(SUBSTITUTE(SUBSTITUTE(SUBSTITUTE($MZ4,"~","~~"),"*","~*"),"?","~?"),'DADOS_MELHORIAS'!$AG$2:$AL$113,4,FALSE),0)+IFERROR(VLOOKUP(SUBSTITUTE(SUBSTITUTE(SUBSTITUTE($NA4,"~","~~"),"*","~*"),"?","~?"),'DADOS_MELHORIAS'!$AG$2:$AL$113,4,FALSE),0)</f>
        <v/>
      </c>
      <c r="OD4" s="161">
        <f>IFERROR(VLOOKUP(SUBSTITUTE(SUBSTITUTE(SUBSTITUTE($MX4,"~","~~"),"*","~*"),"?","~?"),'DADOS_MELHORIAS'!$AG$2:$AL$113,6,FALSE),0)+IFERROR(VLOOKUP(SUBSTITUTE(SUBSTITUTE(SUBSTITUTE($MY4,"~","~~"),"*","~*"),"?","~?"),'DADOS_MELHORIAS'!$AG$2:$AL$113,6,FALSE),0)+IFERROR(VLOOKUP(SUBSTITUTE(SUBSTITUTE(SUBSTITUTE($MZ4,"~","~~"),"*","~*"),"?","~?"),'DADOS_MELHORIAS'!$AG$2:$AL$113,6,FALSE),0)+IFERROR(VLOOKUP(SUBSTITUTE(SUBSTITUTE(SUBSTITUTE($NA4,"~","~~"),"*","~*"),"?","~?"),'DADOS_MELHORIAS'!$AG$2:$AL$113,6,FALSE),0)</f>
        <v/>
      </c>
      <c r="OE4" s="161">
        <f>TEXTJOIN(", ",TRUE,IF(IFERROR(VLOOKUP(SUBSTITUTE(SUBSTITUTE(SUBSTITUTE($MX4,"~","~~"),"*","~*"),"?","~?"),'DADOS_MELHORIAS'!$AG$2:$AL$113,5,FALSE),0)=1,$MX4,""),IF(IFERROR(VLOOKUP(SUBSTITUTE(SUBSTITUTE(SUBSTITUTE($MY4,"~","~~"),"*","~*"),"?","~?"),'DADOS_MELHORIAS'!$AG$2:$AL$113,5,FALSE),0)=1,$MY4,""),IF(IFERROR(VLOOKUP(SUBSTITUTE(SUBSTITUTE(SUBSTITUTE($MZ4,"~","~~"),"*","~*"),"?","~?"),'DADOS_MELHORIAS'!$AG$2:$AL$113,5,FALSE),0)=1,$MZ4,""),IF(IFERROR(VLOOKUP(SUBSTITUTE(SUBSTITUTE(SUBSTITUTE($NA4,"~","~~"),"*","~*"),"?","~?"),'DADOS_MELHORIAS'!$AG$2:$AL$113,5,FALSE),0)=1,$NA4,""))</f>
        <v/>
      </c>
      <c r="OF4" s="161">
        <f>IF($NJ4=0,0,INDEX($Y$2:$Y$11,$NJ4))</f>
        <v/>
      </c>
      <c r="OG4" s="161">
        <f>IF($NJ4=0,0,INDEX($Z$2:$Z$11,$NJ4))</f>
        <v/>
      </c>
      <c r="OH4" s="161">
        <f>IF($NJ4=0,0,INDEX($AB$2:$AB$11,$NJ4))</f>
        <v/>
      </c>
      <c r="OI4" s="161">
        <f>IFERROR(VLOOKUP(SUBSTITUTE(SUBSTITUTE(SUBSTITUTE($NB4,"~","~~"),"*","~*"),"?","~?"),'DADOS_RESTRICOES'!$M$2:$Q$54,3,FALSE),0)</f>
        <v/>
      </c>
      <c r="OJ4" s="161">
        <f>IFERROR(VLOOKUP(SUBSTITUTE(SUBSTITUTE(SUBSTITUTE($NC4,"~","~~"),"*","~*"),"?","~?"),'DADOS_RESTRICOES'!$M$2:$Q$54,3,FALSE),0)</f>
        <v/>
      </c>
      <c r="OK4" s="161">
        <f>IFERROR(VLOOKUP(SUBSTITUTE(SUBSTITUTE(SUBSTITUTE($NB4,"~","~~"),"*","~*"),"?","~?"),'DADOS_RESTRICOES'!$M$2:$Q$54,2,FALSE),"")</f>
        <v/>
      </c>
      <c r="OL4" s="161">
        <f>IFERROR(VLOOKUP(SUBSTITUTE(SUBSTITUTE(SUBSTITUTE($NC4,"~","~~"),"*","~*"),"?","~?"),'DADOS_RESTRICOES'!$M$2:$Q$54,2,FALSE),"")</f>
        <v/>
      </c>
      <c r="OM4" s="161">
        <f>COUNTIF($NS4:$NW4,1)</f>
        <v/>
      </c>
      <c r="ON4" s="161">
        <f>COUNTIF($NS4:$NW4,2)</f>
        <v/>
      </c>
      <c r="OO4" s="161">
        <f>COUNTIF($NS4:$NW4,3)</f>
        <v/>
      </c>
      <c r="OP4" s="161">
        <f>COUNTIF($NS4:$NW4,4)</f>
        <v/>
      </c>
      <c r="OQ4" s="161">
        <f>COUNTIF($NS4:$NW4,5)</f>
        <v/>
      </c>
      <c r="OR4" s="161">
        <f>COUNTIF($NS4:$NW4,6)</f>
        <v/>
      </c>
      <c r="OS4" s="161">
        <f>COUNTIF($OI4:$OJ4,1)</f>
        <v/>
      </c>
      <c r="OT4" s="161">
        <f>COUNTIF($OI4:$OJ4,2)+$OF4</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IF($MS4=0,0,(IF(COUNTIF($RK4:$RN4,"Salto")&gt;0,1,0)+IF(COUNTIF($RK4:$RN4,"Queima")&gt;0,1,0)+IF(COUNTIF($RK4:$RN4,"Estilhaço")&gt;0,1,0))*FLOOR($PD4/2,1))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SUBSTITUTE(SUBSTITUTE(SUBSTITUTE($NB4,"~","~~"),"*","~*"),"?","~?"),'DADOS_RESTRICOES'!$M$2:$Q$54,4,FALSE),0)+IFERROR(VLOOKUP(SUBSTITUTE(SUBSTITUTE(SUBSTITUTE($NC4,"~","~~"),"*","~*"),"?","~?"),'DADOS_RESTRICOES'!$M$2:$Q$54,4,FALSE),0)&gt;1,$OK4&amp;" e "&amp;$OL4&amp;" são as duas de frequência",""),IF(AND((COUNTIF($RK4:$RN4,"Rápido")+COUNTIF($OK4:$OL4,"Rápido"))&gt;0,(COUNTIF($MX4:$NA4,"Atrasar")+COUNTIF($OK4:$OL4,"Atrasar"))&gt;0),"Rápido não entra com Atrasar",""),IF(AND((COUNTIF($RK4:$RN4,"Reação")+COUNTIF($OK4:$OL4,"Reação"))&gt;0,(COUNTIF($RK4:$RN4,"Rápido")+COUNTIF($OK4:$OL4,"Rápido"))&gt;0),"Reação não entra com Rápido",""),IF(AND((COUNTIF($RK4:$RN4,"Reação")+COUNTIF($OK4:$OL4,"Reação"))&gt;0,(COUNTIF($RK4:$RN4,"Armado")+COUNTIF($OK4:$OL4,"Armado"))&gt;0),"Reação não entra com Armado",""),IF(AND((COUNTIF($RK4:$RN4,"Reação")+COUNTIF($OK4:$OL4,"Reação"))&gt;0,(COUNTIF($MX4:$NA4,"Atrasar")+COUNTIF($OK4:$OL4,"Atrasar"))&gt;0),"Reação não entra com Atrasar",""),IF(AND((COUNTIF($RK4:$RN4,"Reação")+COUNTIF($OK4:$OL4,"Reação"))&gt;0,(COUNTIF($MX4:$NA4,"Parado")+COUNTIF($OK4:$OL4,"Parado"))&gt;0),"Reação não entra com Parado",""),IF(AND((COUNTIF($MX4:$NA4,"Atrasar")+COUNTIF($OK4:$OL4,"Atrasar"))&gt;0,(COUNTIF($MX4:$NA4,"Parado")+COUNTIF($OK4:$OL4,"Parado"))&gt;0),"Atrasar não entra com Parado",""),IF(AND((COUNTIF($RK4:$RN4,"Armado")+COUNTIF($OK4:$OL4,"Armado"))&gt;0,(COUNTIF($MX4:$NA4,"Carregar")+COUNTIF($OK4:$OL4,"Carregar"))&gt;0),"Armado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Resistência",""),IF(AND(COUNTIF($RK4:$RN4,"Inescapável")&gt;0,OR($OU4&gt;1,$OV4&gt;0)),"Inescapável não aceita outra peça",""),IF(AND($MS4&gt;0,$PD4*IF(COUNTIF($RK4:$RN4,"Remate")&gt;0,1.25,1)+$PE4&gt;4*$MS4),($PD4*IF(COUNTIF($RK4:$RN4,"Remate")&gt;0,1.25,1)+$PE4)&amp;" dados somando repetições"&amp;IF(COUNTIF($RK4:$RN4,"Remate")&gt;0," e o Remate","")&amp;": o teto da Classe "&amp;$MS4&amp;" é "&amp;4*$MS4,""))),IF(AND($MX4&lt;&gt;"",COUNTIF('DADOS_MELHORIAS'!$O$2:$O$113,SUBSTITUTE(SUBSTITUTE(SUBSTITUTE($MX4,"~","~~"),"*","~*"),"?","~?"))=0),"Melhoria não cadastrada ou com erro: "&amp;$MX4,""),IF(AND($MY4&lt;&gt;"",COUNTIF('DADOS_MELHORIAS'!$O$2:$O$113,SUBSTITUTE(SUBSTITUTE(SUBSTITUTE($MY4,"~","~~"),"*","~*"),"?","~?"))=0),"Melhoria não cadastrada ou com erro: "&amp;$MY4,""),IF(AND($MZ4&lt;&gt;"",COUNTIF('DADOS_MELHORIAS'!$O$2:$O$113,SUBSTITUTE(SUBSTITUTE(SUBSTITUTE($MZ4,"~","~~"),"*","~*"),"?","~?"))=0),"Melhoria não cadastrada ou com erro: "&amp;$MZ4,""),IF(AND($NA4&lt;&gt;"",COUNTIF('DADOS_MELHORIAS'!$O$2:$O$113,SUBSTITUTE(SUBSTITUTE(SUBSTITUTE($NA4,"~","~~"),"*","~*"),"?","~?"))=0),"Melhoria não cadastrada ou com erro: "&amp;$NA4,""),IF(AND($NB4&lt;&gt;"",COUNTIF('DADOS_RESTRICOES'!$M$2:$M$54,SUBSTITUTE(SUBSTITUTE(SUBSTITUTE($NB4,"~","~~"),"*","~*"),"?","~?"))=0),"Restrição não cadastrada ou com erro: "&amp;$NB4,""),IF(AND($NC4&lt;&gt;"",COUNTIF('DADOS_RESTRICOES'!$M$2:$M$54,SUBSTITUTE(SUBSTITUTE(SUBSTITUTE($NC4,"~","~~"),"*","~*"),"?","~?"))=0),"Restrição não cadastrada ou com erro: "&amp;$NC4,"")))</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dela",IF(COUNTIF($OK4:$OL4,"Atrasar")&gt;0,"Sua Ação Completa",IF(COUNTIF($RK4:$RN4,"Rápido")&gt;0,"Sua Bônus",IF(COUNTIF($RK4:$RN4,"Reação")&gt;0,"Sua Reação","Sua Padrão")))&amp;" + a básica dela"&amp;IF(COUNTIF($RK4:$RN4,"Reação")&gt;0," e a coletiva","")&amp;IF(COUNTIF($OK4:$OL4,"Carregar")&gt;0," · em dois turnos","")))</f>
        <v/>
      </c>
      <c r="QC4" s="161">
        <f>IF($MW4&lt;&gt;"",$MW4,IF($NJ4=0,"",INDEX($AA$2:$AA$11,$NJ4)))</f>
        <v/>
      </c>
      <c r="QD4" s="161">
        <f>IF(OR($ND4=0,$NJ4=0),"",IF(COUNTIF($RK4:$RN4,"Inescapável")&gt;0,"Automático",IF($QC4="Ataque",IF($NH4="","Ataque","Ataque "&amp;IF(($NH4+2*IF(COUNTIF($RK4:$RN4,"Precisão")&gt;0,1,0))&gt;=0,"+","−")&amp;ABS(($NH4+2*IF(COUNTIF($RK4:$RN4,"Precisão")&gt;0,1,0))))&amp;IF($OD4&gt;0," · TR"&amp;IF($NI4="",""," CD "&amp;$NI4),""),IF(LEFT($QC4,2)="TR",$QC4&amp;IF($NI4="",""," · CD "&amp;$NI4)&amp;IF(COUNTIF($RK4:$RN4,"Certeiro")&gt;0,"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COUNTIF($RK4:$RN4,"Longe")+3*COUNTIF($RK4:$RN4,"Muito Longe")</f>
        <v/>
      </c>
      <c r="QG4" s="161">
        <f>COUNTIF($RK4:$RN4,"Maior")+3*COUNTIF($RK4:$RN4,"Muito Maior")</f>
        <v/>
      </c>
      <c r="QH4" s="161">
        <f>IF($NJ4=0,0,CHOOSE(1+INDEX($AC$2:$AC$11,$NJ4),0,$QF4,$QG4,$QF4+$QG4))</f>
        <v/>
      </c>
      <c r="QI4" s="161">
        <f>IF($NJ4=0,0,CHOOSE(1+INDEX($AD$2:$AD$11,$NJ4),0,$QF4,$QG4,$QF4+$QG4))</f>
        <v/>
      </c>
      <c r="QJ4" s="161">
        <f>IF(OR($ND4=0,$NJ4=0),"",INDEX($AI$2:$AN$41,($NJ4-1)*4+IF($MS4=0,1,IF($MS4&lt;=5,2,IF($MS4=6,3,4))),1+MIN(5,$QH4))&amp;INDEX($AO$2:$AT$41,($NJ4-1)*4+IF($MS4=0,1,IF($MS4&lt;=5,2,IF($MS4=6,3,4))),1+MIN(5,$QI4))&amp;IF(INDEX($AE$2:$AE$11,$NJ4)=1,IF(COUNTIF($RK4:$RN4,"Mais Um")&gt;0," · +"&amp;COUNTIF($RK4:$RN4,"Mais Um")&amp;IF(COUNTIF($RK4:$RN4,"Mais Um")&gt;1," alvos"," alvo"),"")&amp;IF(COUNTIF($RK4:$RN4,"Rajada")&gt;0,IF($MS4=0,"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Principal",'CONFIGURAÇÃO'!$G$144,IF(OR(DADOS_INVOC!$DB$4="Parceria",DADOS_INVOC!$DB$4="Múltiplas Invocações"),'CONFIGURAÇÃO'!$G$142,'CONFIGURAÇÃO'!$G$140))+IF($QZ$4="Não autônoma",'CONFIGURAÇÃO'!$G$145,0)</f>
        <v/>
      </c>
      <c r="RB4">
        <f>IF($RA$4&gt;=1,$EL$4,"")</f>
        <v/>
      </c>
      <c r="RC4">
        <f>IF($RA$4&gt;=2,$EM$4,"")</f>
        <v/>
      </c>
      <c r="RD4">
        <f>IF($RA$4&gt;=7,$EN$4,"")</f>
        <v/>
      </c>
      <c r="RE4">
        <f>IF($RA$4&gt;=8,$EO$4,"")</f>
        <v/>
      </c>
      <c r="RF4">
        <f>IF($RA$4&gt;=9,$EP$4,"")</f>
        <v/>
      </c>
      <c r="RG4">
        <f>IF($RA$4&gt;=3,$QV$4,"")</f>
        <v/>
      </c>
      <c r="RH4">
        <f>IF($RA$4&gt;=4,$QW$4,"")</f>
        <v/>
      </c>
      <c r="RI4">
        <f>IF($RA$4&gt;=5,$QX$4,"")</f>
        <v/>
      </c>
      <c r="RJ4">
        <f>IF($RA$4&gt;=6,$QY$4,"")</f>
        <v/>
      </c>
      <c r="RK4">
        <f>IF($MX4="","",IFERROR(VLOOKUP(SUBSTITUTE(SUBSTITUTE(SUBSTITUTE($MX4,"~","~~"),"*","~*"),"?","~?"),'DADOS_MELHORIAS'!$O$2:$X$113,10,FALSE),$MX4))</f>
        <v/>
      </c>
      <c r="RL4">
        <f>IF($MY4="","",IFERROR(VLOOKUP(SUBSTITUTE(SUBSTITUTE(SUBSTITUTE($MY4,"~","~~"),"*","~*"),"?","~?"),'DADOS_MELHORIAS'!$O$2:$X$113,10,FALSE),$MY4))</f>
        <v/>
      </c>
      <c r="RM4">
        <f>IF($MZ4="","",IFERROR(VLOOKUP(SUBSTITUTE(SUBSTITUTE(SUBSTITUTE($MZ4,"~","~~"),"*","~*"),"?","~?"),'DADOS_MELHORIAS'!$O$2:$X$113,10,FALSE),$MZ4))</f>
        <v/>
      </c>
      <c r="RN4">
        <f>IF($NA4="","",IFERROR(VLOOKUP(SUBSTITUTE(SUBSTITUTE(SUBSTITUTE($NA4,"~","~~"),"*","~*"),"?","~?"),'DADOS_MELHORIAS'!$O$2:$X$113,10,FALSE),$NA4))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IF($DF5="Corpo amaldiçoado de criação",1,0)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IF(AND($DF5="Shikigami de criação",$DI5="Com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Principal",'CONFIGURAÇÃO'!$G$143,IF(OR(DADOS_INVOC!$DB$4="Parceria",DADOS_INVOC!$DB$4="Múltiplas Invocações"),'CONFIGURAÇÃO'!$G$141,'CONFIGURAÇÃO'!$G$139))+IF($QZ$5="Não autônoma",'CONFIGURAÇÃO'!$G$145,0)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SUBSTITUTE(SUBSTITUTE(SUBSTITUTE($EQ5,"~","~~"),"*","~*"),"?","~?"),'DADOS_PROGRESSAO'!$AG$2:$AH$34,2,FALSE),$BU$2:$BU$6,0))+$DB$3)&gt;=0,"+","−")&amp;ABS((INDEX($FR5:$FV5,1,MATCH(VLOOKUP(SUBSTITUTE(SUBSTITUTE(SUBSTITUTE($EQ5,"~","~~"),"*","~*"),"?","~?"),'DADOS_PROGRESSAO'!$AG$2:$AH$34,2,FALSE),$BU$2:$BU$6,0))+$DB$3)),""))</f>
        <v/>
      </c>
      <c r="HV5" s="161">
        <f>IF($ER5="","",IFERROR(IF((INDEX($FR5:$FV5,1,MATCH(VLOOKUP(SUBSTITUTE(SUBSTITUTE(SUBSTITUTE($ER5,"~","~~"),"*","~*"),"?","~?"),'DADOS_PROGRESSAO'!$AG$2:$AH$34,2,FALSE),$BU$2:$BU$6,0))+$DB$3)&gt;=0,"+","−")&amp;ABS((INDEX($FR5:$FV5,1,MATCH(VLOOKUP(SUBSTITUTE(SUBSTITUTE(SUBSTITUTE($ER5,"~","~~"),"*","~*"),"?","~?"),'DADOS_PROGRESSAO'!$AG$2:$AH$34,2,FALSE),$BU$2:$BU$6,0))+$DB$3)),""))</f>
        <v/>
      </c>
      <c r="HW5" s="161">
        <f>IF($ES5="","",IFERROR(IF((INDEX($FR5:$FV5,1,MATCH(VLOOKUP(SUBSTITUTE(SUBSTITUTE(SUBSTITUTE($ES5,"~","~~"),"*","~*"),"?","~?"),'DADOS_PROGRESSAO'!$AG$2:$AH$34,2,FALSE),$BU$2:$BU$6,0))+$DB$3)&gt;=0,"+","−")&amp;ABS((INDEX($FR5:$FV5,1,MATCH(VLOOKUP(SUBSTITUTE(SUBSTITUTE(SUBSTITUTE($ES5,"~","~~"),"*","~*"),"?","~?"),'DADOS_PROGRESSAO'!$AG$2:$AH$34,2,FALSE),$BU$2:$BU$6,0))+$DB$3)),""))</f>
        <v/>
      </c>
      <c r="HX5" s="161">
        <f>IF($ET5="","",IFERROR(IF((INDEX($FR5:$FV5,1,MATCH(VLOOKUP(SUBSTITUTE(SUBSTITUTE(SUBSTITUTE($ET5,"~","~~"),"*","~*"),"?","~?"),'DADOS_PROGRESSAO'!$AG$2:$AH$34,2,FALSE),$BU$2:$BU$6,0))+$DB$3)&gt;=0,"+","−")&amp;ABS((INDEX($FR5:$FV5,1,MATCH(VLOOKUP(SUBSTITUTE(SUBSTITUTE(SUBSTITUTE($ET5,"~","~~"),"*","~*"),"?","~?"),'DADOS_PROGRESSAO'!$AG$2:$AH$34,2,FALSE),$BU$2:$BU$6,0))+$DB$3)),""))</f>
        <v/>
      </c>
      <c r="HY5" s="161">
        <f>IF($EU5="","",IFERROR(IF((INDEX($FR5:$FV5,1,MATCH(VLOOKUP(SUBSTITUTE(SUBSTITUTE(SUBSTITUTE($EU5,"~","~~"),"*","~*"),"?","~?"),'DADOS_PROGRESSAO'!$AG$2:$AH$34,2,FALSE),$BU$2:$BU$6,0))+$DB$3)&gt;=0,"+","−")&amp;ABS((INDEX($FR5:$FV5,1,MATCH(VLOOKUP(SUBSTITUTE(SUBSTITUTE(SUBSTITUTE($EU5,"~","~~"),"*","~*"),"?","~?"),'DADOS_PROGRESSAO'!$AG$2:$AH$34,2,FALSE),$BU$2:$BU$6,0))+$DB$3)),""))</f>
        <v/>
      </c>
      <c r="HZ5" s="161">
        <f>IF($EV5="","",IFERROR(IF((INDEX($FR5:$FV5,1,MATCH(VLOOKUP(SUBSTITUTE(SUBSTITUTE(SUBSTITUTE($EV5,"~","~~"),"*","~*"),"?","~?"),'DADOS_PROGRESSAO'!$AG$2:$AH$34,2,FALSE),$BU$2:$BU$6,0))+$DB$3)&gt;=0,"+","−")&amp;ABS((INDEX($FR5:$FV5,1,MATCH(VLOOKUP(SUBSTITUTE(SUBSTITUTE(SUBSTITUTE($EV5,"~","~~"),"*","~*"),"?","~?"),'DADOS_PROGRESSAO'!$AG$2:$AH$34,2,FALSE),$BU$2:$BU$6,0))+$DB$3)),""))</f>
        <v/>
      </c>
      <c r="IA5" s="161">
        <f>IF($EW5="","",IFERROR(IF((INDEX($FR5:$FV5,1,MATCH(VLOOKUP(SUBSTITUTE(SUBSTITUTE(SUBSTITUTE($EW5,"~","~~"),"*","~*"),"?","~?"),'DADOS_PROGRESSAO'!$AG$2:$AH$34,2,FALSE),$BU$2:$BU$6,0))+$DB$3)&gt;=0,"+","−")&amp;ABS((INDEX($FR5:$FV5,1,MATCH(VLOOKUP(SUBSTITUTE(SUBSTITUTE(SUBSTITUTE($EW5,"~","~~"),"*","~*"),"?","~?"),'DADOS_PROGRESSAO'!$AG$2:$AH$34,2,FALSE),$BU$2:$BU$6,0))+$DB$3)),""))</f>
        <v/>
      </c>
      <c r="IB5" s="161">
        <f>IF($DF5="Maldição domada","RESERVA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IFERROR(VLOOKUP($EX5,$BI$2:$BL$15,2,FALSE),0)</f>
        <v/>
      </c>
      <c r="IH5" s="161">
        <f>IFERROR(VLOOKUP($EY5,$BI$2:$BL$15,2,FALSE),0)</f>
        <v/>
      </c>
      <c r="II5" s="161">
        <f>IFERROR(VLOOKUP($EZ5,$BI$2:$BL$15,2,FALSE),0)</f>
        <v/>
      </c>
      <c r="IJ5" s="161">
        <f>IFERROR(VLOOKUP($FA5,$BI$2:$BL$15,2,FALSE),0)</f>
        <v/>
      </c>
      <c r="IK5" s="161">
        <f>IFERROR(VLOOKUP($FB5,$BI$2:$BL$15,2,FALSE),0)</f>
        <v/>
      </c>
      <c r="IL5" s="161">
        <f>IFERROR(VLOOKUP($FC5,$BI$2:$BL$15,2,FALSE),0)</f>
        <v/>
      </c>
      <c r="IM5" s="161">
        <f>IFERROR(VLOOKUP($FD5,$BI$2:$BL$15,2,FALSE),0)</f>
        <v/>
      </c>
      <c r="IN5" s="161">
        <f>IFERROR(VLOOKUP($FE5,$BI$2:$BL$15,2,FALSE),0)</f>
        <v/>
      </c>
      <c r="IO5" s="161">
        <f>IF($EX5="","",IF(1&gt;$FO5,"⚠ Este talento abre no nível 1",IF($IG5&gt;1,"⚠ Categoria "&amp;$IG5&amp;": este ganho vai até a 1 · ","")&amp;IFERROR(VLOOKUP($EX5,$BI$2:$BL$15,3,FALSE),"")))</f>
        <v/>
      </c>
      <c r="IP5" s="161">
        <f>IF($EY5="","",IF(6&gt;$FO5,"⚠ Este talento abre no nível 6",IF($IH5&gt;1,"⚠ Categoria "&amp;$IH5&amp;": este ganho vai até a 1 · ","")&amp;IFERROR(VLOOKUP($EY5,$BI$2:$BL$15,3,FALSE),"")))</f>
        <v/>
      </c>
      <c r="IQ5" s="161">
        <f>IF($EZ5="","",IF(10&gt;$FO5,"⚠ Este talento abre no nível 10",IF($II5&gt;2,"⚠ Categoria "&amp;$II5&amp;": este ganho vai até a 2 · ","")&amp;IFERROR(VLOOKUP($EZ5,$BI$2:$BL$15,3,FALSE),"")))</f>
        <v/>
      </c>
      <c r="IR5" s="161">
        <f>IF($FA5="","",IF(14&gt;$FO5,"⚠ Este talento abre no nível 14",IF($IJ5&gt;3,"⚠ Categoria "&amp;$IJ5&amp;": este ganho vai até a 3 · ","")&amp;IFERROR(VLOOKUP($FA5,$BI$2:$BL$15,3,FALSE),"")))</f>
        <v/>
      </c>
      <c r="IS5" s="161">
        <f>IF($FB5="","",IF(18&gt;$FO5,"⚠ Este talento abre no nível 18",IF($IK5&gt;3,"⚠ Categoria "&amp;$IK5&amp;": este ganho vai até a 3 · ","")&amp;IFERROR(VLOOKUP($FB5,$BI$2:$BL$15,3,FALSE),"")))</f>
        <v/>
      </c>
      <c r="IT5" s="161">
        <f>IF($FC5="","",IF(22&gt;$FO5,"⚠ Este talento abre no nível 22",IF($IL5&gt;3,"⚠ Categoria "&amp;$IL5&amp;": este ganho vai até a 3 · ","")&amp;IFERROR(VLOOKUP($FC5,$BI$2:$BL$15,3,FALSE),"")))</f>
        <v/>
      </c>
      <c r="IU5" s="161">
        <f>IF($FD5="","",IF(26&gt;$FO5,"⚠ Este talento abre no nível 26",IF($IM5&gt;3,"⚠ Categoria "&amp;$IM5&amp;": este ganho vai até a 3 · ","")&amp;IFERROR(VLOOKUP($FD5,$BI$2:$BL$15,3,FALSE),"")))</f>
        <v/>
      </c>
      <c r="IV5" s="161">
        <f>IF($FE5="","",IF(30&gt;$FO5,"⚠ Este talento abre no nível 30",IF($IN5&gt;3,"⚠ Categoria "&amp;$IN5&amp;": este ganho vai até a 3 · ","")&amp;IFERROR(VLOOKUP($FE5,$BI$2:$BL$15,3,FALSE),"")))</f>
        <v/>
      </c>
      <c r="IW5" s="161">
        <f>IF($FF5="","",IFERROR(VLOOKUP($FF5,$BI$2:$BL$15,3,FALSE),""))</f>
        <v/>
      </c>
      <c r="IX5" s="161">
        <f>IF($FG5="","",IFERROR(VLOOKUP($FG5,$BI$2:$BL$15,3,FALSE),""))</f>
        <v/>
      </c>
      <c r="IY5" s="161">
        <f>IF($FH5="","",IFERROR(VLOOKUP($FH5,$BI$2:$BL$15,3,FALSE),""))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SUBSTITUTE(SUBSTITUTE(SUBSTITUTE("Inescapável","~","~~"),"*","~*"),"?","~?"),'DADOS_MELHORIAS'!$AG$2:$AL$113,2,FALSE),"")&lt;&gt;"",COUNTIF($RB$5:$RJ$5,IFERROR(VLOOKUP(SUBSTITUTE(SUBSTITUTE(SUBSTITUTE("Inescapável","~","~~"),"*","~*"),"?","~?"),'DADOS_MELHORIAS'!$AG$2:$AL$113,2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IFERROR(MATCH($MU5,$V$2:$V$11,0),0)</f>
        <v/>
      </c>
      <c r="NK5" s="161">
        <f>IFERROR(VLOOKUP(SUBSTITUTE(SUBSTITUTE(SUBSTITUTE($MX5,"~","~~"),"*","~*"),"?","~?"),'DADOS_MELHORIAS'!$AG$2:$AL$113,2,FALSE),"")</f>
        <v/>
      </c>
      <c r="NL5" s="161">
        <f>IFERROR(VLOOKUP(SUBSTITUTE(SUBSTITUTE(SUBSTITUTE($MY5,"~","~~"),"*","~*"),"?","~?"),'DADOS_MELHORIAS'!$AG$2:$AL$113,2,FALSE),"")</f>
        <v/>
      </c>
      <c r="NM5" s="161">
        <f>IFERROR(VLOOKUP(SUBSTITUTE(SUBSTITUTE(SUBSTITUTE($MZ5,"~","~~"),"*","~*"),"?","~?"),'DADOS_MELHORIAS'!$AG$2:$AL$113,2,FALSE),"")</f>
        <v/>
      </c>
      <c r="NN5" s="161">
        <f>IFERROR(VLOOKUP(SUBSTITUTE(SUBSTITUTE(SUBSTITUTE($NA5,"~","~~"),"*","~*"),"?","~?"),'DADOS_MELHORIAS'!$AG$2:$AL$113,2,FALSE),"")</f>
        <v/>
      </c>
      <c r="NO5" s="161">
        <f>IFERROR(VLOOKUP(SUBSTITUTE(SUBSTITUTE(SUBSTITUTE($MX5,"~","~~"),"*","~*"),"?","~?"),'DADOS_MELHORIAS'!$AG$2:$AL$113,3,FALSE),0)</f>
        <v/>
      </c>
      <c r="NP5" s="161">
        <f>IFERROR(VLOOKUP(SUBSTITUTE(SUBSTITUTE(SUBSTITUTE($MY5,"~","~~"),"*","~*"),"?","~?"),'DADOS_MELHORIAS'!$AG$2:$AL$113,3,FALSE),0)</f>
        <v/>
      </c>
      <c r="NQ5" s="161">
        <f>IFERROR(VLOOKUP(SUBSTITUTE(SUBSTITUTE(SUBSTITUTE($MZ5,"~","~~"),"*","~*"),"?","~?"),'DADOS_MELHORIAS'!$AG$2:$AL$113,3,FALSE),0)</f>
        <v/>
      </c>
      <c r="NR5" s="161">
        <f>IFERROR(VLOOKUP(SUBSTITUTE(SUBSTITUTE(SUBSTITUTE($NA5,"~","~~"),"*","~*"),"?","~?"),'DADOS_MELHORIAS'!$AG$2:$AL$113,3,FALSE),0)</f>
        <v/>
      </c>
      <c r="NS5" s="161">
        <f>IF($MS5=0,0,IF($NJ5=0,0,INDEX($X$2:$X$11,$NJ5)))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IF($NJ5=0,0,IF(INDEX($W$2:$W$11,$NJ5)="",0,IF((COUNTIF(INDEX($EL$2:$EP$13,$MO5,0),INDEX($W$2:$W$11,$NJ5))+COUNTIF(INDEX($QV$2:$QY$13,$MO5,0),INDEX($W$2:$W$11,$NJ5)))=0,1,0)))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SUBSTITUTE(SUBSTITUTE(SUBSTITUTE($MX5,"~","~~"),"*","~*"),"?","~?"),'DADOS_MELHORIAS'!$AG$2:$AL$113,4,FALSE),0)+IFERROR(VLOOKUP(SUBSTITUTE(SUBSTITUTE(SUBSTITUTE($MY5,"~","~~"),"*","~*"),"?","~?"),'DADOS_MELHORIAS'!$AG$2:$AL$113,4,FALSE),0)+IFERROR(VLOOKUP(SUBSTITUTE(SUBSTITUTE(SUBSTITUTE($MZ5,"~","~~"),"*","~*"),"?","~?"),'DADOS_MELHORIAS'!$AG$2:$AL$113,4,FALSE),0)+IFERROR(VLOOKUP(SUBSTITUTE(SUBSTITUTE(SUBSTITUTE($NA5,"~","~~"),"*","~*"),"?","~?"),'DADOS_MELHORIAS'!$AG$2:$AL$113,4,FALSE),0)</f>
        <v/>
      </c>
      <c r="OD5" s="161">
        <f>IFERROR(VLOOKUP(SUBSTITUTE(SUBSTITUTE(SUBSTITUTE($MX5,"~","~~"),"*","~*"),"?","~?"),'DADOS_MELHORIAS'!$AG$2:$AL$113,6,FALSE),0)+IFERROR(VLOOKUP(SUBSTITUTE(SUBSTITUTE(SUBSTITUTE($MY5,"~","~~"),"*","~*"),"?","~?"),'DADOS_MELHORIAS'!$AG$2:$AL$113,6,FALSE),0)+IFERROR(VLOOKUP(SUBSTITUTE(SUBSTITUTE(SUBSTITUTE($MZ5,"~","~~"),"*","~*"),"?","~?"),'DADOS_MELHORIAS'!$AG$2:$AL$113,6,FALSE),0)+IFERROR(VLOOKUP(SUBSTITUTE(SUBSTITUTE(SUBSTITUTE($NA5,"~","~~"),"*","~*"),"?","~?"),'DADOS_MELHORIAS'!$AG$2:$AL$113,6,FALSE),0)</f>
        <v/>
      </c>
      <c r="OE5" s="161">
        <f>TEXTJOIN(", ",TRUE,IF(IFERROR(VLOOKUP(SUBSTITUTE(SUBSTITUTE(SUBSTITUTE($MX5,"~","~~"),"*","~*"),"?","~?"),'DADOS_MELHORIAS'!$AG$2:$AL$113,5,FALSE),0)=1,$MX5,""),IF(IFERROR(VLOOKUP(SUBSTITUTE(SUBSTITUTE(SUBSTITUTE($MY5,"~","~~"),"*","~*"),"?","~?"),'DADOS_MELHORIAS'!$AG$2:$AL$113,5,FALSE),0)=1,$MY5,""),IF(IFERROR(VLOOKUP(SUBSTITUTE(SUBSTITUTE(SUBSTITUTE($MZ5,"~","~~"),"*","~*"),"?","~?"),'DADOS_MELHORIAS'!$AG$2:$AL$113,5,FALSE),0)=1,$MZ5,""),IF(IFERROR(VLOOKUP(SUBSTITUTE(SUBSTITUTE(SUBSTITUTE($NA5,"~","~~"),"*","~*"),"?","~?"),'DADOS_MELHORIAS'!$AG$2:$AL$113,5,FALSE),0)=1,$NA5,""))</f>
        <v/>
      </c>
      <c r="OF5" s="161">
        <f>IF($NJ5=0,0,INDEX($Y$2:$Y$11,$NJ5))</f>
        <v/>
      </c>
      <c r="OG5" s="161">
        <f>IF($NJ5=0,0,INDEX($Z$2:$Z$11,$NJ5))</f>
        <v/>
      </c>
      <c r="OH5" s="161">
        <f>IF($NJ5=0,0,INDEX($AB$2:$AB$11,$NJ5))</f>
        <v/>
      </c>
      <c r="OI5" s="161">
        <f>IFERROR(VLOOKUP(SUBSTITUTE(SUBSTITUTE(SUBSTITUTE($NB5,"~","~~"),"*","~*"),"?","~?"),'DADOS_RESTRICOES'!$M$2:$Q$54,3,FALSE),0)</f>
        <v/>
      </c>
      <c r="OJ5" s="161">
        <f>IFERROR(VLOOKUP(SUBSTITUTE(SUBSTITUTE(SUBSTITUTE($NC5,"~","~~"),"*","~*"),"?","~?"),'DADOS_RESTRICOES'!$M$2:$Q$54,3,FALSE),0)</f>
        <v/>
      </c>
      <c r="OK5" s="161">
        <f>IFERROR(VLOOKUP(SUBSTITUTE(SUBSTITUTE(SUBSTITUTE($NB5,"~","~~"),"*","~*"),"?","~?"),'DADOS_RESTRICOES'!$M$2:$Q$54,2,FALSE),"")</f>
        <v/>
      </c>
      <c r="OL5" s="161">
        <f>IFERROR(VLOOKUP(SUBSTITUTE(SUBSTITUTE(SUBSTITUTE($NC5,"~","~~"),"*","~*"),"?","~?"),'DADOS_RESTRICOES'!$M$2:$Q$54,2,FALSE),"")</f>
        <v/>
      </c>
      <c r="OM5" s="161">
        <f>COUNTIF($NS5:$NW5,1)</f>
        <v/>
      </c>
      <c r="ON5" s="161">
        <f>COUNTIF($NS5:$NW5,2)</f>
        <v/>
      </c>
      <c r="OO5" s="161">
        <f>COUNTIF($NS5:$NW5,3)</f>
        <v/>
      </c>
      <c r="OP5" s="161">
        <f>COUNTIF($NS5:$NW5,4)</f>
        <v/>
      </c>
      <c r="OQ5" s="161">
        <f>COUNTIF($NS5:$NW5,5)</f>
        <v/>
      </c>
      <c r="OR5" s="161">
        <f>COUNTIF($NS5:$NW5,6)</f>
        <v/>
      </c>
      <c r="OS5" s="161">
        <f>COUNTIF($OI5:$OJ5,1)</f>
        <v/>
      </c>
      <c r="OT5" s="161">
        <f>COUNTIF($OI5:$OJ5,2)+$OF5</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IF($MS5=0,0,(IF(COUNTIF($RK5:$RN5,"Salto")&gt;0,1,0)+IF(COUNTIF($RK5:$RN5,"Queima")&gt;0,1,0)+IF(COUNTIF($RK5:$RN5,"Estilhaço")&gt;0,1,0))*FLOOR($PD5/2,1))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SUBSTITUTE(SUBSTITUTE(SUBSTITUTE($NB5,"~","~~"),"*","~*"),"?","~?"),'DADOS_RESTRICOES'!$M$2:$Q$54,4,FALSE),0)+IFERROR(VLOOKUP(SUBSTITUTE(SUBSTITUTE(SUBSTITUTE($NC5,"~","~~"),"*","~*"),"?","~?"),'DADOS_RESTRICOES'!$M$2:$Q$54,4,FALSE),0)&gt;1,$OK5&amp;" e "&amp;$OL5&amp;" são as duas de frequência",""),IF(AND((COUNTIF($RK5:$RN5,"Rápido")+COUNTIF($OK5:$OL5,"Rápido"))&gt;0,(COUNTIF($MX5:$NA5,"Atrasar")+COUNTIF($OK5:$OL5,"Atrasar"))&gt;0),"Rápido não entra com Atrasar",""),IF(AND((COUNTIF($RK5:$RN5,"Reação")+COUNTIF($OK5:$OL5,"Reação"))&gt;0,(COUNTIF($RK5:$RN5,"Rápido")+COUNTIF($OK5:$OL5,"Rápido"))&gt;0),"Reação não entra com Rápido",""),IF(AND((COUNTIF($RK5:$RN5,"Reação")+COUNTIF($OK5:$OL5,"Reação"))&gt;0,(COUNTIF($RK5:$RN5,"Armado")+COUNTIF($OK5:$OL5,"Armado"))&gt;0),"Reação não entra com Armado",""),IF(AND((COUNTIF($RK5:$RN5,"Reação")+COUNTIF($OK5:$OL5,"Reação"))&gt;0,(COUNTIF($MX5:$NA5,"Atrasar")+COUNTIF($OK5:$OL5,"Atrasar"))&gt;0),"Reação não entra com Atrasar",""),IF(AND((COUNTIF($RK5:$RN5,"Reação")+COUNTIF($OK5:$OL5,"Reação"))&gt;0,(COUNTIF($MX5:$NA5,"Parado")+COUNTIF($OK5:$OL5,"Parado"))&gt;0),"Reação não entra com Parado",""),IF(AND((COUNTIF($MX5:$NA5,"Atrasar")+COUNTIF($OK5:$OL5,"Atrasar"))&gt;0,(COUNTIF($MX5:$NA5,"Parado")+COUNTIF($OK5:$OL5,"Parado"))&gt;0),"Atrasar não entra com Parado",""),IF(AND((COUNTIF($RK5:$RN5,"Armado")+COUNTIF($OK5:$OL5,"Armado"))&gt;0,(COUNTIF($MX5:$NA5,"Carregar")+COUNTIF($OK5:$OL5,"Carregar"))&gt;0),"Armado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Resistência",""),IF(AND(COUNTIF($RK5:$RN5,"Inescapável")&gt;0,OR($OU5&gt;1,$OV5&gt;0)),"Inescapável não aceita outra peça",""),IF(AND($MS5&gt;0,$PD5*IF(COUNTIF($RK5:$RN5,"Remate")&gt;0,1.25,1)+$PE5&gt;4*$MS5),($PD5*IF(COUNTIF($RK5:$RN5,"Remate")&gt;0,1.25,1)+$PE5)&amp;" dados somando repetições"&amp;IF(COUNTIF($RK5:$RN5,"Remate")&gt;0," e o Remate","")&amp;": o teto da Classe "&amp;$MS5&amp;" é "&amp;4*$MS5,""))),IF(AND($MX5&lt;&gt;"",COUNTIF('DADOS_MELHORIAS'!$O$2:$O$113,SUBSTITUTE(SUBSTITUTE(SUBSTITUTE($MX5,"~","~~"),"*","~*"),"?","~?"))=0),"Melhoria não cadastrada ou com erro: "&amp;$MX5,""),IF(AND($MY5&lt;&gt;"",COUNTIF('DADOS_MELHORIAS'!$O$2:$O$113,SUBSTITUTE(SUBSTITUTE(SUBSTITUTE($MY5,"~","~~"),"*","~*"),"?","~?"))=0),"Melhoria não cadastrada ou com erro: "&amp;$MY5,""),IF(AND($MZ5&lt;&gt;"",COUNTIF('DADOS_MELHORIAS'!$O$2:$O$113,SUBSTITUTE(SUBSTITUTE(SUBSTITUTE($MZ5,"~","~~"),"*","~*"),"?","~?"))=0),"Melhoria não cadastrada ou com erro: "&amp;$MZ5,""),IF(AND($NA5&lt;&gt;"",COUNTIF('DADOS_MELHORIAS'!$O$2:$O$113,SUBSTITUTE(SUBSTITUTE(SUBSTITUTE($NA5,"~","~~"),"*","~*"),"?","~?"))=0),"Melhoria não cadastrada ou com erro: "&amp;$NA5,""),IF(AND($NB5&lt;&gt;"",COUNTIF('DADOS_RESTRICOES'!$M$2:$M$54,SUBSTITUTE(SUBSTITUTE(SUBSTITUTE($NB5,"~","~~"),"*","~*"),"?","~?"))=0),"Restrição não cadastrada ou com erro: "&amp;$NB5,""),IF(AND($NC5&lt;&gt;"",COUNTIF('DADOS_RESTRICOES'!$M$2:$M$54,SUBSTITUTE(SUBSTITUTE(SUBSTITUTE($NC5,"~","~~"),"*","~*"),"?","~?"))=0),"Restrição não cadastrada ou com erro: "&amp;$NC5,"")))</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dela",IF(COUNTIF($OK5:$OL5,"Atrasar")&gt;0,"Sua Ação Completa",IF(COUNTIF($RK5:$RN5,"Rápido")&gt;0,"Sua Bônus",IF(COUNTIF($RK5:$RN5,"Reação")&gt;0,"Sua Reação","Sua Padrão")))&amp;" + a básica dela"&amp;IF(COUNTIF($RK5:$RN5,"Reação")&gt;0," e a coletiva","")&amp;IF(COUNTIF($OK5:$OL5,"Carregar")&gt;0," · em dois turnos","")))</f>
        <v/>
      </c>
      <c r="QC5" s="161">
        <f>IF($MW5&lt;&gt;"",$MW5,IF($NJ5=0,"",INDEX($AA$2:$AA$11,$NJ5)))</f>
        <v/>
      </c>
      <c r="QD5" s="161">
        <f>IF(OR($ND5=0,$NJ5=0),"",IF(COUNTIF($RK5:$RN5,"Inescapável")&gt;0,"Automático",IF($QC5="Ataque",IF($NH5="","Ataque","Ataque "&amp;IF(($NH5+2*IF(COUNTIF($RK5:$RN5,"Precisão")&gt;0,1,0))&gt;=0,"+","−")&amp;ABS(($NH5+2*IF(COUNTIF($RK5:$RN5,"Precisão")&gt;0,1,0))))&amp;IF($OD5&gt;0," · TR"&amp;IF($NI5="",""," CD "&amp;$NI5),""),IF(LEFT($QC5,2)="TR",$QC5&amp;IF($NI5="",""," · CD "&amp;$NI5)&amp;IF(COUNTIF($RK5:$RN5,"Certeiro")&gt;0,"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COUNTIF($RK5:$RN5,"Longe")+3*COUNTIF($RK5:$RN5,"Muito Longe")</f>
        <v/>
      </c>
      <c r="QG5" s="161">
        <f>COUNTIF($RK5:$RN5,"Maior")+3*COUNTIF($RK5:$RN5,"Muito Maior")</f>
        <v/>
      </c>
      <c r="QH5" s="161">
        <f>IF($NJ5=0,0,CHOOSE(1+INDEX($AC$2:$AC$11,$NJ5),0,$QF5,$QG5,$QF5+$QG5))</f>
        <v/>
      </c>
      <c r="QI5" s="161">
        <f>IF($NJ5=0,0,CHOOSE(1+INDEX($AD$2:$AD$11,$NJ5),0,$QF5,$QG5,$QF5+$QG5))</f>
        <v/>
      </c>
      <c r="QJ5" s="161">
        <f>IF(OR($ND5=0,$NJ5=0),"",INDEX($AI$2:$AN$41,($NJ5-1)*4+IF($MS5=0,1,IF($MS5&lt;=5,2,IF($MS5=6,3,4))),1+MIN(5,$QH5))&amp;INDEX($AO$2:$AT$41,($NJ5-1)*4+IF($MS5=0,1,IF($MS5&lt;=5,2,IF($MS5=6,3,4))),1+MIN(5,$QI5))&amp;IF(INDEX($AE$2:$AE$11,$NJ5)=1,IF(COUNTIF($RK5:$RN5,"Mais Um")&gt;0," · +"&amp;COUNTIF($RK5:$RN5,"Mais Um")&amp;IF(COUNTIF($RK5:$RN5,"Mais Um")&gt;1," alvos"," alvo"),"")&amp;IF(COUNTIF($RK5:$RN5,"Rajada")&gt;0,IF($MS5=0,"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Principal",'CONFIGURAÇÃO'!$G$144,IF(OR(DADOS_INVOC!$DB$4="Parceria",DADOS_INVOC!$DB$4="Múltiplas Invocações"),'CONFIGURAÇÃO'!$G$142,'CONFIGURAÇÃO'!$G$140))+IF($QZ$5="Não autônoma",'CONFIGURAÇÃO'!$G$145,0)</f>
        <v/>
      </c>
      <c r="RB5">
        <f>IF($RA$5&gt;=1,$EL$5,"")</f>
        <v/>
      </c>
      <c r="RC5">
        <f>IF($RA$5&gt;=2,$EM$5,"")</f>
        <v/>
      </c>
      <c r="RD5">
        <f>IF($RA$5&gt;=7,$EN$5,"")</f>
        <v/>
      </c>
      <c r="RE5">
        <f>IF($RA$5&gt;=8,$EO$5,"")</f>
        <v/>
      </c>
      <c r="RF5">
        <f>IF($RA$5&gt;=9,$EP$5,"")</f>
        <v/>
      </c>
      <c r="RG5">
        <f>IF($RA$5&gt;=3,$QV$5,"")</f>
        <v/>
      </c>
      <c r="RH5">
        <f>IF($RA$5&gt;=4,$QW$5,"")</f>
        <v/>
      </c>
      <c r="RI5">
        <f>IF($RA$5&gt;=5,$QX$5,"")</f>
        <v/>
      </c>
      <c r="RJ5">
        <f>IF($RA$5&gt;=6,$QY$5,"")</f>
        <v/>
      </c>
      <c r="RK5">
        <f>IF($MX5="","",IFERROR(VLOOKUP(SUBSTITUTE(SUBSTITUTE(SUBSTITUTE($MX5,"~","~~"),"*","~*"),"?","~?"),'DADOS_MELHORIAS'!$O$2:$X$113,10,FALSE),$MX5))</f>
        <v/>
      </c>
      <c r="RL5">
        <f>IF($MY5="","",IFERROR(VLOOKUP(SUBSTITUTE(SUBSTITUTE(SUBSTITUTE($MY5,"~","~~"),"*","~*"),"?","~?"),'DADOS_MELHORIAS'!$O$2:$X$113,10,FALSE),$MY5))</f>
        <v/>
      </c>
      <c r="RM5">
        <f>IF($MZ5="","",IFERROR(VLOOKUP(SUBSTITUTE(SUBSTITUTE(SUBSTITUTE($MZ5,"~","~~"),"*","~*"),"?","~?"),'DADOS_MELHORIAS'!$O$2:$X$113,10,FALSE),$MZ5))</f>
        <v/>
      </c>
      <c r="RN5">
        <f>IF($NA5="","",IFERROR(VLOOKUP(SUBSTITUTE(SUBSTITUTE(SUBSTITUTE($NA5,"~","~~"),"*","~*"),"?","~?"),'DADOS_MELHORIAS'!$O$2:$X$113,10,FALSE),$NA5))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IF($DF6="Corpo amaldiçoado de criação",1,0)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IF(AND($DF6="Shikigami de criação",$DI6="Com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Principal",'CONFIGURAÇÃO'!$G$143,IF(OR(DADOS_INVOC!$DB$4="Parceria",DADOS_INVOC!$DB$4="Múltiplas Invocações"),'CONFIGURAÇÃO'!$G$141,'CONFIGURAÇÃO'!$G$139))+IF($QZ$6="Não autônoma",'CONFIGURAÇÃO'!$G$145,0)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SUBSTITUTE(SUBSTITUTE(SUBSTITUTE($EQ6,"~","~~"),"*","~*"),"?","~?"),'DADOS_PROGRESSAO'!$AG$2:$AH$34,2,FALSE),$BU$2:$BU$6,0))+$DB$3)&gt;=0,"+","−")&amp;ABS((INDEX($FR6:$FV6,1,MATCH(VLOOKUP(SUBSTITUTE(SUBSTITUTE(SUBSTITUTE($EQ6,"~","~~"),"*","~*"),"?","~?"),'DADOS_PROGRESSAO'!$AG$2:$AH$34,2,FALSE),$BU$2:$BU$6,0))+$DB$3)),""))</f>
        <v/>
      </c>
      <c r="HV6" s="161">
        <f>IF($ER6="","",IFERROR(IF((INDEX($FR6:$FV6,1,MATCH(VLOOKUP(SUBSTITUTE(SUBSTITUTE(SUBSTITUTE($ER6,"~","~~"),"*","~*"),"?","~?"),'DADOS_PROGRESSAO'!$AG$2:$AH$34,2,FALSE),$BU$2:$BU$6,0))+$DB$3)&gt;=0,"+","−")&amp;ABS((INDEX($FR6:$FV6,1,MATCH(VLOOKUP(SUBSTITUTE(SUBSTITUTE(SUBSTITUTE($ER6,"~","~~"),"*","~*"),"?","~?"),'DADOS_PROGRESSAO'!$AG$2:$AH$34,2,FALSE),$BU$2:$BU$6,0))+$DB$3)),""))</f>
        <v/>
      </c>
      <c r="HW6" s="161">
        <f>IF($ES6="","",IFERROR(IF((INDEX($FR6:$FV6,1,MATCH(VLOOKUP(SUBSTITUTE(SUBSTITUTE(SUBSTITUTE($ES6,"~","~~"),"*","~*"),"?","~?"),'DADOS_PROGRESSAO'!$AG$2:$AH$34,2,FALSE),$BU$2:$BU$6,0))+$DB$3)&gt;=0,"+","−")&amp;ABS((INDEX($FR6:$FV6,1,MATCH(VLOOKUP(SUBSTITUTE(SUBSTITUTE(SUBSTITUTE($ES6,"~","~~"),"*","~*"),"?","~?"),'DADOS_PROGRESSAO'!$AG$2:$AH$34,2,FALSE),$BU$2:$BU$6,0))+$DB$3)),""))</f>
        <v/>
      </c>
      <c r="HX6" s="161">
        <f>IF($ET6="","",IFERROR(IF((INDEX($FR6:$FV6,1,MATCH(VLOOKUP(SUBSTITUTE(SUBSTITUTE(SUBSTITUTE($ET6,"~","~~"),"*","~*"),"?","~?"),'DADOS_PROGRESSAO'!$AG$2:$AH$34,2,FALSE),$BU$2:$BU$6,0))+$DB$3)&gt;=0,"+","−")&amp;ABS((INDEX($FR6:$FV6,1,MATCH(VLOOKUP(SUBSTITUTE(SUBSTITUTE(SUBSTITUTE($ET6,"~","~~"),"*","~*"),"?","~?"),'DADOS_PROGRESSAO'!$AG$2:$AH$34,2,FALSE),$BU$2:$BU$6,0))+$DB$3)),""))</f>
        <v/>
      </c>
      <c r="HY6" s="161">
        <f>IF($EU6="","",IFERROR(IF((INDEX($FR6:$FV6,1,MATCH(VLOOKUP(SUBSTITUTE(SUBSTITUTE(SUBSTITUTE($EU6,"~","~~"),"*","~*"),"?","~?"),'DADOS_PROGRESSAO'!$AG$2:$AH$34,2,FALSE),$BU$2:$BU$6,0))+$DB$3)&gt;=0,"+","−")&amp;ABS((INDEX($FR6:$FV6,1,MATCH(VLOOKUP(SUBSTITUTE(SUBSTITUTE(SUBSTITUTE($EU6,"~","~~"),"*","~*"),"?","~?"),'DADOS_PROGRESSAO'!$AG$2:$AH$34,2,FALSE),$BU$2:$BU$6,0))+$DB$3)),""))</f>
        <v/>
      </c>
      <c r="HZ6" s="161">
        <f>IF($EV6="","",IFERROR(IF((INDEX($FR6:$FV6,1,MATCH(VLOOKUP(SUBSTITUTE(SUBSTITUTE(SUBSTITUTE($EV6,"~","~~"),"*","~*"),"?","~?"),'DADOS_PROGRESSAO'!$AG$2:$AH$34,2,FALSE),$BU$2:$BU$6,0))+$DB$3)&gt;=0,"+","−")&amp;ABS((INDEX($FR6:$FV6,1,MATCH(VLOOKUP(SUBSTITUTE(SUBSTITUTE(SUBSTITUTE($EV6,"~","~~"),"*","~*"),"?","~?"),'DADOS_PROGRESSAO'!$AG$2:$AH$34,2,FALSE),$BU$2:$BU$6,0))+$DB$3)),""))</f>
        <v/>
      </c>
      <c r="IA6" s="161">
        <f>IF($EW6="","",IFERROR(IF((INDEX($FR6:$FV6,1,MATCH(VLOOKUP(SUBSTITUTE(SUBSTITUTE(SUBSTITUTE($EW6,"~","~~"),"*","~*"),"?","~?"),'DADOS_PROGRESSAO'!$AG$2:$AH$34,2,FALSE),$BU$2:$BU$6,0))+$DB$3)&gt;=0,"+","−")&amp;ABS((INDEX($FR6:$FV6,1,MATCH(VLOOKUP(SUBSTITUTE(SUBSTITUTE(SUBSTITUTE($EW6,"~","~~"),"*","~*"),"?","~?"),'DADOS_PROGRESSAO'!$AG$2:$AH$34,2,FALSE),$BU$2:$BU$6,0))+$DB$3)),""))</f>
        <v/>
      </c>
      <c r="IB6" s="161">
        <f>IF($DF6="Maldição domada","RESERVA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IFERROR(VLOOKUP($EX6,$BI$2:$BL$15,2,FALSE),0)</f>
        <v/>
      </c>
      <c r="IH6" s="161">
        <f>IFERROR(VLOOKUP($EY6,$BI$2:$BL$15,2,FALSE),0)</f>
        <v/>
      </c>
      <c r="II6" s="161">
        <f>IFERROR(VLOOKUP($EZ6,$BI$2:$BL$15,2,FALSE),0)</f>
        <v/>
      </c>
      <c r="IJ6" s="161">
        <f>IFERROR(VLOOKUP($FA6,$BI$2:$BL$15,2,FALSE),0)</f>
        <v/>
      </c>
      <c r="IK6" s="161">
        <f>IFERROR(VLOOKUP($FB6,$BI$2:$BL$15,2,FALSE),0)</f>
        <v/>
      </c>
      <c r="IL6" s="161">
        <f>IFERROR(VLOOKUP($FC6,$BI$2:$BL$15,2,FALSE),0)</f>
        <v/>
      </c>
      <c r="IM6" s="161">
        <f>IFERROR(VLOOKUP($FD6,$BI$2:$BL$15,2,FALSE),0)</f>
        <v/>
      </c>
      <c r="IN6" s="161">
        <f>IFERROR(VLOOKUP($FE6,$BI$2:$BL$15,2,FALSE),0)</f>
        <v/>
      </c>
      <c r="IO6" s="161">
        <f>IF($EX6="","",IF(1&gt;$FO6,"⚠ Este talento abre no nível 1",IF($IG6&gt;1,"⚠ Categoria "&amp;$IG6&amp;": este ganho vai até a 1 · ","")&amp;IFERROR(VLOOKUP($EX6,$BI$2:$BL$15,3,FALSE),"")))</f>
        <v/>
      </c>
      <c r="IP6" s="161">
        <f>IF($EY6="","",IF(6&gt;$FO6,"⚠ Este talento abre no nível 6",IF($IH6&gt;1,"⚠ Categoria "&amp;$IH6&amp;": este ganho vai até a 1 · ","")&amp;IFERROR(VLOOKUP($EY6,$BI$2:$BL$15,3,FALSE),"")))</f>
        <v/>
      </c>
      <c r="IQ6" s="161">
        <f>IF($EZ6="","",IF(10&gt;$FO6,"⚠ Este talento abre no nível 10",IF($II6&gt;2,"⚠ Categoria "&amp;$II6&amp;": este ganho vai até a 2 · ","")&amp;IFERROR(VLOOKUP($EZ6,$BI$2:$BL$15,3,FALSE),"")))</f>
        <v/>
      </c>
      <c r="IR6" s="161">
        <f>IF($FA6="","",IF(14&gt;$FO6,"⚠ Este talento abre no nível 14",IF($IJ6&gt;3,"⚠ Categoria "&amp;$IJ6&amp;": este ganho vai até a 3 · ","")&amp;IFERROR(VLOOKUP($FA6,$BI$2:$BL$15,3,FALSE),"")))</f>
        <v/>
      </c>
      <c r="IS6" s="161">
        <f>IF($FB6="","",IF(18&gt;$FO6,"⚠ Este talento abre no nível 18",IF($IK6&gt;3,"⚠ Categoria "&amp;$IK6&amp;": este ganho vai até a 3 · ","")&amp;IFERROR(VLOOKUP($FB6,$BI$2:$BL$15,3,FALSE),"")))</f>
        <v/>
      </c>
      <c r="IT6" s="161">
        <f>IF($FC6="","",IF(22&gt;$FO6,"⚠ Este talento abre no nível 22",IF($IL6&gt;3,"⚠ Categoria "&amp;$IL6&amp;": este ganho vai até a 3 · ","")&amp;IFERROR(VLOOKUP($FC6,$BI$2:$BL$15,3,FALSE),"")))</f>
        <v/>
      </c>
      <c r="IU6" s="161">
        <f>IF($FD6="","",IF(26&gt;$FO6,"⚠ Este talento abre no nível 26",IF($IM6&gt;3,"⚠ Categoria "&amp;$IM6&amp;": este ganho vai até a 3 · ","")&amp;IFERROR(VLOOKUP($FD6,$BI$2:$BL$15,3,FALSE),"")))</f>
        <v/>
      </c>
      <c r="IV6" s="161">
        <f>IF($FE6="","",IF(30&gt;$FO6,"⚠ Este talento abre no nível 30",IF($IN6&gt;3,"⚠ Categoria "&amp;$IN6&amp;": este ganho vai até a 3 · ","")&amp;IFERROR(VLOOKUP($FE6,$BI$2:$BL$15,3,FALSE),"")))</f>
        <v/>
      </c>
      <c r="IW6" s="161">
        <f>IF($FF6="","",IFERROR(VLOOKUP($FF6,$BI$2:$BL$15,3,FALSE),""))</f>
        <v/>
      </c>
      <c r="IX6" s="161">
        <f>IF($FG6="","",IFERROR(VLOOKUP($FG6,$BI$2:$BL$15,3,FALSE),""))</f>
        <v/>
      </c>
      <c r="IY6" s="161">
        <f>IF($FH6="","",IFERROR(VLOOKUP($FH6,$BI$2:$BL$15,3,FALSE),""))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SUBSTITUTE(SUBSTITUTE(SUBSTITUTE("Inescapável","~","~~"),"*","~*"),"?","~?"),'DADOS_MELHORIAS'!$AG$2:$AL$113,2,FALSE),"")&lt;&gt;"",COUNTIF($RB$6:$RJ$6,IFERROR(VLOOKUP(SUBSTITUTE(SUBSTITUTE(SUBSTITUTE("Inescapável","~","~~"),"*","~*"),"?","~?"),'DADOS_MELHORIAS'!$AG$2:$AL$113,2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IFERROR(MATCH($MU6,$V$2:$V$11,0),0)</f>
        <v/>
      </c>
      <c r="NK6" s="161">
        <f>IFERROR(VLOOKUP(SUBSTITUTE(SUBSTITUTE(SUBSTITUTE($MX6,"~","~~"),"*","~*"),"?","~?"),'DADOS_MELHORIAS'!$AG$2:$AL$113,2,FALSE),"")</f>
        <v/>
      </c>
      <c r="NL6" s="161">
        <f>IFERROR(VLOOKUP(SUBSTITUTE(SUBSTITUTE(SUBSTITUTE($MY6,"~","~~"),"*","~*"),"?","~?"),'DADOS_MELHORIAS'!$AG$2:$AL$113,2,FALSE),"")</f>
        <v/>
      </c>
      <c r="NM6" s="161">
        <f>IFERROR(VLOOKUP(SUBSTITUTE(SUBSTITUTE(SUBSTITUTE($MZ6,"~","~~"),"*","~*"),"?","~?"),'DADOS_MELHORIAS'!$AG$2:$AL$113,2,FALSE),"")</f>
        <v/>
      </c>
      <c r="NN6" s="161">
        <f>IFERROR(VLOOKUP(SUBSTITUTE(SUBSTITUTE(SUBSTITUTE($NA6,"~","~~"),"*","~*"),"?","~?"),'DADOS_MELHORIAS'!$AG$2:$AL$113,2,FALSE),"")</f>
        <v/>
      </c>
      <c r="NO6" s="161">
        <f>IFERROR(VLOOKUP(SUBSTITUTE(SUBSTITUTE(SUBSTITUTE($MX6,"~","~~"),"*","~*"),"?","~?"),'DADOS_MELHORIAS'!$AG$2:$AL$113,3,FALSE),0)</f>
        <v/>
      </c>
      <c r="NP6" s="161">
        <f>IFERROR(VLOOKUP(SUBSTITUTE(SUBSTITUTE(SUBSTITUTE($MY6,"~","~~"),"*","~*"),"?","~?"),'DADOS_MELHORIAS'!$AG$2:$AL$113,3,FALSE),0)</f>
        <v/>
      </c>
      <c r="NQ6" s="161">
        <f>IFERROR(VLOOKUP(SUBSTITUTE(SUBSTITUTE(SUBSTITUTE($MZ6,"~","~~"),"*","~*"),"?","~?"),'DADOS_MELHORIAS'!$AG$2:$AL$113,3,FALSE),0)</f>
        <v/>
      </c>
      <c r="NR6" s="161">
        <f>IFERROR(VLOOKUP(SUBSTITUTE(SUBSTITUTE(SUBSTITUTE($NA6,"~","~~"),"*","~*"),"?","~?"),'DADOS_MELHORIAS'!$AG$2:$AL$113,3,FALSE),0)</f>
        <v/>
      </c>
      <c r="NS6" s="161">
        <f>IF($MS6=0,0,IF($NJ6=0,0,INDEX($X$2:$X$11,$NJ6)))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IF($NJ6=0,0,IF(INDEX($W$2:$W$11,$NJ6)="",0,IF((COUNTIF(INDEX($EL$2:$EP$13,$MO6,0),INDEX($W$2:$W$11,$NJ6))+COUNTIF(INDEX($QV$2:$QY$13,$MO6,0),INDEX($W$2:$W$11,$NJ6)))=0,1,0)))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SUBSTITUTE(SUBSTITUTE(SUBSTITUTE($MX6,"~","~~"),"*","~*"),"?","~?"),'DADOS_MELHORIAS'!$AG$2:$AL$113,4,FALSE),0)+IFERROR(VLOOKUP(SUBSTITUTE(SUBSTITUTE(SUBSTITUTE($MY6,"~","~~"),"*","~*"),"?","~?"),'DADOS_MELHORIAS'!$AG$2:$AL$113,4,FALSE),0)+IFERROR(VLOOKUP(SUBSTITUTE(SUBSTITUTE(SUBSTITUTE($MZ6,"~","~~"),"*","~*"),"?","~?"),'DADOS_MELHORIAS'!$AG$2:$AL$113,4,FALSE),0)+IFERROR(VLOOKUP(SUBSTITUTE(SUBSTITUTE(SUBSTITUTE($NA6,"~","~~"),"*","~*"),"?","~?"),'DADOS_MELHORIAS'!$AG$2:$AL$113,4,FALSE),0)</f>
        <v/>
      </c>
      <c r="OD6" s="161">
        <f>IFERROR(VLOOKUP(SUBSTITUTE(SUBSTITUTE(SUBSTITUTE($MX6,"~","~~"),"*","~*"),"?","~?"),'DADOS_MELHORIAS'!$AG$2:$AL$113,6,FALSE),0)+IFERROR(VLOOKUP(SUBSTITUTE(SUBSTITUTE(SUBSTITUTE($MY6,"~","~~"),"*","~*"),"?","~?"),'DADOS_MELHORIAS'!$AG$2:$AL$113,6,FALSE),0)+IFERROR(VLOOKUP(SUBSTITUTE(SUBSTITUTE(SUBSTITUTE($MZ6,"~","~~"),"*","~*"),"?","~?"),'DADOS_MELHORIAS'!$AG$2:$AL$113,6,FALSE),0)+IFERROR(VLOOKUP(SUBSTITUTE(SUBSTITUTE(SUBSTITUTE($NA6,"~","~~"),"*","~*"),"?","~?"),'DADOS_MELHORIAS'!$AG$2:$AL$113,6,FALSE),0)</f>
        <v/>
      </c>
      <c r="OE6" s="161">
        <f>TEXTJOIN(", ",TRUE,IF(IFERROR(VLOOKUP(SUBSTITUTE(SUBSTITUTE(SUBSTITUTE($MX6,"~","~~"),"*","~*"),"?","~?"),'DADOS_MELHORIAS'!$AG$2:$AL$113,5,FALSE),0)=1,$MX6,""),IF(IFERROR(VLOOKUP(SUBSTITUTE(SUBSTITUTE(SUBSTITUTE($MY6,"~","~~"),"*","~*"),"?","~?"),'DADOS_MELHORIAS'!$AG$2:$AL$113,5,FALSE),0)=1,$MY6,""),IF(IFERROR(VLOOKUP(SUBSTITUTE(SUBSTITUTE(SUBSTITUTE($MZ6,"~","~~"),"*","~*"),"?","~?"),'DADOS_MELHORIAS'!$AG$2:$AL$113,5,FALSE),0)=1,$MZ6,""),IF(IFERROR(VLOOKUP(SUBSTITUTE(SUBSTITUTE(SUBSTITUTE($NA6,"~","~~"),"*","~*"),"?","~?"),'DADOS_MELHORIAS'!$AG$2:$AL$113,5,FALSE),0)=1,$NA6,""))</f>
        <v/>
      </c>
      <c r="OF6" s="161">
        <f>IF($NJ6=0,0,INDEX($Y$2:$Y$11,$NJ6))</f>
        <v/>
      </c>
      <c r="OG6" s="161">
        <f>IF($NJ6=0,0,INDEX($Z$2:$Z$11,$NJ6))</f>
        <v/>
      </c>
      <c r="OH6" s="161">
        <f>IF($NJ6=0,0,INDEX($AB$2:$AB$11,$NJ6))</f>
        <v/>
      </c>
      <c r="OI6" s="161">
        <f>IFERROR(VLOOKUP(SUBSTITUTE(SUBSTITUTE(SUBSTITUTE($NB6,"~","~~"),"*","~*"),"?","~?"),'DADOS_RESTRICOES'!$M$2:$Q$54,3,FALSE),0)</f>
        <v/>
      </c>
      <c r="OJ6" s="161">
        <f>IFERROR(VLOOKUP(SUBSTITUTE(SUBSTITUTE(SUBSTITUTE($NC6,"~","~~"),"*","~*"),"?","~?"),'DADOS_RESTRICOES'!$M$2:$Q$54,3,FALSE),0)</f>
        <v/>
      </c>
      <c r="OK6" s="161">
        <f>IFERROR(VLOOKUP(SUBSTITUTE(SUBSTITUTE(SUBSTITUTE($NB6,"~","~~"),"*","~*"),"?","~?"),'DADOS_RESTRICOES'!$M$2:$Q$54,2,FALSE),"")</f>
        <v/>
      </c>
      <c r="OL6" s="161">
        <f>IFERROR(VLOOKUP(SUBSTITUTE(SUBSTITUTE(SUBSTITUTE($NC6,"~","~~"),"*","~*"),"?","~?"),'DADOS_RESTRICOES'!$M$2:$Q$54,2,FALSE),"")</f>
        <v/>
      </c>
      <c r="OM6" s="161">
        <f>COUNTIF($NS6:$NW6,1)</f>
        <v/>
      </c>
      <c r="ON6" s="161">
        <f>COUNTIF($NS6:$NW6,2)</f>
        <v/>
      </c>
      <c r="OO6" s="161">
        <f>COUNTIF($NS6:$NW6,3)</f>
        <v/>
      </c>
      <c r="OP6" s="161">
        <f>COUNTIF($NS6:$NW6,4)</f>
        <v/>
      </c>
      <c r="OQ6" s="161">
        <f>COUNTIF($NS6:$NW6,5)</f>
        <v/>
      </c>
      <c r="OR6" s="161">
        <f>COUNTIF($NS6:$NW6,6)</f>
        <v/>
      </c>
      <c r="OS6" s="161">
        <f>COUNTIF($OI6:$OJ6,1)</f>
        <v/>
      </c>
      <c r="OT6" s="161">
        <f>COUNTIF($OI6:$OJ6,2)+$OF6</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IF($MS6=0,0,(IF(COUNTIF($RK6:$RN6,"Salto")&gt;0,1,0)+IF(COUNTIF($RK6:$RN6,"Queima")&gt;0,1,0)+IF(COUNTIF($RK6:$RN6,"Estilhaço")&gt;0,1,0))*FLOOR($PD6/2,1))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SUBSTITUTE(SUBSTITUTE(SUBSTITUTE($NB6,"~","~~"),"*","~*"),"?","~?"),'DADOS_RESTRICOES'!$M$2:$Q$54,4,FALSE),0)+IFERROR(VLOOKUP(SUBSTITUTE(SUBSTITUTE(SUBSTITUTE($NC6,"~","~~"),"*","~*"),"?","~?"),'DADOS_RESTRICOES'!$M$2:$Q$54,4,FALSE),0)&gt;1,$OK6&amp;" e "&amp;$OL6&amp;" são as duas de frequência",""),IF(AND((COUNTIF($RK6:$RN6,"Rápido")+COUNTIF($OK6:$OL6,"Rápido"))&gt;0,(COUNTIF($MX6:$NA6,"Atrasar")+COUNTIF($OK6:$OL6,"Atrasar"))&gt;0),"Rápido não entra com Atrasar",""),IF(AND((COUNTIF($RK6:$RN6,"Reação")+COUNTIF($OK6:$OL6,"Reação"))&gt;0,(COUNTIF($RK6:$RN6,"Rápido")+COUNTIF($OK6:$OL6,"Rápido"))&gt;0),"Reação não entra com Rápido",""),IF(AND((COUNTIF($RK6:$RN6,"Reação")+COUNTIF($OK6:$OL6,"Reação"))&gt;0,(COUNTIF($RK6:$RN6,"Armado")+COUNTIF($OK6:$OL6,"Armado"))&gt;0),"Reação não entra com Armado",""),IF(AND((COUNTIF($RK6:$RN6,"Reação")+COUNTIF($OK6:$OL6,"Reação"))&gt;0,(COUNTIF($MX6:$NA6,"Atrasar")+COUNTIF($OK6:$OL6,"Atrasar"))&gt;0),"Reação não entra com Atrasar",""),IF(AND((COUNTIF($RK6:$RN6,"Reação")+COUNTIF($OK6:$OL6,"Reação"))&gt;0,(COUNTIF($MX6:$NA6,"Parado")+COUNTIF($OK6:$OL6,"Parado"))&gt;0),"Reação não entra com Parado",""),IF(AND((COUNTIF($MX6:$NA6,"Atrasar")+COUNTIF($OK6:$OL6,"Atrasar"))&gt;0,(COUNTIF($MX6:$NA6,"Parado")+COUNTIF($OK6:$OL6,"Parado"))&gt;0),"Atrasar não entra com Parado",""),IF(AND((COUNTIF($RK6:$RN6,"Armado")+COUNTIF($OK6:$OL6,"Armado"))&gt;0,(COUNTIF($MX6:$NA6,"Carregar")+COUNTIF($OK6:$OL6,"Carregar"))&gt;0),"Armado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Resistência",""),IF(AND(COUNTIF($RK6:$RN6,"Inescapável")&gt;0,OR($OU6&gt;1,$OV6&gt;0)),"Inescapável não aceita outra peça",""),IF(AND($MS6&gt;0,$PD6*IF(COUNTIF($RK6:$RN6,"Remate")&gt;0,1.25,1)+$PE6&gt;4*$MS6),($PD6*IF(COUNTIF($RK6:$RN6,"Remate")&gt;0,1.25,1)+$PE6)&amp;" dados somando repetições"&amp;IF(COUNTIF($RK6:$RN6,"Remate")&gt;0," e o Remate","")&amp;": o teto da Classe "&amp;$MS6&amp;" é "&amp;4*$MS6,""))),IF(AND($MX6&lt;&gt;"",COUNTIF('DADOS_MELHORIAS'!$O$2:$O$113,SUBSTITUTE(SUBSTITUTE(SUBSTITUTE($MX6,"~","~~"),"*","~*"),"?","~?"))=0),"Melhoria não cadastrada ou com erro: "&amp;$MX6,""),IF(AND($MY6&lt;&gt;"",COUNTIF('DADOS_MELHORIAS'!$O$2:$O$113,SUBSTITUTE(SUBSTITUTE(SUBSTITUTE($MY6,"~","~~"),"*","~*"),"?","~?"))=0),"Melhoria não cadastrada ou com erro: "&amp;$MY6,""),IF(AND($MZ6&lt;&gt;"",COUNTIF('DADOS_MELHORIAS'!$O$2:$O$113,SUBSTITUTE(SUBSTITUTE(SUBSTITUTE($MZ6,"~","~~"),"*","~*"),"?","~?"))=0),"Melhoria não cadastrada ou com erro: "&amp;$MZ6,""),IF(AND($NA6&lt;&gt;"",COUNTIF('DADOS_MELHORIAS'!$O$2:$O$113,SUBSTITUTE(SUBSTITUTE(SUBSTITUTE($NA6,"~","~~"),"*","~*"),"?","~?"))=0),"Melhoria não cadastrada ou com erro: "&amp;$NA6,""),IF(AND($NB6&lt;&gt;"",COUNTIF('DADOS_RESTRICOES'!$M$2:$M$54,SUBSTITUTE(SUBSTITUTE(SUBSTITUTE($NB6,"~","~~"),"*","~*"),"?","~?"))=0),"Restrição não cadastrada ou com erro: "&amp;$NB6,""),IF(AND($NC6&lt;&gt;"",COUNTIF('DADOS_RESTRICOES'!$M$2:$M$54,SUBSTITUTE(SUBSTITUTE(SUBSTITUTE($NC6,"~","~~"),"*","~*"),"?","~?"))=0),"Restrição não cadastrada ou com erro: "&amp;$NC6,"")))</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dela",IF(COUNTIF($OK6:$OL6,"Atrasar")&gt;0,"Sua Ação Completa",IF(COUNTIF($RK6:$RN6,"Rápido")&gt;0,"Sua Bônus",IF(COUNTIF($RK6:$RN6,"Reação")&gt;0,"Sua Reação","Sua Padrão")))&amp;" + a básica dela"&amp;IF(COUNTIF($RK6:$RN6,"Reação")&gt;0," e a coletiva","")&amp;IF(COUNTIF($OK6:$OL6,"Carregar")&gt;0," · em dois turnos","")))</f>
        <v/>
      </c>
      <c r="QC6" s="161">
        <f>IF($MW6&lt;&gt;"",$MW6,IF($NJ6=0,"",INDEX($AA$2:$AA$11,$NJ6)))</f>
        <v/>
      </c>
      <c r="QD6" s="161">
        <f>IF(OR($ND6=0,$NJ6=0),"",IF(COUNTIF($RK6:$RN6,"Inescapável")&gt;0,"Automático",IF($QC6="Ataque",IF($NH6="","Ataque","Ataque "&amp;IF(($NH6+2*IF(COUNTIF($RK6:$RN6,"Precisão")&gt;0,1,0))&gt;=0,"+","−")&amp;ABS(($NH6+2*IF(COUNTIF($RK6:$RN6,"Precisão")&gt;0,1,0))))&amp;IF($OD6&gt;0," · TR"&amp;IF($NI6="",""," CD "&amp;$NI6),""),IF(LEFT($QC6,2)="TR",$QC6&amp;IF($NI6="",""," · CD "&amp;$NI6)&amp;IF(COUNTIF($RK6:$RN6,"Certeiro")&gt;0,"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COUNTIF($RK6:$RN6,"Longe")+3*COUNTIF($RK6:$RN6,"Muito Longe")</f>
        <v/>
      </c>
      <c r="QG6" s="161">
        <f>COUNTIF($RK6:$RN6,"Maior")+3*COUNTIF($RK6:$RN6,"Muito Maior")</f>
        <v/>
      </c>
      <c r="QH6" s="161">
        <f>IF($NJ6=0,0,CHOOSE(1+INDEX($AC$2:$AC$11,$NJ6),0,$QF6,$QG6,$QF6+$QG6))</f>
        <v/>
      </c>
      <c r="QI6" s="161">
        <f>IF($NJ6=0,0,CHOOSE(1+INDEX($AD$2:$AD$11,$NJ6),0,$QF6,$QG6,$QF6+$QG6))</f>
        <v/>
      </c>
      <c r="QJ6" s="161">
        <f>IF(OR($ND6=0,$NJ6=0),"",INDEX($AI$2:$AN$41,($NJ6-1)*4+IF($MS6=0,1,IF($MS6&lt;=5,2,IF($MS6=6,3,4))),1+MIN(5,$QH6))&amp;INDEX($AO$2:$AT$41,($NJ6-1)*4+IF($MS6=0,1,IF($MS6&lt;=5,2,IF($MS6=6,3,4))),1+MIN(5,$QI6))&amp;IF(INDEX($AE$2:$AE$11,$NJ6)=1,IF(COUNTIF($RK6:$RN6,"Mais Um")&gt;0," · +"&amp;COUNTIF($RK6:$RN6,"Mais Um")&amp;IF(COUNTIF($RK6:$RN6,"Mais Um")&gt;1," alvos"," alvo"),"")&amp;IF(COUNTIF($RK6:$RN6,"Rajada")&gt;0,IF($MS6=0,"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Principal",'CONFIGURAÇÃO'!$G$144,IF(OR(DADOS_INVOC!$DB$4="Parceria",DADOS_INVOC!$DB$4="Múltiplas Invocações"),'CONFIGURAÇÃO'!$G$142,'CONFIGURAÇÃO'!$G$140))+IF($QZ$6="Não autônoma",'CONFIGURAÇÃO'!$G$145,0)</f>
        <v/>
      </c>
      <c r="RB6">
        <f>IF($RA$6&gt;=1,$EL$6,"")</f>
        <v/>
      </c>
      <c r="RC6">
        <f>IF($RA$6&gt;=2,$EM$6,"")</f>
        <v/>
      </c>
      <c r="RD6">
        <f>IF($RA$6&gt;=7,$EN$6,"")</f>
        <v/>
      </c>
      <c r="RE6">
        <f>IF($RA$6&gt;=8,$EO$6,"")</f>
        <v/>
      </c>
      <c r="RF6">
        <f>IF($RA$6&gt;=9,$EP$6,"")</f>
        <v/>
      </c>
      <c r="RG6">
        <f>IF($RA$6&gt;=3,$QV$6,"")</f>
        <v/>
      </c>
      <c r="RH6">
        <f>IF($RA$6&gt;=4,$QW$6,"")</f>
        <v/>
      </c>
      <c r="RI6">
        <f>IF($RA$6&gt;=5,$QX$6,"")</f>
        <v/>
      </c>
      <c r="RJ6">
        <f>IF($RA$6&gt;=6,$QY$6,"")</f>
        <v/>
      </c>
      <c r="RK6">
        <f>IF($MX6="","",IFERROR(VLOOKUP(SUBSTITUTE(SUBSTITUTE(SUBSTITUTE($MX6,"~","~~"),"*","~*"),"?","~?"),'DADOS_MELHORIAS'!$O$2:$X$113,10,FALSE),$MX6))</f>
        <v/>
      </c>
      <c r="RL6">
        <f>IF($MY6="","",IFERROR(VLOOKUP(SUBSTITUTE(SUBSTITUTE(SUBSTITUTE($MY6,"~","~~"),"*","~*"),"?","~?"),'DADOS_MELHORIAS'!$O$2:$X$113,10,FALSE),$MY6))</f>
        <v/>
      </c>
      <c r="RM6">
        <f>IF($MZ6="","",IFERROR(VLOOKUP(SUBSTITUTE(SUBSTITUTE(SUBSTITUTE($MZ6,"~","~~"),"*","~*"),"?","~?"),'DADOS_MELHORIAS'!$O$2:$X$113,10,FALSE),$MZ6))</f>
        <v/>
      </c>
      <c r="RN6">
        <f>IF($NA6="","",IFERROR(VLOOKUP(SUBSTITUTE(SUBSTITUTE(SUBSTITUTE($NA6,"~","~~"),"*","~*"),"?","~?"),'DADOS_MELHORIAS'!$O$2:$X$113,10,FALSE),$NA6))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IF($DF7="Corpo amaldiçoado de criação",1,0)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IF(AND($DF7="Shikigami de criação",$DI7="Com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Principal",'CONFIGURAÇÃO'!$G$143,IF(OR(DADOS_INVOC!$DB$4="Parceria",DADOS_INVOC!$DB$4="Múltiplas Invocações"),'CONFIGURAÇÃO'!$G$141,'CONFIGURAÇÃO'!$G$139))+IF($QZ$7="Não autônoma",'CONFIGURAÇÃO'!$G$145,0)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SUBSTITUTE(SUBSTITUTE(SUBSTITUTE($EQ7,"~","~~"),"*","~*"),"?","~?"),'DADOS_PROGRESSAO'!$AG$2:$AH$34,2,FALSE),$BU$2:$BU$6,0))+$DB$3)&gt;=0,"+","−")&amp;ABS((INDEX($FR7:$FV7,1,MATCH(VLOOKUP(SUBSTITUTE(SUBSTITUTE(SUBSTITUTE($EQ7,"~","~~"),"*","~*"),"?","~?"),'DADOS_PROGRESSAO'!$AG$2:$AH$34,2,FALSE),$BU$2:$BU$6,0))+$DB$3)),""))</f>
        <v/>
      </c>
      <c r="HV7" s="161">
        <f>IF($ER7="","",IFERROR(IF((INDEX($FR7:$FV7,1,MATCH(VLOOKUP(SUBSTITUTE(SUBSTITUTE(SUBSTITUTE($ER7,"~","~~"),"*","~*"),"?","~?"),'DADOS_PROGRESSAO'!$AG$2:$AH$34,2,FALSE),$BU$2:$BU$6,0))+$DB$3)&gt;=0,"+","−")&amp;ABS((INDEX($FR7:$FV7,1,MATCH(VLOOKUP(SUBSTITUTE(SUBSTITUTE(SUBSTITUTE($ER7,"~","~~"),"*","~*"),"?","~?"),'DADOS_PROGRESSAO'!$AG$2:$AH$34,2,FALSE),$BU$2:$BU$6,0))+$DB$3)),""))</f>
        <v/>
      </c>
      <c r="HW7" s="161">
        <f>IF($ES7="","",IFERROR(IF((INDEX($FR7:$FV7,1,MATCH(VLOOKUP(SUBSTITUTE(SUBSTITUTE(SUBSTITUTE($ES7,"~","~~"),"*","~*"),"?","~?"),'DADOS_PROGRESSAO'!$AG$2:$AH$34,2,FALSE),$BU$2:$BU$6,0))+$DB$3)&gt;=0,"+","−")&amp;ABS((INDEX($FR7:$FV7,1,MATCH(VLOOKUP(SUBSTITUTE(SUBSTITUTE(SUBSTITUTE($ES7,"~","~~"),"*","~*"),"?","~?"),'DADOS_PROGRESSAO'!$AG$2:$AH$34,2,FALSE),$BU$2:$BU$6,0))+$DB$3)),""))</f>
        <v/>
      </c>
      <c r="HX7" s="161">
        <f>IF($ET7="","",IFERROR(IF((INDEX($FR7:$FV7,1,MATCH(VLOOKUP(SUBSTITUTE(SUBSTITUTE(SUBSTITUTE($ET7,"~","~~"),"*","~*"),"?","~?"),'DADOS_PROGRESSAO'!$AG$2:$AH$34,2,FALSE),$BU$2:$BU$6,0))+$DB$3)&gt;=0,"+","−")&amp;ABS((INDEX($FR7:$FV7,1,MATCH(VLOOKUP(SUBSTITUTE(SUBSTITUTE(SUBSTITUTE($ET7,"~","~~"),"*","~*"),"?","~?"),'DADOS_PROGRESSAO'!$AG$2:$AH$34,2,FALSE),$BU$2:$BU$6,0))+$DB$3)),""))</f>
        <v/>
      </c>
      <c r="HY7" s="161">
        <f>IF($EU7="","",IFERROR(IF((INDEX($FR7:$FV7,1,MATCH(VLOOKUP(SUBSTITUTE(SUBSTITUTE(SUBSTITUTE($EU7,"~","~~"),"*","~*"),"?","~?"),'DADOS_PROGRESSAO'!$AG$2:$AH$34,2,FALSE),$BU$2:$BU$6,0))+$DB$3)&gt;=0,"+","−")&amp;ABS((INDEX($FR7:$FV7,1,MATCH(VLOOKUP(SUBSTITUTE(SUBSTITUTE(SUBSTITUTE($EU7,"~","~~"),"*","~*"),"?","~?"),'DADOS_PROGRESSAO'!$AG$2:$AH$34,2,FALSE),$BU$2:$BU$6,0))+$DB$3)),""))</f>
        <v/>
      </c>
      <c r="HZ7" s="161">
        <f>IF($EV7="","",IFERROR(IF((INDEX($FR7:$FV7,1,MATCH(VLOOKUP(SUBSTITUTE(SUBSTITUTE(SUBSTITUTE($EV7,"~","~~"),"*","~*"),"?","~?"),'DADOS_PROGRESSAO'!$AG$2:$AH$34,2,FALSE),$BU$2:$BU$6,0))+$DB$3)&gt;=0,"+","−")&amp;ABS((INDEX($FR7:$FV7,1,MATCH(VLOOKUP(SUBSTITUTE(SUBSTITUTE(SUBSTITUTE($EV7,"~","~~"),"*","~*"),"?","~?"),'DADOS_PROGRESSAO'!$AG$2:$AH$34,2,FALSE),$BU$2:$BU$6,0))+$DB$3)),""))</f>
        <v/>
      </c>
      <c r="IA7" s="161">
        <f>IF($EW7="","",IFERROR(IF((INDEX($FR7:$FV7,1,MATCH(VLOOKUP(SUBSTITUTE(SUBSTITUTE(SUBSTITUTE($EW7,"~","~~"),"*","~*"),"?","~?"),'DADOS_PROGRESSAO'!$AG$2:$AH$34,2,FALSE),$BU$2:$BU$6,0))+$DB$3)&gt;=0,"+","−")&amp;ABS((INDEX($FR7:$FV7,1,MATCH(VLOOKUP(SUBSTITUTE(SUBSTITUTE(SUBSTITUTE($EW7,"~","~~"),"*","~*"),"?","~?"),'DADOS_PROGRESSAO'!$AG$2:$AH$34,2,FALSE),$BU$2:$BU$6,0))+$DB$3)),""))</f>
        <v/>
      </c>
      <c r="IB7" s="161">
        <f>IF($DF7="Maldição domada","RESERVA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IFERROR(VLOOKUP($EX7,$BI$2:$BL$15,2,FALSE),0)</f>
        <v/>
      </c>
      <c r="IH7" s="161">
        <f>IFERROR(VLOOKUP($EY7,$BI$2:$BL$15,2,FALSE),0)</f>
        <v/>
      </c>
      <c r="II7" s="161">
        <f>IFERROR(VLOOKUP($EZ7,$BI$2:$BL$15,2,FALSE),0)</f>
        <v/>
      </c>
      <c r="IJ7" s="161">
        <f>IFERROR(VLOOKUP($FA7,$BI$2:$BL$15,2,FALSE),0)</f>
        <v/>
      </c>
      <c r="IK7" s="161">
        <f>IFERROR(VLOOKUP($FB7,$BI$2:$BL$15,2,FALSE),0)</f>
        <v/>
      </c>
      <c r="IL7" s="161">
        <f>IFERROR(VLOOKUP($FC7,$BI$2:$BL$15,2,FALSE),0)</f>
        <v/>
      </c>
      <c r="IM7" s="161">
        <f>IFERROR(VLOOKUP($FD7,$BI$2:$BL$15,2,FALSE),0)</f>
        <v/>
      </c>
      <c r="IN7" s="161">
        <f>IFERROR(VLOOKUP($FE7,$BI$2:$BL$15,2,FALSE),0)</f>
        <v/>
      </c>
      <c r="IO7" s="161">
        <f>IF($EX7="","",IF(1&gt;$FO7,"⚠ Este talento abre no nível 1",IF($IG7&gt;1,"⚠ Categoria "&amp;$IG7&amp;": este ganho vai até a 1 · ","")&amp;IFERROR(VLOOKUP($EX7,$BI$2:$BL$15,3,FALSE),"")))</f>
        <v/>
      </c>
      <c r="IP7" s="161">
        <f>IF($EY7="","",IF(6&gt;$FO7,"⚠ Este talento abre no nível 6",IF($IH7&gt;1,"⚠ Categoria "&amp;$IH7&amp;": este ganho vai até a 1 · ","")&amp;IFERROR(VLOOKUP($EY7,$BI$2:$BL$15,3,FALSE),"")))</f>
        <v/>
      </c>
      <c r="IQ7" s="161">
        <f>IF($EZ7="","",IF(10&gt;$FO7,"⚠ Este talento abre no nível 10",IF($II7&gt;2,"⚠ Categoria "&amp;$II7&amp;": este ganho vai até a 2 · ","")&amp;IFERROR(VLOOKUP($EZ7,$BI$2:$BL$15,3,FALSE),"")))</f>
        <v/>
      </c>
      <c r="IR7" s="161">
        <f>IF($FA7="","",IF(14&gt;$FO7,"⚠ Este talento abre no nível 14",IF($IJ7&gt;3,"⚠ Categoria "&amp;$IJ7&amp;": este ganho vai até a 3 · ","")&amp;IFERROR(VLOOKUP($FA7,$BI$2:$BL$15,3,FALSE),"")))</f>
        <v/>
      </c>
      <c r="IS7" s="161">
        <f>IF($FB7="","",IF(18&gt;$FO7,"⚠ Este talento abre no nível 18",IF($IK7&gt;3,"⚠ Categoria "&amp;$IK7&amp;": este ganho vai até a 3 · ","")&amp;IFERROR(VLOOKUP($FB7,$BI$2:$BL$15,3,FALSE),"")))</f>
        <v/>
      </c>
      <c r="IT7" s="161">
        <f>IF($FC7="","",IF(22&gt;$FO7,"⚠ Este talento abre no nível 22",IF($IL7&gt;3,"⚠ Categoria "&amp;$IL7&amp;": este ganho vai até a 3 · ","")&amp;IFERROR(VLOOKUP($FC7,$BI$2:$BL$15,3,FALSE),"")))</f>
        <v/>
      </c>
      <c r="IU7" s="161">
        <f>IF($FD7="","",IF(26&gt;$FO7,"⚠ Este talento abre no nível 26",IF($IM7&gt;3,"⚠ Categoria "&amp;$IM7&amp;": este ganho vai até a 3 · ","")&amp;IFERROR(VLOOKUP($FD7,$BI$2:$BL$15,3,FALSE),"")))</f>
        <v/>
      </c>
      <c r="IV7" s="161">
        <f>IF($FE7="","",IF(30&gt;$FO7,"⚠ Este talento abre no nível 30",IF($IN7&gt;3,"⚠ Categoria "&amp;$IN7&amp;": este ganho vai até a 3 · ","")&amp;IFERROR(VLOOKUP($FE7,$BI$2:$BL$15,3,FALSE),"")))</f>
        <v/>
      </c>
      <c r="IW7" s="161">
        <f>IF($FF7="","",IFERROR(VLOOKUP($FF7,$BI$2:$BL$15,3,FALSE),""))</f>
        <v/>
      </c>
      <c r="IX7" s="161">
        <f>IF($FG7="","",IFERROR(VLOOKUP($FG7,$BI$2:$BL$15,3,FALSE),""))</f>
        <v/>
      </c>
      <c r="IY7" s="161">
        <f>IF($FH7="","",IFERROR(VLOOKUP($FH7,$BI$2:$BL$15,3,FALSE),""))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SUBSTITUTE(SUBSTITUTE(SUBSTITUTE("Inescapável","~","~~"),"*","~*"),"?","~?"),'DADOS_MELHORIAS'!$AG$2:$AL$113,2,FALSE),"")&lt;&gt;"",COUNTIF($RB$7:$RJ$7,IFERROR(VLOOKUP(SUBSTITUTE(SUBSTITUTE(SUBSTITUTE("Inescapável","~","~~"),"*","~*"),"?","~?"),'DADOS_MELHORIAS'!$AG$2:$AL$113,2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IFERROR(MATCH($MU7,$V$2:$V$11,0),0)</f>
        <v/>
      </c>
      <c r="NK7" s="161">
        <f>IFERROR(VLOOKUP(SUBSTITUTE(SUBSTITUTE(SUBSTITUTE($MX7,"~","~~"),"*","~*"),"?","~?"),'DADOS_MELHORIAS'!$AG$2:$AL$113,2,FALSE),"")</f>
        <v/>
      </c>
      <c r="NL7" s="161">
        <f>IFERROR(VLOOKUP(SUBSTITUTE(SUBSTITUTE(SUBSTITUTE($MY7,"~","~~"),"*","~*"),"?","~?"),'DADOS_MELHORIAS'!$AG$2:$AL$113,2,FALSE),"")</f>
        <v/>
      </c>
      <c r="NM7" s="161">
        <f>IFERROR(VLOOKUP(SUBSTITUTE(SUBSTITUTE(SUBSTITUTE($MZ7,"~","~~"),"*","~*"),"?","~?"),'DADOS_MELHORIAS'!$AG$2:$AL$113,2,FALSE),"")</f>
        <v/>
      </c>
      <c r="NN7" s="161">
        <f>IFERROR(VLOOKUP(SUBSTITUTE(SUBSTITUTE(SUBSTITUTE($NA7,"~","~~"),"*","~*"),"?","~?"),'DADOS_MELHORIAS'!$AG$2:$AL$113,2,FALSE),"")</f>
        <v/>
      </c>
      <c r="NO7" s="161">
        <f>IFERROR(VLOOKUP(SUBSTITUTE(SUBSTITUTE(SUBSTITUTE($MX7,"~","~~"),"*","~*"),"?","~?"),'DADOS_MELHORIAS'!$AG$2:$AL$113,3,FALSE),0)</f>
        <v/>
      </c>
      <c r="NP7" s="161">
        <f>IFERROR(VLOOKUP(SUBSTITUTE(SUBSTITUTE(SUBSTITUTE($MY7,"~","~~"),"*","~*"),"?","~?"),'DADOS_MELHORIAS'!$AG$2:$AL$113,3,FALSE),0)</f>
        <v/>
      </c>
      <c r="NQ7" s="161">
        <f>IFERROR(VLOOKUP(SUBSTITUTE(SUBSTITUTE(SUBSTITUTE($MZ7,"~","~~"),"*","~*"),"?","~?"),'DADOS_MELHORIAS'!$AG$2:$AL$113,3,FALSE),0)</f>
        <v/>
      </c>
      <c r="NR7" s="161">
        <f>IFERROR(VLOOKUP(SUBSTITUTE(SUBSTITUTE(SUBSTITUTE($NA7,"~","~~"),"*","~*"),"?","~?"),'DADOS_MELHORIAS'!$AG$2:$AL$113,3,FALSE),0)</f>
        <v/>
      </c>
      <c r="NS7" s="161">
        <f>IF($MS7=0,0,IF($NJ7=0,0,INDEX($X$2:$X$11,$NJ7)))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IF($NJ7=0,0,IF(INDEX($W$2:$W$11,$NJ7)="",0,IF((COUNTIF(INDEX($EL$2:$EP$13,$MO7,0),INDEX($W$2:$W$11,$NJ7))+COUNTIF(INDEX($QV$2:$QY$13,$MO7,0),INDEX($W$2:$W$11,$NJ7)))=0,1,0)))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SUBSTITUTE(SUBSTITUTE(SUBSTITUTE($MX7,"~","~~"),"*","~*"),"?","~?"),'DADOS_MELHORIAS'!$AG$2:$AL$113,4,FALSE),0)+IFERROR(VLOOKUP(SUBSTITUTE(SUBSTITUTE(SUBSTITUTE($MY7,"~","~~"),"*","~*"),"?","~?"),'DADOS_MELHORIAS'!$AG$2:$AL$113,4,FALSE),0)+IFERROR(VLOOKUP(SUBSTITUTE(SUBSTITUTE(SUBSTITUTE($MZ7,"~","~~"),"*","~*"),"?","~?"),'DADOS_MELHORIAS'!$AG$2:$AL$113,4,FALSE),0)+IFERROR(VLOOKUP(SUBSTITUTE(SUBSTITUTE(SUBSTITUTE($NA7,"~","~~"),"*","~*"),"?","~?"),'DADOS_MELHORIAS'!$AG$2:$AL$113,4,FALSE),0)</f>
        <v/>
      </c>
      <c r="OD7" s="161">
        <f>IFERROR(VLOOKUP(SUBSTITUTE(SUBSTITUTE(SUBSTITUTE($MX7,"~","~~"),"*","~*"),"?","~?"),'DADOS_MELHORIAS'!$AG$2:$AL$113,6,FALSE),0)+IFERROR(VLOOKUP(SUBSTITUTE(SUBSTITUTE(SUBSTITUTE($MY7,"~","~~"),"*","~*"),"?","~?"),'DADOS_MELHORIAS'!$AG$2:$AL$113,6,FALSE),0)+IFERROR(VLOOKUP(SUBSTITUTE(SUBSTITUTE(SUBSTITUTE($MZ7,"~","~~"),"*","~*"),"?","~?"),'DADOS_MELHORIAS'!$AG$2:$AL$113,6,FALSE),0)+IFERROR(VLOOKUP(SUBSTITUTE(SUBSTITUTE(SUBSTITUTE($NA7,"~","~~"),"*","~*"),"?","~?"),'DADOS_MELHORIAS'!$AG$2:$AL$113,6,FALSE),0)</f>
        <v/>
      </c>
      <c r="OE7" s="161">
        <f>TEXTJOIN(", ",TRUE,IF(IFERROR(VLOOKUP(SUBSTITUTE(SUBSTITUTE(SUBSTITUTE($MX7,"~","~~"),"*","~*"),"?","~?"),'DADOS_MELHORIAS'!$AG$2:$AL$113,5,FALSE),0)=1,$MX7,""),IF(IFERROR(VLOOKUP(SUBSTITUTE(SUBSTITUTE(SUBSTITUTE($MY7,"~","~~"),"*","~*"),"?","~?"),'DADOS_MELHORIAS'!$AG$2:$AL$113,5,FALSE),0)=1,$MY7,""),IF(IFERROR(VLOOKUP(SUBSTITUTE(SUBSTITUTE(SUBSTITUTE($MZ7,"~","~~"),"*","~*"),"?","~?"),'DADOS_MELHORIAS'!$AG$2:$AL$113,5,FALSE),0)=1,$MZ7,""),IF(IFERROR(VLOOKUP(SUBSTITUTE(SUBSTITUTE(SUBSTITUTE($NA7,"~","~~"),"*","~*"),"?","~?"),'DADOS_MELHORIAS'!$AG$2:$AL$113,5,FALSE),0)=1,$NA7,""))</f>
        <v/>
      </c>
      <c r="OF7" s="161">
        <f>IF($NJ7=0,0,INDEX($Y$2:$Y$11,$NJ7))</f>
        <v/>
      </c>
      <c r="OG7" s="161">
        <f>IF($NJ7=0,0,INDEX($Z$2:$Z$11,$NJ7))</f>
        <v/>
      </c>
      <c r="OH7" s="161">
        <f>IF($NJ7=0,0,INDEX($AB$2:$AB$11,$NJ7))</f>
        <v/>
      </c>
      <c r="OI7" s="161">
        <f>IFERROR(VLOOKUP(SUBSTITUTE(SUBSTITUTE(SUBSTITUTE($NB7,"~","~~"),"*","~*"),"?","~?"),'DADOS_RESTRICOES'!$M$2:$Q$54,3,FALSE),0)</f>
        <v/>
      </c>
      <c r="OJ7" s="161">
        <f>IFERROR(VLOOKUP(SUBSTITUTE(SUBSTITUTE(SUBSTITUTE($NC7,"~","~~"),"*","~*"),"?","~?"),'DADOS_RESTRICOES'!$M$2:$Q$54,3,FALSE),0)</f>
        <v/>
      </c>
      <c r="OK7" s="161">
        <f>IFERROR(VLOOKUP(SUBSTITUTE(SUBSTITUTE(SUBSTITUTE($NB7,"~","~~"),"*","~*"),"?","~?"),'DADOS_RESTRICOES'!$M$2:$Q$54,2,FALSE),"")</f>
        <v/>
      </c>
      <c r="OL7" s="161">
        <f>IFERROR(VLOOKUP(SUBSTITUTE(SUBSTITUTE(SUBSTITUTE($NC7,"~","~~"),"*","~*"),"?","~?"),'DADOS_RESTRICOES'!$M$2:$Q$54,2,FALSE),"")</f>
        <v/>
      </c>
      <c r="OM7" s="161">
        <f>COUNTIF($NS7:$NW7,1)</f>
        <v/>
      </c>
      <c r="ON7" s="161">
        <f>COUNTIF($NS7:$NW7,2)</f>
        <v/>
      </c>
      <c r="OO7" s="161">
        <f>COUNTIF($NS7:$NW7,3)</f>
        <v/>
      </c>
      <c r="OP7" s="161">
        <f>COUNTIF($NS7:$NW7,4)</f>
        <v/>
      </c>
      <c r="OQ7" s="161">
        <f>COUNTIF($NS7:$NW7,5)</f>
        <v/>
      </c>
      <c r="OR7" s="161">
        <f>COUNTIF($NS7:$NW7,6)</f>
        <v/>
      </c>
      <c r="OS7" s="161">
        <f>COUNTIF($OI7:$OJ7,1)</f>
        <v/>
      </c>
      <c r="OT7" s="161">
        <f>COUNTIF($OI7:$OJ7,2)+$OF7</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IF($MS7=0,0,(IF(COUNTIF($RK7:$RN7,"Salto")&gt;0,1,0)+IF(COUNTIF($RK7:$RN7,"Queima")&gt;0,1,0)+IF(COUNTIF($RK7:$RN7,"Estilhaço")&gt;0,1,0))*FLOOR($PD7/2,1))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SUBSTITUTE(SUBSTITUTE(SUBSTITUTE($NB7,"~","~~"),"*","~*"),"?","~?"),'DADOS_RESTRICOES'!$M$2:$Q$54,4,FALSE),0)+IFERROR(VLOOKUP(SUBSTITUTE(SUBSTITUTE(SUBSTITUTE($NC7,"~","~~"),"*","~*"),"?","~?"),'DADOS_RESTRICOES'!$M$2:$Q$54,4,FALSE),0)&gt;1,$OK7&amp;" e "&amp;$OL7&amp;" são as duas de frequência",""),IF(AND((COUNTIF($RK7:$RN7,"Rápido")+COUNTIF($OK7:$OL7,"Rápido"))&gt;0,(COUNTIF($MX7:$NA7,"Atrasar")+COUNTIF($OK7:$OL7,"Atrasar"))&gt;0),"Rápido não entra com Atrasar",""),IF(AND((COUNTIF($RK7:$RN7,"Reação")+COUNTIF($OK7:$OL7,"Reação"))&gt;0,(COUNTIF($RK7:$RN7,"Rápido")+COUNTIF($OK7:$OL7,"Rápido"))&gt;0),"Reação não entra com Rápido",""),IF(AND((COUNTIF($RK7:$RN7,"Reação")+COUNTIF($OK7:$OL7,"Reação"))&gt;0,(COUNTIF($RK7:$RN7,"Armado")+COUNTIF($OK7:$OL7,"Armado"))&gt;0),"Reação não entra com Armado",""),IF(AND((COUNTIF($RK7:$RN7,"Reação")+COUNTIF($OK7:$OL7,"Reação"))&gt;0,(COUNTIF($MX7:$NA7,"Atrasar")+COUNTIF($OK7:$OL7,"Atrasar"))&gt;0),"Reação não entra com Atrasar",""),IF(AND((COUNTIF($RK7:$RN7,"Reação")+COUNTIF($OK7:$OL7,"Reação"))&gt;0,(COUNTIF($MX7:$NA7,"Parado")+COUNTIF($OK7:$OL7,"Parado"))&gt;0),"Reação não entra com Parado",""),IF(AND((COUNTIF($MX7:$NA7,"Atrasar")+COUNTIF($OK7:$OL7,"Atrasar"))&gt;0,(COUNTIF($MX7:$NA7,"Parado")+COUNTIF($OK7:$OL7,"Parado"))&gt;0),"Atrasar não entra com Parado",""),IF(AND((COUNTIF($RK7:$RN7,"Armado")+COUNTIF($OK7:$OL7,"Armado"))&gt;0,(COUNTIF($MX7:$NA7,"Carregar")+COUNTIF($OK7:$OL7,"Carregar"))&gt;0),"Armado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Resistência",""),IF(AND(COUNTIF($RK7:$RN7,"Inescapável")&gt;0,OR($OU7&gt;1,$OV7&gt;0)),"Inescapável não aceita outra peça",""),IF(AND($MS7&gt;0,$PD7*IF(COUNTIF($RK7:$RN7,"Remate")&gt;0,1.25,1)+$PE7&gt;4*$MS7),($PD7*IF(COUNTIF($RK7:$RN7,"Remate")&gt;0,1.25,1)+$PE7)&amp;" dados somando repetições"&amp;IF(COUNTIF($RK7:$RN7,"Remate")&gt;0," e o Remate","")&amp;": o teto da Classe "&amp;$MS7&amp;" é "&amp;4*$MS7,""))),IF(AND($MX7&lt;&gt;"",COUNTIF('DADOS_MELHORIAS'!$O$2:$O$113,SUBSTITUTE(SUBSTITUTE(SUBSTITUTE($MX7,"~","~~"),"*","~*"),"?","~?"))=0),"Melhoria não cadastrada ou com erro: "&amp;$MX7,""),IF(AND($MY7&lt;&gt;"",COUNTIF('DADOS_MELHORIAS'!$O$2:$O$113,SUBSTITUTE(SUBSTITUTE(SUBSTITUTE($MY7,"~","~~"),"*","~*"),"?","~?"))=0),"Melhoria não cadastrada ou com erro: "&amp;$MY7,""),IF(AND($MZ7&lt;&gt;"",COUNTIF('DADOS_MELHORIAS'!$O$2:$O$113,SUBSTITUTE(SUBSTITUTE(SUBSTITUTE($MZ7,"~","~~"),"*","~*"),"?","~?"))=0),"Melhoria não cadastrada ou com erro: "&amp;$MZ7,""),IF(AND($NA7&lt;&gt;"",COUNTIF('DADOS_MELHORIAS'!$O$2:$O$113,SUBSTITUTE(SUBSTITUTE(SUBSTITUTE($NA7,"~","~~"),"*","~*"),"?","~?"))=0),"Melhoria não cadastrada ou com erro: "&amp;$NA7,""),IF(AND($NB7&lt;&gt;"",COUNTIF('DADOS_RESTRICOES'!$M$2:$M$54,SUBSTITUTE(SUBSTITUTE(SUBSTITUTE($NB7,"~","~~"),"*","~*"),"?","~?"))=0),"Restrição não cadastrada ou com erro: "&amp;$NB7,""),IF(AND($NC7&lt;&gt;"",COUNTIF('DADOS_RESTRICOES'!$M$2:$M$54,SUBSTITUTE(SUBSTITUTE(SUBSTITUTE($NC7,"~","~~"),"*","~*"),"?","~?"))=0),"Restrição não cadastrada ou com erro: "&amp;$NC7,"")))</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dela",IF(COUNTIF($OK7:$OL7,"Atrasar")&gt;0,"Sua Ação Completa",IF(COUNTIF($RK7:$RN7,"Rápido")&gt;0,"Sua Bônus",IF(COUNTIF($RK7:$RN7,"Reação")&gt;0,"Sua Reação","Sua Padrão")))&amp;" + a básica dela"&amp;IF(COUNTIF($RK7:$RN7,"Reação")&gt;0," e a coletiva","")&amp;IF(COUNTIF($OK7:$OL7,"Carregar")&gt;0," · em dois turnos","")))</f>
        <v/>
      </c>
      <c r="QC7" s="161">
        <f>IF($MW7&lt;&gt;"",$MW7,IF($NJ7=0,"",INDEX($AA$2:$AA$11,$NJ7)))</f>
        <v/>
      </c>
      <c r="QD7" s="161">
        <f>IF(OR($ND7=0,$NJ7=0),"",IF(COUNTIF($RK7:$RN7,"Inescapável")&gt;0,"Automático",IF($QC7="Ataque",IF($NH7="","Ataque","Ataque "&amp;IF(($NH7+2*IF(COUNTIF($RK7:$RN7,"Precisão")&gt;0,1,0))&gt;=0,"+","−")&amp;ABS(($NH7+2*IF(COUNTIF($RK7:$RN7,"Precisão")&gt;0,1,0))))&amp;IF($OD7&gt;0," · TR"&amp;IF($NI7="",""," CD "&amp;$NI7),""),IF(LEFT($QC7,2)="TR",$QC7&amp;IF($NI7="",""," · CD "&amp;$NI7)&amp;IF(COUNTIF($RK7:$RN7,"Certeiro")&gt;0,"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COUNTIF($RK7:$RN7,"Longe")+3*COUNTIF($RK7:$RN7,"Muito Longe")</f>
        <v/>
      </c>
      <c r="QG7" s="161">
        <f>COUNTIF($RK7:$RN7,"Maior")+3*COUNTIF($RK7:$RN7,"Muito Maior")</f>
        <v/>
      </c>
      <c r="QH7" s="161">
        <f>IF($NJ7=0,0,CHOOSE(1+INDEX($AC$2:$AC$11,$NJ7),0,$QF7,$QG7,$QF7+$QG7))</f>
        <v/>
      </c>
      <c r="QI7" s="161">
        <f>IF($NJ7=0,0,CHOOSE(1+INDEX($AD$2:$AD$11,$NJ7),0,$QF7,$QG7,$QF7+$QG7))</f>
        <v/>
      </c>
      <c r="QJ7" s="161">
        <f>IF(OR($ND7=0,$NJ7=0),"",INDEX($AI$2:$AN$41,($NJ7-1)*4+IF($MS7=0,1,IF($MS7&lt;=5,2,IF($MS7=6,3,4))),1+MIN(5,$QH7))&amp;INDEX($AO$2:$AT$41,($NJ7-1)*4+IF($MS7=0,1,IF($MS7&lt;=5,2,IF($MS7=6,3,4))),1+MIN(5,$QI7))&amp;IF(INDEX($AE$2:$AE$11,$NJ7)=1,IF(COUNTIF($RK7:$RN7,"Mais Um")&gt;0," · +"&amp;COUNTIF($RK7:$RN7,"Mais Um")&amp;IF(COUNTIF($RK7:$RN7,"Mais Um")&gt;1," alvos"," alvo"),"")&amp;IF(COUNTIF($RK7:$RN7,"Rajada")&gt;0,IF($MS7=0,"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Principal",'CONFIGURAÇÃO'!$G$144,IF(OR(DADOS_INVOC!$DB$4="Parceria",DADOS_INVOC!$DB$4="Múltiplas Invocações"),'CONFIGURAÇÃO'!$G$142,'CONFIGURAÇÃO'!$G$140))+IF($QZ$7="Não autônoma",'CONFIGURAÇÃO'!$G$145,0)</f>
        <v/>
      </c>
      <c r="RB7">
        <f>IF($RA$7&gt;=1,$EL$7,"")</f>
        <v/>
      </c>
      <c r="RC7">
        <f>IF($RA$7&gt;=2,$EM$7,"")</f>
        <v/>
      </c>
      <c r="RD7">
        <f>IF($RA$7&gt;=7,$EN$7,"")</f>
        <v/>
      </c>
      <c r="RE7">
        <f>IF($RA$7&gt;=8,$EO$7,"")</f>
        <v/>
      </c>
      <c r="RF7">
        <f>IF($RA$7&gt;=9,$EP$7,"")</f>
        <v/>
      </c>
      <c r="RG7">
        <f>IF($RA$7&gt;=3,$QV$7,"")</f>
        <v/>
      </c>
      <c r="RH7">
        <f>IF($RA$7&gt;=4,$QW$7,"")</f>
        <v/>
      </c>
      <c r="RI7">
        <f>IF($RA$7&gt;=5,$QX$7,"")</f>
        <v/>
      </c>
      <c r="RJ7">
        <f>IF($RA$7&gt;=6,$QY$7,"")</f>
        <v/>
      </c>
      <c r="RK7">
        <f>IF($MX7="","",IFERROR(VLOOKUP(SUBSTITUTE(SUBSTITUTE(SUBSTITUTE($MX7,"~","~~"),"*","~*"),"?","~?"),'DADOS_MELHORIAS'!$O$2:$X$113,10,FALSE),$MX7))</f>
        <v/>
      </c>
      <c r="RL7">
        <f>IF($MY7="","",IFERROR(VLOOKUP(SUBSTITUTE(SUBSTITUTE(SUBSTITUTE($MY7,"~","~~"),"*","~*"),"?","~?"),'DADOS_MELHORIAS'!$O$2:$X$113,10,FALSE),$MY7))</f>
        <v/>
      </c>
      <c r="RM7">
        <f>IF($MZ7="","",IFERROR(VLOOKUP(SUBSTITUTE(SUBSTITUTE(SUBSTITUTE($MZ7,"~","~~"),"*","~*"),"?","~?"),'DADOS_MELHORIAS'!$O$2:$X$113,10,FALSE),$MZ7))</f>
        <v/>
      </c>
      <c r="RN7">
        <f>IF($NA7="","",IFERROR(VLOOKUP(SUBSTITUTE(SUBSTITUTE(SUBSTITUTE($NA7,"~","~~"),"*","~*"),"?","~?"),'DADOS_MELHORIAS'!$O$2:$X$113,10,FALSE),$NA7))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IF($DF8="Corpo amaldiçoado de criação",1,0)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IF(AND($DF8="Shikigami de criação",$DI8="Com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Principal",'CONFIGURAÇÃO'!$G$143,IF(OR(DADOS_INVOC!$DB$4="Parceria",DADOS_INVOC!$DB$4="Múltiplas Invocações"),'CONFIGURAÇÃO'!$G$141,'CONFIGURAÇÃO'!$G$139))+IF($QZ$8="Não autônoma",'CONFIGURAÇÃO'!$G$145,0)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SUBSTITUTE(SUBSTITUTE(SUBSTITUTE($EQ8,"~","~~"),"*","~*"),"?","~?"),'DADOS_PROGRESSAO'!$AG$2:$AH$34,2,FALSE),$BU$2:$BU$6,0))+$DB$3)&gt;=0,"+","−")&amp;ABS((INDEX($FR8:$FV8,1,MATCH(VLOOKUP(SUBSTITUTE(SUBSTITUTE(SUBSTITUTE($EQ8,"~","~~"),"*","~*"),"?","~?"),'DADOS_PROGRESSAO'!$AG$2:$AH$34,2,FALSE),$BU$2:$BU$6,0))+$DB$3)),""))</f>
        <v/>
      </c>
      <c r="HV8" s="161">
        <f>IF($ER8="","",IFERROR(IF((INDEX($FR8:$FV8,1,MATCH(VLOOKUP(SUBSTITUTE(SUBSTITUTE(SUBSTITUTE($ER8,"~","~~"),"*","~*"),"?","~?"),'DADOS_PROGRESSAO'!$AG$2:$AH$34,2,FALSE),$BU$2:$BU$6,0))+$DB$3)&gt;=0,"+","−")&amp;ABS((INDEX($FR8:$FV8,1,MATCH(VLOOKUP(SUBSTITUTE(SUBSTITUTE(SUBSTITUTE($ER8,"~","~~"),"*","~*"),"?","~?"),'DADOS_PROGRESSAO'!$AG$2:$AH$34,2,FALSE),$BU$2:$BU$6,0))+$DB$3)),""))</f>
        <v/>
      </c>
      <c r="HW8" s="161">
        <f>IF($ES8="","",IFERROR(IF((INDEX($FR8:$FV8,1,MATCH(VLOOKUP(SUBSTITUTE(SUBSTITUTE(SUBSTITUTE($ES8,"~","~~"),"*","~*"),"?","~?"),'DADOS_PROGRESSAO'!$AG$2:$AH$34,2,FALSE),$BU$2:$BU$6,0))+$DB$3)&gt;=0,"+","−")&amp;ABS((INDEX($FR8:$FV8,1,MATCH(VLOOKUP(SUBSTITUTE(SUBSTITUTE(SUBSTITUTE($ES8,"~","~~"),"*","~*"),"?","~?"),'DADOS_PROGRESSAO'!$AG$2:$AH$34,2,FALSE),$BU$2:$BU$6,0))+$DB$3)),""))</f>
        <v/>
      </c>
      <c r="HX8" s="161">
        <f>IF($ET8="","",IFERROR(IF((INDEX($FR8:$FV8,1,MATCH(VLOOKUP(SUBSTITUTE(SUBSTITUTE(SUBSTITUTE($ET8,"~","~~"),"*","~*"),"?","~?"),'DADOS_PROGRESSAO'!$AG$2:$AH$34,2,FALSE),$BU$2:$BU$6,0))+$DB$3)&gt;=0,"+","−")&amp;ABS((INDEX($FR8:$FV8,1,MATCH(VLOOKUP(SUBSTITUTE(SUBSTITUTE(SUBSTITUTE($ET8,"~","~~"),"*","~*"),"?","~?"),'DADOS_PROGRESSAO'!$AG$2:$AH$34,2,FALSE),$BU$2:$BU$6,0))+$DB$3)),""))</f>
        <v/>
      </c>
      <c r="HY8" s="161">
        <f>IF($EU8="","",IFERROR(IF((INDEX($FR8:$FV8,1,MATCH(VLOOKUP(SUBSTITUTE(SUBSTITUTE(SUBSTITUTE($EU8,"~","~~"),"*","~*"),"?","~?"),'DADOS_PROGRESSAO'!$AG$2:$AH$34,2,FALSE),$BU$2:$BU$6,0))+$DB$3)&gt;=0,"+","−")&amp;ABS((INDEX($FR8:$FV8,1,MATCH(VLOOKUP(SUBSTITUTE(SUBSTITUTE(SUBSTITUTE($EU8,"~","~~"),"*","~*"),"?","~?"),'DADOS_PROGRESSAO'!$AG$2:$AH$34,2,FALSE),$BU$2:$BU$6,0))+$DB$3)),""))</f>
        <v/>
      </c>
      <c r="HZ8" s="161">
        <f>IF($EV8="","",IFERROR(IF((INDEX($FR8:$FV8,1,MATCH(VLOOKUP(SUBSTITUTE(SUBSTITUTE(SUBSTITUTE($EV8,"~","~~"),"*","~*"),"?","~?"),'DADOS_PROGRESSAO'!$AG$2:$AH$34,2,FALSE),$BU$2:$BU$6,0))+$DB$3)&gt;=0,"+","−")&amp;ABS((INDEX($FR8:$FV8,1,MATCH(VLOOKUP(SUBSTITUTE(SUBSTITUTE(SUBSTITUTE($EV8,"~","~~"),"*","~*"),"?","~?"),'DADOS_PROGRESSAO'!$AG$2:$AH$34,2,FALSE),$BU$2:$BU$6,0))+$DB$3)),""))</f>
        <v/>
      </c>
      <c r="IA8" s="161">
        <f>IF($EW8="","",IFERROR(IF((INDEX($FR8:$FV8,1,MATCH(VLOOKUP(SUBSTITUTE(SUBSTITUTE(SUBSTITUTE($EW8,"~","~~"),"*","~*"),"?","~?"),'DADOS_PROGRESSAO'!$AG$2:$AH$34,2,FALSE),$BU$2:$BU$6,0))+$DB$3)&gt;=0,"+","−")&amp;ABS((INDEX($FR8:$FV8,1,MATCH(VLOOKUP(SUBSTITUTE(SUBSTITUTE(SUBSTITUTE($EW8,"~","~~"),"*","~*"),"?","~?"),'DADOS_PROGRESSAO'!$AG$2:$AH$34,2,FALSE),$BU$2:$BU$6,0))+$DB$3)),""))</f>
        <v/>
      </c>
      <c r="IB8" s="161">
        <f>IF($DF8="Maldição domada","RESERVA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IFERROR(VLOOKUP($EX8,$BI$2:$BL$15,2,FALSE),0)</f>
        <v/>
      </c>
      <c r="IH8" s="161">
        <f>IFERROR(VLOOKUP($EY8,$BI$2:$BL$15,2,FALSE),0)</f>
        <v/>
      </c>
      <c r="II8" s="161">
        <f>IFERROR(VLOOKUP($EZ8,$BI$2:$BL$15,2,FALSE),0)</f>
        <v/>
      </c>
      <c r="IJ8" s="161">
        <f>IFERROR(VLOOKUP($FA8,$BI$2:$BL$15,2,FALSE),0)</f>
        <v/>
      </c>
      <c r="IK8" s="161">
        <f>IFERROR(VLOOKUP($FB8,$BI$2:$BL$15,2,FALSE),0)</f>
        <v/>
      </c>
      <c r="IL8" s="161">
        <f>IFERROR(VLOOKUP($FC8,$BI$2:$BL$15,2,FALSE),0)</f>
        <v/>
      </c>
      <c r="IM8" s="161">
        <f>IFERROR(VLOOKUP($FD8,$BI$2:$BL$15,2,FALSE),0)</f>
        <v/>
      </c>
      <c r="IN8" s="161">
        <f>IFERROR(VLOOKUP($FE8,$BI$2:$BL$15,2,FALSE),0)</f>
        <v/>
      </c>
      <c r="IO8" s="161">
        <f>IF($EX8="","",IF(1&gt;$FO8,"⚠ Este talento abre no nível 1",IF($IG8&gt;1,"⚠ Categoria "&amp;$IG8&amp;": este ganho vai até a 1 · ","")&amp;IFERROR(VLOOKUP($EX8,$BI$2:$BL$15,3,FALSE),"")))</f>
        <v/>
      </c>
      <c r="IP8" s="161">
        <f>IF($EY8="","",IF(6&gt;$FO8,"⚠ Este talento abre no nível 6",IF($IH8&gt;1,"⚠ Categoria "&amp;$IH8&amp;": este ganho vai até a 1 · ","")&amp;IFERROR(VLOOKUP($EY8,$BI$2:$BL$15,3,FALSE),"")))</f>
        <v/>
      </c>
      <c r="IQ8" s="161">
        <f>IF($EZ8="","",IF(10&gt;$FO8,"⚠ Este talento abre no nível 10",IF($II8&gt;2,"⚠ Categoria "&amp;$II8&amp;": este ganho vai até a 2 · ","")&amp;IFERROR(VLOOKUP($EZ8,$BI$2:$BL$15,3,FALSE),"")))</f>
        <v/>
      </c>
      <c r="IR8" s="161">
        <f>IF($FA8="","",IF(14&gt;$FO8,"⚠ Este talento abre no nível 14",IF($IJ8&gt;3,"⚠ Categoria "&amp;$IJ8&amp;": este ganho vai até a 3 · ","")&amp;IFERROR(VLOOKUP($FA8,$BI$2:$BL$15,3,FALSE),"")))</f>
        <v/>
      </c>
      <c r="IS8" s="161">
        <f>IF($FB8="","",IF(18&gt;$FO8,"⚠ Este talento abre no nível 18",IF($IK8&gt;3,"⚠ Categoria "&amp;$IK8&amp;": este ganho vai até a 3 · ","")&amp;IFERROR(VLOOKUP($FB8,$BI$2:$BL$15,3,FALSE),"")))</f>
        <v/>
      </c>
      <c r="IT8" s="161">
        <f>IF($FC8="","",IF(22&gt;$FO8,"⚠ Este talento abre no nível 22",IF($IL8&gt;3,"⚠ Categoria "&amp;$IL8&amp;": este ganho vai até a 3 · ","")&amp;IFERROR(VLOOKUP($FC8,$BI$2:$BL$15,3,FALSE),"")))</f>
        <v/>
      </c>
      <c r="IU8" s="161">
        <f>IF($FD8="","",IF(26&gt;$FO8,"⚠ Este talento abre no nível 26",IF($IM8&gt;3,"⚠ Categoria "&amp;$IM8&amp;": este ganho vai até a 3 · ","")&amp;IFERROR(VLOOKUP($FD8,$BI$2:$BL$15,3,FALSE),"")))</f>
        <v/>
      </c>
      <c r="IV8" s="161">
        <f>IF($FE8="","",IF(30&gt;$FO8,"⚠ Este talento abre no nível 30",IF($IN8&gt;3,"⚠ Categoria "&amp;$IN8&amp;": este ganho vai até a 3 · ","")&amp;IFERROR(VLOOKUP($FE8,$BI$2:$BL$15,3,FALSE),"")))</f>
        <v/>
      </c>
      <c r="IW8" s="161">
        <f>IF($FF8="","",IFERROR(VLOOKUP($FF8,$BI$2:$BL$15,3,FALSE),""))</f>
        <v/>
      </c>
      <c r="IX8" s="161">
        <f>IF($FG8="","",IFERROR(VLOOKUP($FG8,$BI$2:$BL$15,3,FALSE),""))</f>
        <v/>
      </c>
      <c r="IY8" s="161">
        <f>IF($FH8="","",IFERROR(VLOOKUP($FH8,$BI$2:$BL$15,3,FALSE),""))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SUBSTITUTE(SUBSTITUTE(SUBSTITUTE("Inescapável","~","~~"),"*","~*"),"?","~?"),'DADOS_MELHORIAS'!$AG$2:$AL$113,2,FALSE),"")&lt;&gt;"",COUNTIF($RB$8:$RJ$8,IFERROR(VLOOKUP(SUBSTITUTE(SUBSTITUTE(SUBSTITUTE("Inescapável","~","~~"),"*","~*"),"?","~?"),'DADOS_MELHORIAS'!$AG$2:$AL$113,2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IFERROR(MATCH($MU8,$V$2:$V$11,0),0)</f>
        <v/>
      </c>
      <c r="NK8" s="161">
        <f>IFERROR(VLOOKUP(SUBSTITUTE(SUBSTITUTE(SUBSTITUTE($MX8,"~","~~"),"*","~*"),"?","~?"),'DADOS_MELHORIAS'!$AG$2:$AL$113,2,FALSE),"")</f>
        <v/>
      </c>
      <c r="NL8" s="161">
        <f>IFERROR(VLOOKUP(SUBSTITUTE(SUBSTITUTE(SUBSTITUTE($MY8,"~","~~"),"*","~*"),"?","~?"),'DADOS_MELHORIAS'!$AG$2:$AL$113,2,FALSE),"")</f>
        <v/>
      </c>
      <c r="NM8" s="161">
        <f>IFERROR(VLOOKUP(SUBSTITUTE(SUBSTITUTE(SUBSTITUTE($MZ8,"~","~~"),"*","~*"),"?","~?"),'DADOS_MELHORIAS'!$AG$2:$AL$113,2,FALSE),"")</f>
        <v/>
      </c>
      <c r="NN8" s="161">
        <f>IFERROR(VLOOKUP(SUBSTITUTE(SUBSTITUTE(SUBSTITUTE($NA8,"~","~~"),"*","~*"),"?","~?"),'DADOS_MELHORIAS'!$AG$2:$AL$113,2,FALSE),"")</f>
        <v/>
      </c>
      <c r="NO8" s="161">
        <f>IFERROR(VLOOKUP(SUBSTITUTE(SUBSTITUTE(SUBSTITUTE($MX8,"~","~~"),"*","~*"),"?","~?"),'DADOS_MELHORIAS'!$AG$2:$AL$113,3,FALSE),0)</f>
        <v/>
      </c>
      <c r="NP8" s="161">
        <f>IFERROR(VLOOKUP(SUBSTITUTE(SUBSTITUTE(SUBSTITUTE($MY8,"~","~~"),"*","~*"),"?","~?"),'DADOS_MELHORIAS'!$AG$2:$AL$113,3,FALSE),0)</f>
        <v/>
      </c>
      <c r="NQ8" s="161">
        <f>IFERROR(VLOOKUP(SUBSTITUTE(SUBSTITUTE(SUBSTITUTE($MZ8,"~","~~"),"*","~*"),"?","~?"),'DADOS_MELHORIAS'!$AG$2:$AL$113,3,FALSE),0)</f>
        <v/>
      </c>
      <c r="NR8" s="161">
        <f>IFERROR(VLOOKUP(SUBSTITUTE(SUBSTITUTE(SUBSTITUTE($NA8,"~","~~"),"*","~*"),"?","~?"),'DADOS_MELHORIAS'!$AG$2:$AL$113,3,FALSE),0)</f>
        <v/>
      </c>
      <c r="NS8" s="161">
        <f>IF($MS8=0,0,IF($NJ8=0,0,INDEX($X$2:$X$11,$NJ8)))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IF($NJ8=0,0,IF(INDEX($W$2:$W$11,$NJ8)="",0,IF((COUNTIF(INDEX($EL$2:$EP$13,$MO8,0),INDEX($W$2:$W$11,$NJ8))+COUNTIF(INDEX($QV$2:$QY$13,$MO8,0),INDEX($W$2:$W$11,$NJ8)))=0,1,0)))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SUBSTITUTE(SUBSTITUTE(SUBSTITUTE($MX8,"~","~~"),"*","~*"),"?","~?"),'DADOS_MELHORIAS'!$AG$2:$AL$113,4,FALSE),0)+IFERROR(VLOOKUP(SUBSTITUTE(SUBSTITUTE(SUBSTITUTE($MY8,"~","~~"),"*","~*"),"?","~?"),'DADOS_MELHORIAS'!$AG$2:$AL$113,4,FALSE),0)+IFERROR(VLOOKUP(SUBSTITUTE(SUBSTITUTE(SUBSTITUTE($MZ8,"~","~~"),"*","~*"),"?","~?"),'DADOS_MELHORIAS'!$AG$2:$AL$113,4,FALSE),0)+IFERROR(VLOOKUP(SUBSTITUTE(SUBSTITUTE(SUBSTITUTE($NA8,"~","~~"),"*","~*"),"?","~?"),'DADOS_MELHORIAS'!$AG$2:$AL$113,4,FALSE),0)</f>
        <v/>
      </c>
      <c r="OD8" s="161">
        <f>IFERROR(VLOOKUP(SUBSTITUTE(SUBSTITUTE(SUBSTITUTE($MX8,"~","~~"),"*","~*"),"?","~?"),'DADOS_MELHORIAS'!$AG$2:$AL$113,6,FALSE),0)+IFERROR(VLOOKUP(SUBSTITUTE(SUBSTITUTE(SUBSTITUTE($MY8,"~","~~"),"*","~*"),"?","~?"),'DADOS_MELHORIAS'!$AG$2:$AL$113,6,FALSE),0)+IFERROR(VLOOKUP(SUBSTITUTE(SUBSTITUTE(SUBSTITUTE($MZ8,"~","~~"),"*","~*"),"?","~?"),'DADOS_MELHORIAS'!$AG$2:$AL$113,6,FALSE),0)+IFERROR(VLOOKUP(SUBSTITUTE(SUBSTITUTE(SUBSTITUTE($NA8,"~","~~"),"*","~*"),"?","~?"),'DADOS_MELHORIAS'!$AG$2:$AL$113,6,FALSE),0)</f>
        <v/>
      </c>
      <c r="OE8" s="161">
        <f>TEXTJOIN(", ",TRUE,IF(IFERROR(VLOOKUP(SUBSTITUTE(SUBSTITUTE(SUBSTITUTE($MX8,"~","~~"),"*","~*"),"?","~?"),'DADOS_MELHORIAS'!$AG$2:$AL$113,5,FALSE),0)=1,$MX8,""),IF(IFERROR(VLOOKUP(SUBSTITUTE(SUBSTITUTE(SUBSTITUTE($MY8,"~","~~"),"*","~*"),"?","~?"),'DADOS_MELHORIAS'!$AG$2:$AL$113,5,FALSE),0)=1,$MY8,""),IF(IFERROR(VLOOKUP(SUBSTITUTE(SUBSTITUTE(SUBSTITUTE($MZ8,"~","~~"),"*","~*"),"?","~?"),'DADOS_MELHORIAS'!$AG$2:$AL$113,5,FALSE),0)=1,$MZ8,""),IF(IFERROR(VLOOKUP(SUBSTITUTE(SUBSTITUTE(SUBSTITUTE($NA8,"~","~~"),"*","~*"),"?","~?"),'DADOS_MELHORIAS'!$AG$2:$AL$113,5,FALSE),0)=1,$NA8,""))</f>
        <v/>
      </c>
      <c r="OF8" s="161">
        <f>IF($NJ8=0,0,INDEX($Y$2:$Y$11,$NJ8))</f>
        <v/>
      </c>
      <c r="OG8" s="161">
        <f>IF($NJ8=0,0,INDEX($Z$2:$Z$11,$NJ8))</f>
        <v/>
      </c>
      <c r="OH8" s="161">
        <f>IF($NJ8=0,0,INDEX($AB$2:$AB$11,$NJ8))</f>
        <v/>
      </c>
      <c r="OI8" s="161">
        <f>IFERROR(VLOOKUP(SUBSTITUTE(SUBSTITUTE(SUBSTITUTE($NB8,"~","~~"),"*","~*"),"?","~?"),'DADOS_RESTRICOES'!$M$2:$Q$54,3,FALSE),0)</f>
        <v/>
      </c>
      <c r="OJ8" s="161">
        <f>IFERROR(VLOOKUP(SUBSTITUTE(SUBSTITUTE(SUBSTITUTE($NC8,"~","~~"),"*","~*"),"?","~?"),'DADOS_RESTRICOES'!$M$2:$Q$54,3,FALSE),0)</f>
        <v/>
      </c>
      <c r="OK8" s="161">
        <f>IFERROR(VLOOKUP(SUBSTITUTE(SUBSTITUTE(SUBSTITUTE($NB8,"~","~~"),"*","~*"),"?","~?"),'DADOS_RESTRICOES'!$M$2:$Q$54,2,FALSE),"")</f>
        <v/>
      </c>
      <c r="OL8" s="161">
        <f>IFERROR(VLOOKUP(SUBSTITUTE(SUBSTITUTE(SUBSTITUTE($NC8,"~","~~"),"*","~*"),"?","~?"),'DADOS_RESTRICOES'!$M$2:$Q$54,2,FALSE),"")</f>
        <v/>
      </c>
      <c r="OM8" s="161">
        <f>COUNTIF($NS8:$NW8,1)</f>
        <v/>
      </c>
      <c r="ON8" s="161">
        <f>COUNTIF($NS8:$NW8,2)</f>
        <v/>
      </c>
      <c r="OO8" s="161">
        <f>COUNTIF($NS8:$NW8,3)</f>
        <v/>
      </c>
      <c r="OP8" s="161">
        <f>COUNTIF($NS8:$NW8,4)</f>
        <v/>
      </c>
      <c r="OQ8" s="161">
        <f>COUNTIF($NS8:$NW8,5)</f>
        <v/>
      </c>
      <c r="OR8" s="161">
        <f>COUNTIF($NS8:$NW8,6)</f>
        <v/>
      </c>
      <c r="OS8" s="161">
        <f>COUNTIF($OI8:$OJ8,1)</f>
        <v/>
      </c>
      <c r="OT8" s="161">
        <f>COUNTIF($OI8:$OJ8,2)+$OF8</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IF($MS8=0,0,(IF(COUNTIF($RK8:$RN8,"Salto")&gt;0,1,0)+IF(COUNTIF($RK8:$RN8,"Queima")&gt;0,1,0)+IF(COUNTIF($RK8:$RN8,"Estilhaço")&gt;0,1,0))*FLOOR($PD8/2,1))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SUBSTITUTE(SUBSTITUTE(SUBSTITUTE($NB8,"~","~~"),"*","~*"),"?","~?"),'DADOS_RESTRICOES'!$M$2:$Q$54,4,FALSE),0)+IFERROR(VLOOKUP(SUBSTITUTE(SUBSTITUTE(SUBSTITUTE($NC8,"~","~~"),"*","~*"),"?","~?"),'DADOS_RESTRICOES'!$M$2:$Q$54,4,FALSE),0)&gt;1,$OK8&amp;" e "&amp;$OL8&amp;" são as duas de frequência",""),IF(AND((COUNTIF($RK8:$RN8,"Rápido")+COUNTIF($OK8:$OL8,"Rápido"))&gt;0,(COUNTIF($MX8:$NA8,"Atrasar")+COUNTIF($OK8:$OL8,"Atrasar"))&gt;0),"Rápido não entra com Atrasar",""),IF(AND((COUNTIF($RK8:$RN8,"Reação")+COUNTIF($OK8:$OL8,"Reação"))&gt;0,(COUNTIF($RK8:$RN8,"Rápido")+COUNTIF($OK8:$OL8,"Rápido"))&gt;0),"Reação não entra com Rápido",""),IF(AND((COUNTIF($RK8:$RN8,"Reação")+COUNTIF($OK8:$OL8,"Reação"))&gt;0,(COUNTIF($RK8:$RN8,"Armado")+COUNTIF($OK8:$OL8,"Armado"))&gt;0),"Reação não entra com Armado",""),IF(AND((COUNTIF($RK8:$RN8,"Reação")+COUNTIF($OK8:$OL8,"Reação"))&gt;0,(COUNTIF($MX8:$NA8,"Atrasar")+COUNTIF($OK8:$OL8,"Atrasar"))&gt;0),"Reação não entra com Atrasar",""),IF(AND((COUNTIF($RK8:$RN8,"Reação")+COUNTIF($OK8:$OL8,"Reação"))&gt;0,(COUNTIF($MX8:$NA8,"Parado")+COUNTIF($OK8:$OL8,"Parado"))&gt;0),"Reação não entra com Parado",""),IF(AND((COUNTIF($MX8:$NA8,"Atrasar")+COUNTIF($OK8:$OL8,"Atrasar"))&gt;0,(COUNTIF($MX8:$NA8,"Parado")+COUNTIF($OK8:$OL8,"Parado"))&gt;0),"Atrasar não entra com Parado",""),IF(AND((COUNTIF($RK8:$RN8,"Armado")+COUNTIF($OK8:$OL8,"Armado"))&gt;0,(COUNTIF($MX8:$NA8,"Carregar")+COUNTIF($OK8:$OL8,"Carregar"))&gt;0),"Armado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Resistência",""),IF(AND(COUNTIF($RK8:$RN8,"Inescapável")&gt;0,OR($OU8&gt;1,$OV8&gt;0)),"Inescapável não aceita outra peça",""),IF(AND($MS8&gt;0,$PD8*IF(COUNTIF($RK8:$RN8,"Remate")&gt;0,1.25,1)+$PE8&gt;4*$MS8),($PD8*IF(COUNTIF($RK8:$RN8,"Remate")&gt;0,1.25,1)+$PE8)&amp;" dados somando repetições"&amp;IF(COUNTIF($RK8:$RN8,"Remate")&gt;0," e o Remate","")&amp;": o teto da Classe "&amp;$MS8&amp;" é "&amp;4*$MS8,""))),IF(AND($MX8&lt;&gt;"",COUNTIF('DADOS_MELHORIAS'!$O$2:$O$113,SUBSTITUTE(SUBSTITUTE(SUBSTITUTE($MX8,"~","~~"),"*","~*"),"?","~?"))=0),"Melhoria não cadastrada ou com erro: "&amp;$MX8,""),IF(AND($MY8&lt;&gt;"",COUNTIF('DADOS_MELHORIAS'!$O$2:$O$113,SUBSTITUTE(SUBSTITUTE(SUBSTITUTE($MY8,"~","~~"),"*","~*"),"?","~?"))=0),"Melhoria não cadastrada ou com erro: "&amp;$MY8,""),IF(AND($MZ8&lt;&gt;"",COUNTIF('DADOS_MELHORIAS'!$O$2:$O$113,SUBSTITUTE(SUBSTITUTE(SUBSTITUTE($MZ8,"~","~~"),"*","~*"),"?","~?"))=0),"Melhoria não cadastrada ou com erro: "&amp;$MZ8,""),IF(AND($NA8&lt;&gt;"",COUNTIF('DADOS_MELHORIAS'!$O$2:$O$113,SUBSTITUTE(SUBSTITUTE(SUBSTITUTE($NA8,"~","~~"),"*","~*"),"?","~?"))=0),"Melhoria não cadastrada ou com erro: "&amp;$NA8,""),IF(AND($NB8&lt;&gt;"",COUNTIF('DADOS_RESTRICOES'!$M$2:$M$54,SUBSTITUTE(SUBSTITUTE(SUBSTITUTE($NB8,"~","~~"),"*","~*"),"?","~?"))=0),"Restrição não cadastrada ou com erro: "&amp;$NB8,""),IF(AND($NC8&lt;&gt;"",COUNTIF('DADOS_RESTRICOES'!$M$2:$M$54,SUBSTITUTE(SUBSTITUTE(SUBSTITUTE($NC8,"~","~~"),"*","~*"),"?","~?"))=0),"Restrição não cadastrada ou com erro: "&amp;$NC8,"")))</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dela",IF(COUNTIF($OK8:$OL8,"Atrasar")&gt;0,"Sua Ação Completa",IF(COUNTIF($RK8:$RN8,"Rápido")&gt;0,"Sua Bônus",IF(COUNTIF($RK8:$RN8,"Reação")&gt;0,"Sua Reação","Sua Padrão")))&amp;" + a básica dela"&amp;IF(COUNTIF($RK8:$RN8,"Reação")&gt;0," e a coletiva","")&amp;IF(COUNTIF($OK8:$OL8,"Carregar")&gt;0," · em dois turnos","")))</f>
        <v/>
      </c>
      <c r="QC8" s="161">
        <f>IF($MW8&lt;&gt;"",$MW8,IF($NJ8=0,"",INDEX($AA$2:$AA$11,$NJ8)))</f>
        <v/>
      </c>
      <c r="QD8" s="161">
        <f>IF(OR($ND8=0,$NJ8=0),"",IF(COUNTIF($RK8:$RN8,"Inescapável")&gt;0,"Automático",IF($QC8="Ataque",IF($NH8="","Ataque","Ataque "&amp;IF(($NH8+2*IF(COUNTIF($RK8:$RN8,"Precisão")&gt;0,1,0))&gt;=0,"+","−")&amp;ABS(($NH8+2*IF(COUNTIF($RK8:$RN8,"Precisão")&gt;0,1,0))))&amp;IF($OD8&gt;0," · TR"&amp;IF($NI8="",""," CD "&amp;$NI8),""),IF(LEFT($QC8,2)="TR",$QC8&amp;IF($NI8="",""," · CD "&amp;$NI8)&amp;IF(COUNTIF($RK8:$RN8,"Certeiro")&gt;0,"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COUNTIF($RK8:$RN8,"Longe")+3*COUNTIF($RK8:$RN8,"Muito Longe")</f>
        <v/>
      </c>
      <c r="QG8" s="161">
        <f>COUNTIF($RK8:$RN8,"Maior")+3*COUNTIF($RK8:$RN8,"Muito Maior")</f>
        <v/>
      </c>
      <c r="QH8" s="161">
        <f>IF($NJ8=0,0,CHOOSE(1+INDEX($AC$2:$AC$11,$NJ8),0,$QF8,$QG8,$QF8+$QG8))</f>
        <v/>
      </c>
      <c r="QI8" s="161">
        <f>IF($NJ8=0,0,CHOOSE(1+INDEX($AD$2:$AD$11,$NJ8),0,$QF8,$QG8,$QF8+$QG8))</f>
        <v/>
      </c>
      <c r="QJ8" s="161">
        <f>IF(OR($ND8=0,$NJ8=0),"",INDEX($AI$2:$AN$41,($NJ8-1)*4+IF($MS8=0,1,IF($MS8&lt;=5,2,IF($MS8=6,3,4))),1+MIN(5,$QH8))&amp;INDEX($AO$2:$AT$41,($NJ8-1)*4+IF($MS8=0,1,IF($MS8&lt;=5,2,IF($MS8=6,3,4))),1+MIN(5,$QI8))&amp;IF(INDEX($AE$2:$AE$11,$NJ8)=1,IF(COUNTIF($RK8:$RN8,"Mais Um")&gt;0," · +"&amp;COUNTIF($RK8:$RN8,"Mais Um")&amp;IF(COUNTIF($RK8:$RN8,"Mais Um")&gt;1," alvos"," alvo"),"")&amp;IF(COUNTIF($RK8:$RN8,"Rajada")&gt;0,IF($MS8=0,"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Principal",'CONFIGURAÇÃO'!$G$144,IF(OR(DADOS_INVOC!$DB$4="Parceria",DADOS_INVOC!$DB$4="Múltiplas Invocações"),'CONFIGURAÇÃO'!$G$142,'CONFIGURAÇÃO'!$G$140))+IF($QZ$8="Não autônoma",'CONFIGURAÇÃO'!$G$145,0)</f>
        <v/>
      </c>
      <c r="RB8">
        <f>IF($RA$8&gt;=1,$EL$8,"")</f>
        <v/>
      </c>
      <c r="RC8">
        <f>IF($RA$8&gt;=2,$EM$8,"")</f>
        <v/>
      </c>
      <c r="RD8">
        <f>IF($RA$8&gt;=7,$EN$8,"")</f>
        <v/>
      </c>
      <c r="RE8">
        <f>IF($RA$8&gt;=8,$EO$8,"")</f>
        <v/>
      </c>
      <c r="RF8">
        <f>IF($RA$8&gt;=9,$EP$8,"")</f>
        <v/>
      </c>
      <c r="RG8">
        <f>IF($RA$8&gt;=3,$QV$8,"")</f>
        <v/>
      </c>
      <c r="RH8">
        <f>IF($RA$8&gt;=4,$QW$8,"")</f>
        <v/>
      </c>
      <c r="RI8">
        <f>IF($RA$8&gt;=5,$QX$8,"")</f>
        <v/>
      </c>
      <c r="RJ8">
        <f>IF($RA$8&gt;=6,$QY$8,"")</f>
        <v/>
      </c>
      <c r="RK8">
        <f>IF($MX8="","",IFERROR(VLOOKUP(SUBSTITUTE(SUBSTITUTE(SUBSTITUTE($MX8,"~","~~"),"*","~*"),"?","~?"),'DADOS_MELHORIAS'!$O$2:$X$113,10,FALSE),$MX8))</f>
        <v/>
      </c>
      <c r="RL8">
        <f>IF($MY8="","",IFERROR(VLOOKUP(SUBSTITUTE(SUBSTITUTE(SUBSTITUTE($MY8,"~","~~"),"*","~*"),"?","~?"),'DADOS_MELHORIAS'!$O$2:$X$113,10,FALSE),$MY8))</f>
        <v/>
      </c>
      <c r="RM8">
        <f>IF($MZ8="","",IFERROR(VLOOKUP(SUBSTITUTE(SUBSTITUTE(SUBSTITUTE($MZ8,"~","~~"),"*","~*"),"?","~?"),'DADOS_MELHORIAS'!$O$2:$X$113,10,FALSE),$MZ8))</f>
        <v/>
      </c>
      <c r="RN8">
        <f>IF($NA8="","",IFERROR(VLOOKUP(SUBSTITUTE(SUBSTITUTE(SUBSTITUTE($NA8,"~","~~"),"*","~*"),"?","~?"),'DADOS_MELHORIAS'!$O$2:$X$113,10,FALSE),$NA8))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IF($DF9="Corpo amaldiçoado de criação",1,0)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IF(AND($DF9="Shikigami de criação",$DI9="Com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Principal",'CONFIGURAÇÃO'!$G$143,IF(OR(DADOS_INVOC!$DB$4="Parceria",DADOS_INVOC!$DB$4="Múltiplas Invocações"),'CONFIGURAÇÃO'!$G$141,'CONFIGURAÇÃO'!$G$139))+IF($QZ$9="Não autônoma",'CONFIGURAÇÃO'!$G$145,0)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SUBSTITUTE(SUBSTITUTE(SUBSTITUTE($EQ9,"~","~~"),"*","~*"),"?","~?"),'DADOS_PROGRESSAO'!$AG$2:$AH$34,2,FALSE),$BU$2:$BU$6,0))+$DB$3)&gt;=0,"+","−")&amp;ABS((INDEX($FR9:$FV9,1,MATCH(VLOOKUP(SUBSTITUTE(SUBSTITUTE(SUBSTITUTE($EQ9,"~","~~"),"*","~*"),"?","~?"),'DADOS_PROGRESSAO'!$AG$2:$AH$34,2,FALSE),$BU$2:$BU$6,0))+$DB$3)),""))</f>
        <v/>
      </c>
      <c r="HV9" s="161">
        <f>IF($ER9="","",IFERROR(IF((INDEX($FR9:$FV9,1,MATCH(VLOOKUP(SUBSTITUTE(SUBSTITUTE(SUBSTITUTE($ER9,"~","~~"),"*","~*"),"?","~?"),'DADOS_PROGRESSAO'!$AG$2:$AH$34,2,FALSE),$BU$2:$BU$6,0))+$DB$3)&gt;=0,"+","−")&amp;ABS((INDEX($FR9:$FV9,1,MATCH(VLOOKUP(SUBSTITUTE(SUBSTITUTE(SUBSTITUTE($ER9,"~","~~"),"*","~*"),"?","~?"),'DADOS_PROGRESSAO'!$AG$2:$AH$34,2,FALSE),$BU$2:$BU$6,0))+$DB$3)),""))</f>
        <v/>
      </c>
      <c r="HW9" s="161">
        <f>IF($ES9="","",IFERROR(IF((INDEX($FR9:$FV9,1,MATCH(VLOOKUP(SUBSTITUTE(SUBSTITUTE(SUBSTITUTE($ES9,"~","~~"),"*","~*"),"?","~?"),'DADOS_PROGRESSAO'!$AG$2:$AH$34,2,FALSE),$BU$2:$BU$6,0))+$DB$3)&gt;=0,"+","−")&amp;ABS((INDEX($FR9:$FV9,1,MATCH(VLOOKUP(SUBSTITUTE(SUBSTITUTE(SUBSTITUTE($ES9,"~","~~"),"*","~*"),"?","~?"),'DADOS_PROGRESSAO'!$AG$2:$AH$34,2,FALSE),$BU$2:$BU$6,0))+$DB$3)),""))</f>
        <v/>
      </c>
      <c r="HX9" s="161">
        <f>IF($ET9="","",IFERROR(IF((INDEX($FR9:$FV9,1,MATCH(VLOOKUP(SUBSTITUTE(SUBSTITUTE(SUBSTITUTE($ET9,"~","~~"),"*","~*"),"?","~?"),'DADOS_PROGRESSAO'!$AG$2:$AH$34,2,FALSE),$BU$2:$BU$6,0))+$DB$3)&gt;=0,"+","−")&amp;ABS((INDEX($FR9:$FV9,1,MATCH(VLOOKUP(SUBSTITUTE(SUBSTITUTE(SUBSTITUTE($ET9,"~","~~"),"*","~*"),"?","~?"),'DADOS_PROGRESSAO'!$AG$2:$AH$34,2,FALSE),$BU$2:$BU$6,0))+$DB$3)),""))</f>
        <v/>
      </c>
      <c r="HY9" s="161">
        <f>IF($EU9="","",IFERROR(IF((INDEX($FR9:$FV9,1,MATCH(VLOOKUP(SUBSTITUTE(SUBSTITUTE(SUBSTITUTE($EU9,"~","~~"),"*","~*"),"?","~?"),'DADOS_PROGRESSAO'!$AG$2:$AH$34,2,FALSE),$BU$2:$BU$6,0))+$DB$3)&gt;=0,"+","−")&amp;ABS((INDEX($FR9:$FV9,1,MATCH(VLOOKUP(SUBSTITUTE(SUBSTITUTE(SUBSTITUTE($EU9,"~","~~"),"*","~*"),"?","~?"),'DADOS_PROGRESSAO'!$AG$2:$AH$34,2,FALSE),$BU$2:$BU$6,0))+$DB$3)),""))</f>
        <v/>
      </c>
      <c r="HZ9" s="161">
        <f>IF($EV9="","",IFERROR(IF((INDEX($FR9:$FV9,1,MATCH(VLOOKUP(SUBSTITUTE(SUBSTITUTE(SUBSTITUTE($EV9,"~","~~"),"*","~*"),"?","~?"),'DADOS_PROGRESSAO'!$AG$2:$AH$34,2,FALSE),$BU$2:$BU$6,0))+$DB$3)&gt;=0,"+","−")&amp;ABS((INDEX($FR9:$FV9,1,MATCH(VLOOKUP(SUBSTITUTE(SUBSTITUTE(SUBSTITUTE($EV9,"~","~~"),"*","~*"),"?","~?"),'DADOS_PROGRESSAO'!$AG$2:$AH$34,2,FALSE),$BU$2:$BU$6,0))+$DB$3)),""))</f>
        <v/>
      </c>
      <c r="IA9" s="161">
        <f>IF($EW9="","",IFERROR(IF((INDEX($FR9:$FV9,1,MATCH(VLOOKUP(SUBSTITUTE(SUBSTITUTE(SUBSTITUTE($EW9,"~","~~"),"*","~*"),"?","~?"),'DADOS_PROGRESSAO'!$AG$2:$AH$34,2,FALSE),$BU$2:$BU$6,0))+$DB$3)&gt;=0,"+","−")&amp;ABS((INDEX($FR9:$FV9,1,MATCH(VLOOKUP(SUBSTITUTE(SUBSTITUTE(SUBSTITUTE($EW9,"~","~~"),"*","~*"),"?","~?"),'DADOS_PROGRESSAO'!$AG$2:$AH$34,2,FALSE),$BU$2:$BU$6,0))+$DB$3)),""))</f>
        <v/>
      </c>
      <c r="IB9" s="161">
        <f>IF($DF9="Maldição domada","RESERVA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IFERROR(VLOOKUP($EX9,$BI$2:$BL$15,2,FALSE),0)</f>
        <v/>
      </c>
      <c r="IH9" s="161">
        <f>IFERROR(VLOOKUP($EY9,$BI$2:$BL$15,2,FALSE),0)</f>
        <v/>
      </c>
      <c r="II9" s="161">
        <f>IFERROR(VLOOKUP($EZ9,$BI$2:$BL$15,2,FALSE),0)</f>
        <v/>
      </c>
      <c r="IJ9" s="161">
        <f>IFERROR(VLOOKUP($FA9,$BI$2:$BL$15,2,FALSE),0)</f>
        <v/>
      </c>
      <c r="IK9" s="161">
        <f>IFERROR(VLOOKUP($FB9,$BI$2:$BL$15,2,FALSE),0)</f>
        <v/>
      </c>
      <c r="IL9" s="161">
        <f>IFERROR(VLOOKUP($FC9,$BI$2:$BL$15,2,FALSE),0)</f>
        <v/>
      </c>
      <c r="IM9" s="161">
        <f>IFERROR(VLOOKUP($FD9,$BI$2:$BL$15,2,FALSE),0)</f>
        <v/>
      </c>
      <c r="IN9" s="161">
        <f>IFERROR(VLOOKUP($FE9,$BI$2:$BL$15,2,FALSE),0)</f>
        <v/>
      </c>
      <c r="IO9" s="161">
        <f>IF($EX9="","",IF(1&gt;$FO9,"⚠ Este talento abre no nível 1",IF($IG9&gt;1,"⚠ Categoria "&amp;$IG9&amp;": este ganho vai até a 1 · ","")&amp;IFERROR(VLOOKUP($EX9,$BI$2:$BL$15,3,FALSE),"")))</f>
        <v/>
      </c>
      <c r="IP9" s="161">
        <f>IF($EY9="","",IF(6&gt;$FO9,"⚠ Este talento abre no nível 6",IF($IH9&gt;1,"⚠ Categoria "&amp;$IH9&amp;": este ganho vai até a 1 · ","")&amp;IFERROR(VLOOKUP($EY9,$BI$2:$BL$15,3,FALSE),"")))</f>
        <v/>
      </c>
      <c r="IQ9" s="161">
        <f>IF($EZ9="","",IF(10&gt;$FO9,"⚠ Este talento abre no nível 10",IF($II9&gt;2,"⚠ Categoria "&amp;$II9&amp;": este ganho vai até a 2 · ","")&amp;IFERROR(VLOOKUP($EZ9,$BI$2:$BL$15,3,FALSE),"")))</f>
        <v/>
      </c>
      <c r="IR9" s="161">
        <f>IF($FA9="","",IF(14&gt;$FO9,"⚠ Este talento abre no nível 14",IF($IJ9&gt;3,"⚠ Categoria "&amp;$IJ9&amp;": este ganho vai até a 3 · ","")&amp;IFERROR(VLOOKUP($FA9,$BI$2:$BL$15,3,FALSE),"")))</f>
        <v/>
      </c>
      <c r="IS9" s="161">
        <f>IF($FB9="","",IF(18&gt;$FO9,"⚠ Este talento abre no nível 18",IF($IK9&gt;3,"⚠ Categoria "&amp;$IK9&amp;": este ganho vai até a 3 · ","")&amp;IFERROR(VLOOKUP($FB9,$BI$2:$BL$15,3,FALSE),"")))</f>
        <v/>
      </c>
      <c r="IT9" s="161">
        <f>IF($FC9="","",IF(22&gt;$FO9,"⚠ Este talento abre no nível 22",IF($IL9&gt;3,"⚠ Categoria "&amp;$IL9&amp;": este ganho vai até a 3 · ","")&amp;IFERROR(VLOOKUP($FC9,$BI$2:$BL$15,3,FALSE),"")))</f>
        <v/>
      </c>
      <c r="IU9" s="161">
        <f>IF($FD9="","",IF(26&gt;$FO9,"⚠ Este talento abre no nível 26",IF($IM9&gt;3,"⚠ Categoria "&amp;$IM9&amp;": este ganho vai até a 3 · ","")&amp;IFERROR(VLOOKUP($FD9,$BI$2:$BL$15,3,FALSE),"")))</f>
        <v/>
      </c>
      <c r="IV9" s="161">
        <f>IF($FE9="","",IF(30&gt;$FO9,"⚠ Este talento abre no nível 30",IF($IN9&gt;3,"⚠ Categoria "&amp;$IN9&amp;": este ganho vai até a 3 · ","")&amp;IFERROR(VLOOKUP($FE9,$BI$2:$BL$15,3,FALSE),"")))</f>
        <v/>
      </c>
      <c r="IW9" s="161">
        <f>IF($FF9="","",IFERROR(VLOOKUP($FF9,$BI$2:$BL$15,3,FALSE),""))</f>
        <v/>
      </c>
      <c r="IX9" s="161">
        <f>IF($FG9="","",IFERROR(VLOOKUP($FG9,$BI$2:$BL$15,3,FALSE),""))</f>
        <v/>
      </c>
      <c r="IY9" s="161">
        <f>IF($FH9="","",IFERROR(VLOOKUP($FH9,$BI$2:$BL$15,3,FALSE),""))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SUBSTITUTE(SUBSTITUTE(SUBSTITUTE("Inescapável","~","~~"),"*","~*"),"?","~?"),'DADOS_MELHORIAS'!$AG$2:$AL$113,2,FALSE),"")&lt;&gt;"",COUNTIF($RB$9:$RJ$9,IFERROR(VLOOKUP(SUBSTITUTE(SUBSTITUTE(SUBSTITUTE("Inescapável","~","~~"),"*","~*"),"?","~?"),'DADOS_MELHORIAS'!$AG$2:$AL$113,2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IFERROR(MATCH($MU9,$V$2:$V$11,0),0)</f>
        <v/>
      </c>
      <c r="NK9" s="161">
        <f>IFERROR(VLOOKUP(SUBSTITUTE(SUBSTITUTE(SUBSTITUTE($MX9,"~","~~"),"*","~*"),"?","~?"),'DADOS_MELHORIAS'!$AG$2:$AL$113,2,FALSE),"")</f>
        <v/>
      </c>
      <c r="NL9" s="161">
        <f>IFERROR(VLOOKUP(SUBSTITUTE(SUBSTITUTE(SUBSTITUTE($MY9,"~","~~"),"*","~*"),"?","~?"),'DADOS_MELHORIAS'!$AG$2:$AL$113,2,FALSE),"")</f>
        <v/>
      </c>
      <c r="NM9" s="161">
        <f>IFERROR(VLOOKUP(SUBSTITUTE(SUBSTITUTE(SUBSTITUTE($MZ9,"~","~~"),"*","~*"),"?","~?"),'DADOS_MELHORIAS'!$AG$2:$AL$113,2,FALSE),"")</f>
        <v/>
      </c>
      <c r="NN9" s="161">
        <f>IFERROR(VLOOKUP(SUBSTITUTE(SUBSTITUTE(SUBSTITUTE($NA9,"~","~~"),"*","~*"),"?","~?"),'DADOS_MELHORIAS'!$AG$2:$AL$113,2,FALSE),"")</f>
        <v/>
      </c>
      <c r="NO9" s="161">
        <f>IFERROR(VLOOKUP(SUBSTITUTE(SUBSTITUTE(SUBSTITUTE($MX9,"~","~~"),"*","~*"),"?","~?"),'DADOS_MELHORIAS'!$AG$2:$AL$113,3,FALSE),0)</f>
        <v/>
      </c>
      <c r="NP9" s="161">
        <f>IFERROR(VLOOKUP(SUBSTITUTE(SUBSTITUTE(SUBSTITUTE($MY9,"~","~~"),"*","~*"),"?","~?"),'DADOS_MELHORIAS'!$AG$2:$AL$113,3,FALSE),0)</f>
        <v/>
      </c>
      <c r="NQ9" s="161">
        <f>IFERROR(VLOOKUP(SUBSTITUTE(SUBSTITUTE(SUBSTITUTE($MZ9,"~","~~"),"*","~*"),"?","~?"),'DADOS_MELHORIAS'!$AG$2:$AL$113,3,FALSE),0)</f>
        <v/>
      </c>
      <c r="NR9" s="161">
        <f>IFERROR(VLOOKUP(SUBSTITUTE(SUBSTITUTE(SUBSTITUTE($NA9,"~","~~"),"*","~*"),"?","~?"),'DADOS_MELHORIAS'!$AG$2:$AL$113,3,FALSE),0)</f>
        <v/>
      </c>
      <c r="NS9" s="161">
        <f>IF($MS9=0,0,IF($NJ9=0,0,INDEX($X$2:$X$11,$NJ9)))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IF($NJ9=0,0,IF(INDEX($W$2:$W$11,$NJ9)="",0,IF((COUNTIF(INDEX($EL$2:$EP$13,$MO9,0),INDEX($W$2:$W$11,$NJ9))+COUNTIF(INDEX($QV$2:$QY$13,$MO9,0),INDEX($W$2:$W$11,$NJ9)))=0,1,0)))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SUBSTITUTE(SUBSTITUTE(SUBSTITUTE($MX9,"~","~~"),"*","~*"),"?","~?"),'DADOS_MELHORIAS'!$AG$2:$AL$113,4,FALSE),0)+IFERROR(VLOOKUP(SUBSTITUTE(SUBSTITUTE(SUBSTITUTE($MY9,"~","~~"),"*","~*"),"?","~?"),'DADOS_MELHORIAS'!$AG$2:$AL$113,4,FALSE),0)+IFERROR(VLOOKUP(SUBSTITUTE(SUBSTITUTE(SUBSTITUTE($MZ9,"~","~~"),"*","~*"),"?","~?"),'DADOS_MELHORIAS'!$AG$2:$AL$113,4,FALSE),0)+IFERROR(VLOOKUP(SUBSTITUTE(SUBSTITUTE(SUBSTITUTE($NA9,"~","~~"),"*","~*"),"?","~?"),'DADOS_MELHORIAS'!$AG$2:$AL$113,4,FALSE),0)</f>
        <v/>
      </c>
      <c r="OD9" s="161">
        <f>IFERROR(VLOOKUP(SUBSTITUTE(SUBSTITUTE(SUBSTITUTE($MX9,"~","~~"),"*","~*"),"?","~?"),'DADOS_MELHORIAS'!$AG$2:$AL$113,6,FALSE),0)+IFERROR(VLOOKUP(SUBSTITUTE(SUBSTITUTE(SUBSTITUTE($MY9,"~","~~"),"*","~*"),"?","~?"),'DADOS_MELHORIAS'!$AG$2:$AL$113,6,FALSE),0)+IFERROR(VLOOKUP(SUBSTITUTE(SUBSTITUTE(SUBSTITUTE($MZ9,"~","~~"),"*","~*"),"?","~?"),'DADOS_MELHORIAS'!$AG$2:$AL$113,6,FALSE),0)+IFERROR(VLOOKUP(SUBSTITUTE(SUBSTITUTE(SUBSTITUTE($NA9,"~","~~"),"*","~*"),"?","~?"),'DADOS_MELHORIAS'!$AG$2:$AL$113,6,FALSE),0)</f>
        <v/>
      </c>
      <c r="OE9" s="161">
        <f>TEXTJOIN(", ",TRUE,IF(IFERROR(VLOOKUP(SUBSTITUTE(SUBSTITUTE(SUBSTITUTE($MX9,"~","~~"),"*","~*"),"?","~?"),'DADOS_MELHORIAS'!$AG$2:$AL$113,5,FALSE),0)=1,$MX9,""),IF(IFERROR(VLOOKUP(SUBSTITUTE(SUBSTITUTE(SUBSTITUTE($MY9,"~","~~"),"*","~*"),"?","~?"),'DADOS_MELHORIAS'!$AG$2:$AL$113,5,FALSE),0)=1,$MY9,""),IF(IFERROR(VLOOKUP(SUBSTITUTE(SUBSTITUTE(SUBSTITUTE($MZ9,"~","~~"),"*","~*"),"?","~?"),'DADOS_MELHORIAS'!$AG$2:$AL$113,5,FALSE),0)=1,$MZ9,""),IF(IFERROR(VLOOKUP(SUBSTITUTE(SUBSTITUTE(SUBSTITUTE($NA9,"~","~~"),"*","~*"),"?","~?"),'DADOS_MELHORIAS'!$AG$2:$AL$113,5,FALSE),0)=1,$NA9,""))</f>
        <v/>
      </c>
      <c r="OF9" s="161">
        <f>IF($NJ9=0,0,INDEX($Y$2:$Y$11,$NJ9))</f>
        <v/>
      </c>
      <c r="OG9" s="161">
        <f>IF($NJ9=0,0,INDEX($Z$2:$Z$11,$NJ9))</f>
        <v/>
      </c>
      <c r="OH9" s="161">
        <f>IF($NJ9=0,0,INDEX($AB$2:$AB$11,$NJ9))</f>
        <v/>
      </c>
      <c r="OI9" s="161">
        <f>IFERROR(VLOOKUP(SUBSTITUTE(SUBSTITUTE(SUBSTITUTE($NB9,"~","~~"),"*","~*"),"?","~?"),'DADOS_RESTRICOES'!$M$2:$Q$54,3,FALSE),0)</f>
        <v/>
      </c>
      <c r="OJ9" s="161">
        <f>IFERROR(VLOOKUP(SUBSTITUTE(SUBSTITUTE(SUBSTITUTE($NC9,"~","~~"),"*","~*"),"?","~?"),'DADOS_RESTRICOES'!$M$2:$Q$54,3,FALSE),0)</f>
        <v/>
      </c>
      <c r="OK9" s="161">
        <f>IFERROR(VLOOKUP(SUBSTITUTE(SUBSTITUTE(SUBSTITUTE($NB9,"~","~~"),"*","~*"),"?","~?"),'DADOS_RESTRICOES'!$M$2:$Q$54,2,FALSE),"")</f>
        <v/>
      </c>
      <c r="OL9" s="161">
        <f>IFERROR(VLOOKUP(SUBSTITUTE(SUBSTITUTE(SUBSTITUTE($NC9,"~","~~"),"*","~*"),"?","~?"),'DADOS_RESTRICOES'!$M$2:$Q$54,2,FALSE),"")</f>
        <v/>
      </c>
      <c r="OM9" s="161">
        <f>COUNTIF($NS9:$NW9,1)</f>
        <v/>
      </c>
      <c r="ON9" s="161">
        <f>COUNTIF($NS9:$NW9,2)</f>
        <v/>
      </c>
      <c r="OO9" s="161">
        <f>COUNTIF($NS9:$NW9,3)</f>
        <v/>
      </c>
      <c r="OP9" s="161">
        <f>COUNTIF($NS9:$NW9,4)</f>
        <v/>
      </c>
      <c r="OQ9" s="161">
        <f>COUNTIF($NS9:$NW9,5)</f>
        <v/>
      </c>
      <c r="OR9" s="161">
        <f>COUNTIF($NS9:$NW9,6)</f>
        <v/>
      </c>
      <c r="OS9" s="161">
        <f>COUNTIF($OI9:$OJ9,1)</f>
        <v/>
      </c>
      <c r="OT9" s="161">
        <f>COUNTIF($OI9:$OJ9,2)+$OF9</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IF($MS9=0,0,(IF(COUNTIF($RK9:$RN9,"Salto")&gt;0,1,0)+IF(COUNTIF($RK9:$RN9,"Queima")&gt;0,1,0)+IF(COUNTIF($RK9:$RN9,"Estilhaço")&gt;0,1,0))*FLOOR($PD9/2,1))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SUBSTITUTE(SUBSTITUTE(SUBSTITUTE($NB9,"~","~~"),"*","~*"),"?","~?"),'DADOS_RESTRICOES'!$M$2:$Q$54,4,FALSE),0)+IFERROR(VLOOKUP(SUBSTITUTE(SUBSTITUTE(SUBSTITUTE($NC9,"~","~~"),"*","~*"),"?","~?"),'DADOS_RESTRICOES'!$M$2:$Q$54,4,FALSE),0)&gt;1,$OK9&amp;" e "&amp;$OL9&amp;" são as duas de frequência",""),IF(AND((COUNTIF($RK9:$RN9,"Rápido")+COUNTIF($OK9:$OL9,"Rápido"))&gt;0,(COUNTIF($MX9:$NA9,"Atrasar")+COUNTIF($OK9:$OL9,"Atrasar"))&gt;0),"Rápido não entra com Atrasar",""),IF(AND((COUNTIF($RK9:$RN9,"Reação")+COUNTIF($OK9:$OL9,"Reação"))&gt;0,(COUNTIF($RK9:$RN9,"Rápido")+COUNTIF($OK9:$OL9,"Rápido"))&gt;0),"Reação não entra com Rápido",""),IF(AND((COUNTIF($RK9:$RN9,"Reação")+COUNTIF($OK9:$OL9,"Reação"))&gt;0,(COUNTIF($RK9:$RN9,"Armado")+COUNTIF($OK9:$OL9,"Armado"))&gt;0),"Reação não entra com Armado",""),IF(AND((COUNTIF($RK9:$RN9,"Reação")+COUNTIF($OK9:$OL9,"Reação"))&gt;0,(COUNTIF($MX9:$NA9,"Atrasar")+COUNTIF($OK9:$OL9,"Atrasar"))&gt;0),"Reação não entra com Atrasar",""),IF(AND((COUNTIF($RK9:$RN9,"Reação")+COUNTIF($OK9:$OL9,"Reação"))&gt;0,(COUNTIF($MX9:$NA9,"Parado")+COUNTIF($OK9:$OL9,"Parado"))&gt;0),"Reação não entra com Parado",""),IF(AND((COUNTIF($MX9:$NA9,"Atrasar")+COUNTIF($OK9:$OL9,"Atrasar"))&gt;0,(COUNTIF($MX9:$NA9,"Parado")+COUNTIF($OK9:$OL9,"Parado"))&gt;0),"Atrasar não entra com Parado",""),IF(AND((COUNTIF($RK9:$RN9,"Armado")+COUNTIF($OK9:$OL9,"Armado"))&gt;0,(COUNTIF($MX9:$NA9,"Carregar")+COUNTIF($OK9:$OL9,"Carregar"))&gt;0),"Armado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Resistência",""),IF(AND(COUNTIF($RK9:$RN9,"Inescapável")&gt;0,OR($OU9&gt;1,$OV9&gt;0)),"Inescapável não aceita outra peça",""),IF(AND($MS9&gt;0,$PD9*IF(COUNTIF($RK9:$RN9,"Remate")&gt;0,1.25,1)+$PE9&gt;4*$MS9),($PD9*IF(COUNTIF($RK9:$RN9,"Remate")&gt;0,1.25,1)+$PE9)&amp;" dados somando repetições"&amp;IF(COUNTIF($RK9:$RN9,"Remate")&gt;0," e o Remate","")&amp;": o teto da Classe "&amp;$MS9&amp;" é "&amp;4*$MS9,""))),IF(AND($MX9&lt;&gt;"",COUNTIF('DADOS_MELHORIAS'!$O$2:$O$113,SUBSTITUTE(SUBSTITUTE(SUBSTITUTE($MX9,"~","~~"),"*","~*"),"?","~?"))=0),"Melhoria não cadastrada ou com erro: "&amp;$MX9,""),IF(AND($MY9&lt;&gt;"",COUNTIF('DADOS_MELHORIAS'!$O$2:$O$113,SUBSTITUTE(SUBSTITUTE(SUBSTITUTE($MY9,"~","~~"),"*","~*"),"?","~?"))=0),"Melhoria não cadastrada ou com erro: "&amp;$MY9,""),IF(AND($MZ9&lt;&gt;"",COUNTIF('DADOS_MELHORIAS'!$O$2:$O$113,SUBSTITUTE(SUBSTITUTE(SUBSTITUTE($MZ9,"~","~~"),"*","~*"),"?","~?"))=0),"Melhoria não cadastrada ou com erro: "&amp;$MZ9,""),IF(AND($NA9&lt;&gt;"",COUNTIF('DADOS_MELHORIAS'!$O$2:$O$113,SUBSTITUTE(SUBSTITUTE(SUBSTITUTE($NA9,"~","~~"),"*","~*"),"?","~?"))=0),"Melhoria não cadastrada ou com erro: "&amp;$NA9,""),IF(AND($NB9&lt;&gt;"",COUNTIF('DADOS_RESTRICOES'!$M$2:$M$54,SUBSTITUTE(SUBSTITUTE(SUBSTITUTE($NB9,"~","~~"),"*","~*"),"?","~?"))=0),"Restrição não cadastrada ou com erro: "&amp;$NB9,""),IF(AND($NC9&lt;&gt;"",COUNTIF('DADOS_RESTRICOES'!$M$2:$M$54,SUBSTITUTE(SUBSTITUTE(SUBSTITUTE($NC9,"~","~~"),"*","~*"),"?","~?"))=0),"Restrição não cadastrada ou com erro: "&amp;$NC9,"")))</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dela",IF(COUNTIF($OK9:$OL9,"Atrasar")&gt;0,"Sua Ação Completa",IF(COUNTIF($RK9:$RN9,"Rápido")&gt;0,"Sua Bônus",IF(COUNTIF($RK9:$RN9,"Reação")&gt;0,"Sua Reação","Sua Padrão")))&amp;" + a básica dela"&amp;IF(COUNTIF($RK9:$RN9,"Reação")&gt;0," e a coletiva","")&amp;IF(COUNTIF($OK9:$OL9,"Carregar")&gt;0," · em dois turnos","")))</f>
        <v/>
      </c>
      <c r="QC9" s="161">
        <f>IF($MW9&lt;&gt;"",$MW9,IF($NJ9=0,"",INDEX($AA$2:$AA$11,$NJ9)))</f>
        <v/>
      </c>
      <c r="QD9" s="161">
        <f>IF(OR($ND9=0,$NJ9=0),"",IF(COUNTIF($RK9:$RN9,"Inescapável")&gt;0,"Automático",IF($QC9="Ataque",IF($NH9="","Ataque","Ataque "&amp;IF(($NH9+2*IF(COUNTIF($RK9:$RN9,"Precisão")&gt;0,1,0))&gt;=0,"+","−")&amp;ABS(($NH9+2*IF(COUNTIF($RK9:$RN9,"Precisão")&gt;0,1,0))))&amp;IF($OD9&gt;0," · TR"&amp;IF($NI9="",""," CD "&amp;$NI9),""),IF(LEFT($QC9,2)="TR",$QC9&amp;IF($NI9="",""," · CD "&amp;$NI9)&amp;IF(COUNTIF($RK9:$RN9,"Certeiro")&gt;0,"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COUNTIF($RK9:$RN9,"Longe")+3*COUNTIF($RK9:$RN9,"Muito Longe")</f>
        <v/>
      </c>
      <c r="QG9" s="161">
        <f>COUNTIF($RK9:$RN9,"Maior")+3*COUNTIF($RK9:$RN9,"Muito Maior")</f>
        <v/>
      </c>
      <c r="QH9" s="161">
        <f>IF($NJ9=0,0,CHOOSE(1+INDEX($AC$2:$AC$11,$NJ9),0,$QF9,$QG9,$QF9+$QG9))</f>
        <v/>
      </c>
      <c r="QI9" s="161">
        <f>IF($NJ9=0,0,CHOOSE(1+INDEX($AD$2:$AD$11,$NJ9),0,$QF9,$QG9,$QF9+$QG9))</f>
        <v/>
      </c>
      <c r="QJ9" s="161">
        <f>IF(OR($ND9=0,$NJ9=0),"",INDEX($AI$2:$AN$41,($NJ9-1)*4+IF($MS9=0,1,IF($MS9&lt;=5,2,IF($MS9=6,3,4))),1+MIN(5,$QH9))&amp;INDEX($AO$2:$AT$41,($NJ9-1)*4+IF($MS9=0,1,IF($MS9&lt;=5,2,IF($MS9=6,3,4))),1+MIN(5,$QI9))&amp;IF(INDEX($AE$2:$AE$11,$NJ9)=1,IF(COUNTIF($RK9:$RN9,"Mais Um")&gt;0," · +"&amp;COUNTIF($RK9:$RN9,"Mais Um")&amp;IF(COUNTIF($RK9:$RN9,"Mais Um")&gt;1," alvos"," alvo"),"")&amp;IF(COUNTIF($RK9:$RN9,"Rajada")&gt;0,IF($MS9=0,"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Principal",'CONFIGURAÇÃO'!$G$144,IF(OR(DADOS_INVOC!$DB$4="Parceria",DADOS_INVOC!$DB$4="Múltiplas Invocações"),'CONFIGURAÇÃO'!$G$142,'CONFIGURAÇÃO'!$G$140))+IF($QZ$9="Não autônoma",'CONFIGURAÇÃO'!$G$145,0)</f>
        <v/>
      </c>
      <c r="RB9">
        <f>IF($RA$9&gt;=1,$EL$9,"")</f>
        <v/>
      </c>
      <c r="RC9">
        <f>IF($RA$9&gt;=2,$EM$9,"")</f>
        <v/>
      </c>
      <c r="RD9">
        <f>IF($RA$9&gt;=7,$EN$9,"")</f>
        <v/>
      </c>
      <c r="RE9">
        <f>IF($RA$9&gt;=8,$EO$9,"")</f>
        <v/>
      </c>
      <c r="RF9">
        <f>IF($RA$9&gt;=9,$EP$9,"")</f>
        <v/>
      </c>
      <c r="RG9">
        <f>IF($RA$9&gt;=3,$QV$9,"")</f>
        <v/>
      </c>
      <c r="RH9">
        <f>IF($RA$9&gt;=4,$QW$9,"")</f>
        <v/>
      </c>
      <c r="RI9">
        <f>IF($RA$9&gt;=5,$QX$9,"")</f>
        <v/>
      </c>
      <c r="RJ9">
        <f>IF($RA$9&gt;=6,$QY$9,"")</f>
        <v/>
      </c>
      <c r="RK9">
        <f>IF($MX9="","",IFERROR(VLOOKUP(SUBSTITUTE(SUBSTITUTE(SUBSTITUTE($MX9,"~","~~"),"*","~*"),"?","~?"),'DADOS_MELHORIAS'!$O$2:$X$113,10,FALSE),$MX9))</f>
        <v/>
      </c>
      <c r="RL9">
        <f>IF($MY9="","",IFERROR(VLOOKUP(SUBSTITUTE(SUBSTITUTE(SUBSTITUTE($MY9,"~","~~"),"*","~*"),"?","~?"),'DADOS_MELHORIAS'!$O$2:$X$113,10,FALSE),$MY9))</f>
        <v/>
      </c>
      <c r="RM9">
        <f>IF($MZ9="","",IFERROR(VLOOKUP(SUBSTITUTE(SUBSTITUTE(SUBSTITUTE($MZ9,"~","~~"),"*","~*"),"?","~?"),'DADOS_MELHORIAS'!$O$2:$X$113,10,FALSE),$MZ9))</f>
        <v/>
      </c>
      <c r="RN9">
        <f>IF($NA9="","",IFERROR(VLOOKUP(SUBSTITUTE(SUBSTITUTE(SUBSTITUTE($NA9,"~","~~"),"*","~*"),"?","~?"),'DADOS_MELHORIAS'!$O$2:$X$113,10,FALSE),$NA9))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IF($DF10="Corpo amaldiçoado de criação",1,0)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IF(AND($DF10="Shikigami de criação",$DI10="Com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Principal",'CONFIGURAÇÃO'!$G$143,IF(OR(DADOS_INVOC!$DB$4="Parceria",DADOS_INVOC!$DB$4="Múltiplas Invocações"),'CONFIGURAÇÃO'!$G$141,'CONFIGURAÇÃO'!$G$139))+IF($QZ$10="Não autônoma",'CONFIGURAÇÃO'!$G$145,0)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SUBSTITUTE(SUBSTITUTE(SUBSTITUTE($EQ10,"~","~~"),"*","~*"),"?","~?"),'DADOS_PROGRESSAO'!$AG$2:$AH$34,2,FALSE),$BU$2:$BU$6,0))+$DB$3)&gt;=0,"+","−")&amp;ABS((INDEX($FR10:$FV10,1,MATCH(VLOOKUP(SUBSTITUTE(SUBSTITUTE(SUBSTITUTE($EQ10,"~","~~"),"*","~*"),"?","~?"),'DADOS_PROGRESSAO'!$AG$2:$AH$34,2,FALSE),$BU$2:$BU$6,0))+$DB$3)),""))</f>
        <v/>
      </c>
      <c r="HV10" s="161">
        <f>IF($ER10="","",IFERROR(IF((INDEX($FR10:$FV10,1,MATCH(VLOOKUP(SUBSTITUTE(SUBSTITUTE(SUBSTITUTE($ER10,"~","~~"),"*","~*"),"?","~?"),'DADOS_PROGRESSAO'!$AG$2:$AH$34,2,FALSE),$BU$2:$BU$6,0))+$DB$3)&gt;=0,"+","−")&amp;ABS((INDEX($FR10:$FV10,1,MATCH(VLOOKUP(SUBSTITUTE(SUBSTITUTE(SUBSTITUTE($ER10,"~","~~"),"*","~*"),"?","~?"),'DADOS_PROGRESSAO'!$AG$2:$AH$34,2,FALSE),$BU$2:$BU$6,0))+$DB$3)),""))</f>
        <v/>
      </c>
      <c r="HW10" s="161">
        <f>IF($ES10="","",IFERROR(IF((INDEX($FR10:$FV10,1,MATCH(VLOOKUP(SUBSTITUTE(SUBSTITUTE(SUBSTITUTE($ES10,"~","~~"),"*","~*"),"?","~?"),'DADOS_PROGRESSAO'!$AG$2:$AH$34,2,FALSE),$BU$2:$BU$6,0))+$DB$3)&gt;=0,"+","−")&amp;ABS((INDEX($FR10:$FV10,1,MATCH(VLOOKUP(SUBSTITUTE(SUBSTITUTE(SUBSTITUTE($ES10,"~","~~"),"*","~*"),"?","~?"),'DADOS_PROGRESSAO'!$AG$2:$AH$34,2,FALSE),$BU$2:$BU$6,0))+$DB$3)),""))</f>
        <v/>
      </c>
      <c r="HX10" s="161">
        <f>IF($ET10="","",IFERROR(IF((INDEX($FR10:$FV10,1,MATCH(VLOOKUP(SUBSTITUTE(SUBSTITUTE(SUBSTITUTE($ET10,"~","~~"),"*","~*"),"?","~?"),'DADOS_PROGRESSAO'!$AG$2:$AH$34,2,FALSE),$BU$2:$BU$6,0))+$DB$3)&gt;=0,"+","−")&amp;ABS((INDEX($FR10:$FV10,1,MATCH(VLOOKUP(SUBSTITUTE(SUBSTITUTE(SUBSTITUTE($ET10,"~","~~"),"*","~*"),"?","~?"),'DADOS_PROGRESSAO'!$AG$2:$AH$34,2,FALSE),$BU$2:$BU$6,0))+$DB$3)),""))</f>
        <v/>
      </c>
      <c r="HY10" s="161">
        <f>IF($EU10="","",IFERROR(IF((INDEX($FR10:$FV10,1,MATCH(VLOOKUP(SUBSTITUTE(SUBSTITUTE(SUBSTITUTE($EU10,"~","~~"),"*","~*"),"?","~?"),'DADOS_PROGRESSAO'!$AG$2:$AH$34,2,FALSE),$BU$2:$BU$6,0))+$DB$3)&gt;=0,"+","−")&amp;ABS((INDEX($FR10:$FV10,1,MATCH(VLOOKUP(SUBSTITUTE(SUBSTITUTE(SUBSTITUTE($EU10,"~","~~"),"*","~*"),"?","~?"),'DADOS_PROGRESSAO'!$AG$2:$AH$34,2,FALSE),$BU$2:$BU$6,0))+$DB$3)),""))</f>
        <v/>
      </c>
      <c r="HZ10" s="161">
        <f>IF($EV10="","",IFERROR(IF((INDEX($FR10:$FV10,1,MATCH(VLOOKUP(SUBSTITUTE(SUBSTITUTE(SUBSTITUTE($EV10,"~","~~"),"*","~*"),"?","~?"),'DADOS_PROGRESSAO'!$AG$2:$AH$34,2,FALSE),$BU$2:$BU$6,0))+$DB$3)&gt;=0,"+","−")&amp;ABS((INDEX($FR10:$FV10,1,MATCH(VLOOKUP(SUBSTITUTE(SUBSTITUTE(SUBSTITUTE($EV10,"~","~~"),"*","~*"),"?","~?"),'DADOS_PROGRESSAO'!$AG$2:$AH$34,2,FALSE),$BU$2:$BU$6,0))+$DB$3)),""))</f>
        <v/>
      </c>
      <c r="IA10" s="161">
        <f>IF($EW10="","",IFERROR(IF((INDEX($FR10:$FV10,1,MATCH(VLOOKUP(SUBSTITUTE(SUBSTITUTE(SUBSTITUTE($EW10,"~","~~"),"*","~*"),"?","~?"),'DADOS_PROGRESSAO'!$AG$2:$AH$34,2,FALSE),$BU$2:$BU$6,0))+$DB$3)&gt;=0,"+","−")&amp;ABS((INDEX($FR10:$FV10,1,MATCH(VLOOKUP(SUBSTITUTE(SUBSTITUTE(SUBSTITUTE($EW10,"~","~~"),"*","~*"),"?","~?"),'DADOS_PROGRESSAO'!$AG$2:$AH$34,2,FALSE),$BU$2:$BU$6,0))+$DB$3)),""))</f>
        <v/>
      </c>
      <c r="IB10" s="161">
        <f>IF($DF10="Maldição domada","RESERVA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IFERROR(VLOOKUP($EX10,$BI$2:$BL$15,2,FALSE),0)</f>
        <v/>
      </c>
      <c r="IH10" s="161">
        <f>IFERROR(VLOOKUP($EY10,$BI$2:$BL$15,2,FALSE),0)</f>
        <v/>
      </c>
      <c r="II10" s="161">
        <f>IFERROR(VLOOKUP($EZ10,$BI$2:$BL$15,2,FALSE),0)</f>
        <v/>
      </c>
      <c r="IJ10" s="161">
        <f>IFERROR(VLOOKUP($FA10,$BI$2:$BL$15,2,FALSE),0)</f>
        <v/>
      </c>
      <c r="IK10" s="161">
        <f>IFERROR(VLOOKUP($FB10,$BI$2:$BL$15,2,FALSE),0)</f>
        <v/>
      </c>
      <c r="IL10" s="161">
        <f>IFERROR(VLOOKUP($FC10,$BI$2:$BL$15,2,FALSE),0)</f>
        <v/>
      </c>
      <c r="IM10" s="161">
        <f>IFERROR(VLOOKUP($FD10,$BI$2:$BL$15,2,FALSE),0)</f>
        <v/>
      </c>
      <c r="IN10" s="161">
        <f>IFERROR(VLOOKUP($FE10,$BI$2:$BL$15,2,FALSE),0)</f>
        <v/>
      </c>
      <c r="IO10" s="161">
        <f>IF($EX10="","",IF(1&gt;$FO10,"⚠ Este talento abre no nível 1",IF($IG10&gt;1,"⚠ Categoria "&amp;$IG10&amp;": este ganho vai até a 1 · ","")&amp;IFERROR(VLOOKUP($EX10,$BI$2:$BL$15,3,FALSE),"")))</f>
        <v/>
      </c>
      <c r="IP10" s="161">
        <f>IF($EY10="","",IF(6&gt;$FO10,"⚠ Este talento abre no nível 6",IF($IH10&gt;1,"⚠ Categoria "&amp;$IH10&amp;": este ganho vai até a 1 · ","")&amp;IFERROR(VLOOKUP($EY10,$BI$2:$BL$15,3,FALSE),"")))</f>
        <v/>
      </c>
      <c r="IQ10" s="161">
        <f>IF($EZ10="","",IF(10&gt;$FO10,"⚠ Este talento abre no nível 10",IF($II10&gt;2,"⚠ Categoria "&amp;$II10&amp;": este ganho vai até a 2 · ","")&amp;IFERROR(VLOOKUP($EZ10,$BI$2:$BL$15,3,FALSE),"")))</f>
        <v/>
      </c>
      <c r="IR10" s="161">
        <f>IF($FA10="","",IF(14&gt;$FO10,"⚠ Este talento abre no nível 14",IF($IJ10&gt;3,"⚠ Categoria "&amp;$IJ10&amp;": este ganho vai até a 3 · ","")&amp;IFERROR(VLOOKUP($FA10,$BI$2:$BL$15,3,FALSE),"")))</f>
        <v/>
      </c>
      <c r="IS10" s="161">
        <f>IF($FB10="","",IF(18&gt;$FO10,"⚠ Este talento abre no nível 18",IF($IK10&gt;3,"⚠ Categoria "&amp;$IK10&amp;": este ganho vai até a 3 · ","")&amp;IFERROR(VLOOKUP($FB10,$BI$2:$BL$15,3,FALSE),"")))</f>
        <v/>
      </c>
      <c r="IT10" s="161">
        <f>IF($FC10="","",IF(22&gt;$FO10,"⚠ Este talento abre no nível 22",IF($IL10&gt;3,"⚠ Categoria "&amp;$IL10&amp;": este ganho vai até a 3 · ","")&amp;IFERROR(VLOOKUP($FC10,$BI$2:$BL$15,3,FALSE),"")))</f>
        <v/>
      </c>
      <c r="IU10" s="161">
        <f>IF($FD10="","",IF(26&gt;$FO10,"⚠ Este talento abre no nível 26",IF($IM10&gt;3,"⚠ Categoria "&amp;$IM10&amp;": este ganho vai até a 3 · ","")&amp;IFERROR(VLOOKUP($FD10,$BI$2:$BL$15,3,FALSE),"")))</f>
        <v/>
      </c>
      <c r="IV10" s="161">
        <f>IF($FE10="","",IF(30&gt;$FO10,"⚠ Este talento abre no nível 30",IF($IN10&gt;3,"⚠ Categoria "&amp;$IN10&amp;": este ganho vai até a 3 · ","")&amp;IFERROR(VLOOKUP($FE10,$BI$2:$BL$15,3,FALSE),"")))</f>
        <v/>
      </c>
      <c r="IW10" s="161">
        <f>IF($FF10="","",IFERROR(VLOOKUP($FF10,$BI$2:$BL$15,3,FALSE),""))</f>
        <v/>
      </c>
      <c r="IX10" s="161">
        <f>IF($FG10="","",IFERROR(VLOOKUP($FG10,$BI$2:$BL$15,3,FALSE),""))</f>
        <v/>
      </c>
      <c r="IY10" s="161">
        <f>IF($FH10="","",IFERROR(VLOOKUP($FH10,$BI$2:$BL$15,3,FALSE),""))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SUBSTITUTE(SUBSTITUTE(SUBSTITUTE("Inescapável","~","~~"),"*","~*"),"?","~?"),'DADOS_MELHORIAS'!$AG$2:$AL$113,2,FALSE),"")&lt;&gt;"",COUNTIF($RB$10:$RJ$10,IFERROR(VLOOKUP(SUBSTITUTE(SUBSTITUTE(SUBSTITUTE("Inescapável","~","~~"),"*","~*"),"?","~?"),'DADOS_MELHORIAS'!$AG$2:$AL$113,2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IFERROR(MATCH($MU10,$V$2:$V$11,0),0)</f>
        <v/>
      </c>
      <c r="NK10" s="161">
        <f>IFERROR(VLOOKUP(SUBSTITUTE(SUBSTITUTE(SUBSTITUTE($MX10,"~","~~"),"*","~*"),"?","~?"),'DADOS_MELHORIAS'!$AG$2:$AL$113,2,FALSE),"")</f>
        <v/>
      </c>
      <c r="NL10" s="161">
        <f>IFERROR(VLOOKUP(SUBSTITUTE(SUBSTITUTE(SUBSTITUTE($MY10,"~","~~"),"*","~*"),"?","~?"),'DADOS_MELHORIAS'!$AG$2:$AL$113,2,FALSE),"")</f>
        <v/>
      </c>
      <c r="NM10" s="161">
        <f>IFERROR(VLOOKUP(SUBSTITUTE(SUBSTITUTE(SUBSTITUTE($MZ10,"~","~~"),"*","~*"),"?","~?"),'DADOS_MELHORIAS'!$AG$2:$AL$113,2,FALSE),"")</f>
        <v/>
      </c>
      <c r="NN10" s="161">
        <f>IFERROR(VLOOKUP(SUBSTITUTE(SUBSTITUTE(SUBSTITUTE($NA10,"~","~~"),"*","~*"),"?","~?"),'DADOS_MELHORIAS'!$AG$2:$AL$113,2,FALSE),"")</f>
        <v/>
      </c>
      <c r="NO10" s="161">
        <f>IFERROR(VLOOKUP(SUBSTITUTE(SUBSTITUTE(SUBSTITUTE($MX10,"~","~~"),"*","~*"),"?","~?"),'DADOS_MELHORIAS'!$AG$2:$AL$113,3,FALSE),0)</f>
        <v/>
      </c>
      <c r="NP10" s="161">
        <f>IFERROR(VLOOKUP(SUBSTITUTE(SUBSTITUTE(SUBSTITUTE($MY10,"~","~~"),"*","~*"),"?","~?"),'DADOS_MELHORIAS'!$AG$2:$AL$113,3,FALSE),0)</f>
        <v/>
      </c>
      <c r="NQ10" s="161">
        <f>IFERROR(VLOOKUP(SUBSTITUTE(SUBSTITUTE(SUBSTITUTE($MZ10,"~","~~"),"*","~*"),"?","~?"),'DADOS_MELHORIAS'!$AG$2:$AL$113,3,FALSE),0)</f>
        <v/>
      </c>
      <c r="NR10" s="161">
        <f>IFERROR(VLOOKUP(SUBSTITUTE(SUBSTITUTE(SUBSTITUTE($NA10,"~","~~"),"*","~*"),"?","~?"),'DADOS_MELHORIAS'!$AG$2:$AL$113,3,FALSE),0)</f>
        <v/>
      </c>
      <c r="NS10" s="161">
        <f>IF($MS10=0,0,IF($NJ10=0,0,INDEX($X$2:$X$11,$NJ10)))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IF($NJ10=0,0,IF(INDEX($W$2:$W$11,$NJ10)="",0,IF((COUNTIF(INDEX($EL$2:$EP$13,$MO10,0),INDEX($W$2:$W$11,$NJ10))+COUNTIF(INDEX($QV$2:$QY$13,$MO10,0),INDEX($W$2:$W$11,$NJ10)))=0,1,0)))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SUBSTITUTE(SUBSTITUTE(SUBSTITUTE($MX10,"~","~~"),"*","~*"),"?","~?"),'DADOS_MELHORIAS'!$AG$2:$AL$113,4,FALSE),0)+IFERROR(VLOOKUP(SUBSTITUTE(SUBSTITUTE(SUBSTITUTE($MY10,"~","~~"),"*","~*"),"?","~?"),'DADOS_MELHORIAS'!$AG$2:$AL$113,4,FALSE),0)+IFERROR(VLOOKUP(SUBSTITUTE(SUBSTITUTE(SUBSTITUTE($MZ10,"~","~~"),"*","~*"),"?","~?"),'DADOS_MELHORIAS'!$AG$2:$AL$113,4,FALSE),0)+IFERROR(VLOOKUP(SUBSTITUTE(SUBSTITUTE(SUBSTITUTE($NA10,"~","~~"),"*","~*"),"?","~?"),'DADOS_MELHORIAS'!$AG$2:$AL$113,4,FALSE),0)</f>
        <v/>
      </c>
      <c r="OD10" s="161">
        <f>IFERROR(VLOOKUP(SUBSTITUTE(SUBSTITUTE(SUBSTITUTE($MX10,"~","~~"),"*","~*"),"?","~?"),'DADOS_MELHORIAS'!$AG$2:$AL$113,6,FALSE),0)+IFERROR(VLOOKUP(SUBSTITUTE(SUBSTITUTE(SUBSTITUTE($MY10,"~","~~"),"*","~*"),"?","~?"),'DADOS_MELHORIAS'!$AG$2:$AL$113,6,FALSE),0)+IFERROR(VLOOKUP(SUBSTITUTE(SUBSTITUTE(SUBSTITUTE($MZ10,"~","~~"),"*","~*"),"?","~?"),'DADOS_MELHORIAS'!$AG$2:$AL$113,6,FALSE),0)+IFERROR(VLOOKUP(SUBSTITUTE(SUBSTITUTE(SUBSTITUTE($NA10,"~","~~"),"*","~*"),"?","~?"),'DADOS_MELHORIAS'!$AG$2:$AL$113,6,FALSE),0)</f>
        <v/>
      </c>
      <c r="OE10" s="161">
        <f>TEXTJOIN(", ",TRUE,IF(IFERROR(VLOOKUP(SUBSTITUTE(SUBSTITUTE(SUBSTITUTE($MX10,"~","~~"),"*","~*"),"?","~?"),'DADOS_MELHORIAS'!$AG$2:$AL$113,5,FALSE),0)=1,$MX10,""),IF(IFERROR(VLOOKUP(SUBSTITUTE(SUBSTITUTE(SUBSTITUTE($MY10,"~","~~"),"*","~*"),"?","~?"),'DADOS_MELHORIAS'!$AG$2:$AL$113,5,FALSE),0)=1,$MY10,""),IF(IFERROR(VLOOKUP(SUBSTITUTE(SUBSTITUTE(SUBSTITUTE($MZ10,"~","~~"),"*","~*"),"?","~?"),'DADOS_MELHORIAS'!$AG$2:$AL$113,5,FALSE),0)=1,$MZ10,""),IF(IFERROR(VLOOKUP(SUBSTITUTE(SUBSTITUTE(SUBSTITUTE($NA10,"~","~~"),"*","~*"),"?","~?"),'DADOS_MELHORIAS'!$AG$2:$AL$113,5,FALSE),0)=1,$NA10,""))</f>
        <v/>
      </c>
      <c r="OF10" s="161">
        <f>IF($NJ10=0,0,INDEX($Y$2:$Y$11,$NJ10))</f>
        <v/>
      </c>
      <c r="OG10" s="161">
        <f>IF($NJ10=0,0,INDEX($Z$2:$Z$11,$NJ10))</f>
        <v/>
      </c>
      <c r="OH10" s="161">
        <f>IF($NJ10=0,0,INDEX($AB$2:$AB$11,$NJ10))</f>
        <v/>
      </c>
      <c r="OI10" s="161">
        <f>IFERROR(VLOOKUP(SUBSTITUTE(SUBSTITUTE(SUBSTITUTE($NB10,"~","~~"),"*","~*"),"?","~?"),'DADOS_RESTRICOES'!$M$2:$Q$54,3,FALSE),0)</f>
        <v/>
      </c>
      <c r="OJ10" s="161">
        <f>IFERROR(VLOOKUP(SUBSTITUTE(SUBSTITUTE(SUBSTITUTE($NC10,"~","~~"),"*","~*"),"?","~?"),'DADOS_RESTRICOES'!$M$2:$Q$54,3,FALSE),0)</f>
        <v/>
      </c>
      <c r="OK10" s="161">
        <f>IFERROR(VLOOKUP(SUBSTITUTE(SUBSTITUTE(SUBSTITUTE($NB10,"~","~~"),"*","~*"),"?","~?"),'DADOS_RESTRICOES'!$M$2:$Q$54,2,FALSE),"")</f>
        <v/>
      </c>
      <c r="OL10" s="161">
        <f>IFERROR(VLOOKUP(SUBSTITUTE(SUBSTITUTE(SUBSTITUTE($NC10,"~","~~"),"*","~*"),"?","~?"),'DADOS_RESTRICOES'!$M$2:$Q$54,2,FALSE),"")</f>
        <v/>
      </c>
      <c r="OM10" s="161">
        <f>COUNTIF($NS10:$NW10,1)</f>
        <v/>
      </c>
      <c r="ON10" s="161">
        <f>COUNTIF($NS10:$NW10,2)</f>
        <v/>
      </c>
      <c r="OO10" s="161">
        <f>COUNTIF($NS10:$NW10,3)</f>
        <v/>
      </c>
      <c r="OP10" s="161">
        <f>COUNTIF($NS10:$NW10,4)</f>
        <v/>
      </c>
      <c r="OQ10" s="161">
        <f>COUNTIF($NS10:$NW10,5)</f>
        <v/>
      </c>
      <c r="OR10" s="161">
        <f>COUNTIF($NS10:$NW10,6)</f>
        <v/>
      </c>
      <c r="OS10" s="161">
        <f>COUNTIF($OI10:$OJ10,1)</f>
        <v/>
      </c>
      <c r="OT10" s="161">
        <f>COUNTIF($OI10:$OJ10,2)+$OF10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IF($MS10=0,0,(IF(COUNTIF($RK10:$RN10,"Salto")&gt;0,1,0)+IF(COUNTIF($RK10:$RN10,"Queima")&gt;0,1,0)+IF(COUNTIF($RK10:$RN10,"Estilhaço")&gt;0,1,0))*FLOOR($PD10/2,1))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SUBSTITUTE(SUBSTITUTE(SUBSTITUTE($NB10,"~","~~"),"*","~*"),"?","~?"),'DADOS_RESTRICOES'!$M$2:$Q$54,4,FALSE),0)+IFERROR(VLOOKUP(SUBSTITUTE(SUBSTITUTE(SUBSTITUTE($NC10,"~","~~"),"*","~*"),"?","~?"),'DADOS_RESTRICOES'!$M$2:$Q$54,4,FALSE),0)&gt;1,$OK10&amp;" e "&amp;$OL10&amp;" são as duas de frequência",""),IF(AND((COUNTIF($RK10:$RN10,"Rápido")+COUNTIF($OK10:$OL10,"Rápido"))&gt;0,(COUNTIF($MX10:$NA10,"Atrasar")+COUNTIF($OK10:$OL10,"Atrasar"))&gt;0),"Rápido não entra com Atrasar",""),IF(AND((COUNTIF($RK10:$RN10,"Reação")+COUNTIF($OK10:$OL10,"Reação"))&gt;0,(COUNTIF($RK10:$RN10,"Rápido")+COUNTIF($OK10:$OL10,"Rápido"))&gt;0),"Reação não entra com Rápido",""),IF(AND((COUNTIF($RK10:$RN10,"Reação")+COUNTIF($OK10:$OL10,"Reação"))&gt;0,(COUNTIF($RK10:$RN10,"Armado")+COUNTIF($OK10:$OL10,"Armado"))&gt;0),"Reação não entra com Armado",""),IF(AND((COUNTIF($RK10:$RN10,"Reação")+COUNTIF($OK10:$OL10,"Reação"))&gt;0,(COUNTIF($MX10:$NA10,"Atrasar")+COUNTIF($OK10:$OL10,"Atrasar"))&gt;0),"Reação não entra com Atrasar",""),IF(AND((COUNTIF($RK10:$RN10,"Reação")+COUNTIF($OK10:$OL10,"Reação"))&gt;0,(COUNTIF($MX10:$NA10,"Parado")+COUNTIF($OK10:$OL10,"Parado"))&gt;0),"Reação não entra com Parado",""),IF(AND((COUNTIF($MX10:$NA10,"Atrasar")+COUNTIF($OK10:$OL10,"Atrasar"))&gt;0,(COUNTIF($MX10:$NA10,"Parado")+COUNTIF($OK10:$OL10,"Parado"))&gt;0),"Atrasar não entra com Parado",""),IF(AND((COUNTIF($RK10:$RN10,"Armado")+COUNTIF($OK10:$OL10,"Armado"))&gt;0,(COUNTIF($MX10:$NA10,"Carregar")+COUNTIF($OK10:$OL10,"Carregar"))&gt;0),"Armado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Resistência",""),IF(AND(COUNTIF($RK10:$RN10,"Inescapável")&gt;0,OR($OU10&gt;1,$OV10&gt;0)),"Inescapável não aceita outra peça",""),IF(AND($MS10&gt;0,$PD10*IF(COUNTIF($RK10:$RN10,"Remate")&gt;0,1.25,1)+$PE10&gt;4*$MS10),($PD10*IF(COUNTIF($RK10:$RN10,"Remate")&gt;0,1.25,1)+$PE10)&amp;" dados somando repetições"&amp;IF(COUNTIF($RK10:$RN10,"Remate")&gt;0," e o Remate","")&amp;": o teto da Classe "&amp;$MS10&amp;" é "&amp;4*$MS10,""))),IF(AND($MX10&lt;&gt;"",COUNTIF('DADOS_MELHORIAS'!$O$2:$O$113,SUBSTITUTE(SUBSTITUTE(SUBSTITUTE($MX10,"~","~~"),"*","~*"),"?","~?"))=0),"Melhoria não cadastrada ou com erro: "&amp;$MX10,""),IF(AND($MY10&lt;&gt;"",COUNTIF('DADOS_MELHORIAS'!$O$2:$O$113,SUBSTITUTE(SUBSTITUTE(SUBSTITUTE($MY10,"~","~~"),"*","~*"),"?","~?"))=0),"Melhoria não cadastrada ou com erro: "&amp;$MY10,""),IF(AND($MZ10&lt;&gt;"",COUNTIF('DADOS_MELHORIAS'!$O$2:$O$113,SUBSTITUTE(SUBSTITUTE(SUBSTITUTE($MZ10,"~","~~"),"*","~*"),"?","~?"))=0),"Melhoria não cadastrada ou com erro: "&amp;$MZ10,""),IF(AND($NA10&lt;&gt;"",COUNTIF('DADOS_MELHORIAS'!$O$2:$O$113,SUBSTITUTE(SUBSTITUTE(SUBSTITUTE($NA10,"~","~~"),"*","~*"),"?","~?"))=0),"Melhoria não cadastrada ou com erro: "&amp;$NA10,""),IF(AND($NB10&lt;&gt;"",COUNTIF('DADOS_RESTRICOES'!$M$2:$M$54,SUBSTITUTE(SUBSTITUTE(SUBSTITUTE($NB10,"~","~~"),"*","~*"),"?","~?"))=0),"Restrição não cadastrada ou com erro: "&amp;$NB10,""),IF(AND($NC10&lt;&gt;"",COUNTIF('DADOS_RESTRICOES'!$M$2:$M$54,SUBSTITUTE(SUBSTITUTE(SUBSTITUTE($NC10,"~","~~"),"*","~*"),"?","~?"))=0),"Restrição não cadastrada ou com erro: "&amp;$NC10,"")))</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dela",IF(COUNTIF($OK10:$OL10,"Atrasar")&gt;0,"Sua Ação Completa",IF(COUNTIF($RK10:$RN10,"Rápido")&gt;0,"Sua Bônus",IF(COUNTIF($RK10:$RN10,"Reação")&gt;0,"Sua Reação","Sua Padrão")))&amp;" + a básica dela"&amp;IF(COUNTIF($RK10:$RN10,"Reação")&gt;0," e a coletiva","")&amp;IF(COUNTIF($OK10:$OL10,"Carregar")&gt;0," · em dois turnos","")))</f>
        <v/>
      </c>
      <c r="QC10" s="161">
        <f>IF($MW10&lt;&gt;"",$MW10,IF($NJ10=0,"",INDEX($AA$2:$AA$11,$NJ10)))</f>
        <v/>
      </c>
      <c r="QD10" s="161">
        <f>IF(OR($ND10=0,$NJ10=0),"",IF(COUNTIF($RK10:$RN10,"Inescapável")&gt;0,"Automático",IF($QC10="Ataque",IF($NH10="","Ataque","Ataque "&amp;IF(($NH10+2*IF(COUNTIF($RK10:$RN10,"Precisão")&gt;0,1,0))&gt;=0,"+","−")&amp;ABS(($NH10+2*IF(COUNTIF($RK10:$RN10,"Precisão")&gt;0,1,0))))&amp;IF($OD10&gt;0," · TR"&amp;IF($NI10="",""," CD "&amp;$NI10),""),IF(LEFT($QC10,2)="TR",$QC10&amp;IF($NI10="",""," · CD "&amp;$NI10)&amp;IF(COUNTIF($RK10:$RN10,"Certeiro")&gt;0,"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COUNTIF($RK10:$RN10,"Longe")+3*COUNTIF($RK10:$RN10,"Muito Longe")</f>
        <v/>
      </c>
      <c r="QG10" s="161">
        <f>COUNTIF($RK10:$RN10,"Maior")+3*COUNTIF($RK10:$RN10,"Muito Maior")</f>
        <v/>
      </c>
      <c r="QH10" s="161">
        <f>IF($NJ10=0,0,CHOOSE(1+INDEX($AC$2:$AC$11,$NJ10),0,$QF10,$QG10,$QF10+$QG10))</f>
        <v/>
      </c>
      <c r="QI10" s="161">
        <f>IF($NJ10=0,0,CHOOSE(1+INDEX($AD$2:$AD$11,$NJ10),0,$QF10,$QG10,$QF10+$QG10))</f>
        <v/>
      </c>
      <c r="QJ10" s="161">
        <f>IF(OR($ND10=0,$NJ10=0),"",INDEX($AI$2:$AN$41,($NJ10-1)*4+IF($MS10=0,1,IF($MS10&lt;=5,2,IF($MS10=6,3,4))),1+MIN(5,$QH10))&amp;INDEX($AO$2:$AT$41,($NJ10-1)*4+IF($MS10=0,1,IF($MS10&lt;=5,2,IF($MS10=6,3,4))),1+MIN(5,$QI10))&amp;IF(INDEX($AE$2:$AE$11,$NJ10)=1,IF(COUNTIF($RK10:$RN10,"Mais Um")&gt;0," · +"&amp;COUNTIF($RK10:$RN10,"Mais Um")&amp;IF(COUNTIF($RK10:$RN10,"Mais Um")&gt;1," alvos"," alvo"),"")&amp;IF(COUNTIF($RK10:$RN10,"Rajada")&gt;0,IF($MS10=0,"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Principal",'CONFIGURAÇÃO'!$G$144,IF(OR(DADOS_INVOC!$DB$4="Parceria",DADOS_INVOC!$DB$4="Múltiplas Invocações"),'CONFIGURAÇÃO'!$G$142,'CONFIGURAÇÃO'!$G$140))+IF($QZ$10="Não autônoma",'CONFIGURAÇÃO'!$G$145,0)</f>
        <v/>
      </c>
      <c r="RB10">
        <f>IF($RA$10&gt;=1,$EL$10,"")</f>
        <v/>
      </c>
      <c r="RC10">
        <f>IF($RA$10&gt;=2,$EM$10,"")</f>
        <v/>
      </c>
      <c r="RD10">
        <f>IF($RA$10&gt;=7,$EN$10,"")</f>
        <v/>
      </c>
      <c r="RE10">
        <f>IF($RA$10&gt;=8,$EO$10,"")</f>
        <v/>
      </c>
      <c r="RF10">
        <f>IF($RA$10&gt;=9,$EP$10,"")</f>
        <v/>
      </c>
      <c r="RG10">
        <f>IF($RA$10&gt;=3,$QV$10,"")</f>
        <v/>
      </c>
      <c r="RH10">
        <f>IF($RA$10&gt;=4,$QW$10,"")</f>
        <v/>
      </c>
      <c r="RI10">
        <f>IF($RA$10&gt;=5,$QX$10,"")</f>
        <v/>
      </c>
      <c r="RJ10">
        <f>IF($RA$10&gt;=6,$QY$10,"")</f>
        <v/>
      </c>
      <c r="RK10">
        <f>IF($MX10="","",IFERROR(VLOOKUP(SUBSTITUTE(SUBSTITUTE(SUBSTITUTE($MX10,"~","~~"),"*","~*"),"?","~?"),'DADOS_MELHORIAS'!$O$2:$X$113,10,FALSE),$MX10))</f>
        <v/>
      </c>
      <c r="RL10">
        <f>IF($MY10="","",IFERROR(VLOOKUP(SUBSTITUTE(SUBSTITUTE(SUBSTITUTE($MY10,"~","~~"),"*","~*"),"?","~?"),'DADOS_MELHORIAS'!$O$2:$X$113,10,FALSE),$MY10))</f>
        <v/>
      </c>
      <c r="RM10">
        <f>IF($MZ10="","",IFERROR(VLOOKUP(SUBSTITUTE(SUBSTITUTE(SUBSTITUTE($MZ10,"~","~~"),"*","~*"),"?","~?"),'DADOS_MELHORIAS'!$O$2:$X$113,10,FALSE),$MZ10))</f>
        <v/>
      </c>
      <c r="RN10">
        <f>IF($NA10="","",IFERROR(VLOOKUP(SUBSTITUTE(SUBSTITUTE(SUBSTITUTE($NA10,"~","~~"),"*","~*"),"?","~?"),'DADOS_MELHORIAS'!$O$2:$X$113,10,FALSE),$NA10))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IF($DF11="Corpo amaldiçoado de criação",1,0)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IF(AND($DF11="Shikigami de criação",$DI11="Com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Principal",'CONFIGURAÇÃO'!$G$143,IF(OR(DADOS_INVOC!$DB$4="Parceria",DADOS_INVOC!$DB$4="Múltiplas Invocações"),'CONFIGURAÇÃO'!$G$141,'CONFIGURAÇÃO'!$G$139))+IF($QZ$11="Não autônoma",'CONFIGURAÇÃO'!$G$145,0)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SUBSTITUTE(SUBSTITUTE(SUBSTITUTE($EQ11,"~","~~"),"*","~*"),"?","~?"),'DADOS_PROGRESSAO'!$AG$2:$AH$34,2,FALSE),$BU$2:$BU$6,0))+$DB$3)&gt;=0,"+","−")&amp;ABS((INDEX($FR11:$FV11,1,MATCH(VLOOKUP(SUBSTITUTE(SUBSTITUTE(SUBSTITUTE($EQ11,"~","~~"),"*","~*"),"?","~?"),'DADOS_PROGRESSAO'!$AG$2:$AH$34,2,FALSE),$BU$2:$BU$6,0))+$DB$3)),""))</f>
        <v/>
      </c>
      <c r="HV11" s="161">
        <f>IF($ER11="","",IFERROR(IF((INDEX($FR11:$FV11,1,MATCH(VLOOKUP(SUBSTITUTE(SUBSTITUTE(SUBSTITUTE($ER11,"~","~~"),"*","~*"),"?","~?"),'DADOS_PROGRESSAO'!$AG$2:$AH$34,2,FALSE),$BU$2:$BU$6,0))+$DB$3)&gt;=0,"+","−")&amp;ABS((INDEX($FR11:$FV11,1,MATCH(VLOOKUP(SUBSTITUTE(SUBSTITUTE(SUBSTITUTE($ER11,"~","~~"),"*","~*"),"?","~?"),'DADOS_PROGRESSAO'!$AG$2:$AH$34,2,FALSE),$BU$2:$BU$6,0))+$DB$3)),""))</f>
        <v/>
      </c>
      <c r="HW11" s="161">
        <f>IF($ES11="","",IFERROR(IF((INDEX($FR11:$FV11,1,MATCH(VLOOKUP(SUBSTITUTE(SUBSTITUTE(SUBSTITUTE($ES11,"~","~~"),"*","~*"),"?","~?"),'DADOS_PROGRESSAO'!$AG$2:$AH$34,2,FALSE),$BU$2:$BU$6,0))+$DB$3)&gt;=0,"+","−")&amp;ABS((INDEX($FR11:$FV11,1,MATCH(VLOOKUP(SUBSTITUTE(SUBSTITUTE(SUBSTITUTE($ES11,"~","~~"),"*","~*"),"?","~?"),'DADOS_PROGRESSAO'!$AG$2:$AH$34,2,FALSE),$BU$2:$BU$6,0))+$DB$3)),""))</f>
        <v/>
      </c>
      <c r="HX11" s="161">
        <f>IF($ET11="","",IFERROR(IF((INDEX($FR11:$FV11,1,MATCH(VLOOKUP(SUBSTITUTE(SUBSTITUTE(SUBSTITUTE($ET11,"~","~~"),"*","~*"),"?","~?"),'DADOS_PROGRESSAO'!$AG$2:$AH$34,2,FALSE),$BU$2:$BU$6,0))+$DB$3)&gt;=0,"+","−")&amp;ABS((INDEX($FR11:$FV11,1,MATCH(VLOOKUP(SUBSTITUTE(SUBSTITUTE(SUBSTITUTE($ET11,"~","~~"),"*","~*"),"?","~?"),'DADOS_PROGRESSAO'!$AG$2:$AH$34,2,FALSE),$BU$2:$BU$6,0))+$DB$3)),""))</f>
        <v/>
      </c>
      <c r="HY11" s="161">
        <f>IF($EU11="","",IFERROR(IF((INDEX($FR11:$FV11,1,MATCH(VLOOKUP(SUBSTITUTE(SUBSTITUTE(SUBSTITUTE($EU11,"~","~~"),"*","~*"),"?","~?"),'DADOS_PROGRESSAO'!$AG$2:$AH$34,2,FALSE),$BU$2:$BU$6,0))+$DB$3)&gt;=0,"+","−")&amp;ABS((INDEX($FR11:$FV11,1,MATCH(VLOOKUP(SUBSTITUTE(SUBSTITUTE(SUBSTITUTE($EU11,"~","~~"),"*","~*"),"?","~?"),'DADOS_PROGRESSAO'!$AG$2:$AH$34,2,FALSE),$BU$2:$BU$6,0))+$DB$3)),""))</f>
        <v/>
      </c>
      <c r="HZ11" s="161">
        <f>IF($EV11="","",IFERROR(IF((INDEX($FR11:$FV11,1,MATCH(VLOOKUP(SUBSTITUTE(SUBSTITUTE(SUBSTITUTE($EV11,"~","~~"),"*","~*"),"?","~?"),'DADOS_PROGRESSAO'!$AG$2:$AH$34,2,FALSE),$BU$2:$BU$6,0))+$DB$3)&gt;=0,"+","−")&amp;ABS((INDEX($FR11:$FV11,1,MATCH(VLOOKUP(SUBSTITUTE(SUBSTITUTE(SUBSTITUTE($EV11,"~","~~"),"*","~*"),"?","~?"),'DADOS_PROGRESSAO'!$AG$2:$AH$34,2,FALSE),$BU$2:$BU$6,0))+$DB$3)),""))</f>
        <v/>
      </c>
      <c r="IA11" s="161">
        <f>IF($EW11="","",IFERROR(IF((INDEX($FR11:$FV11,1,MATCH(VLOOKUP(SUBSTITUTE(SUBSTITUTE(SUBSTITUTE($EW11,"~","~~"),"*","~*"),"?","~?"),'DADOS_PROGRESSAO'!$AG$2:$AH$34,2,FALSE),$BU$2:$BU$6,0))+$DB$3)&gt;=0,"+","−")&amp;ABS((INDEX($FR11:$FV11,1,MATCH(VLOOKUP(SUBSTITUTE(SUBSTITUTE(SUBSTITUTE($EW11,"~","~~"),"*","~*"),"?","~?"),'DADOS_PROGRESSAO'!$AG$2:$AH$34,2,FALSE),$BU$2:$BU$6,0))+$DB$3)),""))</f>
        <v/>
      </c>
      <c r="IB11" s="161">
        <f>IF($DF11="Maldição domada","RESERVA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IFERROR(VLOOKUP($EX11,$BI$2:$BL$15,2,FALSE),0)</f>
        <v/>
      </c>
      <c r="IH11" s="161">
        <f>IFERROR(VLOOKUP($EY11,$BI$2:$BL$15,2,FALSE),0)</f>
        <v/>
      </c>
      <c r="II11" s="161">
        <f>IFERROR(VLOOKUP($EZ11,$BI$2:$BL$15,2,FALSE),0)</f>
        <v/>
      </c>
      <c r="IJ11" s="161">
        <f>IFERROR(VLOOKUP($FA11,$BI$2:$BL$15,2,FALSE),0)</f>
        <v/>
      </c>
      <c r="IK11" s="161">
        <f>IFERROR(VLOOKUP($FB11,$BI$2:$BL$15,2,FALSE),0)</f>
        <v/>
      </c>
      <c r="IL11" s="161">
        <f>IFERROR(VLOOKUP($FC11,$BI$2:$BL$15,2,FALSE),0)</f>
        <v/>
      </c>
      <c r="IM11" s="161">
        <f>IFERROR(VLOOKUP($FD11,$BI$2:$BL$15,2,FALSE),0)</f>
        <v/>
      </c>
      <c r="IN11" s="161">
        <f>IFERROR(VLOOKUP($FE11,$BI$2:$BL$15,2,FALSE),0)</f>
        <v/>
      </c>
      <c r="IO11" s="161">
        <f>IF($EX11="","",IF(1&gt;$FO11,"⚠ Este talento abre no nível 1",IF($IG11&gt;1,"⚠ Categoria "&amp;$IG11&amp;": este ganho vai até a 1 · ","")&amp;IFERROR(VLOOKUP($EX11,$BI$2:$BL$15,3,FALSE),"")))</f>
        <v/>
      </c>
      <c r="IP11" s="161">
        <f>IF($EY11="","",IF(6&gt;$FO11,"⚠ Este talento abre no nível 6",IF($IH11&gt;1,"⚠ Categoria "&amp;$IH11&amp;": este ganho vai até a 1 · ","")&amp;IFERROR(VLOOKUP($EY11,$BI$2:$BL$15,3,FALSE),"")))</f>
        <v/>
      </c>
      <c r="IQ11" s="161">
        <f>IF($EZ11="","",IF(10&gt;$FO11,"⚠ Este talento abre no nível 10",IF($II11&gt;2,"⚠ Categoria "&amp;$II11&amp;": este ganho vai até a 2 · ","")&amp;IFERROR(VLOOKUP($EZ11,$BI$2:$BL$15,3,FALSE),"")))</f>
        <v/>
      </c>
      <c r="IR11" s="161">
        <f>IF($FA11="","",IF(14&gt;$FO11,"⚠ Este talento abre no nível 14",IF($IJ11&gt;3,"⚠ Categoria "&amp;$IJ11&amp;": este ganho vai até a 3 · ","")&amp;IFERROR(VLOOKUP($FA11,$BI$2:$BL$15,3,FALSE),"")))</f>
        <v/>
      </c>
      <c r="IS11" s="161">
        <f>IF($FB11="","",IF(18&gt;$FO11,"⚠ Este talento abre no nível 18",IF($IK11&gt;3,"⚠ Categoria "&amp;$IK11&amp;": este ganho vai até a 3 · ","")&amp;IFERROR(VLOOKUP($FB11,$BI$2:$BL$15,3,FALSE),"")))</f>
        <v/>
      </c>
      <c r="IT11" s="161">
        <f>IF($FC11="","",IF(22&gt;$FO11,"⚠ Este talento abre no nível 22",IF($IL11&gt;3,"⚠ Categoria "&amp;$IL11&amp;": este ganho vai até a 3 · ","")&amp;IFERROR(VLOOKUP($FC11,$BI$2:$BL$15,3,FALSE),"")))</f>
        <v/>
      </c>
      <c r="IU11" s="161">
        <f>IF($FD11="","",IF(26&gt;$FO11,"⚠ Este talento abre no nível 26",IF($IM11&gt;3,"⚠ Categoria "&amp;$IM11&amp;": este ganho vai até a 3 · ","")&amp;IFERROR(VLOOKUP($FD11,$BI$2:$BL$15,3,FALSE),"")))</f>
        <v/>
      </c>
      <c r="IV11" s="161">
        <f>IF($FE11="","",IF(30&gt;$FO11,"⚠ Este talento abre no nível 30",IF($IN11&gt;3,"⚠ Categoria "&amp;$IN11&amp;": este ganho vai até a 3 · ","")&amp;IFERROR(VLOOKUP($FE11,$BI$2:$BL$15,3,FALSE),"")))</f>
        <v/>
      </c>
      <c r="IW11" s="161">
        <f>IF($FF11="","",IFERROR(VLOOKUP($FF11,$BI$2:$BL$15,3,FALSE),""))</f>
        <v/>
      </c>
      <c r="IX11" s="161">
        <f>IF($FG11="","",IFERROR(VLOOKUP($FG11,$BI$2:$BL$15,3,FALSE),""))</f>
        <v/>
      </c>
      <c r="IY11" s="161">
        <f>IF($FH11="","",IFERROR(VLOOKUP($FH11,$BI$2:$BL$15,3,FALSE),""))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SUBSTITUTE(SUBSTITUTE(SUBSTITUTE("Inescapável","~","~~"),"*","~*"),"?","~?"),'DADOS_MELHORIAS'!$AG$2:$AL$113,2,FALSE),"")&lt;&gt;"",COUNTIF($RB$11:$RJ$11,IFERROR(VLOOKUP(SUBSTITUTE(SUBSTITUTE(SUBSTITUTE("Inescapável","~","~~"),"*","~*"),"?","~?"),'DADOS_MELHORIAS'!$AG$2:$AL$113,2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IFERROR(MATCH($MU11,$V$2:$V$11,0),0)</f>
        <v/>
      </c>
      <c r="NK11" s="161">
        <f>IFERROR(VLOOKUP(SUBSTITUTE(SUBSTITUTE(SUBSTITUTE($MX11,"~","~~"),"*","~*"),"?","~?"),'DADOS_MELHORIAS'!$AG$2:$AL$113,2,FALSE),"")</f>
        <v/>
      </c>
      <c r="NL11" s="161">
        <f>IFERROR(VLOOKUP(SUBSTITUTE(SUBSTITUTE(SUBSTITUTE($MY11,"~","~~"),"*","~*"),"?","~?"),'DADOS_MELHORIAS'!$AG$2:$AL$113,2,FALSE),"")</f>
        <v/>
      </c>
      <c r="NM11" s="161">
        <f>IFERROR(VLOOKUP(SUBSTITUTE(SUBSTITUTE(SUBSTITUTE($MZ11,"~","~~"),"*","~*"),"?","~?"),'DADOS_MELHORIAS'!$AG$2:$AL$113,2,FALSE),"")</f>
        <v/>
      </c>
      <c r="NN11" s="161">
        <f>IFERROR(VLOOKUP(SUBSTITUTE(SUBSTITUTE(SUBSTITUTE($NA11,"~","~~"),"*","~*"),"?","~?"),'DADOS_MELHORIAS'!$AG$2:$AL$113,2,FALSE),"")</f>
        <v/>
      </c>
      <c r="NO11" s="161">
        <f>IFERROR(VLOOKUP(SUBSTITUTE(SUBSTITUTE(SUBSTITUTE($MX11,"~","~~"),"*","~*"),"?","~?"),'DADOS_MELHORIAS'!$AG$2:$AL$113,3,FALSE),0)</f>
        <v/>
      </c>
      <c r="NP11" s="161">
        <f>IFERROR(VLOOKUP(SUBSTITUTE(SUBSTITUTE(SUBSTITUTE($MY11,"~","~~"),"*","~*"),"?","~?"),'DADOS_MELHORIAS'!$AG$2:$AL$113,3,FALSE),0)</f>
        <v/>
      </c>
      <c r="NQ11" s="161">
        <f>IFERROR(VLOOKUP(SUBSTITUTE(SUBSTITUTE(SUBSTITUTE($MZ11,"~","~~"),"*","~*"),"?","~?"),'DADOS_MELHORIAS'!$AG$2:$AL$113,3,FALSE),0)</f>
        <v/>
      </c>
      <c r="NR11" s="161">
        <f>IFERROR(VLOOKUP(SUBSTITUTE(SUBSTITUTE(SUBSTITUTE($NA11,"~","~~"),"*","~*"),"?","~?"),'DADOS_MELHORIAS'!$AG$2:$AL$113,3,FALSE),0)</f>
        <v/>
      </c>
      <c r="NS11" s="161">
        <f>IF($MS11=0,0,IF($NJ11=0,0,INDEX($X$2:$X$11,$NJ11)))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IF($NJ11=0,0,IF(INDEX($W$2:$W$11,$NJ11)="",0,IF((COUNTIF(INDEX($EL$2:$EP$13,$MO11,0),INDEX($W$2:$W$11,$NJ11))+COUNTIF(INDEX($QV$2:$QY$13,$MO11,0),INDEX($W$2:$W$11,$NJ11)))=0,1,0)))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SUBSTITUTE(SUBSTITUTE(SUBSTITUTE($MX11,"~","~~"),"*","~*"),"?","~?"),'DADOS_MELHORIAS'!$AG$2:$AL$113,4,FALSE),0)+IFERROR(VLOOKUP(SUBSTITUTE(SUBSTITUTE(SUBSTITUTE($MY11,"~","~~"),"*","~*"),"?","~?"),'DADOS_MELHORIAS'!$AG$2:$AL$113,4,FALSE),0)+IFERROR(VLOOKUP(SUBSTITUTE(SUBSTITUTE(SUBSTITUTE($MZ11,"~","~~"),"*","~*"),"?","~?"),'DADOS_MELHORIAS'!$AG$2:$AL$113,4,FALSE),0)+IFERROR(VLOOKUP(SUBSTITUTE(SUBSTITUTE(SUBSTITUTE($NA11,"~","~~"),"*","~*"),"?","~?"),'DADOS_MELHORIAS'!$AG$2:$AL$113,4,FALSE),0)</f>
        <v/>
      </c>
      <c r="OD11" s="161">
        <f>IFERROR(VLOOKUP(SUBSTITUTE(SUBSTITUTE(SUBSTITUTE($MX11,"~","~~"),"*","~*"),"?","~?"),'DADOS_MELHORIAS'!$AG$2:$AL$113,6,FALSE),0)+IFERROR(VLOOKUP(SUBSTITUTE(SUBSTITUTE(SUBSTITUTE($MY11,"~","~~"),"*","~*"),"?","~?"),'DADOS_MELHORIAS'!$AG$2:$AL$113,6,FALSE),0)+IFERROR(VLOOKUP(SUBSTITUTE(SUBSTITUTE(SUBSTITUTE($MZ11,"~","~~"),"*","~*"),"?","~?"),'DADOS_MELHORIAS'!$AG$2:$AL$113,6,FALSE),0)+IFERROR(VLOOKUP(SUBSTITUTE(SUBSTITUTE(SUBSTITUTE($NA11,"~","~~"),"*","~*"),"?","~?"),'DADOS_MELHORIAS'!$AG$2:$AL$113,6,FALSE),0)</f>
        <v/>
      </c>
      <c r="OE11" s="161">
        <f>TEXTJOIN(", ",TRUE,IF(IFERROR(VLOOKUP(SUBSTITUTE(SUBSTITUTE(SUBSTITUTE($MX11,"~","~~"),"*","~*"),"?","~?"),'DADOS_MELHORIAS'!$AG$2:$AL$113,5,FALSE),0)=1,$MX11,""),IF(IFERROR(VLOOKUP(SUBSTITUTE(SUBSTITUTE(SUBSTITUTE($MY11,"~","~~"),"*","~*"),"?","~?"),'DADOS_MELHORIAS'!$AG$2:$AL$113,5,FALSE),0)=1,$MY11,""),IF(IFERROR(VLOOKUP(SUBSTITUTE(SUBSTITUTE(SUBSTITUTE($MZ11,"~","~~"),"*","~*"),"?","~?"),'DADOS_MELHORIAS'!$AG$2:$AL$113,5,FALSE),0)=1,$MZ11,""),IF(IFERROR(VLOOKUP(SUBSTITUTE(SUBSTITUTE(SUBSTITUTE($NA11,"~","~~"),"*","~*"),"?","~?"),'DADOS_MELHORIAS'!$AG$2:$AL$113,5,FALSE),0)=1,$NA11,""))</f>
        <v/>
      </c>
      <c r="OF11" s="161">
        <f>IF($NJ11=0,0,INDEX($Y$2:$Y$11,$NJ11))</f>
        <v/>
      </c>
      <c r="OG11" s="161">
        <f>IF($NJ11=0,0,INDEX($Z$2:$Z$11,$NJ11))</f>
        <v/>
      </c>
      <c r="OH11" s="161">
        <f>IF($NJ11=0,0,INDEX($AB$2:$AB$11,$NJ11))</f>
        <v/>
      </c>
      <c r="OI11" s="161">
        <f>IFERROR(VLOOKUP(SUBSTITUTE(SUBSTITUTE(SUBSTITUTE($NB11,"~","~~"),"*","~*"),"?","~?"),'DADOS_RESTRICOES'!$M$2:$Q$54,3,FALSE),0)</f>
        <v/>
      </c>
      <c r="OJ11" s="161">
        <f>IFERROR(VLOOKUP(SUBSTITUTE(SUBSTITUTE(SUBSTITUTE($NC11,"~","~~"),"*","~*"),"?","~?"),'DADOS_RESTRICOES'!$M$2:$Q$54,3,FALSE),0)</f>
        <v/>
      </c>
      <c r="OK11" s="161">
        <f>IFERROR(VLOOKUP(SUBSTITUTE(SUBSTITUTE(SUBSTITUTE($NB11,"~","~~"),"*","~*"),"?","~?"),'DADOS_RESTRICOES'!$M$2:$Q$54,2,FALSE),"")</f>
        <v/>
      </c>
      <c r="OL11" s="161">
        <f>IFERROR(VLOOKUP(SUBSTITUTE(SUBSTITUTE(SUBSTITUTE($NC11,"~","~~"),"*","~*"),"?","~?"),'DADOS_RESTRICOES'!$M$2:$Q$54,2,FALSE),"")</f>
        <v/>
      </c>
      <c r="OM11" s="161">
        <f>COUNTIF($NS11:$NW11,1)</f>
        <v/>
      </c>
      <c r="ON11" s="161">
        <f>COUNTIF($NS11:$NW11,2)</f>
        <v/>
      </c>
      <c r="OO11" s="161">
        <f>COUNTIF($NS11:$NW11,3)</f>
        <v/>
      </c>
      <c r="OP11" s="161">
        <f>COUNTIF($NS11:$NW11,4)</f>
        <v/>
      </c>
      <c r="OQ11" s="161">
        <f>COUNTIF($NS11:$NW11,5)</f>
        <v/>
      </c>
      <c r="OR11" s="161">
        <f>COUNTIF($NS11:$NW11,6)</f>
        <v/>
      </c>
      <c r="OS11" s="161">
        <f>COUNTIF($OI11:$OJ11,1)</f>
        <v/>
      </c>
      <c r="OT11" s="161">
        <f>COUNTIF($OI11:$OJ11,2)+$OF11</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IF($MS11=0,0,(IF(COUNTIF($RK11:$RN11,"Salto")&gt;0,1,0)+IF(COUNTIF($RK11:$RN11,"Queima")&gt;0,1,0)+IF(COUNTIF($RK11:$RN11,"Estilhaço")&gt;0,1,0))*FLOOR($PD11/2,1))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SUBSTITUTE(SUBSTITUTE(SUBSTITUTE($NB11,"~","~~"),"*","~*"),"?","~?"),'DADOS_RESTRICOES'!$M$2:$Q$54,4,FALSE),0)+IFERROR(VLOOKUP(SUBSTITUTE(SUBSTITUTE(SUBSTITUTE($NC11,"~","~~"),"*","~*"),"?","~?"),'DADOS_RESTRICOES'!$M$2:$Q$54,4,FALSE),0)&gt;1,$OK11&amp;" e "&amp;$OL11&amp;" são as duas de frequência",""),IF(AND((COUNTIF($RK11:$RN11,"Rápido")+COUNTIF($OK11:$OL11,"Rápido"))&gt;0,(COUNTIF($MX11:$NA11,"Atrasar")+COUNTIF($OK11:$OL11,"Atrasar"))&gt;0),"Rápido não entra com Atrasar",""),IF(AND((COUNTIF($RK11:$RN11,"Reação")+COUNTIF($OK11:$OL11,"Reação"))&gt;0,(COUNTIF($RK11:$RN11,"Rápido")+COUNTIF($OK11:$OL11,"Rápido"))&gt;0),"Reação não entra com Rápido",""),IF(AND((COUNTIF($RK11:$RN11,"Reação")+COUNTIF($OK11:$OL11,"Reação"))&gt;0,(COUNTIF($RK11:$RN11,"Armado")+COUNTIF($OK11:$OL11,"Armado"))&gt;0),"Reação não entra com Armado",""),IF(AND((COUNTIF($RK11:$RN11,"Reação")+COUNTIF($OK11:$OL11,"Reação"))&gt;0,(COUNTIF($MX11:$NA11,"Atrasar")+COUNTIF($OK11:$OL11,"Atrasar"))&gt;0),"Reação não entra com Atrasar",""),IF(AND((COUNTIF($RK11:$RN11,"Reação")+COUNTIF($OK11:$OL11,"Reação"))&gt;0,(COUNTIF($MX11:$NA11,"Parado")+COUNTIF($OK11:$OL11,"Parado"))&gt;0),"Reação não entra com Parado",""),IF(AND((COUNTIF($MX11:$NA11,"Atrasar")+COUNTIF($OK11:$OL11,"Atrasar"))&gt;0,(COUNTIF($MX11:$NA11,"Parado")+COUNTIF($OK11:$OL11,"Parado"))&gt;0),"Atrasar não entra com Parado",""),IF(AND((COUNTIF($RK11:$RN11,"Armado")+COUNTIF($OK11:$OL11,"Armado"))&gt;0,(COUNTIF($MX11:$NA11,"Carregar")+COUNTIF($OK11:$OL11,"Carregar"))&gt;0),"Armado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Resistência",""),IF(AND(COUNTIF($RK11:$RN11,"Inescapável")&gt;0,OR($OU11&gt;1,$OV11&gt;0)),"Inescapável não aceita outra peça",""),IF(AND($MS11&gt;0,$PD11*IF(COUNTIF($RK11:$RN11,"Remate")&gt;0,1.25,1)+$PE11&gt;4*$MS11),($PD11*IF(COUNTIF($RK11:$RN11,"Remate")&gt;0,1.25,1)+$PE11)&amp;" dados somando repetições"&amp;IF(COUNTIF($RK11:$RN11,"Remate")&gt;0," e o Remate","")&amp;": o teto da Classe "&amp;$MS11&amp;" é "&amp;4*$MS11,""))),IF(AND($MX11&lt;&gt;"",COUNTIF('DADOS_MELHORIAS'!$O$2:$O$113,SUBSTITUTE(SUBSTITUTE(SUBSTITUTE($MX11,"~","~~"),"*","~*"),"?","~?"))=0),"Melhoria não cadastrada ou com erro: "&amp;$MX11,""),IF(AND($MY11&lt;&gt;"",COUNTIF('DADOS_MELHORIAS'!$O$2:$O$113,SUBSTITUTE(SUBSTITUTE(SUBSTITUTE($MY11,"~","~~"),"*","~*"),"?","~?"))=0),"Melhoria não cadastrada ou com erro: "&amp;$MY11,""),IF(AND($MZ11&lt;&gt;"",COUNTIF('DADOS_MELHORIAS'!$O$2:$O$113,SUBSTITUTE(SUBSTITUTE(SUBSTITUTE($MZ11,"~","~~"),"*","~*"),"?","~?"))=0),"Melhoria não cadastrada ou com erro: "&amp;$MZ11,""),IF(AND($NA11&lt;&gt;"",COUNTIF('DADOS_MELHORIAS'!$O$2:$O$113,SUBSTITUTE(SUBSTITUTE(SUBSTITUTE($NA11,"~","~~"),"*","~*"),"?","~?"))=0),"Melhoria não cadastrada ou com erro: "&amp;$NA11,""),IF(AND($NB11&lt;&gt;"",COUNTIF('DADOS_RESTRICOES'!$M$2:$M$54,SUBSTITUTE(SUBSTITUTE(SUBSTITUTE($NB11,"~","~~"),"*","~*"),"?","~?"))=0),"Restrição não cadastrada ou com erro: "&amp;$NB11,""),IF(AND($NC11&lt;&gt;"",COUNTIF('DADOS_RESTRICOES'!$M$2:$M$54,SUBSTITUTE(SUBSTITUTE(SUBSTITUTE($NC11,"~","~~"),"*","~*"),"?","~?"))=0),"Restrição não cadastrada ou com erro: "&amp;$NC11,"")))</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dela",IF(COUNTIF($OK11:$OL11,"Atrasar")&gt;0,"Sua Ação Completa",IF(COUNTIF($RK11:$RN11,"Rápido")&gt;0,"Sua Bônus",IF(COUNTIF($RK11:$RN11,"Reação")&gt;0,"Sua Reação","Sua Padrão")))&amp;" + a básica dela"&amp;IF(COUNTIF($RK11:$RN11,"Reação")&gt;0," e a coletiva","")&amp;IF(COUNTIF($OK11:$OL11,"Carregar")&gt;0," · em dois turnos","")))</f>
        <v/>
      </c>
      <c r="QC11" s="161">
        <f>IF($MW11&lt;&gt;"",$MW11,IF($NJ11=0,"",INDEX($AA$2:$AA$11,$NJ11)))</f>
        <v/>
      </c>
      <c r="QD11" s="161">
        <f>IF(OR($ND11=0,$NJ11=0),"",IF(COUNTIF($RK11:$RN11,"Inescapável")&gt;0,"Automático",IF($QC11="Ataque",IF($NH11="","Ataque","Ataque "&amp;IF(($NH11+2*IF(COUNTIF($RK11:$RN11,"Precisão")&gt;0,1,0))&gt;=0,"+","−")&amp;ABS(($NH11+2*IF(COUNTIF($RK11:$RN11,"Precisão")&gt;0,1,0))))&amp;IF($OD11&gt;0," · TR"&amp;IF($NI11="",""," CD "&amp;$NI11),""),IF(LEFT($QC11,2)="TR",$QC11&amp;IF($NI11="",""," · CD "&amp;$NI11)&amp;IF(COUNTIF($RK11:$RN11,"Certeiro")&gt;0,"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COUNTIF($RK11:$RN11,"Longe")+3*COUNTIF($RK11:$RN11,"Muito Longe")</f>
        <v/>
      </c>
      <c r="QG11" s="161">
        <f>COUNTIF($RK11:$RN11,"Maior")+3*COUNTIF($RK11:$RN11,"Muito Maior")</f>
        <v/>
      </c>
      <c r="QH11" s="161">
        <f>IF($NJ11=0,0,CHOOSE(1+INDEX($AC$2:$AC$11,$NJ11),0,$QF11,$QG11,$QF11+$QG11))</f>
        <v/>
      </c>
      <c r="QI11" s="161">
        <f>IF($NJ11=0,0,CHOOSE(1+INDEX($AD$2:$AD$11,$NJ11),0,$QF11,$QG11,$QF11+$QG11))</f>
        <v/>
      </c>
      <c r="QJ11" s="161">
        <f>IF(OR($ND11=0,$NJ11=0),"",INDEX($AI$2:$AN$41,($NJ11-1)*4+IF($MS11=0,1,IF($MS11&lt;=5,2,IF($MS11=6,3,4))),1+MIN(5,$QH11))&amp;INDEX($AO$2:$AT$41,($NJ11-1)*4+IF($MS11=0,1,IF($MS11&lt;=5,2,IF($MS11=6,3,4))),1+MIN(5,$QI11))&amp;IF(INDEX($AE$2:$AE$11,$NJ11)=1,IF(COUNTIF($RK11:$RN11,"Mais Um")&gt;0," · +"&amp;COUNTIF($RK11:$RN11,"Mais Um")&amp;IF(COUNTIF($RK11:$RN11,"Mais Um")&gt;1," alvos"," alvo"),"")&amp;IF(COUNTIF($RK11:$RN11,"Rajada")&gt;0,IF($MS11=0,"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Principal",'CONFIGURAÇÃO'!$G$144,IF(OR(DADOS_INVOC!$DB$4="Parceria",DADOS_INVOC!$DB$4="Múltiplas Invocações"),'CONFIGURAÇÃO'!$G$142,'CONFIGURAÇÃO'!$G$140))+IF($QZ$11="Não autônoma",'CONFIGURAÇÃO'!$G$145,0)</f>
        <v/>
      </c>
      <c r="RB11">
        <f>IF($RA$11&gt;=1,$EL$11,"")</f>
        <v/>
      </c>
      <c r="RC11">
        <f>IF($RA$11&gt;=2,$EM$11,"")</f>
        <v/>
      </c>
      <c r="RD11">
        <f>IF($RA$11&gt;=7,$EN$11,"")</f>
        <v/>
      </c>
      <c r="RE11">
        <f>IF($RA$11&gt;=8,$EO$11,"")</f>
        <v/>
      </c>
      <c r="RF11">
        <f>IF($RA$11&gt;=9,$EP$11,"")</f>
        <v/>
      </c>
      <c r="RG11">
        <f>IF($RA$11&gt;=3,$QV$11,"")</f>
        <v/>
      </c>
      <c r="RH11">
        <f>IF($RA$11&gt;=4,$QW$11,"")</f>
        <v/>
      </c>
      <c r="RI11">
        <f>IF($RA$11&gt;=5,$QX$11,"")</f>
        <v/>
      </c>
      <c r="RJ11">
        <f>IF($RA$11&gt;=6,$QY$11,"")</f>
        <v/>
      </c>
      <c r="RK11">
        <f>IF($MX11="","",IFERROR(VLOOKUP(SUBSTITUTE(SUBSTITUTE(SUBSTITUTE($MX11,"~","~~"),"*","~*"),"?","~?"),'DADOS_MELHORIAS'!$O$2:$X$113,10,FALSE),$MX11))</f>
        <v/>
      </c>
      <c r="RL11">
        <f>IF($MY11="","",IFERROR(VLOOKUP(SUBSTITUTE(SUBSTITUTE(SUBSTITUTE($MY11,"~","~~"),"*","~*"),"?","~?"),'DADOS_MELHORIAS'!$O$2:$X$113,10,FALSE),$MY11))</f>
        <v/>
      </c>
      <c r="RM11">
        <f>IF($MZ11="","",IFERROR(VLOOKUP(SUBSTITUTE(SUBSTITUTE(SUBSTITUTE($MZ11,"~","~~"),"*","~*"),"?","~?"),'DADOS_MELHORIAS'!$O$2:$X$113,10,FALSE),$MZ11))</f>
        <v/>
      </c>
      <c r="RN11">
        <f>IF($NA11="","",IFERROR(VLOOKUP(SUBSTITUTE(SUBSTITUTE(SUBSTITUTE($NA11,"~","~~"),"*","~*"),"?","~?"),'DADOS_MELHORIAS'!$O$2:$X$113,10,FALSE),$NA11))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IF($DF12="Corpo amaldiçoado de criação",1,0)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IF(AND($DF12="Shikigami de criação",$DI12="Com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Principal",'CONFIGURAÇÃO'!$G$143,IF(OR(DADOS_INVOC!$DB$4="Parceria",DADOS_INVOC!$DB$4="Múltiplas Invocações"),'CONFIGURAÇÃO'!$G$141,'CONFIGURAÇÃO'!$G$139))+IF($QZ$12="Não autônoma",'CONFIGURAÇÃO'!$G$145,0)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SUBSTITUTE(SUBSTITUTE(SUBSTITUTE($EQ12,"~","~~"),"*","~*"),"?","~?"),'DADOS_PROGRESSAO'!$AG$2:$AH$34,2,FALSE),$BU$2:$BU$6,0))+$DB$3)&gt;=0,"+","−")&amp;ABS((INDEX($FR12:$FV12,1,MATCH(VLOOKUP(SUBSTITUTE(SUBSTITUTE(SUBSTITUTE($EQ12,"~","~~"),"*","~*"),"?","~?"),'DADOS_PROGRESSAO'!$AG$2:$AH$34,2,FALSE),$BU$2:$BU$6,0))+$DB$3)),""))</f>
        <v/>
      </c>
      <c r="HV12" s="161">
        <f>IF($ER12="","",IFERROR(IF((INDEX($FR12:$FV12,1,MATCH(VLOOKUP(SUBSTITUTE(SUBSTITUTE(SUBSTITUTE($ER12,"~","~~"),"*","~*"),"?","~?"),'DADOS_PROGRESSAO'!$AG$2:$AH$34,2,FALSE),$BU$2:$BU$6,0))+$DB$3)&gt;=0,"+","−")&amp;ABS((INDEX($FR12:$FV12,1,MATCH(VLOOKUP(SUBSTITUTE(SUBSTITUTE(SUBSTITUTE($ER12,"~","~~"),"*","~*"),"?","~?"),'DADOS_PROGRESSAO'!$AG$2:$AH$34,2,FALSE),$BU$2:$BU$6,0))+$DB$3)),""))</f>
        <v/>
      </c>
      <c r="HW12" s="161">
        <f>IF($ES12="","",IFERROR(IF((INDEX($FR12:$FV12,1,MATCH(VLOOKUP(SUBSTITUTE(SUBSTITUTE(SUBSTITUTE($ES12,"~","~~"),"*","~*"),"?","~?"),'DADOS_PROGRESSAO'!$AG$2:$AH$34,2,FALSE),$BU$2:$BU$6,0))+$DB$3)&gt;=0,"+","−")&amp;ABS((INDEX($FR12:$FV12,1,MATCH(VLOOKUP(SUBSTITUTE(SUBSTITUTE(SUBSTITUTE($ES12,"~","~~"),"*","~*"),"?","~?"),'DADOS_PROGRESSAO'!$AG$2:$AH$34,2,FALSE),$BU$2:$BU$6,0))+$DB$3)),""))</f>
        <v/>
      </c>
      <c r="HX12" s="161">
        <f>IF($ET12="","",IFERROR(IF((INDEX($FR12:$FV12,1,MATCH(VLOOKUP(SUBSTITUTE(SUBSTITUTE(SUBSTITUTE($ET12,"~","~~"),"*","~*"),"?","~?"),'DADOS_PROGRESSAO'!$AG$2:$AH$34,2,FALSE),$BU$2:$BU$6,0))+$DB$3)&gt;=0,"+","−")&amp;ABS((INDEX($FR12:$FV12,1,MATCH(VLOOKUP(SUBSTITUTE(SUBSTITUTE(SUBSTITUTE($ET12,"~","~~"),"*","~*"),"?","~?"),'DADOS_PROGRESSAO'!$AG$2:$AH$34,2,FALSE),$BU$2:$BU$6,0))+$DB$3)),""))</f>
        <v/>
      </c>
      <c r="HY12" s="161">
        <f>IF($EU12="","",IFERROR(IF((INDEX($FR12:$FV12,1,MATCH(VLOOKUP(SUBSTITUTE(SUBSTITUTE(SUBSTITUTE($EU12,"~","~~"),"*","~*"),"?","~?"),'DADOS_PROGRESSAO'!$AG$2:$AH$34,2,FALSE),$BU$2:$BU$6,0))+$DB$3)&gt;=0,"+","−")&amp;ABS((INDEX($FR12:$FV12,1,MATCH(VLOOKUP(SUBSTITUTE(SUBSTITUTE(SUBSTITUTE($EU12,"~","~~"),"*","~*"),"?","~?"),'DADOS_PROGRESSAO'!$AG$2:$AH$34,2,FALSE),$BU$2:$BU$6,0))+$DB$3)),""))</f>
        <v/>
      </c>
      <c r="HZ12" s="161">
        <f>IF($EV12="","",IFERROR(IF((INDEX($FR12:$FV12,1,MATCH(VLOOKUP(SUBSTITUTE(SUBSTITUTE(SUBSTITUTE($EV12,"~","~~"),"*","~*"),"?","~?"),'DADOS_PROGRESSAO'!$AG$2:$AH$34,2,FALSE),$BU$2:$BU$6,0))+$DB$3)&gt;=0,"+","−")&amp;ABS((INDEX($FR12:$FV12,1,MATCH(VLOOKUP(SUBSTITUTE(SUBSTITUTE(SUBSTITUTE($EV12,"~","~~"),"*","~*"),"?","~?"),'DADOS_PROGRESSAO'!$AG$2:$AH$34,2,FALSE),$BU$2:$BU$6,0))+$DB$3)),""))</f>
        <v/>
      </c>
      <c r="IA12" s="161">
        <f>IF($EW12="","",IFERROR(IF((INDEX($FR12:$FV12,1,MATCH(VLOOKUP(SUBSTITUTE(SUBSTITUTE(SUBSTITUTE($EW12,"~","~~"),"*","~*"),"?","~?"),'DADOS_PROGRESSAO'!$AG$2:$AH$34,2,FALSE),$BU$2:$BU$6,0))+$DB$3)&gt;=0,"+","−")&amp;ABS((INDEX($FR12:$FV12,1,MATCH(VLOOKUP(SUBSTITUTE(SUBSTITUTE(SUBSTITUTE($EW12,"~","~~"),"*","~*"),"?","~?"),'DADOS_PROGRESSAO'!$AG$2:$AH$34,2,FALSE),$BU$2:$BU$6,0))+$DB$3)),""))</f>
        <v/>
      </c>
      <c r="IB12" s="161">
        <f>IF($DF12="Maldição domada","RESERVA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IFERROR(VLOOKUP($EX12,$BI$2:$BL$15,2,FALSE),0)</f>
        <v/>
      </c>
      <c r="IH12" s="161">
        <f>IFERROR(VLOOKUP($EY12,$BI$2:$BL$15,2,FALSE),0)</f>
        <v/>
      </c>
      <c r="II12" s="161">
        <f>IFERROR(VLOOKUP($EZ12,$BI$2:$BL$15,2,FALSE),0)</f>
        <v/>
      </c>
      <c r="IJ12" s="161">
        <f>IFERROR(VLOOKUP($FA12,$BI$2:$BL$15,2,FALSE),0)</f>
        <v/>
      </c>
      <c r="IK12" s="161">
        <f>IFERROR(VLOOKUP($FB12,$BI$2:$BL$15,2,FALSE),0)</f>
        <v/>
      </c>
      <c r="IL12" s="161">
        <f>IFERROR(VLOOKUP($FC12,$BI$2:$BL$15,2,FALSE),0)</f>
        <v/>
      </c>
      <c r="IM12" s="161">
        <f>IFERROR(VLOOKUP($FD12,$BI$2:$BL$15,2,FALSE),0)</f>
        <v/>
      </c>
      <c r="IN12" s="161">
        <f>IFERROR(VLOOKUP($FE12,$BI$2:$BL$15,2,FALSE),0)</f>
        <v/>
      </c>
      <c r="IO12" s="161">
        <f>IF($EX12="","",IF(1&gt;$FO12,"⚠ Este talento abre no nível 1",IF($IG12&gt;1,"⚠ Categoria "&amp;$IG12&amp;": este ganho vai até a 1 · ","")&amp;IFERROR(VLOOKUP($EX12,$BI$2:$BL$15,3,FALSE),"")))</f>
        <v/>
      </c>
      <c r="IP12" s="161">
        <f>IF($EY12="","",IF(6&gt;$FO12,"⚠ Este talento abre no nível 6",IF($IH12&gt;1,"⚠ Categoria "&amp;$IH12&amp;": este ganho vai até a 1 · ","")&amp;IFERROR(VLOOKUP($EY12,$BI$2:$BL$15,3,FALSE),"")))</f>
        <v/>
      </c>
      <c r="IQ12" s="161">
        <f>IF($EZ12="","",IF(10&gt;$FO12,"⚠ Este talento abre no nível 10",IF($II12&gt;2,"⚠ Categoria "&amp;$II12&amp;": este ganho vai até a 2 · ","")&amp;IFERROR(VLOOKUP($EZ12,$BI$2:$BL$15,3,FALSE),"")))</f>
        <v/>
      </c>
      <c r="IR12" s="161">
        <f>IF($FA12="","",IF(14&gt;$FO12,"⚠ Este talento abre no nível 14",IF($IJ12&gt;3,"⚠ Categoria "&amp;$IJ12&amp;": este ganho vai até a 3 · ","")&amp;IFERROR(VLOOKUP($FA12,$BI$2:$BL$15,3,FALSE),"")))</f>
        <v/>
      </c>
      <c r="IS12" s="161">
        <f>IF($FB12="","",IF(18&gt;$FO12,"⚠ Este talento abre no nível 18",IF($IK12&gt;3,"⚠ Categoria "&amp;$IK12&amp;": este ganho vai até a 3 · ","")&amp;IFERROR(VLOOKUP($FB12,$BI$2:$BL$15,3,FALSE),"")))</f>
        <v/>
      </c>
      <c r="IT12" s="161">
        <f>IF($FC12="","",IF(22&gt;$FO12,"⚠ Este talento abre no nível 22",IF($IL12&gt;3,"⚠ Categoria "&amp;$IL12&amp;": este ganho vai até a 3 · ","")&amp;IFERROR(VLOOKUP($FC12,$BI$2:$BL$15,3,FALSE),"")))</f>
        <v/>
      </c>
      <c r="IU12" s="161">
        <f>IF($FD12="","",IF(26&gt;$FO12,"⚠ Este talento abre no nível 26",IF($IM12&gt;3,"⚠ Categoria "&amp;$IM12&amp;": este ganho vai até a 3 · ","")&amp;IFERROR(VLOOKUP($FD12,$BI$2:$BL$15,3,FALSE),"")))</f>
        <v/>
      </c>
      <c r="IV12" s="161">
        <f>IF($FE12="","",IF(30&gt;$FO12,"⚠ Este talento abre no nível 30",IF($IN12&gt;3,"⚠ Categoria "&amp;$IN12&amp;": este ganho vai até a 3 · ","")&amp;IFERROR(VLOOKUP($FE12,$BI$2:$BL$15,3,FALSE),"")))</f>
        <v/>
      </c>
      <c r="IW12" s="161">
        <f>IF($FF12="","",IFERROR(VLOOKUP($FF12,$BI$2:$BL$15,3,FALSE),""))</f>
        <v/>
      </c>
      <c r="IX12" s="161">
        <f>IF($FG12="","",IFERROR(VLOOKUP($FG12,$BI$2:$BL$15,3,FALSE),""))</f>
        <v/>
      </c>
      <c r="IY12" s="161">
        <f>IF($FH12="","",IFERROR(VLOOKUP($FH12,$BI$2:$BL$15,3,FALSE),""))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SUBSTITUTE(SUBSTITUTE(SUBSTITUTE("Inescapável","~","~~"),"*","~*"),"?","~?"),'DADOS_MELHORIAS'!$AG$2:$AL$113,2,FALSE),"")&lt;&gt;"",COUNTIF($RB$12:$RJ$12,IFERROR(VLOOKUP(SUBSTITUTE(SUBSTITUTE(SUBSTITUTE("Inescapável","~","~~"),"*","~*"),"?","~?"),'DADOS_MELHORIAS'!$AG$2:$AL$113,2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IFERROR(MATCH($MU12,$V$2:$V$11,0),0)</f>
        <v/>
      </c>
      <c r="NK12" s="161">
        <f>IFERROR(VLOOKUP(SUBSTITUTE(SUBSTITUTE(SUBSTITUTE($MX12,"~","~~"),"*","~*"),"?","~?"),'DADOS_MELHORIAS'!$AG$2:$AL$113,2,FALSE),"")</f>
        <v/>
      </c>
      <c r="NL12" s="161">
        <f>IFERROR(VLOOKUP(SUBSTITUTE(SUBSTITUTE(SUBSTITUTE($MY12,"~","~~"),"*","~*"),"?","~?"),'DADOS_MELHORIAS'!$AG$2:$AL$113,2,FALSE),"")</f>
        <v/>
      </c>
      <c r="NM12" s="161">
        <f>IFERROR(VLOOKUP(SUBSTITUTE(SUBSTITUTE(SUBSTITUTE($MZ12,"~","~~"),"*","~*"),"?","~?"),'DADOS_MELHORIAS'!$AG$2:$AL$113,2,FALSE),"")</f>
        <v/>
      </c>
      <c r="NN12" s="161">
        <f>IFERROR(VLOOKUP(SUBSTITUTE(SUBSTITUTE(SUBSTITUTE($NA12,"~","~~"),"*","~*"),"?","~?"),'DADOS_MELHORIAS'!$AG$2:$AL$113,2,FALSE),"")</f>
        <v/>
      </c>
      <c r="NO12" s="161">
        <f>IFERROR(VLOOKUP(SUBSTITUTE(SUBSTITUTE(SUBSTITUTE($MX12,"~","~~"),"*","~*"),"?","~?"),'DADOS_MELHORIAS'!$AG$2:$AL$113,3,FALSE),0)</f>
        <v/>
      </c>
      <c r="NP12" s="161">
        <f>IFERROR(VLOOKUP(SUBSTITUTE(SUBSTITUTE(SUBSTITUTE($MY12,"~","~~"),"*","~*"),"?","~?"),'DADOS_MELHORIAS'!$AG$2:$AL$113,3,FALSE),0)</f>
        <v/>
      </c>
      <c r="NQ12" s="161">
        <f>IFERROR(VLOOKUP(SUBSTITUTE(SUBSTITUTE(SUBSTITUTE($MZ12,"~","~~"),"*","~*"),"?","~?"),'DADOS_MELHORIAS'!$AG$2:$AL$113,3,FALSE),0)</f>
        <v/>
      </c>
      <c r="NR12" s="161">
        <f>IFERROR(VLOOKUP(SUBSTITUTE(SUBSTITUTE(SUBSTITUTE($NA12,"~","~~"),"*","~*"),"?","~?"),'DADOS_MELHORIAS'!$AG$2:$AL$113,3,FALSE),0)</f>
        <v/>
      </c>
      <c r="NS12" s="161">
        <f>IF($MS12=0,0,IF($NJ12=0,0,INDEX($X$2:$X$11,$NJ12)))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IF($NJ12=0,0,IF(INDEX($W$2:$W$11,$NJ12)="",0,IF((COUNTIF(INDEX($EL$2:$EP$13,$MO12,0),INDEX($W$2:$W$11,$NJ12))+COUNTIF(INDEX($QV$2:$QY$13,$MO12,0),INDEX($W$2:$W$11,$NJ12)))=0,1,0)))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SUBSTITUTE(SUBSTITUTE(SUBSTITUTE($MX12,"~","~~"),"*","~*"),"?","~?"),'DADOS_MELHORIAS'!$AG$2:$AL$113,4,FALSE),0)+IFERROR(VLOOKUP(SUBSTITUTE(SUBSTITUTE(SUBSTITUTE($MY12,"~","~~"),"*","~*"),"?","~?"),'DADOS_MELHORIAS'!$AG$2:$AL$113,4,FALSE),0)+IFERROR(VLOOKUP(SUBSTITUTE(SUBSTITUTE(SUBSTITUTE($MZ12,"~","~~"),"*","~*"),"?","~?"),'DADOS_MELHORIAS'!$AG$2:$AL$113,4,FALSE),0)+IFERROR(VLOOKUP(SUBSTITUTE(SUBSTITUTE(SUBSTITUTE($NA12,"~","~~"),"*","~*"),"?","~?"),'DADOS_MELHORIAS'!$AG$2:$AL$113,4,FALSE),0)</f>
        <v/>
      </c>
      <c r="OD12" s="161">
        <f>IFERROR(VLOOKUP(SUBSTITUTE(SUBSTITUTE(SUBSTITUTE($MX12,"~","~~"),"*","~*"),"?","~?"),'DADOS_MELHORIAS'!$AG$2:$AL$113,6,FALSE),0)+IFERROR(VLOOKUP(SUBSTITUTE(SUBSTITUTE(SUBSTITUTE($MY12,"~","~~"),"*","~*"),"?","~?"),'DADOS_MELHORIAS'!$AG$2:$AL$113,6,FALSE),0)+IFERROR(VLOOKUP(SUBSTITUTE(SUBSTITUTE(SUBSTITUTE($MZ12,"~","~~"),"*","~*"),"?","~?"),'DADOS_MELHORIAS'!$AG$2:$AL$113,6,FALSE),0)+IFERROR(VLOOKUP(SUBSTITUTE(SUBSTITUTE(SUBSTITUTE($NA12,"~","~~"),"*","~*"),"?","~?"),'DADOS_MELHORIAS'!$AG$2:$AL$113,6,FALSE),0)</f>
        <v/>
      </c>
      <c r="OE12" s="161">
        <f>TEXTJOIN(", ",TRUE,IF(IFERROR(VLOOKUP(SUBSTITUTE(SUBSTITUTE(SUBSTITUTE($MX12,"~","~~"),"*","~*"),"?","~?"),'DADOS_MELHORIAS'!$AG$2:$AL$113,5,FALSE),0)=1,$MX12,""),IF(IFERROR(VLOOKUP(SUBSTITUTE(SUBSTITUTE(SUBSTITUTE($MY12,"~","~~"),"*","~*"),"?","~?"),'DADOS_MELHORIAS'!$AG$2:$AL$113,5,FALSE),0)=1,$MY12,""),IF(IFERROR(VLOOKUP(SUBSTITUTE(SUBSTITUTE(SUBSTITUTE($MZ12,"~","~~"),"*","~*"),"?","~?"),'DADOS_MELHORIAS'!$AG$2:$AL$113,5,FALSE),0)=1,$MZ12,""),IF(IFERROR(VLOOKUP(SUBSTITUTE(SUBSTITUTE(SUBSTITUTE($NA12,"~","~~"),"*","~*"),"?","~?"),'DADOS_MELHORIAS'!$AG$2:$AL$113,5,FALSE),0)=1,$NA12,""))</f>
        <v/>
      </c>
      <c r="OF12" s="161">
        <f>IF($NJ12=0,0,INDEX($Y$2:$Y$11,$NJ12))</f>
        <v/>
      </c>
      <c r="OG12" s="161">
        <f>IF($NJ12=0,0,INDEX($Z$2:$Z$11,$NJ12))</f>
        <v/>
      </c>
      <c r="OH12" s="161">
        <f>IF($NJ12=0,0,INDEX($AB$2:$AB$11,$NJ12))</f>
        <v/>
      </c>
      <c r="OI12" s="161">
        <f>IFERROR(VLOOKUP(SUBSTITUTE(SUBSTITUTE(SUBSTITUTE($NB12,"~","~~"),"*","~*"),"?","~?"),'DADOS_RESTRICOES'!$M$2:$Q$54,3,FALSE),0)</f>
        <v/>
      </c>
      <c r="OJ12" s="161">
        <f>IFERROR(VLOOKUP(SUBSTITUTE(SUBSTITUTE(SUBSTITUTE($NC12,"~","~~"),"*","~*"),"?","~?"),'DADOS_RESTRICOES'!$M$2:$Q$54,3,FALSE),0)</f>
        <v/>
      </c>
      <c r="OK12" s="161">
        <f>IFERROR(VLOOKUP(SUBSTITUTE(SUBSTITUTE(SUBSTITUTE($NB12,"~","~~"),"*","~*"),"?","~?"),'DADOS_RESTRICOES'!$M$2:$Q$54,2,FALSE),"")</f>
        <v/>
      </c>
      <c r="OL12" s="161">
        <f>IFERROR(VLOOKUP(SUBSTITUTE(SUBSTITUTE(SUBSTITUTE($NC12,"~","~~"),"*","~*"),"?","~?"),'DADOS_RESTRICOES'!$M$2:$Q$54,2,FALSE),"")</f>
        <v/>
      </c>
      <c r="OM12" s="161">
        <f>COUNTIF($NS12:$NW12,1)</f>
        <v/>
      </c>
      <c r="ON12" s="161">
        <f>COUNTIF($NS12:$NW12,2)</f>
        <v/>
      </c>
      <c r="OO12" s="161">
        <f>COUNTIF($NS12:$NW12,3)</f>
        <v/>
      </c>
      <c r="OP12" s="161">
        <f>COUNTIF($NS12:$NW12,4)</f>
        <v/>
      </c>
      <c r="OQ12" s="161">
        <f>COUNTIF($NS12:$NW12,5)</f>
        <v/>
      </c>
      <c r="OR12" s="161">
        <f>COUNTIF($NS12:$NW12,6)</f>
        <v/>
      </c>
      <c r="OS12" s="161">
        <f>COUNTIF($OI12:$OJ12,1)</f>
        <v/>
      </c>
      <c r="OT12" s="161">
        <f>COUNTIF($OI12:$OJ12,2)+$OF12</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IF($MS12=0,0,(IF(COUNTIF($RK12:$RN12,"Salto")&gt;0,1,0)+IF(COUNTIF($RK12:$RN12,"Queima")&gt;0,1,0)+IF(COUNTIF($RK12:$RN12,"Estilhaço")&gt;0,1,0))*FLOOR($PD12/2,1))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SUBSTITUTE(SUBSTITUTE(SUBSTITUTE($NB12,"~","~~"),"*","~*"),"?","~?"),'DADOS_RESTRICOES'!$M$2:$Q$54,4,FALSE),0)+IFERROR(VLOOKUP(SUBSTITUTE(SUBSTITUTE(SUBSTITUTE($NC12,"~","~~"),"*","~*"),"?","~?"),'DADOS_RESTRICOES'!$M$2:$Q$54,4,FALSE),0)&gt;1,$OK12&amp;" e "&amp;$OL12&amp;" são as duas de frequência",""),IF(AND((COUNTIF($RK12:$RN12,"Rápido")+COUNTIF($OK12:$OL12,"Rápido"))&gt;0,(COUNTIF($MX12:$NA12,"Atrasar")+COUNTIF($OK12:$OL12,"Atrasar"))&gt;0),"Rápido não entra com Atrasar",""),IF(AND((COUNTIF($RK12:$RN12,"Reação")+COUNTIF($OK12:$OL12,"Reação"))&gt;0,(COUNTIF($RK12:$RN12,"Rápido")+COUNTIF($OK12:$OL12,"Rápido"))&gt;0),"Reação não entra com Rápido",""),IF(AND((COUNTIF($RK12:$RN12,"Reação")+COUNTIF($OK12:$OL12,"Reação"))&gt;0,(COUNTIF($RK12:$RN12,"Armado")+COUNTIF($OK12:$OL12,"Armado"))&gt;0),"Reação não entra com Armado",""),IF(AND((COUNTIF($RK12:$RN12,"Reação")+COUNTIF($OK12:$OL12,"Reação"))&gt;0,(COUNTIF($MX12:$NA12,"Atrasar")+COUNTIF($OK12:$OL12,"Atrasar"))&gt;0),"Reação não entra com Atrasar",""),IF(AND((COUNTIF($RK12:$RN12,"Reação")+COUNTIF($OK12:$OL12,"Reação"))&gt;0,(COUNTIF($MX12:$NA12,"Parado")+COUNTIF($OK12:$OL12,"Parado"))&gt;0),"Reação não entra com Parado",""),IF(AND((COUNTIF($MX12:$NA12,"Atrasar")+COUNTIF($OK12:$OL12,"Atrasar"))&gt;0,(COUNTIF($MX12:$NA12,"Parado")+COUNTIF($OK12:$OL12,"Parado"))&gt;0),"Atrasar não entra com Parado",""),IF(AND((COUNTIF($RK12:$RN12,"Armado")+COUNTIF($OK12:$OL12,"Armado"))&gt;0,(COUNTIF($MX12:$NA12,"Carregar")+COUNTIF($OK12:$OL12,"Carregar"))&gt;0),"Armado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Resistência",""),IF(AND(COUNTIF($RK12:$RN12,"Inescapável")&gt;0,OR($OU12&gt;1,$OV12&gt;0)),"Inescapável não aceita outra peça",""),IF(AND($MS12&gt;0,$PD12*IF(COUNTIF($RK12:$RN12,"Remate")&gt;0,1.25,1)+$PE12&gt;4*$MS12),($PD12*IF(COUNTIF($RK12:$RN12,"Remate")&gt;0,1.25,1)+$PE12)&amp;" dados somando repetições"&amp;IF(COUNTIF($RK12:$RN12,"Remate")&gt;0," e o Remate","")&amp;": o teto da Classe "&amp;$MS12&amp;" é "&amp;4*$MS12,""))),IF(AND($MX12&lt;&gt;"",COUNTIF('DADOS_MELHORIAS'!$O$2:$O$113,SUBSTITUTE(SUBSTITUTE(SUBSTITUTE($MX12,"~","~~"),"*","~*"),"?","~?"))=0),"Melhoria não cadastrada ou com erro: "&amp;$MX12,""),IF(AND($MY12&lt;&gt;"",COUNTIF('DADOS_MELHORIAS'!$O$2:$O$113,SUBSTITUTE(SUBSTITUTE(SUBSTITUTE($MY12,"~","~~"),"*","~*"),"?","~?"))=0),"Melhoria não cadastrada ou com erro: "&amp;$MY12,""),IF(AND($MZ12&lt;&gt;"",COUNTIF('DADOS_MELHORIAS'!$O$2:$O$113,SUBSTITUTE(SUBSTITUTE(SUBSTITUTE($MZ12,"~","~~"),"*","~*"),"?","~?"))=0),"Melhoria não cadastrada ou com erro: "&amp;$MZ12,""),IF(AND($NA12&lt;&gt;"",COUNTIF('DADOS_MELHORIAS'!$O$2:$O$113,SUBSTITUTE(SUBSTITUTE(SUBSTITUTE($NA12,"~","~~"),"*","~*"),"?","~?"))=0),"Melhoria não cadastrada ou com erro: "&amp;$NA12,""),IF(AND($NB12&lt;&gt;"",COUNTIF('DADOS_RESTRICOES'!$M$2:$M$54,SUBSTITUTE(SUBSTITUTE(SUBSTITUTE($NB12,"~","~~"),"*","~*"),"?","~?"))=0),"Restrição não cadastrada ou com erro: "&amp;$NB12,""),IF(AND($NC12&lt;&gt;"",COUNTIF('DADOS_RESTRICOES'!$M$2:$M$54,SUBSTITUTE(SUBSTITUTE(SUBSTITUTE($NC12,"~","~~"),"*","~*"),"?","~?"))=0),"Restrição não cadastrada ou com erro: "&amp;$NC12,"")))</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dela",IF(COUNTIF($OK12:$OL12,"Atrasar")&gt;0,"Sua Ação Completa",IF(COUNTIF($RK12:$RN12,"Rápido")&gt;0,"Sua Bônus",IF(COUNTIF($RK12:$RN12,"Reação")&gt;0,"Sua Reação","Sua Padrão")))&amp;" + a básica dela"&amp;IF(COUNTIF($RK12:$RN12,"Reação")&gt;0," e a coletiva","")&amp;IF(COUNTIF($OK12:$OL12,"Carregar")&gt;0," · em dois turnos","")))</f>
        <v/>
      </c>
      <c r="QC12" s="161">
        <f>IF($MW12&lt;&gt;"",$MW12,IF($NJ12=0,"",INDEX($AA$2:$AA$11,$NJ12)))</f>
        <v/>
      </c>
      <c r="QD12" s="161">
        <f>IF(OR($ND12=0,$NJ12=0),"",IF(COUNTIF($RK12:$RN12,"Inescapável")&gt;0,"Automático",IF($QC12="Ataque",IF($NH12="","Ataque","Ataque "&amp;IF(($NH12+2*IF(COUNTIF($RK12:$RN12,"Precisão")&gt;0,1,0))&gt;=0,"+","−")&amp;ABS(($NH12+2*IF(COUNTIF($RK12:$RN12,"Precisão")&gt;0,1,0))))&amp;IF($OD12&gt;0," · TR"&amp;IF($NI12="",""," CD "&amp;$NI12),""),IF(LEFT($QC12,2)="TR",$QC12&amp;IF($NI12="",""," · CD "&amp;$NI12)&amp;IF(COUNTIF($RK12:$RN12,"Certeiro")&gt;0,"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COUNTIF($RK12:$RN12,"Longe")+3*COUNTIF($RK12:$RN12,"Muito Longe")</f>
        <v/>
      </c>
      <c r="QG12" s="161">
        <f>COUNTIF($RK12:$RN12,"Maior")+3*COUNTIF($RK12:$RN12,"Muito Maior")</f>
        <v/>
      </c>
      <c r="QH12" s="161">
        <f>IF($NJ12=0,0,CHOOSE(1+INDEX($AC$2:$AC$11,$NJ12),0,$QF12,$QG12,$QF12+$QG12))</f>
        <v/>
      </c>
      <c r="QI12" s="161">
        <f>IF($NJ12=0,0,CHOOSE(1+INDEX($AD$2:$AD$11,$NJ12),0,$QF12,$QG12,$QF12+$QG12))</f>
        <v/>
      </c>
      <c r="QJ12" s="161">
        <f>IF(OR($ND12=0,$NJ12=0),"",INDEX($AI$2:$AN$41,($NJ12-1)*4+IF($MS12=0,1,IF($MS12&lt;=5,2,IF($MS12=6,3,4))),1+MIN(5,$QH12))&amp;INDEX($AO$2:$AT$41,($NJ12-1)*4+IF($MS12=0,1,IF($MS12&lt;=5,2,IF($MS12=6,3,4))),1+MIN(5,$QI12))&amp;IF(INDEX($AE$2:$AE$11,$NJ12)=1,IF(COUNTIF($RK12:$RN12,"Mais Um")&gt;0," · +"&amp;COUNTIF($RK12:$RN12,"Mais Um")&amp;IF(COUNTIF($RK12:$RN12,"Mais Um")&gt;1," alvos"," alvo"),"")&amp;IF(COUNTIF($RK12:$RN12,"Rajada")&gt;0,IF($MS12=0,"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Principal",'CONFIGURAÇÃO'!$G$144,IF(OR(DADOS_INVOC!$DB$4="Parceria",DADOS_INVOC!$DB$4="Múltiplas Invocações"),'CONFIGURAÇÃO'!$G$142,'CONFIGURAÇÃO'!$G$140))+IF($QZ$12="Não autônoma",'CONFIGURAÇÃO'!$G$145,0)</f>
        <v/>
      </c>
      <c r="RB12">
        <f>IF($RA$12&gt;=1,$EL$12,"")</f>
        <v/>
      </c>
      <c r="RC12">
        <f>IF($RA$12&gt;=2,$EM$12,"")</f>
        <v/>
      </c>
      <c r="RD12">
        <f>IF($RA$12&gt;=7,$EN$12,"")</f>
        <v/>
      </c>
      <c r="RE12">
        <f>IF($RA$12&gt;=8,$EO$12,"")</f>
        <v/>
      </c>
      <c r="RF12">
        <f>IF($RA$12&gt;=9,$EP$12,"")</f>
        <v/>
      </c>
      <c r="RG12">
        <f>IF($RA$12&gt;=3,$QV$12,"")</f>
        <v/>
      </c>
      <c r="RH12">
        <f>IF($RA$12&gt;=4,$QW$12,"")</f>
        <v/>
      </c>
      <c r="RI12">
        <f>IF($RA$12&gt;=5,$QX$12,"")</f>
        <v/>
      </c>
      <c r="RJ12">
        <f>IF($RA$12&gt;=6,$QY$12,"")</f>
        <v/>
      </c>
      <c r="RK12">
        <f>IF($MX12="","",IFERROR(VLOOKUP(SUBSTITUTE(SUBSTITUTE(SUBSTITUTE($MX12,"~","~~"),"*","~*"),"?","~?"),'DADOS_MELHORIAS'!$O$2:$X$113,10,FALSE),$MX12))</f>
        <v/>
      </c>
      <c r="RL12">
        <f>IF($MY12="","",IFERROR(VLOOKUP(SUBSTITUTE(SUBSTITUTE(SUBSTITUTE($MY12,"~","~~"),"*","~*"),"?","~?"),'DADOS_MELHORIAS'!$O$2:$X$113,10,FALSE),$MY12))</f>
        <v/>
      </c>
      <c r="RM12">
        <f>IF($MZ12="","",IFERROR(VLOOKUP(SUBSTITUTE(SUBSTITUTE(SUBSTITUTE($MZ12,"~","~~"),"*","~*"),"?","~?"),'DADOS_MELHORIAS'!$O$2:$X$113,10,FALSE),$MZ12))</f>
        <v/>
      </c>
      <c r="RN12">
        <f>IF($NA12="","",IFERROR(VLOOKUP(SUBSTITUTE(SUBSTITUTE(SUBSTITUTE($NA12,"~","~~"),"*","~*"),"?","~?"),'DADOS_MELHORIAS'!$O$2:$X$113,10,FALSE),$NA12))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IF($DF13="Corpo amaldiçoado de criação",1,0)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IF(AND($DF13="Shikigami de criação",$DI13="Com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Principal",'CONFIGURAÇÃO'!$G$143,IF(OR(DADOS_INVOC!$DB$4="Parceria",DADOS_INVOC!$DB$4="Múltiplas Invocações"),'CONFIGURAÇÃO'!$G$141,'CONFIGURAÇÃO'!$G$139))+IF($QZ$13="Não autônoma",'CONFIGURAÇÃO'!$G$145,0)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SUBSTITUTE(SUBSTITUTE(SUBSTITUTE($EQ13,"~","~~"),"*","~*"),"?","~?"),'DADOS_PROGRESSAO'!$AG$2:$AH$34,2,FALSE),$BU$2:$BU$6,0))+$DB$3)&gt;=0,"+","−")&amp;ABS((INDEX($FR13:$FV13,1,MATCH(VLOOKUP(SUBSTITUTE(SUBSTITUTE(SUBSTITUTE($EQ13,"~","~~"),"*","~*"),"?","~?"),'DADOS_PROGRESSAO'!$AG$2:$AH$34,2,FALSE),$BU$2:$BU$6,0))+$DB$3)),""))</f>
        <v/>
      </c>
      <c r="HV13" s="161">
        <f>IF($ER13="","",IFERROR(IF((INDEX($FR13:$FV13,1,MATCH(VLOOKUP(SUBSTITUTE(SUBSTITUTE(SUBSTITUTE($ER13,"~","~~"),"*","~*"),"?","~?"),'DADOS_PROGRESSAO'!$AG$2:$AH$34,2,FALSE),$BU$2:$BU$6,0))+$DB$3)&gt;=0,"+","−")&amp;ABS((INDEX($FR13:$FV13,1,MATCH(VLOOKUP(SUBSTITUTE(SUBSTITUTE(SUBSTITUTE($ER13,"~","~~"),"*","~*"),"?","~?"),'DADOS_PROGRESSAO'!$AG$2:$AH$34,2,FALSE),$BU$2:$BU$6,0))+$DB$3)),""))</f>
        <v/>
      </c>
      <c r="HW13" s="161">
        <f>IF($ES13="","",IFERROR(IF((INDEX($FR13:$FV13,1,MATCH(VLOOKUP(SUBSTITUTE(SUBSTITUTE(SUBSTITUTE($ES13,"~","~~"),"*","~*"),"?","~?"),'DADOS_PROGRESSAO'!$AG$2:$AH$34,2,FALSE),$BU$2:$BU$6,0))+$DB$3)&gt;=0,"+","−")&amp;ABS((INDEX($FR13:$FV13,1,MATCH(VLOOKUP(SUBSTITUTE(SUBSTITUTE(SUBSTITUTE($ES13,"~","~~"),"*","~*"),"?","~?"),'DADOS_PROGRESSAO'!$AG$2:$AH$34,2,FALSE),$BU$2:$BU$6,0))+$DB$3)),""))</f>
        <v/>
      </c>
      <c r="HX13" s="161">
        <f>IF($ET13="","",IFERROR(IF((INDEX($FR13:$FV13,1,MATCH(VLOOKUP(SUBSTITUTE(SUBSTITUTE(SUBSTITUTE($ET13,"~","~~"),"*","~*"),"?","~?"),'DADOS_PROGRESSAO'!$AG$2:$AH$34,2,FALSE),$BU$2:$BU$6,0))+$DB$3)&gt;=0,"+","−")&amp;ABS((INDEX($FR13:$FV13,1,MATCH(VLOOKUP(SUBSTITUTE(SUBSTITUTE(SUBSTITUTE($ET13,"~","~~"),"*","~*"),"?","~?"),'DADOS_PROGRESSAO'!$AG$2:$AH$34,2,FALSE),$BU$2:$BU$6,0))+$DB$3)),""))</f>
        <v/>
      </c>
      <c r="HY13" s="161">
        <f>IF($EU13="","",IFERROR(IF((INDEX($FR13:$FV13,1,MATCH(VLOOKUP(SUBSTITUTE(SUBSTITUTE(SUBSTITUTE($EU13,"~","~~"),"*","~*"),"?","~?"),'DADOS_PROGRESSAO'!$AG$2:$AH$34,2,FALSE),$BU$2:$BU$6,0))+$DB$3)&gt;=0,"+","−")&amp;ABS((INDEX($FR13:$FV13,1,MATCH(VLOOKUP(SUBSTITUTE(SUBSTITUTE(SUBSTITUTE($EU13,"~","~~"),"*","~*"),"?","~?"),'DADOS_PROGRESSAO'!$AG$2:$AH$34,2,FALSE),$BU$2:$BU$6,0))+$DB$3)),""))</f>
        <v/>
      </c>
      <c r="HZ13" s="161">
        <f>IF($EV13="","",IFERROR(IF((INDEX($FR13:$FV13,1,MATCH(VLOOKUP(SUBSTITUTE(SUBSTITUTE(SUBSTITUTE($EV13,"~","~~"),"*","~*"),"?","~?"),'DADOS_PROGRESSAO'!$AG$2:$AH$34,2,FALSE),$BU$2:$BU$6,0))+$DB$3)&gt;=0,"+","−")&amp;ABS((INDEX($FR13:$FV13,1,MATCH(VLOOKUP(SUBSTITUTE(SUBSTITUTE(SUBSTITUTE($EV13,"~","~~"),"*","~*"),"?","~?"),'DADOS_PROGRESSAO'!$AG$2:$AH$34,2,FALSE),$BU$2:$BU$6,0))+$DB$3)),""))</f>
        <v/>
      </c>
      <c r="IA13" s="161">
        <f>IF($EW13="","",IFERROR(IF((INDEX($FR13:$FV13,1,MATCH(VLOOKUP(SUBSTITUTE(SUBSTITUTE(SUBSTITUTE($EW13,"~","~~"),"*","~*"),"?","~?"),'DADOS_PROGRESSAO'!$AG$2:$AH$34,2,FALSE),$BU$2:$BU$6,0))+$DB$3)&gt;=0,"+","−")&amp;ABS((INDEX($FR13:$FV13,1,MATCH(VLOOKUP(SUBSTITUTE(SUBSTITUTE(SUBSTITUTE($EW13,"~","~~"),"*","~*"),"?","~?"),'DADOS_PROGRESSAO'!$AG$2:$AH$34,2,FALSE),$BU$2:$BU$6,0))+$DB$3)),""))</f>
        <v/>
      </c>
      <c r="IB13" s="161">
        <f>IF($DF13="Maldição domada","RESERVA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IFERROR(VLOOKUP($EX13,$BI$2:$BL$15,2,FALSE),0)</f>
        <v/>
      </c>
      <c r="IH13" s="161">
        <f>IFERROR(VLOOKUP($EY13,$BI$2:$BL$15,2,FALSE),0)</f>
        <v/>
      </c>
      <c r="II13" s="161">
        <f>IFERROR(VLOOKUP($EZ13,$BI$2:$BL$15,2,FALSE),0)</f>
        <v/>
      </c>
      <c r="IJ13" s="161">
        <f>IFERROR(VLOOKUP($FA13,$BI$2:$BL$15,2,FALSE),0)</f>
        <v/>
      </c>
      <c r="IK13" s="161">
        <f>IFERROR(VLOOKUP($FB13,$BI$2:$BL$15,2,FALSE),0)</f>
        <v/>
      </c>
      <c r="IL13" s="161">
        <f>IFERROR(VLOOKUP($FC13,$BI$2:$BL$15,2,FALSE),0)</f>
        <v/>
      </c>
      <c r="IM13" s="161">
        <f>IFERROR(VLOOKUP($FD13,$BI$2:$BL$15,2,FALSE),0)</f>
        <v/>
      </c>
      <c r="IN13" s="161">
        <f>IFERROR(VLOOKUP($FE13,$BI$2:$BL$15,2,FALSE),0)</f>
        <v/>
      </c>
      <c r="IO13" s="161">
        <f>IF($EX13="","",IF(1&gt;$FO13,"⚠ Este talento abre no nível 1",IF($IG13&gt;1,"⚠ Categoria "&amp;$IG13&amp;": este ganho vai até a 1 · ","")&amp;IFERROR(VLOOKUP($EX13,$BI$2:$BL$15,3,FALSE),"")))</f>
        <v/>
      </c>
      <c r="IP13" s="161">
        <f>IF($EY13="","",IF(6&gt;$FO13,"⚠ Este talento abre no nível 6",IF($IH13&gt;1,"⚠ Categoria "&amp;$IH13&amp;": este ganho vai até a 1 · ","")&amp;IFERROR(VLOOKUP($EY13,$BI$2:$BL$15,3,FALSE),"")))</f>
        <v/>
      </c>
      <c r="IQ13" s="161">
        <f>IF($EZ13="","",IF(10&gt;$FO13,"⚠ Este talento abre no nível 10",IF($II13&gt;2,"⚠ Categoria "&amp;$II13&amp;": este ganho vai até a 2 · ","")&amp;IFERROR(VLOOKUP($EZ13,$BI$2:$BL$15,3,FALSE),"")))</f>
        <v/>
      </c>
      <c r="IR13" s="161">
        <f>IF($FA13="","",IF(14&gt;$FO13,"⚠ Este talento abre no nível 14",IF($IJ13&gt;3,"⚠ Categoria "&amp;$IJ13&amp;": este ganho vai até a 3 · ","")&amp;IFERROR(VLOOKUP($FA13,$BI$2:$BL$15,3,FALSE),"")))</f>
        <v/>
      </c>
      <c r="IS13" s="161">
        <f>IF($FB13="","",IF(18&gt;$FO13,"⚠ Este talento abre no nível 18",IF($IK13&gt;3,"⚠ Categoria "&amp;$IK13&amp;": este ganho vai até a 3 · ","")&amp;IFERROR(VLOOKUP($FB13,$BI$2:$BL$15,3,FALSE),"")))</f>
        <v/>
      </c>
      <c r="IT13" s="161">
        <f>IF($FC13="","",IF(22&gt;$FO13,"⚠ Este talento abre no nível 22",IF($IL13&gt;3,"⚠ Categoria "&amp;$IL13&amp;": este ganho vai até a 3 · ","")&amp;IFERROR(VLOOKUP($FC13,$BI$2:$BL$15,3,FALSE),"")))</f>
        <v/>
      </c>
      <c r="IU13" s="161">
        <f>IF($FD13="","",IF(26&gt;$FO13,"⚠ Este talento abre no nível 26",IF($IM13&gt;3,"⚠ Categoria "&amp;$IM13&amp;": este ganho vai até a 3 · ","")&amp;IFERROR(VLOOKUP($FD13,$BI$2:$BL$15,3,FALSE),"")))</f>
        <v/>
      </c>
      <c r="IV13" s="161">
        <f>IF($FE13="","",IF(30&gt;$FO13,"⚠ Este talento abre no nível 30",IF($IN13&gt;3,"⚠ Categoria "&amp;$IN13&amp;": este ganho vai até a 3 · ","")&amp;IFERROR(VLOOKUP($FE13,$BI$2:$BL$15,3,FALSE),"")))</f>
        <v/>
      </c>
      <c r="IW13" s="161">
        <f>IF($FF13="","",IFERROR(VLOOKUP($FF13,$BI$2:$BL$15,3,FALSE),""))</f>
        <v/>
      </c>
      <c r="IX13" s="161">
        <f>IF($FG13="","",IFERROR(VLOOKUP($FG13,$BI$2:$BL$15,3,FALSE),""))</f>
        <v/>
      </c>
      <c r="IY13" s="161">
        <f>IF($FH13="","",IFERROR(VLOOKUP($FH13,$BI$2:$BL$15,3,FALSE),""))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SUBSTITUTE(SUBSTITUTE(SUBSTITUTE("Inescapável","~","~~"),"*","~*"),"?","~?"),'DADOS_MELHORIAS'!$AG$2:$AL$113,2,FALSE),"")&lt;&gt;"",COUNTIF($RB$13:$RJ$13,IFERROR(VLOOKUP(SUBSTITUTE(SUBSTITUTE(SUBSTITUTE("Inescapável","~","~~"),"*","~*"),"?","~?"),'DADOS_MELHORIAS'!$AG$2:$AL$113,2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IFERROR(MATCH($MU13,$V$2:$V$11,0),0)</f>
        <v/>
      </c>
      <c r="NK13" s="161">
        <f>IFERROR(VLOOKUP(SUBSTITUTE(SUBSTITUTE(SUBSTITUTE($MX13,"~","~~"),"*","~*"),"?","~?"),'DADOS_MELHORIAS'!$AG$2:$AL$113,2,FALSE),"")</f>
        <v/>
      </c>
      <c r="NL13" s="161">
        <f>IFERROR(VLOOKUP(SUBSTITUTE(SUBSTITUTE(SUBSTITUTE($MY13,"~","~~"),"*","~*"),"?","~?"),'DADOS_MELHORIAS'!$AG$2:$AL$113,2,FALSE),"")</f>
        <v/>
      </c>
      <c r="NM13" s="161">
        <f>IFERROR(VLOOKUP(SUBSTITUTE(SUBSTITUTE(SUBSTITUTE($MZ13,"~","~~"),"*","~*"),"?","~?"),'DADOS_MELHORIAS'!$AG$2:$AL$113,2,FALSE),"")</f>
        <v/>
      </c>
      <c r="NN13" s="161">
        <f>IFERROR(VLOOKUP(SUBSTITUTE(SUBSTITUTE(SUBSTITUTE($NA13,"~","~~"),"*","~*"),"?","~?"),'DADOS_MELHORIAS'!$AG$2:$AL$113,2,FALSE),"")</f>
        <v/>
      </c>
      <c r="NO13" s="161">
        <f>IFERROR(VLOOKUP(SUBSTITUTE(SUBSTITUTE(SUBSTITUTE($MX13,"~","~~"),"*","~*"),"?","~?"),'DADOS_MELHORIAS'!$AG$2:$AL$113,3,FALSE),0)</f>
        <v/>
      </c>
      <c r="NP13" s="161">
        <f>IFERROR(VLOOKUP(SUBSTITUTE(SUBSTITUTE(SUBSTITUTE($MY13,"~","~~"),"*","~*"),"?","~?"),'DADOS_MELHORIAS'!$AG$2:$AL$113,3,FALSE),0)</f>
        <v/>
      </c>
      <c r="NQ13" s="161">
        <f>IFERROR(VLOOKUP(SUBSTITUTE(SUBSTITUTE(SUBSTITUTE($MZ13,"~","~~"),"*","~*"),"?","~?"),'DADOS_MELHORIAS'!$AG$2:$AL$113,3,FALSE),0)</f>
        <v/>
      </c>
      <c r="NR13" s="161">
        <f>IFERROR(VLOOKUP(SUBSTITUTE(SUBSTITUTE(SUBSTITUTE($NA13,"~","~~"),"*","~*"),"?","~?"),'DADOS_MELHORIAS'!$AG$2:$AL$113,3,FALSE),0)</f>
        <v/>
      </c>
      <c r="NS13" s="161">
        <f>IF($MS13=0,0,IF($NJ13=0,0,INDEX($X$2:$X$11,$NJ13)))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IF($NJ13=0,0,IF(INDEX($W$2:$W$11,$NJ13)="",0,IF((COUNTIF(INDEX($EL$2:$EP$13,$MO13,0),INDEX($W$2:$W$11,$NJ13))+COUNTIF(INDEX($QV$2:$QY$13,$MO13,0),INDEX($W$2:$W$11,$NJ13)))=0,1,0)))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SUBSTITUTE(SUBSTITUTE(SUBSTITUTE($MX13,"~","~~"),"*","~*"),"?","~?"),'DADOS_MELHORIAS'!$AG$2:$AL$113,4,FALSE),0)+IFERROR(VLOOKUP(SUBSTITUTE(SUBSTITUTE(SUBSTITUTE($MY13,"~","~~"),"*","~*"),"?","~?"),'DADOS_MELHORIAS'!$AG$2:$AL$113,4,FALSE),0)+IFERROR(VLOOKUP(SUBSTITUTE(SUBSTITUTE(SUBSTITUTE($MZ13,"~","~~"),"*","~*"),"?","~?"),'DADOS_MELHORIAS'!$AG$2:$AL$113,4,FALSE),0)+IFERROR(VLOOKUP(SUBSTITUTE(SUBSTITUTE(SUBSTITUTE($NA13,"~","~~"),"*","~*"),"?","~?"),'DADOS_MELHORIAS'!$AG$2:$AL$113,4,FALSE),0)</f>
        <v/>
      </c>
      <c r="OD13" s="161">
        <f>IFERROR(VLOOKUP(SUBSTITUTE(SUBSTITUTE(SUBSTITUTE($MX13,"~","~~"),"*","~*"),"?","~?"),'DADOS_MELHORIAS'!$AG$2:$AL$113,6,FALSE),0)+IFERROR(VLOOKUP(SUBSTITUTE(SUBSTITUTE(SUBSTITUTE($MY13,"~","~~"),"*","~*"),"?","~?"),'DADOS_MELHORIAS'!$AG$2:$AL$113,6,FALSE),0)+IFERROR(VLOOKUP(SUBSTITUTE(SUBSTITUTE(SUBSTITUTE($MZ13,"~","~~"),"*","~*"),"?","~?"),'DADOS_MELHORIAS'!$AG$2:$AL$113,6,FALSE),0)+IFERROR(VLOOKUP(SUBSTITUTE(SUBSTITUTE(SUBSTITUTE($NA13,"~","~~"),"*","~*"),"?","~?"),'DADOS_MELHORIAS'!$AG$2:$AL$113,6,FALSE),0)</f>
        <v/>
      </c>
      <c r="OE13" s="161">
        <f>TEXTJOIN(", ",TRUE,IF(IFERROR(VLOOKUP(SUBSTITUTE(SUBSTITUTE(SUBSTITUTE($MX13,"~","~~"),"*","~*"),"?","~?"),'DADOS_MELHORIAS'!$AG$2:$AL$113,5,FALSE),0)=1,$MX13,""),IF(IFERROR(VLOOKUP(SUBSTITUTE(SUBSTITUTE(SUBSTITUTE($MY13,"~","~~"),"*","~*"),"?","~?"),'DADOS_MELHORIAS'!$AG$2:$AL$113,5,FALSE),0)=1,$MY13,""),IF(IFERROR(VLOOKUP(SUBSTITUTE(SUBSTITUTE(SUBSTITUTE($MZ13,"~","~~"),"*","~*"),"?","~?"),'DADOS_MELHORIAS'!$AG$2:$AL$113,5,FALSE),0)=1,$MZ13,""),IF(IFERROR(VLOOKUP(SUBSTITUTE(SUBSTITUTE(SUBSTITUTE($NA13,"~","~~"),"*","~*"),"?","~?"),'DADOS_MELHORIAS'!$AG$2:$AL$113,5,FALSE),0)=1,$NA13,""))</f>
        <v/>
      </c>
      <c r="OF13" s="161">
        <f>IF($NJ13=0,0,INDEX($Y$2:$Y$11,$NJ13))</f>
        <v/>
      </c>
      <c r="OG13" s="161">
        <f>IF($NJ13=0,0,INDEX($Z$2:$Z$11,$NJ13))</f>
        <v/>
      </c>
      <c r="OH13" s="161">
        <f>IF($NJ13=0,0,INDEX($AB$2:$AB$11,$NJ13))</f>
        <v/>
      </c>
      <c r="OI13" s="161">
        <f>IFERROR(VLOOKUP(SUBSTITUTE(SUBSTITUTE(SUBSTITUTE($NB13,"~","~~"),"*","~*"),"?","~?"),'DADOS_RESTRICOES'!$M$2:$Q$54,3,FALSE),0)</f>
        <v/>
      </c>
      <c r="OJ13" s="161">
        <f>IFERROR(VLOOKUP(SUBSTITUTE(SUBSTITUTE(SUBSTITUTE($NC13,"~","~~"),"*","~*"),"?","~?"),'DADOS_RESTRICOES'!$M$2:$Q$54,3,FALSE),0)</f>
        <v/>
      </c>
      <c r="OK13" s="161">
        <f>IFERROR(VLOOKUP(SUBSTITUTE(SUBSTITUTE(SUBSTITUTE($NB13,"~","~~"),"*","~*"),"?","~?"),'DADOS_RESTRICOES'!$M$2:$Q$54,2,FALSE),"")</f>
        <v/>
      </c>
      <c r="OL13" s="161">
        <f>IFERROR(VLOOKUP(SUBSTITUTE(SUBSTITUTE(SUBSTITUTE($NC13,"~","~~"),"*","~*"),"?","~?"),'DADOS_RESTRICOES'!$M$2:$Q$54,2,FALSE),"")</f>
        <v/>
      </c>
      <c r="OM13" s="161">
        <f>COUNTIF($NS13:$NW13,1)</f>
        <v/>
      </c>
      <c r="ON13" s="161">
        <f>COUNTIF($NS13:$NW13,2)</f>
        <v/>
      </c>
      <c r="OO13" s="161">
        <f>COUNTIF($NS13:$NW13,3)</f>
        <v/>
      </c>
      <c r="OP13" s="161">
        <f>COUNTIF($NS13:$NW13,4)</f>
        <v/>
      </c>
      <c r="OQ13" s="161">
        <f>COUNTIF($NS13:$NW13,5)</f>
        <v/>
      </c>
      <c r="OR13" s="161">
        <f>COUNTIF($NS13:$NW13,6)</f>
        <v/>
      </c>
      <c r="OS13" s="161">
        <f>COUNTIF($OI13:$OJ13,1)</f>
        <v/>
      </c>
      <c r="OT13" s="161">
        <f>COUNTIF($OI13:$OJ13,2)+$OF13</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IF($MS13=0,0,(IF(COUNTIF($RK13:$RN13,"Salto")&gt;0,1,0)+IF(COUNTIF($RK13:$RN13,"Queima")&gt;0,1,0)+IF(COUNTIF($RK13:$RN13,"Estilhaço")&gt;0,1,0))*FLOOR($PD13/2,1))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SUBSTITUTE(SUBSTITUTE(SUBSTITUTE($NB13,"~","~~"),"*","~*"),"?","~?"),'DADOS_RESTRICOES'!$M$2:$Q$54,4,FALSE),0)+IFERROR(VLOOKUP(SUBSTITUTE(SUBSTITUTE(SUBSTITUTE($NC13,"~","~~"),"*","~*"),"?","~?"),'DADOS_RESTRICOES'!$M$2:$Q$54,4,FALSE),0)&gt;1,$OK13&amp;" e "&amp;$OL13&amp;" são as duas de frequência",""),IF(AND((COUNTIF($RK13:$RN13,"Rápido")+COUNTIF($OK13:$OL13,"Rápido"))&gt;0,(COUNTIF($MX13:$NA13,"Atrasar")+COUNTIF($OK13:$OL13,"Atrasar"))&gt;0),"Rápido não entra com Atrasar",""),IF(AND((COUNTIF($RK13:$RN13,"Reação")+COUNTIF($OK13:$OL13,"Reação"))&gt;0,(COUNTIF($RK13:$RN13,"Rápido")+COUNTIF($OK13:$OL13,"Rápido"))&gt;0),"Reação não entra com Rápido",""),IF(AND((COUNTIF($RK13:$RN13,"Reação")+COUNTIF($OK13:$OL13,"Reação"))&gt;0,(COUNTIF($RK13:$RN13,"Armado")+COUNTIF($OK13:$OL13,"Armado"))&gt;0),"Reação não entra com Armado",""),IF(AND((COUNTIF($RK13:$RN13,"Reação")+COUNTIF($OK13:$OL13,"Reação"))&gt;0,(COUNTIF($MX13:$NA13,"Atrasar")+COUNTIF($OK13:$OL13,"Atrasar"))&gt;0),"Reação não entra com Atrasar",""),IF(AND((COUNTIF($RK13:$RN13,"Reação")+COUNTIF($OK13:$OL13,"Reação"))&gt;0,(COUNTIF($MX13:$NA13,"Parado")+COUNTIF($OK13:$OL13,"Parado"))&gt;0),"Reação não entra com Parado",""),IF(AND((COUNTIF($MX13:$NA13,"Atrasar")+COUNTIF($OK13:$OL13,"Atrasar"))&gt;0,(COUNTIF($MX13:$NA13,"Parado")+COUNTIF($OK13:$OL13,"Parado"))&gt;0),"Atrasar não entra com Parado",""),IF(AND((COUNTIF($RK13:$RN13,"Armado")+COUNTIF($OK13:$OL13,"Armado"))&gt;0,(COUNTIF($MX13:$NA13,"Carregar")+COUNTIF($OK13:$OL13,"Carregar"))&gt;0),"Armado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Resistência",""),IF(AND(COUNTIF($RK13:$RN13,"Inescapável")&gt;0,OR($OU13&gt;1,$OV13&gt;0)),"Inescapável não aceita outra peça",""),IF(AND($MS13&gt;0,$PD13*IF(COUNTIF($RK13:$RN13,"Remate")&gt;0,1.25,1)+$PE13&gt;4*$MS13),($PD13*IF(COUNTIF($RK13:$RN13,"Remate")&gt;0,1.25,1)+$PE13)&amp;" dados somando repetições"&amp;IF(COUNTIF($RK13:$RN13,"Remate")&gt;0," e o Remate","")&amp;": o teto da Classe "&amp;$MS13&amp;" é "&amp;4*$MS13,""))),IF(AND($MX13&lt;&gt;"",COUNTIF('DADOS_MELHORIAS'!$O$2:$O$113,SUBSTITUTE(SUBSTITUTE(SUBSTITUTE($MX13,"~","~~"),"*","~*"),"?","~?"))=0),"Melhoria não cadastrada ou com erro: "&amp;$MX13,""),IF(AND($MY13&lt;&gt;"",COUNTIF('DADOS_MELHORIAS'!$O$2:$O$113,SUBSTITUTE(SUBSTITUTE(SUBSTITUTE($MY13,"~","~~"),"*","~*"),"?","~?"))=0),"Melhoria não cadastrada ou com erro: "&amp;$MY13,""),IF(AND($MZ13&lt;&gt;"",COUNTIF('DADOS_MELHORIAS'!$O$2:$O$113,SUBSTITUTE(SUBSTITUTE(SUBSTITUTE($MZ13,"~","~~"),"*","~*"),"?","~?"))=0),"Melhoria não cadastrada ou com erro: "&amp;$MZ13,""),IF(AND($NA13&lt;&gt;"",COUNTIF('DADOS_MELHORIAS'!$O$2:$O$113,SUBSTITUTE(SUBSTITUTE(SUBSTITUTE($NA13,"~","~~"),"*","~*"),"?","~?"))=0),"Melhoria não cadastrada ou com erro: "&amp;$NA13,""),IF(AND($NB13&lt;&gt;"",COUNTIF('DADOS_RESTRICOES'!$M$2:$M$54,SUBSTITUTE(SUBSTITUTE(SUBSTITUTE($NB13,"~","~~"),"*","~*"),"?","~?"))=0),"Restrição não cadastrada ou com erro: "&amp;$NB13,""),IF(AND($NC13&lt;&gt;"",COUNTIF('DADOS_RESTRICOES'!$M$2:$M$54,SUBSTITUTE(SUBSTITUTE(SUBSTITUTE($NC13,"~","~~"),"*","~*"),"?","~?"))=0),"Restrição não cadastrada ou com erro: "&amp;$NC13,"")))</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dela",IF(COUNTIF($OK13:$OL13,"Atrasar")&gt;0,"Sua Ação Completa",IF(COUNTIF($RK13:$RN13,"Rápido")&gt;0,"Sua Bônus",IF(COUNTIF($RK13:$RN13,"Reação")&gt;0,"Sua Reação","Sua Padrão")))&amp;" + a básica dela"&amp;IF(COUNTIF($RK13:$RN13,"Reação")&gt;0," e a coletiva","")&amp;IF(COUNTIF($OK13:$OL13,"Carregar")&gt;0," · em dois turnos","")))</f>
        <v/>
      </c>
      <c r="QC13" s="161">
        <f>IF($MW13&lt;&gt;"",$MW13,IF($NJ13=0,"",INDEX($AA$2:$AA$11,$NJ13)))</f>
        <v/>
      </c>
      <c r="QD13" s="161">
        <f>IF(OR($ND13=0,$NJ13=0),"",IF(COUNTIF($RK13:$RN13,"Inescapável")&gt;0,"Automático",IF($QC13="Ataque",IF($NH13="","Ataque","Ataque "&amp;IF(($NH13+2*IF(COUNTIF($RK13:$RN13,"Precisão")&gt;0,1,0))&gt;=0,"+","−")&amp;ABS(($NH13+2*IF(COUNTIF($RK13:$RN13,"Precisão")&gt;0,1,0))))&amp;IF($OD13&gt;0," · TR"&amp;IF($NI13="",""," CD "&amp;$NI13),""),IF(LEFT($QC13,2)="TR",$QC13&amp;IF($NI13="",""," · CD "&amp;$NI13)&amp;IF(COUNTIF($RK13:$RN13,"Certeiro")&gt;0,"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COUNTIF($RK13:$RN13,"Longe")+3*COUNTIF($RK13:$RN13,"Muito Longe")</f>
        <v/>
      </c>
      <c r="QG13" s="161">
        <f>COUNTIF($RK13:$RN13,"Maior")+3*COUNTIF($RK13:$RN13,"Muito Maior")</f>
        <v/>
      </c>
      <c r="QH13" s="161">
        <f>IF($NJ13=0,0,CHOOSE(1+INDEX($AC$2:$AC$11,$NJ13),0,$QF13,$QG13,$QF13+$QG13))</f>
        <v/>
      </c>
      <c r="QI13" s="161">
        <f>IF($NJ13=0,0,CHOOSE(1+INDEX($AD$2:$AD$11,$NJ13),0,$QF13,$QG13,$QF13+$QG13))</f>
        <v/>
      </c>
      <c r="QJ13" s="161">
        <f>IF(OR($ND13=0,$NJ13=0),"",INDEX($AI$2:$AN$41,($NJ13-1)*4+IF($MS13=0,1,IF($MS13&lt;=5,2,IF($MS13=6,3,4))),1+MIN(5,$QH13))&amp;INDEX($AO$2:$AT$41,($NJ13-1)*4+IF($MS13=0,1,IF($MS13&lt;=5,2,IF($MS13=6,3,4))),1+MIN(5,$QI13))&amp;IF(INDEX($AE$2:$AE$11,$NJ13)=1,IF(COUNTIF($RK13:$RN13,"Mais Um")&gt;0," · +"&amp;COUNTIF($RK13:$RN13,"Mais Um")&amp;IF(COUNTIF($RK13:$RN13,"Mais Um")&gt;1," alvos"," alvo"),"")&amp;IF(COUNTIF($RK13:$RN13,"Rajada")&gt;0,IF($MS13=0,"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Principal",'CONFIGURAÇÃO'!$G$144,IF(OR(DADOS_INVOC!$DB$4="Parceria",DADOS_INVOC!$DB$4="Múltiplas Invocações"),'CONFIGURAÇÃO'!$G$142,'CONFIGURAÇÃO'!$G$140))+IF($QZ$13="Não autônoma",'CONFIGURAÇÃO'!$G$145,0)</f>
        <v/>
      </c>
      <c r="RB13">
        <f>IF($RA$13&gt;=1,$EL$13,"")</f>
        <v/>
      </c>
      <c r="RC13">
        <f>IF($RA$13&gt;=2,$EM$13,"")</f>
        <v/>
      </c>
      <c r="RD13">
        <f>IF($RA$13&gt;=7,$EN$13,"")</f>
        <v/>
      </c>
      <c r="RE13">
        <f>IF($RA$13&gt;=8,$EO$13,"")</f>
        <v/>
      </c>
      <c r="RF13">
        <f>IF($RA$13&gt;=9,$EP$13,"")</f>
        <v/>
      </c>
      <c r="RG13">
        <f>IF($RA$13&gt;=3,$QV$13,"")</f>
        <v/>
      </c>
      <c r="RH13">
        <f>IF($RA$13&gt;=4,$QW$13,"")</f>
        <v/>
      </c>
      <c r="RI13">
        <f>IF($RA$13&gt;=5,$QX$13,"")</f>
        <v/>
      </c>
      <c r="RJ13">
        <f>IF($RA$13&gt;=6,$QY$13,"")</f>
        <v/>
      </c>
      <c r="RK13">
        <f>IF($MX13="","",IFERROR(VLOOKUP(SUBSTITUTE(SUBSTITUTE(SUBSTITUTE($MX13,"~","~~"),"*","~*"),"?","~?"),'DADOS_MELHORIAS'!$O$2:$X$113,10,FALSE),$MX13))</f>
        <v/>
      </c>
      <c r="RL13">
        <f>IF($MY13="","",IFERROR(VLOOKUP(SUBSTITUTE(SUBSTITUTE(SUBSTITUTE($MY13,"~","~~"),"*","~*"),"?","~?"),'DADOS_MELHORIAS'!$O$2:$X$113,10,FALSE),$MY13))</f>
        <v/>
      </c>
      <c r="RM13">
        <f>IF($MZ13="","",IFERROR(VLOOKUP(SUBSTITUTE(SUBSTITUTE(SUBSTITUTE($MZ13,"~","~~"),"*","~*"),"?","~?"),'DADOS_MELHORIAS'!$O$2:$X$113,10,FALSE),$MZ13))</f>
        <v/>
      </c>
      <c r="RN13">
        <f>IF($NA13="","",IFERROR(VLOOKUP(SUBSTITUTE(SUBSTITUTE(SUBSTITUTE($NA13,"~","~~"),"*","~*"),"?","~?"),'DADOS_MELHORIAS'!$O$2:$X$113,10,FALSE),$NA13))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IFERROR(MATCH($MU14,$V$2:$V$11,0),0)</f>
        <v/>
      </c>
      <c r="NK14" s="161">
        <f>IFERROR(VLOOKUP(SUBSTITUTE(SUBSTITUTE(SUBSTITUTE($MX14,"~","~~"),"*","~*"),"?","~?"),'DADOS_MELHORIAS'!$AG$2:$AL$113,2,FALSE),"")</f>
        <v/>
      </c>
      <c r="NL14" s="161">
        <f>IFERROR(VLOOKUP(SUBSTITUTE(SUBSTITUTE(SUBSTITUTE($MY14,"~","~~"),"*","~*"),"?","~?"),'DADOS_MELHORIAS'!$AG$2:$AL$113,2,FALSE),"")</f>
        <v/>
      </c>
      <c r="NM14" s="161">
        <f>IFERROR(VLOOKUP(SUBSTITUTE(SUBSTITUTE(SUBSTITUTE($MZ14,"~","~~"),"*","~*"),"?","~?"),'DADOS_MELHORIAS'!$AG$2:$AL$113,2,FALSE),"")</f>
        <v/>
      </c>
      <c r="NN14" s="161">
        <f>IFERROR(VLOOKUP(SUBSTITUTE(SUBSTITUTE(SUBSTITUTE($NA14,"~","~~"),"*","~*"),"?","~?"),'DADOS_MELHORIAS'!$AG$2:$AL$113,2,FALSE),"")</f>
        <v/>
      </c>
      <c r="NO14" s="161">
        <f>IFERROR(VLOOKUP(SUBSTITUTE(SUBSTITUTE(SUBSTITUTE($MX14,"~","~~"),"*","~*"),"?","~?"),'DADOS_MELHORIAS'!$AG$2:$AL$113,3,FALSE),0)</f>
        <v/>
      </c>
      <c r="NP14" s="161">
        <f>IFERROR(VLOOKUP(SUBSTITUTE(SUBSTITUTE(SUBSTITUTE($MY14,"~","~~"),"*","~*"),"?","~?"),'DADOS_MELHORIAS'!$AG$2:$AL$113,3,FALSE),0)</f>
        <v/>
      </c>
      <c r="NQ14" s="161">
        <f>IFERROR(VLOOKUP(SUBSTITUTE(SUBSTITUTE(SUBSTITUTE($MZ14,"~","~~"),"*","~*"),"?","~?"),'DADOS_MELHORIAS'!$AG$2:$AL$113,3,FALSE),0)</f>
        <v/>
      </c>
      <c r="NR14" s="161">
        <f>IFERROR(VLOOKUP(SUBSTITUTE(SUBSTITUTE(SUBSTITUTE($NA14,"~","~~"),"*","~*"),"?","~?"),'DADOS_MELHORIAS'!$AG$2:$AL$113,3,FALSE),0)</f>
        <v/>
      </c>
      <c r="NS14" s="161">
        <f>IF($MS14=0,0,IF($NJ14=0,0,INDEX($X$2:$X$11,$NJ14)))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IF($NJ14=0,0,IF(INDEX($W$2:$W$11,$NJ14)="",0,IF((COUNTIF(INDEX($EL$2:$EP$13,$MO14,0),INDEX($W$2:$W$11,$NJ14))+COUNTIF(INDEX($QV$2:$QY$13,$MO14,0),INDEX($W$2:$W$11,$NJ14)))=0,1,0)))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SUBSTITUTE(SUBSTITUTE(SUBSTITUTE($MX14,"~","~~"),"*","~*"),"?","~?"),'DADOS_MELHORIAS'!$AG$2:$AL$113,4,FALSE),0)+IFERROR(VLOOKUP(SUBSTITUTE(SUBSTITUTE(SUBSTITUTE($MY14,"~","~~"),"*","~*"),"?","~?"),'DADOS_MELHORIAS'!$AG$2:$AL$113,4,FALSE),0)+IFERROR(VLOOKUP(SUBSTITUTE(SUBSTITUTE(SUBSTITUTE($MZ14,"~","~~"),"*","~*"),"?","~?"),'DADOS_MELHORIAS'!$AG$2:$AL$113,4,FALSE),0)+IFERROR(VLOOKUP(SUBSTITUTE(SUBSTITUTE(SUBSTITUTE($NA14,"~","~~"),"*","~*"),"?","~?"),'DADOS_MELHORIAS'!$AG$2:$AL$113,4,FALSE),0)</f>
        <v/>
      </c>
      <c r="OD14" s="161">
        <f>IFERROR(VLOOKUP(SUBSTITUTE(SUBSTITUTE(SUBSTITUTE($MX14,"~","~~"),"*","~*"),"?","~?"),'DADOS_MELHORIAS'!$AG$2:$AL$113,6,FALSE),0)+IFERROR(VLOOKUP(SUBSTITUTE(SUBSTITUTE(SUBSTITUTE($MY14,"~","~~"),"*","~*"),"?","~?"),'DADOS_MELHORIAS'!$AG$2:$AL$113,6,FALSE),0)+IFERROR(VLOOKUP(SUBSTITUTE(SUBSTITUTE(SUBSTITUTE($MZ14,"~","~~"),"*","~*"),"?","~?"),'DADOS_MELHORIAS'!$AG$2:$AL$113,6,FALSE),0)+IFERROR(VLOOKUP(SUBSTITUTE(SUBSTITUTE(SUBSTITUTE($NA14,"~","~~"),"*","~*"),"?","~?"),'DADOS_MELHORIAS'!$AG$2:$AL$113,6,FALSE),0)</f>
        <v/>
      </c>
      <c r="OE14" s="161">
        <f>TEXTJOIN(", ",TRUE,IF(IFERROR(VLOOKUP(SUBSTITUTE(SUBSTITUTE(SUBSTITUTE($MX14,"~","~~"),"*","~*"),"?","~?"),'DADOS_MELHORIAS'!$AG$2:$AL$113,5,FALSE),0)=1,$MX14,""),IF(IFERROR(VLOOKUP(SUBSTITUTE(SUBSTITUTE(SUBSTITUTE($MY14,"~","~~"),"*","~*"),"?","~?"),'DADOS_MELHORIAS'!$AG$2:$AL$113,5,FALSE),0)=1,$MY14,""),IF(IFERROR(VLOOKUP(SUBSTITUTE(SUBSTITUTE(SUBSTITUTE($MZ14,"~","~~"),"*","~*"),"?","~?"),'DADOS_MELHORIAS'!$AG$2:$AL$113,5,FALSE),0)=1,$MZ14,""),IF(IFERROR(VLOOKUP(SUBSTITUTE(SUBSTITUTE(SUBSTITUTE($NA14,"~","~~"),"*","~*"),"?","~?"),'DADOS_MELHORIAS'!$AG$2:$AL$113,5,FALSE),0)=1,$NA14,""))</f>
        <v/>
      </c>
      <c r="OF14" s="161">
        <f>IF($NJ14=0,0,INDEX($Y$2:$Y$11,$NJ14))</f>
        <v/>
      </c>
      <c r="OG14" s="161">
        <f>IF($NJ14=0,0,INDEX($Z$2:$Z$11,$NJ14))</f>
        <v/>
      </c>
      <c r="OH14" s="161">
        <f>IF($NJ14=0,0,INDEX($AB$2:$AB$11,$NJ14))</f>
        <v/>
      </c>
      <c r="OI14" s="161">
        <f>IFERROR(VLOOKUP(SUBSTITUTE(SUBSTITUTE(SUBSTITUTE($NB14,"~","~~"),"*","~*"),"?","~?"),'DADOS_RESTRICOES'!$M$2:$Q$54,3,FALSE),0)</f>
        <v/>
      </c>
      <c r="OJ14" s="161">
        <f>IFERROR(VLOOKUP(SUBSTITUTE(SUBSTITUTE(SUBSTITUTE($NC14,"~","~~"),"*","~*"),"?","~?"),'DADOS_RESTRICOES'!$M$2:$Q$54,3,FALSE),0)</f>
        <v/>
      </c>
      <c r="OK14" s="161">
        <f>IFERROR(VLOOKUP(SUBSTITUTE(SUBSTITUTE(SUBSTITUTE($NB14,"~","~~"),"*","~*"),"?","~?"),'DADOS_RESTRICOES'!$M$2:$Q$54,2,FALSE),"")</f>
        <v/>
      </c>
      <c r="OL14" s="161">
        <f>IFERROR(VLOOKUP(SUBSTITUTE(SUBSTITUTE(SUBSTITUTE($NC14,"~","~~"),"*","~*"),"?","~?"),'DADOS_RESTRICOES'!$M$2:$Q$54,2,FALSE),"")</f>
        <v/>
      </c>
      <c r="OM14" s="161">
        <f>COUNTIF($NS14:$NW14,1)</f>
        <v/>
      </c>
      <c r="ON14" s="161">
        <f>COUNTIF($NS14:$NW14,2)</f>
        <v/>
      </c>
      <c r="OO14" s="161">
        <f>COUNTIF($NS14:$NW14,3)</f>
        <v/>
      </c>
      <c r="OP14" s="161">
        <f>COUNTIF($NS14:$NW14,4)</f>
        <v/>
      </c>
      <c r="OQ14" s="161">
        <f>COUNTIF($NS14:$NW14,5)</f>
        <v/>
      </c>
      <c r="OR14" s="161">
        <f>COUNTIF($NS14:$NW14,6)</f>
        <v/>
      </c>
      <c r="OS14" s="161">
        <f>COUNTIF($OI14:$OJ14,1)</f>
        <v/>
      </c>
      <c r="OT14" s="161">
        <f>COUNTIF($OI14:$OJ14,2)+$OF14</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IF($MS14=0,0,(IF(COUNTIF($RK14:$RN14,"Salto")&gt;0,1,0)+IF(COUNTIF($RK14:$RN14,"Queima")&gt;0,1,0)+IF(COUNTIF($RK14:$RN14,"Estilhaço")&gt;0,1,0))*FLOOR($PD14/2,1))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SUBSTITUTE(SUBSTITUTE(SUBSTITUTE($NB14,"~","~~"),"*","~*"),"?","~?"),'DADOS_RESTRICOES'!$M$2:$Q$54,4,FALSE),0)+IFERROR(VLOOKUP(SUBSTITUTE(SUBSTITUTE(SUBSTITUTE($NC14,"~","~~"),"*","~*"),"?","~?"),'DADOS_RESTRICOES'!$M$2:$Q$54,4,FALSE),0)&gt;1,$OK14&amp;" e "&amp;$OL14&amp;" são as duas de frequência",""),IF(AND((COUNTIF($RK14:$RN14,"Rápido")+COUNTIF($OK14:$OL14,"Rápido"))&gt;0,(COUNTIF($MX14:$NA14,"Atrasar")+COUNTIF($OK14:$OL14,"Atrasar"))&gt;0),"Rápido não entra com Atrasar",""),IF(AND((COUNTIF($RK14:$RN14,"Reação")+COUNTIF($OK14:$OL14,"Reação"))&gt;0,(COUNTIF($RK14:$RN14,"Rápido")+COUNTIF($OK14:$OL14,"Rápido"))&gt;0),"Reação não entra com Rápido",""),IF(AND((COUNTIF($RK14:$RN14,"Reação")+COUNTIF($OK14:$OL14,"Reação"))&gt;0,(COUNTIF($RK14:$RN14,"Armado")+COUNTIF($OK14:$OL14,"Armado"))&gt;0),"Reação não entra com Armado",""),IF(AND((COUNTIF($RK14:$RN14,"Reação")+COUNTIF($OK14:$OL14,"Reação"))&gt;0,(COUNTIF($MX14:$NA14,"Atrasar")+COUNTIF($OK14:$OL14,"Atrasar"))&gt;0),"Reação não entra com Atrasar",""),IF(AND((COUNTIF($RK14:$RN14,"Reação")+COUNTIF($OK14:$OL14,"Reação"))&gt;0,(COUNTIF($MX14:$NA14,"Parado")+COUNTIF($OK14:$OL14,"Parado"))&gt;0),"Reação não entra com Parado",""),IF(AND((COUNTIF($MX14:$NA14,"Atrasar")+COUNTIF($OK14:$OL14,"Atrasar"))&gt;0,(COUNTIF($MX14:$NA14,"Parado")+COUNTIF($OK14:$OL14,"Parado"))&gt;0),"Atrasar não entra com Parado",""),IF(AND((COUNTIF($RK14:$RN14,"Armado")+COUNTIF($OK14:$OL14,"Armado"))&gt;0,(COUNTIF($MX14:$NA14,"Carregar")+COUNTIF($OK14:$OL14,"Carregar"))&gt;0),"Armado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Resistência",""),IF(AND(COUNTIF($RK14:$RN14,"Inescapável")&gt;0,OR($OU14&gt;1,$OV14&gt;0)),"Inescapável não aceita outra peça",""),IF(AND($MS14&gt;0,$PD14*IF(COUNTIF($RK14:$RN14,"Remate")&gt;0,1.25,1)+$PE14&gt;4*$MS14),($PD14*IF(COUNTIF($RK14:$RN14,"Remate")&gt;0,1.25,1)+$PE14)&amp;" dados somando repetições"&amp;IF(COUNTIF($RK14:$RN14,"Remate")&gt;0," e o Remate","")&amp;": o teto da Classe "&amp;$MS14&amp;" é "&amp;4*$MS14,""))),IF(AND($MX14&lt;&gt;"",COUNTIF('DADOS_MELHORIAS'!$O$2:$O$113,SUBSTITUTE(SUBSTITUTE(SUBSTITUTE($MX14,"~","~~"),"*","~*"),"?","~?"))=0),"Melhoria não cadastrada ou com erro: "&amp;$MX14,""),IF(AND($MY14&lt;&gt;"",COUNTIF('DADOS_MELHORIAS'!$O$2:$O$113,SUBSTITUTE(SUBSTITUTE(SUBSTITUTE($MY14,"~","~~"),"*","~*"),"?","~?"))=0),"Melhoria não cadastrada ou com erro: "&amp;$MY14,""),IF(AND($MZ14&lt;&gt;"",COUNTIF('DADOS_MELHORIAS'!$O$2:$O$113,SUBSTITUTE(SUBSTITUTE(SUBSTITUTE($MZ14,"~","~~"),"*","~*"),"?","~?"))=0),"Melhoria não cadastrada ou com erro: "&amp;$MZ14,""),IF(AND($NA14&lt;&gt;"",COUNTIF('DADOS_MELHORIAS'!$O$2:$O$113,SUBSTITUTE(SUBSTITUTE(SUBSTITUTE($NA14,"~","~~"),"*","~*"),"?","~?"))=0),"Melhoria não cadastrada ou com erro: "&amp;$NA14,""),IF(AND($NB14&lt;&gt;"",COUNTIF('DADOS_RESTRICOES'!$M$2:$M$54,SUBSTITUTE(SUBSTITUTE(SUBSTITUTE($NB14,"~","~~"),"*","~*"),"?","~?"))=0),"Restrição não cadastrada ou com erro: "&amp;$NB14,""),IF(AND($NC14&lt;&gt;"",COUNTIF('DADOS_RESTRICOES'!$M$2:$M$54,SUBSTITUTE(SUBSTITUTE(SUBSTITUTE($NC14,"~","~~"),"*","~*"),"?","~?"))=0),"Restrição não cadastrada ou com erro: "&amp;$NC14,"")))</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dela",IF(COUNTIF($OK14:$OL14,"Atrasar")&gt;0,"Sua Ação Completa",IF(COUNTIF($RK14:$RN14,"Rápido")&gt;0,"Sua Bônus",IF(COUNTIF($RK14:$RN14,"Reação")&gt;0,"Sua Reação","Sua Padrão")))&amp;" + a básica dela"&amp;IF(COUNTIF($RK14:$RN14,"Reação")&gt;0," e a coletiva","")&amp;IF(COUNTIF($OK14:$OL14,"Carregar")&gt;0," · em dois turnos","")))</f>
        <v/>
      </c>
      <c r="QC14" s="161">
        <f>IF($MW14&lt;&gt;"",$MW14,IF($NJ14=0,"",INDEX($AA$2:$AA$11,$NJ14)))</f>
        <v/>
      </c>
      <c r="QD14" s="161">
        <f>IF(OR($ND14=0,$NJ14=0),"",IF(COUNTIF($RK14:$RN14,"Inescapável")&gt;0,"Automático",IF($QC14="Ataque",IF($NH14="","Ataque","Ataque "&amp;IF(($NH14+2*IF(COUNTIF($RK14:$RN14,"Precisão")&gt;0,1,0))&gt;=0,"+","−")&amp;ABS(($NH14+2*IF(COUNTIF($RK14:$RN14,"Precisão")&gt;0,1,0))))&amp;IF($OD14&gt;0," · TR"&amp;IF($NI14="",""," CD "&amp;$NI14),""),IF(LEFT($QC14,2)="TR",$QC14&amp;IF($NI14="",""," · CD "&amp;$NI14)&amp;IF(COUNTIF($RK14:$RN14,"Certeiro")&gt;0,"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COUNTIF($RK14:$RN14,"Longe")+3*COUNTIF($RK14:$RN14,"Muito Longe")</f>
        <v/>
      </c>
      <c r="QG14" s="161">
        <f>COUNTIF($RK14:$RN14,"Maior")+3*COUNTIF($RK14:$RN14,"Muito Maior")</f>
        <v/>
      </c>
      <c r="QH14" s="161">
        <f>IF($NJ14=0,0,CHOOSE(1+INDEX($AC$2:$AC$11,$NJ14),0,$QF14,$QG14,$QF14+$QG14))</f>
        <v/>
      </c>
      <c r="QI14" s="161">
        <f>IF($NJ14=0,0,CHOOSE(1+INDEX($AD$2:$AD$11,$NJ14),0,$QF14,$QG14,$QF14+$QG14))</f>
        <v/>
      </c>
      <c r="QJ14" s="161">
        <f>IF(OR($ND14=0,$NJ14=0),"",INDEX($AI$2:$AN$41,($NJ14-1)*4+IF($MS14=0,1,IF($MS14&lt;=5,2,IF($MS14=6,3,4))),1+MIN(5,$QH14))&amp;INDEX($AO$2:$AT$41,($NJ14-1)*4+IF($MS14=0,1,IF($MS14&lt;=5,2,IF($MS14=6,3,4))),1+MIN(5,$QI14))&amp;IF(INDEX($AE$2:$AE$11,$NJ14)=1,IF(COUNTIF($RK14:$RN14,"Mais Um")&gt;0," · +"&amp;COUNTIF($RK14:$RN14,"Mais Um")&amp;IF(COUNTIF($RK14:$RN14,"Mais Um")&gt;1," alvos"," alvo"),"")&amp;IF(COUNTIF($RK14:$RN14,"Rajada")&gt;0,IF($MS14=0,"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c r="RK14">
        <f>IF($MX14="","",IFERROR(VLOOKUP(SUBSTITUTE(SUBSTITUTE(SUBSTITUTE($MX14,"~","~~"),"*","~*"),"?","~?"),'DADOS_MELHORIAS'!$O$2:$X$113,10,FALSE),$MX14))</f>
        <v/>
      </c>
      <c r="RL14">
        <f>IF($MY14="","",IFERROR(VLOOKUP(SUBSTITUTE(SUBSTITUTE(SUBSTITUTE($MY14,"~","~~"),"*","~*"),"?","~?"),'DADOS_MELHORIAS'!$O$2:$X$113,10,FALSE),$MY14))</f>
        <v/>
      </c>
      <c r="RM14">
        <f>IF($MZ14="","",IFERROR(VLOOKUP(SUBSTITUTE(SUBSTITUTE(SUBSTITUTE($MZ14,"~","~~"),"*","~*"),"?","~?"),'DADOS_MELHORIAS'!$O$2:$X$113,10,FALSE),$MZ14))</f>
        <v/>
      </c>
      <c r="RN14">
        <f>IF($NA14="","",IFERROR(VLOOKUP(SUBSTITUTE(SUBSTITUTE(SUBSTITUTE($NA14,"~","~~"),"*","~*"),"?","~?"),'DADOS_MELHORIAS'!$O$2:$X$113,10,FALSE),$NA14))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IFERROR(MATCH($MU15,$V$2:$V$11,0),0)</f>
        <v/>
      </c>
      <c r="NK15" s="161">
        <f>IFERROR(VLOOKUP(SUBSTITUTE(SUBSTITUTE(SUBSTITUTE($MX15,"~","~~"),"*","~*"),"?","~?"),'DADOS_MELHORIAS'!$AG$2:$AL$113,2,FALSE),"")</f>
        <v/>
      </c>
      <c r="NL15" s="161">
        <f>IFERROR(VLOOKUP(SUBSTITUTE(SUBSTITUTE(SUBSTITUTE($MY15,"~","~~"),"*","~*"),"?","~?"),'DADOS_MELHORIAS'!$AG$2:$AL$113,2,FALSE),"")</f>
        <v/>
      </c>
      <c r="NM15" s="161">
        <f>IFERROR(VLOOKUP(SUBSTITUTE(SUBSTITUTE(SUBSTITUTE($MZ15,"~","~~"),"*","~*"),"?","~?"),'DADOS_MELHORIAS'!$AG$2:$AL$113,2,FALSE),"")</f>
        <v/>
      </c>
      <c r="NN15" s="161">
        <f>IFERROR(VLOOKUP(SUBSTITUTE(SUBSTITUTE(SUBSTITUTE($NA15,"~","~~"),"*","~*"),"?","~?"),'DADOS_MELHORIAS'!$AG$2:$AL$113,2,FALSE),"")</f>
        <v/>
      </c>
      <c r="NO15" s="161">
        <f>IFERROR(VLOOKUP(SUBSTITUTE(SUBSTITUTE(SUBSTITUTE($MX15,"~","~~"),"*","~*"),"?","~?"),'DADOS_MELHORIAS'!$AG$2:$AL$113,3,FALSE),0)</f>
        <v/>
      </c>
      <c r="NP15" s="161">
        <f>IFERROR(VLOOKUP(SUBSTITUTE(SUBSTITUTE(SUBSTITUTE($MY15,"~","~~"),"*","~*"),"?","~?"),'DADOS_MELHORIAS'!$AG$2:$AL$113,3,FALSE),0)</f>
        <v/>
      </c>
      <c r="NQ15" s="161">
        <f>IFERROR(VLOOKUP(SUBSTITUTE(SUBSTITUTE(SUBSTITUTE($MZ15,"~","~~"),"*","~*"),"?","~?"),'DADOS_MELHORIAS'!$AG$2:$AL$113,3,FALSE),0)</f>
        <v/>
      </c>
      <c r="NR15" s="161">
        <f>IFERROR(VLOOKUP(SUBSTITUTE(SUBSTITUTE(SUBSTITUTE($NA15,"~","~~"),"*","~*"),"?","~?"),'DADOS_MELHORIAS'!$AG$2:$AL$113,3,FALSE),0)</f>
        <v/>
      </c>
      <c r="NS15" s="161">
        <f>IF($MS15=0,0,IF($NJ15=0,0,INDEX($X$2:$X$11,$NJ15)))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IF($NJ15=0,0,IF(INDEX($W$2:$W$11,$NJ15)="",0,IF((COUNTIF(INDEX($EL$2:$EP$13,$MO15,0),INDEX($W$2:$W$11,$NJ15))+COUNTIF(INDEX($QV$2:$QY$13,$MO15,0),INDEX($W$2:$W$11,$NJ15)))=0,1,0)))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SUBSTITUTE(SUBSTITUTE(SUBSTITUTE($MX15,"~","~~"),"*","~*"),"?","~?"),'DADOS_MELHORIAS'!$AG$2:$AL$113,4,FALSE),0)+IFERROR(VLOOKUP(SUBSTITUTE(SUBSTITUTE(SUBSTITUTE($MY15,"~","~~"),"*","~*"),"?","~?"),'DADOS_MELHORIAS'!$AG$2:$AL$113,4,FALSE),0)+IFERROR(VLOOKUP(SUBSTITUTE(SUBSTITUTE(SUBSTITUTE($MZ15,"~","~~"),"*","~*"),"?","~?"),'DADOS_MELHORIAS'!$AG$2:$AL$113,4,FALSE),0)+IFERROR(VLOOKUP(SUBSTITUTE(SUBSTITUTE(SUBSTITUTE($NA15,"~","~~"),"*","~*"),"?","~?"),'DADOS_MELHORIAS'!$AG$2:$AL$113,4,FALSE),0)</f>
        <v/>
      </c>
      <c r="OD15" s="161">
        <f>IFERROR(VLOOKUP(SUBSTITUTE(SUBSTITUTE(SUBSTITUTE($MX15,"~","~~"),"*","~*"),"?","~?"),'DADOS_MELHORIAS'!$AG$2:$AL$113,6,FALSE),0)+IFERROR(VLOOKUP(SUBSTITUTE(SUBSTITUTE(SUBSTITUTE($MY15,"~","~~"),"*","~*"),"?","~?"),'DADOS_MELHORIAS'!$AG$2:$AL$113,6,FALSE),0)+IFERROR(VLOOKUP(SUBSTITUTE(SUBSTITUTE(SUBSTITUTE($MZ15,"~","~~"),"*","~*"),"?","~?"),'DADOS_MELHORIAS'!$AG$2:$AL$113,6,FALSE),0)+IFERROR(VLOOKUP(SUBSTITUTE(SUBSTITUTE(SUBSTITUTE($NA15,"~","~~"),"*","~*"),"?","~?"),'DADOS_MELHORIAS'!$AG$2:$AL$113,6,FALSE),0)</f>
        <v/>
      </c>
      <c r="OE15" s="161">
        <f>TEXTJOIN(", ",TRUE,IF(IFERROR(VLOOKUP(SUBSTITUTE(SUBSTITUTE(SUBSTITUTE($MX15,"~","~~"),"*","~*"),"?","~?"),'DADOS_MELHORIAS'!$AG$2:$AL$113,5,FALSE),0)=1,$MX15,""),IF(IFERROR(VLOOKUP(SUBSTITUTE(SUBSTITUTE(SUBSTITUTE($MY15,"~","~~"),"*","~*"),"?","~?"),'DADOS_MELHORIAS'!$AG$2:$AL$113,5,FALSE),0)=1,$MY15,""),IF(IFERROR(VLOOKUP(SUBSTITUTE(SUBSTITUTE(SUBSTITUTE($MZ15,"~","~~"),"*","~*"),"?","~?"),'DADOS_MELHORIAS'!$AG$2:$AL$113,5,FALSE),0)=1,$MZ15,""),IF(IFERROR(VLOOKUP(SUBSTITUTE(SUBSTITUTE(SUBSTITUTE($NA15,"~","~~"),"*","~*"),"?","~?"),'DADOS_MELHORIAS'!$AG$2:$AL$113,5,FALSE),0)=1,$NA15,""))</f>
        <v/>
      </c>
      <c r="OF15" s="161">
        <f>IF($NJ15=0,0,INDEX($Y$2:$Y$11,$NJ15))</f>
        <v/>
      </c>
      <c r="OG15" s="161">
        <f>IF($NJ15=0,0,INDEX($Z$2:$Z$11,$NJ15))</f>
        <v/>
      </c>
      <c r="OH15" s="161">
        <f>IF($NJ15=0,0,INDEX($AB$2:$AB$11,$NJ15))</f>
        <v/>
      </c>
      <c r="OI15" s="161">
        <f>IFERROR(VLOOKUP(SUBSTITUTE(SUBSTITUTE(SUBSTITUTE($NB15,"~","~~"),"*","~*"),"?","~?"),'DADOS_RESTRICOES'!$M$2:$Q$54,3,FALSE),0)</f>
        <v/>
      </c>
      <c r="OJ15" s="161">
        <f>IFERROR(VLOOKUP(SUBSTITUTE(SUBSTITUTE(SUBSTITUTE($NC15,"~","~~"),"*","~*"),"?","~?"),'DADOS_RESTRICOES'!$M$2:$Q$54,3,FALSE),0)</f>
        <v/>
      </c>
      <c r="OK15" s="161">
        <f>IFERROR(VLOOKUP(SUBSTITUTE(SUBSTITUTE(SUBSTITUTE($NB15,"~","~~"),"*","~*"),"?","~?"),'DADOS_RESTRICOES'!$M$2:$Q$54,2,FALSE),"")</f>
        <v/>
      </c>
      <c r="OL15" s="161">
        <f>IFERROR(VLOOKUP(SUBSTITUTE(SUBSTITUTE(SUBSTITUTE($NC15,"~","~~"),"*","~*"),"?","~?"),'DADOS_RESTRICOES'!$M$2:$Q$54,2,FALSE),"")</f>
        <v/>
      </c>
      <c r="OM15" s="161">
        <f>COUNTIF($NS15:$NW15,1)</f>
        <v/>
      </c>
      <c r="ON15" s="161">
        <f>COUNTIF($NS15:$NW15,2)</f>
        <v/>
      </c>
      <c r="OO15" s="161">
        <f>COUNTIF($NS15:$NW15,3)</f>
        <v/>
      </c>
      <c r="OP15" s="161">
        <f>COUNTIF($NS15:$NW15,4)</f>
        <v/>
      </c>
      <c r="OQ15" s="161">
        <f>COUNTIF($NS15:$NW15,5)</f>
        <v/>
      </c>
      <c r="OR15" s="161">
        <f>COUNTIF($NS15:$NW15,6)</f>
        <v/>
      </c>
      <c r="OS15" s="161">
        <f>COUNTIF($OI15:$OJ15,1)</f>
        <v/>
      </c>
      <c r="OT15" s="161">
        <f>COUNTIF($OI15:$OJ15,2)+$OF15</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IF($MS15=0,0,(IF(COUNTIF($RK15:$RN15,"Salto")&gt;0,1,0)+IF(COUNTIF($RK15:$RN15,"Queima")&gt;0,1,0)+IF(COUNTIF($RK15:$RN15,"Estilhaço")&gt;0,1,0))*FLOOR($PD15/2,1))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SUBSTITUTE(SUBSTITUTE(SUBSTITUTE($NB15,"~","~~"),"*","~*"),"?","~?"),'DADOS_RESTRICOES'!$M$2:$Q$54,4,FALSE),0)+IFERROR(VLOOKUP(SUBSTITUTE(SUBSTITUTE(SUBSTITUTE($NC15,"~","~~"),"*","~*"),"?","~?"),'DADOS_RESTRICOES'!$M$2:$Q$54,4,FALSE),0)&gt;1,$OK15&amp;" e "&amp;$OL15&amp;" são as duas de frequência",""),IF(AND((COUNTIF($RK15:$RN15,"Rápido")+COUNTIF($OK15:$OL15,"Rápido"))&gt;0,(COUNTIF($MX15:$NA15,"Atrasar")+COUNTIF($OK15:$OL15,"Atrasar"))&gt;0),"Rápido não entra com Atrasar",""),IF(AND((COUNTIF($RK15:$RN15,"Reação")+COUNTIF($OK15:$OL15,"Reação"))&gt;0,(COUNTIF($RK15:$RN15,"Rápido")+COUNTIF($OK15:$OL15,"Rápido"))&gt;0),"Reação não entra com Rápido",""),IF(AND((COUNTIF($RK15:$RN15,"Reação")+COUNTIF($OK15:$OL15,"Reação"))&gt;0,(COUNTIF($RK15:$RN15,"Armado")+COUNTIF($OK15:$OL15,"Armado"))&gt;0),"Reação não entra com Armado",""),IF(AND((COUNTIF($RK15:$RN15,"Reação")+COUNTIF($OK15:$OL15,"Reação"))&gt;0,(COUNTIF($MX15:$NA15,"Atrasar")+COUNTIF($OK15:$OL15,"Atrasar"))&gt;0),"Reação não entra com Atrasar",""),IF(AND((COUNTIF($RK15:$RN15,"Reação")+COUNTIF($OK15:$OL15,"Reação"))&gt;0,(COUNTIF($MX15:$NA15,"Parado")+COUNTIF($OK15:$OL15,"Parado"))&gt;0),"Reação não entra com Parado",""),IF(AND((COUNTIF($MX15:$NA15,"Atrasar")+COUNTIF($OK15:$OL15,"Atrasar"))&gt;0,(COUNTIF($MX15:$NA15,"Parado")+COUNTIF($OK15:$OL15,"Parado"))&gt;0),"Atrasar não entra com Parado",""),IF(AND((COUNTIF($RK15:$RN15,"Armado")+COUNTIF($OK15:$OL15,"Armado"))&gt;0,(COUNTIF($MX15:$NA15,"Carregar")+COUNTIF($OK15:$OL15,"Carregar"))&gt;0),"Armado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Resistência",""),IF(AND(COUNTIF($RK15:$RN15,"Inescapável")&gt;0,OR($OU15&gt;1,$OV15&gt;0)),"Inescapável não aceita outra peça",""),IF(AND($MS15&gt;0,$PD15*IF(COUNTIF($RK15:$RN15,"Remate")&gt;0,1.25,1)+$PE15&gt;4*$MS15),($PD15*IF(COUNTIF($RK15:$RN15,"Remate")&gt;0,1.25,1)+$PE15)&amp;" dados somando repetições"&amp;IF(COUNTIF($RK15:$RN15,"Remate")&gt;0," e o Remate","")&amp;": o teto da Classe "&amp;$MS15&amp;" é "&amp;4*$MS15,""))),IF(AND($MX15&lt;&gt;"",COUNTIF('DADOS_MELHORIAS'!$O$2:$O$113,SUBSTITUTE(SUBSTITUTE(SUBSTITUTE($MX15,"~","~~"),"*","~*"),"?","~?"))=0),"Melhoria não cadastrada ou com erro: "&amp;$MX15,""),IF(AND($MY15&lt;&gt;"",COUNTIF('DADOS_MELHORIAS'!$O$2:$O$113,SUBSTITUTE(SUBSTITUTE(SUBSTITUTE($MY15,"~","~~"),"*","~*"),"?","~?"))=0),"Melhoria não cadastrada ou com erro: "&amp;$MY15,""),IF(AND($MZ15&lt;&gt;"",COUNTIF('DADOS_MELHORIAS'!$O$2:$O$113,SUBSTITUTE(SUBSTITUTE(SUBSTITUTE($MZ15,"~","~~"),"*","~*"),"?","~?"))=0),"Melhoria não cadastrada ou com erro: "&amp;$MZ15,""),IF(AND($NA15&lt;&gt;"",COUNTIF('DADOS_MELHORIAS'!$O$2:$O$113,SUBSTITUTE(SUBSTITUTE(SUBSTITUTE($NA15,"~","~~"),"*","~*"),"?","~?"))=0),"Melhoria não cadastrada ou com erro: "&amp;$NA15,""),IF(AND($NB15&lt;&gt;"",COUNTIF('DADOS_RESTRICOES'!$M$2:$M$54,SUBSTITUTE(SUBSTITUTE(SUBSTITUTE($NB15,"~","~~"),"*","~*"),"?","~?"))=0),"Restrição não cadastrada ou com erro: "&amp;$NB15,""),IF(AND($NC15&lt;&gt;"",COUNTIF('DADOS_RESTRICOES'!$M$2:$M$54,SUBSTITUTE(SUBSTITUTE(SUBSTITUTE($NC15,"~","~~"),"*","~*"),"?","~?"))=0),"Restrição não cadastrada ou com erro: "&amp;$NC15,"")))</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dela",IF(COUNTIF($OK15:$OL15,"Atrasar")&gt;0,"Sua Ação Completa",IF(COUNTIF($RK15:$RN15,"Rápido")&gt;0,"Sua Bônus",IF(COUNTIF($RK15:$RN15,"Reação")&gt;0,"Sua Reação","Sua Padrão")))&amp;" + a básica dela"&amp;IF(COUNTIF($RK15:$RN15,"Reação")&gt;0," e a coletiva","")&amp;IF(COUNTIF($OK15:$OL15,"Carregar")&gt;0," · em dois turnos","")))</f>
        <v/>
      </c>
      <c r="QC15" s="161">
        <f>IF($MW15&lt;&gt;"",$MW15,IF($NJ15=0,"",INDEX($AA$2:$AA$11,$NJ15)))</f>
        <v/>
      </c>
      <c r="QD15" s="161">
        <f>IF(OR($ND15=0,$NJ15=0),"",IF(COUNTIF($RK15:$RN15,"Inescapável")&gt;0,"Automático",IF($QC15="Ataque",IF($NH15="","Ataque","Ataque "&amp;IF(($NH15+2*IF(COUNTIF($RK15:$RN15,"Precisão")&gt;0,1,0))&gt;=0,"+","−")&amp;ABS(($NH15+2*IF(COUNTIF($RK15:$RN15,"Precisão")&gt;0,1,0))))&amp;IF($OD15&gt;0," · TR"&amp;IF($NI15="",""," CD "&amp;$NI15),""),IF(LEFT($QC15,2)="TR",$QC15&amp;IF($NI15="",""," · CD "&amp;$NI15)&amp;IF(COUNTIF($RK15:$RN15,"Certeiro")&gt;0,"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COUNTIF($RK15:$RN15,"Longe")+3*COUNTIF($RK15:$RN15,"Muito Longe")</f>
        <v/>
      </c>
      <c r="QG15" s="161">
        <f>COUNTIF($RK15:$RN15,"Maior")+3*COUNTIF($RK15:$RN15,"Muito Maior")</f>
        <v/>
      </c>
      <c r="QH15" s="161">
        <f>IF($NJ15=0,0,CHOOSE(1+INDEX($AC$2:$AC$11,$NJ15),0,$QF15,$QG15,$QF15+$QG15))</f>
        <v/>
      </c>
      <c r="QI15" s="161">
        <f>IF($NJ15=0,0,CHOOSE(1+INDEX($AD$2:$AD$11,$NJ15),0,$QF15,$QG15,$QF15+$QG15))</f>
        <v/>
      </c>
      <c r="QJ15" s="161">
        <f>IF(OR($ND15=0,$NJ15=0),"",INDEX($AI$2:$AN$41,($NJ15-1)*4+IF($MS15=0,1,IF($MS15&lt;=5,2,IF($MS15=6,3,4))),1+MIN(5,$QH15))&amp;INDEX($AO$2:$AT$41,($NJ15-1)*4+IF($MS15=0,1,IF($MS15&lt;=5,2,IF($MS15=6,3,4))),1+MIN(5,$QI15))&amp;IF(INDEX($AE$2:$AE$11,$NJ15)=1,IF(COUNTIF($RK15:$RN15,"Mais Um")&gt;0," · +"&amp;COUNTIF($RK15:$RN15,"Mais Um")&amp;IF(COUNTIF($RK15:$RN15,"Mais Um")&gt;1," alvos"," alvo"),"")&amp;IF(COUNTIF($RK15:$RN15,"Rajada")&gt;0,IF($MS15=0,"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c r="RK15">
        <f>IF($MX15="","",IFERROR(VLOOKUP(SUBSTITUTE(SUBSTITUTE(SUBSTITUTE($MX15,"~","~~"),"*","~*"),"?","~?"),'DADOS_MELHORIAS'!$O$2:$X$113,10,FALSE),$MX15))</f>
        <v/>
      </c>
      <c r="RL15">
        <f>IF($MY15="","",IFERROR(VLOOKUP(SUBSTITUTE(SUBSTITUTE(SUBSTITUTE($MY15,"~","~~"),"*","~*"),"?","~?"),'DADOS_MELHORIAS'!$O$2:$X$113,10,FALSE),$MY15))</f>
        <v/>
      </c>
      <c r="RM15">
        <f>IF($MZ15="","",IFERROR(VLOOKUP(SUBSTITUTE(SUBSTITUTE(SUBSTITUTE($MZ15,"~","~~"),"*","~*"),"?","~?"),'DADOS_MELHORIAS'!$O$2:$X$113,10,FALSE),$MZ15))</f>
        <v/>
      </c>
      <c r="RN15">
        <f>IF($NA15="","",IFERROR(VLOOKUP(SUBSTITUTE(SUBSTITUTE(SUBSTITUTE($NA15,"~","~~"),"*","~*"),"?","~?"),'DADOS_MELHORIAS'!$O$2:$X$113,10,FALSE),$NA15))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IFERROR(MATCH($MU16,$V$2:$V$11,0),0)</f>
        <v/>
      </c>
      <c r="NK16" s="161">
        <f>IFERROR(VLOOKUP(SUBSTITUTE(SUBSTITUTE(SUBSTITUTE($MX16,"~","~~"),"*","~*"),"?","~?"),'DADOS_MELHORIAS'!$AG$2:$AL$113,2,FALSE),"")</f>
        <v/>
      </c>
      <c r="NL16" s="161">
        <f>IFERROR(VLOOKUP(SUBSTITUTE(SUBSTITUTE(SUBSTITUTE($MY16,"~","~~"),"*","~*"),"?","~?"),'DADOS_MELHORIAS'!$AG$2:$AL$113,2,FALSE),"")</f>
        <v/>
      </c>
      <c r="NM16" s="161">
        <f>IFERROR(VLOOKUP(SUBSTITUTE(SUBSTITUTE(SUBSTITUTE($MZ16,"~","~~"),"*","~*"),"?","~?"),'DADOS_MELHORIAS'!$AG$2:$AL$113,2,FALSE),"")</f>
        <v/>
      </c>
      <c r="NN16" s="161">
        <f>IFERROR(VLOOKUP(SUBSTITUTE(SUBSTITUTE(SUBSTITUTE($NA16,"~","~~"),"*","~*"),"?","~?"),'DADOS_MELHORIAS'!$AG$2:$AL$113,2,FALSE),"")</f>
        <v/>
      </c>
      <c r="NO16" s="161">
        <f>IFERROR(VLOOKUP(SUBSTITUTE(SUBSTITUTE(SUBSTITUTE($MX16,"~","~~"),"*","~*"),"?","~?"),'DADOS_MELHORIAS'!$AG$2:$AL$113,3,FALSE),0)</f>
        <v/>
      </c>
      <c r="NP16" s="161">
        <f>IFERROR(VLOOKUP(SUBSTITUTE(SUBSTITUTE(SUBSTITUTE($MY16,"~","~~"),"*","~*"),"?","~?"),'DADOS_MELHORIAS'!$AG$2:$AL$113,3,FALSE),0)</f>
        <v/>
      </c>
      <c r="NQ16" s="161">
        <f>IFERROR(VLOOKUP(SUBSTITUTE(SUBSTITUTE(SUBSTITUTE($MZ16,"~","~~"),"*","~*"),"?","~?"),'DADOS_MELHORIAS'!$AG$2:$AL$113,3,FALSE),0)</f>
        <v/>
      </c>
      <c r="NR16" s="161">
        <f>IFERROR(VLOOKUP(SUBSTITUTE(SUBSTITUTE(SUBSTITUTE($NA16,"~","~~"),"*","~*"),"?","~?"),'DADOS_MELHORIAS'!$AG$2:$AL$113,3,FALSE),0)</f>
        <v/>
      </c>
      <c r="NS16" s="161">
        <f>IF($MS16=0,0,IF($NJ16=0,0,INDEX($X$2:$X$11,$NJ16)))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IF($NJ16=0,0,IF(INDEX($W$2:$W$11,$NJ16)="",0,IF((COUNTIF(INDEX($EL$2:$EP$13,$MO16,0),INDEX($W$2:$W$11,$NJ16))+COUNTIF(INDEX($QV$2:$QY$13,$MO16,0),INDEX($W$2:$W$11,$NJ16)))=0,1,0)))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SUBSTITUTE(SUBSTITUTE(SUBSTITUTE($MX16,"~","~~"),"*","~*"),"?","~?"),'DADOS_MELHORIAS'!$AG$2:$AL$113,4,FALSE),0)+IFERROR(VLOOKUP(SUBSTITUTE(SUBSTITUTE(SUBSTITUTE($MY16,"~","~~"),"*","~*"),"?","~?"),'DADOS_MELHORIAS'!$AG$2:$AL$113,4,FALSE),0)+IFERROR(VLOOKUP(SUBSTITUTE(SUBSTITUTE(SUBSTITUTE($MZ16,"~","~~"),"*","~*"),"?","~?"),'DADOS_MELHORIAS'!$AG$2:$AL$113,4,FALSE),0)+IFERROR(VLOOKUP(SUBSTITUTE(SUBSTITUTE(SUBSTITUTE($NA16,"~","~~"),"*","~*"),"?","~?"),'DADOS_MELHORIAS'!$AG$2:$AL$113,4,FALSE),0)</f>
        <v/>
      </c>
      <c r="OD16" s="161">
        <f>IFERROR(VLOOKUP(SUBSTITUTE(SUBSTITUTE(SUBSTITUTE($MX16,"~","~~"),"*","~*"),"?","~?"),'DADOS_MELHORIAS'!$AG$2:$AL$113,6,FALSE),0)+IFERROR(VLOOKUP(SUBSTITUTE(SUBSTITUTE(SUBSTITUTE($MY16,"~","~~"),"*","~*"),"?","~?"),'DADOS_MELHORIAS'!$AG$2:$AL$113,6,FALSE),0)+IFERROR(VLOOKUP(SUBSTITUTE(SUBSTITUTE(SUBSTITUTE($MZ16,"~","~~"),"*","~*"),"?","~?"),'DADOS_MELHORIAS'!$AG$2:$AL$113,6,FALSE),0)+IFERROR(VLOOKUP(SUBSTITUTE(SUBSTITUTE(SUBSTITUTE($NA16,"~","~~"),"*","~*"),"?","~?"),'DADOS_MELHORIAS'!$AG$2:$AL$113,6,FALSE),0)</f>
        <v/>
      </c>
      <c r="OE16" s="161">
        <f>TEXTJOIN(", ",TRUE,IF(IFERROR(VLOOKUP(SUBSTITUTE(SUBSTITUTE(SUBSTITUTE($MX16,"~","~~"),"*","~*"),"?","~?"),'DADOS_MELHORIAS'!$AG$2:$AL$113,5,FALSE),0)=1,$MX16,""),IF(IFERROR(VLOOKUP(SUBSTITUTE(SUBSTITUTE(SUBSTITUTE($MY16,"~","~~"),"*","~*"),"?","~?"),'DADOS_MELHORIAS'!$AG$2:$AL$113,5,FALSE),0)=1,$MY16,""),IF(IFERROR(VLOOKUP(SUBSTITUTE(SUBSTITUTE(SUBSTITUTE($MZ16,"~","~~"),"*","~*"),"?","~?"),'DADOS_MELHORIAS'!$AG$2:$AL$113,5,FALSE),0)=1,$MZ16,""),IF(IFERROR(VLOOKUP(SUBSTITUTE(SUBSTITUTE(SUBSTITUTE($NA16,"~","~~"),"*","~*"),"?","~?"),'DADOS_MELHORIAS'!$AG$2:$AL$113,5,FALSE),0)=1,$NA16,""))</f>
        <v/>
      </c>
      <c r="OF16" s="161">
        <f>IF($NJ16=0,0,INDEX($Y$2:$Y$11,$NJ16))</f>
        <v/>
      </c>
      <c r="OG16" s="161">
        <f>IF($NJ16=0,0,INDEX($Z$2:$Z$11,$NJ16))</f>
        <v/>
      </c>
      <c r="OH16" s="161">
        <f>IF($NJ16=0,0,INDEX($AB$2:$AB$11,$NJ16))</f>
        <v/>
      </c>
      <c r="OI16" s="161">
        <f>IFERROR(VLOOKUP(SUBSTITUTE(SUBSTITUTE(SUBSTITUTE($NB16,"~","~~"),"*","~*"),"?","~?"),'DADOS_RESTRICOES'!$M$2:$Q$54,3,FALSE),0)</f>
        <v/>
      </c>
      <c r="OJ16" s="161">
        <f>IFERROR(VLOOKUP(SUBSTITUTE(SUBSTITUTE(SUBSTITUTE($NC16,"~","~~"),"*","~*"),"?","~?"),'DADOS_RESTRICOES'!$M$2:$Q$54,3,FALSE),0)</f>
        <v/>
      </c>
      <c r="OK16" s="161">
        <f>IFERROR(VLOOKUP(SUBSTITUTE(SUBSTITUTE(SUBSTITUTE($NB16,"~","~~"),"*","~*"),"?","~?"),'DADOS_RESTRICOES'!$M$2:$Q$54,2,FALSE),"")</f>
        <v/>
      </c>
      <c r="OL16" s="161">
        <f>IFERROR(VLOOKUP(SUBSTITUTE(SUBSTITUTE(SUBSTITUTE($NC16,"~","~~"),"*","~*"),"?","~?"),'DADOS_RESTRICOES'!$M$2:$Q$54,2,FALSE),"")</f>
        <v/>
      </c>
      <c r="OM16" s="161">
        <f>COUNTIF($NS16:$NW16,1)</f>
        <v/>
      </c>
      <c r="ON16" s="161">
        <f>COUNTIF($NS16:$NW16,2)</f>
        <v/>
      </c>
      <c r="OO16" s="161">
        <f>COUNTIF($NS16:$NW16,3)</f>
        <v/>
      </c>
      <c r="OP16" s="161">
        <f>COUNTIF($NS16:$NW16,4)</f>
        <v/>
      </c>
      <c r="OQ16" s="161">
        <f>COUNTIF($NS16:$NW16,5)</f>
        <v/>
      </c>
      <c r="OR16" s="161">
        <f>COUNTIF($NS16:$NW16,6)</f>
        <v/>
      </c>
      <c r="OS16" s="161">
        <f>COUNTIF($OI16:$OJ16,1)</f>
        <v/>
      </c>
      <c r="OT16" s="161">
        <f>COUNTIF($OI16:$OJ16,2)+$OF16</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IF($MS16=0,0,(IF(COUNTIF($RK16:$RN16,"Salto")&gt;0,1,0)+IF(COUNTIF($RK16:$RN16,"Queima")&gt;0,1,0)+IF(COUNTIF($RK16:$RN16,"Estilhaço")&gt;0,1,0))*FLOOR($PD16/2,1))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SUBSTITUTE(SUBSTITUTE(SUBSTITUTE($NB16,"~","~~"),"*","~*"),"?","~?"),'DADOS_RESTRICOES'!$M$2:$Q$54,4,FALSE),0)+IFERROR(VLOOKUP(SUBSTITUTE(SUBSTITUTE(SUBSTITUTE($NC16,"~","~~"),"*","~*"),"?","~?"),'DADOS_RESTRICOES'!$M$2:$Q$54,4,FALSE),0)&gt;1,$OK16&amp;" e "&amp;$OL16&amp;" são as duas de frequência",""),IF(AND((COUNTIF($RK16:$RN16,"Rápido")+COUNTIF($OK16:$OL16,"Rápido"))&gt;0,(COUNTIF($MX16:$NA16,"Atrasar")+COUNTIF($OK16:$OL16,"Atrasar"))&gt;0),"Rápido não entra com Atrasar",""),IF(AND((COUNTIF($RK16:$RN16,"Reação")+COUNTIF($OK16:$OL16,"Reação"))&gt;0,(COUNTIF($RK16:$RN16,"Rápido")+COUNTIF($OK16:$OL16,"Rápido"))&gt;0),"Reação não entra com Rápido",""),IF(AND((COUNTIF($RK16:$RN16,"Reação")+COUNTIF($OK16:$OL16,"Reação"))&gt;0,(COUNTIF($RK16:$RN16,"Armado")+COUNTIF($OK16:$OL16,"Armado"))&gt;0),"Reação não entra com Armado",""),IF(AND((COUNTIF($RK16:$RN16,"Reação")+COUNTIF($OK16:$OL16,"Reação"))&gt;0,(COUNTIF($MX16:$NA16,"Atrasar")+COUNTIF($OK16:$OL16,"Atrasar"))&gt;0),"Reação não entra com Atrasar",""),IF(AND((COUNTIF($RK16:$RN16,"Reação")+COUNTIF($OK16:$OL16,"Reação"))&gt;0,(COUNTIF($MX16:$NA16,"Parado")+COUNTIF($OK16:$OL16,"Parado"))&gt;0),"Reação não entra com Parado",""),IF(AND((COUNTIF($MX16:$NA16,"Atrasar")+COUNTIF($OK16:$OL16,"Atrasar"))&gt;0,(COUNTIF($MX16:$NA16,"Parado")+COUNTIF($OK16:$OL16,"Parado"))&gt;0),"Atrasar não entra com Parado",""),IF(AND((COUNTIF($RK16:$RN16,"Armado")+COUNTIF($OK16:$OL16,"Armado"))&gt;0,(COUNTIF($MX16:$NA16,"Carregar")+COUNTIF($OK16:$OL16,"Carregar"))&gt;0),"Armado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Resistência",""),IF(AND(COUNTIF($RK16:$RN16,"Inescapável")&gt;0,OR($OU16&gt;1,$OV16&gt;0)),"Inescapável não aceita outra peça",""),IF(AND($MS16&gt;0,$PD16*IF(COUNTIF($RK16:$RN16,"Remate")&gt;0,1.25,1)+$PE16&gt;4*$MS16),($PD16*IF(COUNTIF($RK16:$RN16,"Remate")&gt;0,1.25,1)+$PE16)&amp;" dados somando repetições"&amp;IF(COUNTIF($RK16:$RN16,"Remate")&gt;0," e o Remate","")&amp;": o teto da Classe "&amp;$MS16&amp;" é "&amp;4*$MS16,""))),IF(AND($MX16&lt;&gt;"",COUNTIF('DADOS_MELHORIAS'!$O$2:$O$113,SUBSTITUTE(SUBSTITUTE(SUBSTITUTE($MX16,"~","~~"),"*","~*"),"?","~?"))=0),"Melhoria não cadastrada ou com erro: "&amp;$MX16,""),IF(AND($MY16&lt;&gt;"",COUNTIF('DADOS_MELHORIAS'!$O$2:$O$113,SUBSTITUTE(SUBSTITUTE(SUBSTITUTE($MY16,"~","~~"),"*","~*"),"?","~?"))=0),"Melhoria não cadastrada ou com erro: "&amp;$MY16,""),IF(AND($MZ16&lt;&gt;"",COUNTIF('DADOS_MELHORIAS'!$O$2:$O$113,SUBSTITUTE(SUBSTITUTE(SUBSTITUTE($MZ16,"~","~~"),"*","~*"),"?","~?"))=0),"Melhoria não cadastrada ou com erro: "&amp;$MZ16,""),IF(AND($NA16&lt;&gt;"",COUNTIF('DADOS_MELHORIAS'!$O$2:$O$113,SUBSTITUTE(SUBSTITUTE(SUBSTITUTE($NA16,"~","~~"),"*","~*"),"?","~?"))=0),"Melhoria não cadastrada ou com erro: "&amp;$NA16,""),IF(AND($NB16&lt;&gt;"",COUNTIF('DADOS_RESTRICOES'!$M$2:$M$54,SUBSTITUTE(SUBSTITUTE(SUBSTITUTE($NB16,"~","~~"),"*","~*"),"?","~?"))=0),"Restrição não cadastrada ou com erro: "&amp;$NB16,""),IF(AND($NC16&lt;&gt;"",COUNTIF('DADOS_RESTRICOES'!$M$2:$M$54,SUBSTITUTE(SUBSTITUTE(SUBSTITUTE($NC16,"~","~~"),"*","~*"),"?","~?"))=0),"Restrição não cadastrada ou com erro: "&amp;$NC16,"")))</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dela",IF(COUNTIF($OK16:$OL16,"Atrasar")&gt;0,"Sua Ação Completa",IF(COUNTIF($RK16:$RN16,"Rápido")&gt;0,"Sua Bônus",IF(COUNTIF($RK16:$RN16,"Reação")&gt;0,"Sua Reação","Sua Padrão")))&amp;" + a básica dela"&amp;IF(COUNTIF($RK16:$RN16,"Reação")&gt;0," e a coletiva","")&amp;IF(COUNTIF($OK16:$OL16,"Carregar")&gt;0," · em dois turnos","")))</f>
        <v/>
      </c>
      <c r="QC16" s="161">
        <f>IF($MW16&lt;&gt;"",$MW16,IF($NJ16=0,"",INDEX($AA$2:$AA$11,$NJ16)))</f>
        <v/>
      </c>
      <c r="QD16" s="161">
        <f>IF(OR($ND16=0,$NJ16=0),"",IF(COUNTIF($RK16:$RN16,"Inescapável")&gt;0,"Automático",IF($QC16="Ataque",IF($NH16="","Ataque","Ataque "&amp;IF(($NH16+2*IF(COUNTIF($RK16:$RN16,"Precisão")&gt;0,1,0))&gt;=0,"+","−")&amp;ABS(($NH16+2*IF(COUNTIF($RK16:$RN16,"Precisão")&gt;0,1,0))))&amp;IF($OD16&gt;0," · TR"&amp;IF($NI16="",""," CD "&amp;$NI16),""),IF(LEFT($QC16,2)="TR",$QC16&amp;IF($NI16="",""," · CD "&amp;$NI16)&amp;IF(COUNTIF($RK16:$RN16,"Certeiro")&gt;0,"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COUNTIF($RK16:$RN16,"Longe")+3*COUNTIF($RK16:$RN16,"Muito Longe")</f>
        <v/>
      </c>
      <c r="QG16" s="161">
        <f>COUNTIF($RK16:$RN16,"Maior")+3*COUNTIF($RK16:$RN16,"Muito Maior")</f>
        <v/>
      </c>
      <c r="QH16" s="161">
        <f>IF($NJ16=0,0,CHOOSE(1+INDEX($AC$2:$AC$11,$NJ16),0,$QF16,$QG16,$QF16+$QG16))</f>
        <v/>
      </c>
      <c r="QI16" s="161">
        <f>IF($NJ16=0,0,CHOOSE(1+INDEX($AD$2:$AD$11,$NJ16),0,$QF16,$QG16,$QF16+$QG16))</f>
        <v/>
      </c>
      <c r="QJ16" s="161">
        <f>IF(OR($ND16=0,$NJ16=0),"",INDEX($AI$2:$AN$41,($NJ16-1)*4+IF($MS16=0,1,IF($MS16&lt;=5,2,IF($MS16=6,3,4))),1+MIN(5,$QH16))&amp;INDEX($AO$2:$AT$41,($NJ16-1)*4+IF($MS16=0,1,IF($MS16&lt;=5,2,IF($MS16=6,3,4))),1+MIN(5,$QI16))&amp;IF(INDEX($AE$2:$AE$11,$NJ16)=1,IF(COUNTIF($RK16:$RN16,"Mais Um")&gt;0," · +"&amp;COUNTIF($RK16:$RN16,"Mais Um")&amp;IF(COUNTIF($RK16:$RN16,"Mais Um")&gt;1," alvos"," alvo"),"")&amp;IF(COUNTIF($RK16:$RN16,"Rajada")&gt;0,IF($MS16=0,"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c r="RK16">
        <f>IF($MX16="","",IFERROR(VLOOKUP(SUBSTITUTE(SUBSTITUTE(SUBSTITUTE($MX16,"~","~~"),"*","~*"),"?","~?"),'DADOS_MELHORIAS'!$O$2:$X$113,10,FALSE),$MX16))</f>
        <v/>
      </c>
      <c r="RL16">
        <f>IF($MY16="","",IFERROR(VLOOKUP(SUBSTITUTE(SUBSTITUTE(SUBSTITUTE($MY16,"~","~~"),"*","~*"),"?","~?"),'DADOS_MELHORIAS'!$O$2:$X$113,10,FALSE),$MY16))</f>
        <v/>
      </c>
      <c r="RM16">
        <f>IF($MZ16="","",IFERROR(VLOOKUP(SUBSTITUTE(SUBSTITUTE(SUBSTITUTE($MZ16,"~","~~"),"*","~*"),"?","~?"),'DADOS_MELHORIAS'!$O$2:$X$113,10,FALSE),$MZ16))</f>
        <v/>
      </c>
      <c r="RN16">
        <f>IF($NA16="","",IFERROR(VLOOKUP(SUBSTITUTE(SUBSTITUTE(SUBSTITUTE($NA16,"~","~~"),"*","~*"),"?","~?"),'DADOS_MELHORIAS'!$O$2:$X$113,10,FALSE),$NA16))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IFERROR(MATCH($MU17,$V$2:$V$11,0),0)</f>
        <v/>
      </c>
      <c r="NK17" s="161">
        <f>IFERROR(VLOOKUP(SUBSTITUTE(SUBSTITUTE(SUBSTITUTE($MX17,"~","~~"),"*","~*"),"?","~?"),'DADOS_MELHORIAS'!$AG$2:$AL$113,2,FALSE),"")</f>
        <v/>
      </c>
      <c r="NL17" s="161">
        <f>IFERROR(VLOOKUP(SUBSTITUTE(SUBSTITUTE(SUBSTITUTE($MY17,"~","~~"),"*","~*"),"?","~?"),'DADOS_MELHORIAS'!$AG$2:$AL$113,2,FALSE),"")</f>
        <v/>
      </c>
      <c r="NM17" s="161">
        <f>IFERROR(VLOOKUP(SUBSTITUTE(SUBSTITUTE(SUBSTITUTE($MZ17,"~","~~"),"*","~*"),"?","~?"),'DADOS_MELHORIAS'!$AG$2:$AL$113,2,FALSE),"")</f>
        <v/>
      </c>
      <c r="NN17" s="161">
        <f>IFERROR(VLOOKUP(SUBSTITUTE(SUBSTITUTE(SUBSTITUTE($NA17,"~","~~"),"*","~*"),"?","~?"),'DADOS_MELHORIAS'!$AG$2:$AL$113,2,FALSE),"")</f>
        <v/>
      </c>
      <c r="NO17" s="161">
        <f>IFERROR(VLOOKUP(SUBSTITUTE(SUBSTITUTE(SUBSTITUTE($MX17,"~","~~"),"*","~*"),"?","~?"),'DADOS_MELHORIAS'!$AG$2:$AL$113,3,FALSE),0)</f>
        <v/>
      </c>
      <c r="NP17" s="161">
        <f>IFERROR(VLOOKUP(SUBSTITUTE(SUBSTITUTE(SUBSTITUTE($MY17,"~","~~"),"*","~*"),"?","~?"),'DADOS_MELHORIAS'!$AG$2:$AL$113,3,FALSE),0)</f>
        <v/>
      </c>
      <c r="NQ17" s="161">
        <f>IFERROR(VLOOKUP(SUBSTITUTE(SUBSTITUTE(SUBSTITUTE($MZ17,"~","~~"),"*","~*"),"?","~?"),'DADOS_MELHORIAS'!$AG$2:$AL$113,3,FALSE),0)</f>
        <v/>
      </c>
      <c r="NR17" s="161">
        <f>IFERROR(VLOOKUP(SUBSTITUTE(SUBSTITUTE(SUBSTITUTE($NA17,"~","~~"),"*","~*"),"?","~?"),'DADOS_MELHORIAS'!$AG$2:$AL$113,3,FALSE),0)</f>
        <v/>
      </c>
      <c r="NS17" s="161">
        <f>IF($MS17=0,0,IF($NJ17=0,0,INDEX($X$2:$X$11,$NJ17)))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IF($NJ17=0,0,IF(INDEX($W$2:$W$11,$NJ17)="",0,IF((COUNTIF(INDEX($EL$2:$EP$13,$MO17,0),INDEX($W$2:$W$11,$NJ17))+COUNTIF(INDEX($QV$2:$QY$13,$MO17,0),INDEX($W$2:$W$11,$NJ17)))=0,1,0)))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SUBSTITUTE(SUBSTITUTE(SUBSTITUTE($MX17,"~","~~"),"*","~*"),"?","~?"),'DADOS_MELHORIAS'!$AG$2:$AL$113,4,FALSE),0)+IFERROR(VLOOKUP(SUBSTITUTE(SUBSTITUTE(SUBSTITUTE($MY17,"~","~~"),"*","~*"),"?","~?"),'DADOS_MELHORIAS'!$AG$2:$AL$113,4,FALSE),0)+IFERROR(VLOOKUP(SUBSTITUTE(SUBSTITUTE(SUBSTITUTE($MZ17,"~","~~"),"*","~*"),"?","~?"),'DADOS_MELHORIAS'!$AG$2:$AL$113,4,FALSE),0)+IFERROR(VLOOKUP(SUBSTITUTE(SUBSTITUTE(SUBSTITUTE($NA17,"~","~~"),"*","~*"),"?","~?"),'DADOS_MELHORIAS'!$AG$2:$AL$113,4,FALSE),0)</f>
        <v/>
      </c>
      <c r="OD17" s="161">
        <f>IFERROR(VLOOKUP(SUBSTITUTE(SUBSTITUTE(SUBSTITUTE($MX17,"~","~~"),"*","~*"),"?","~?"),'DADOS_MELHORIAS'!$AG$2:$AL$113,6,FALSE),0)+IFERROR(VLOOKUP(SUBSTITUTE(SUBSTITUTE(SUBSTITUTE($MY17,"~","~~"),"*","~*"),"?","~?"),'DADOS_MELHORIAS'!$AG$2:$AL$113,6,FALSE),0)+IFERROR(VLOOKUP(SUBSTITUTE(SUBSTITUTE(SUBSTITUTE($MZ17,"~","~~"),"*","~*"),"?","~?"),'DADOS_MELHORIAS'!$AG$2:$AL$113,6,FALSE),0)+IFERROR(VLOOKUP(SUBSTITUTE(SUBSTITUTE(SUBSTITUTE($NA17,"~","~~"),"*","~*"),"?","~?"),'DADOS_MELHORIAS'!$AG$2:$AL$113,6,FALSE),0)</f>
        <v/>
      </c>
      <c r="OE17" s="161">
        <f>TEXTJOIN(", ",TRUE,IF(IFERROR(VLOOKUP(SUBSTITUTE(SUBSTITUTE(SUBSTITUTE($MX17,"~","~~"),"*","~*"),"?","~?"),'DADOS_MELHORIAS'!$AG$2:$AL$113,5,FALSE),0)=1,$MX17,""),IF(IFERROR(VLOOKUP(SUBSTITUTE(SUBSTITUTE(SUBSTITUTE($MY17,"~","~~"),"*","~*"),"?","~?"),'DADOS_MELHORIAS'!$AG$2:$AL$113,5,FALSE),0)=1,$MY17,""),IF(IFERROR(VLOOKUP(SUBSTITUTE(SUBSTITUTE(SUBSTITUTE($MZ17,"~","~~"),"*","~*"),"?","~?"),'DADOS_MELHORIAS'!$AG$2:$AL$113,5,FALSE),0)=1,$MZ17,""),IF(IFERROR(VLOOKUP(SUBSTITUTE(SUBSTITUTE(SUBSTITUTE($NA17,"~","~~"),"*","~*"),"?","~?"),'DADOS_MELHORIAS'!$AG$2:$AL$113,5,FALSE),0)=1,$NA17,""))</f>
        <v/>
      </c>
      <c r="OF17" s="161">
        <f>IF($NJ17=0,0,INDEX($Y$2:$Y$11,$NJ17))</f>
        <v/>
      </c>
      <c r="OG17" s="161">
        <f>IF($NJ17=0,0,INDEX($Z$2:$Z$11,$NJ17))</f>
        <v/>
      </c>
      <c r="OH17" s="161">
        <f>IF($NJ17=0,0,INDEX($AB$2:$AB$11,$NJ17))</f>
        <v/>
      </c>
      <c r="OI17" s="161">
        <f>IFERROR(VLOOKUP(SUBSTITUTE(SUBSTITUTE(SUBSTITUTE($NB17,"~","~~"),"*","~*"),"?","~?"),'DADOS_RESTRICOES'!$M$2:$Q$54,3,FALSE),0)</f>
        <v/>
      </c>
      <c r="OJ17" s="161">
        <f>IFERROR(VLOOKUP(SUBSTITUTE(SUBSTITUTE(SUBSTITUTE($NC17,"~","~~"),"*","~*"),"?","~?"),'DADOS_RESTRICOES'!$M$2:$Q$54,3,FALSE),0)</f>
        <v/>
      </c>
      <c r="OK17" s="161">
        <f>IFERROR(VLOOKUP(SUBSTITUTE(SUBSTITUTE(SUBSTITUTE($NB17,"~","~~"),"*","~*"),"?","~?"),'DADOS_RESTRICOES'!$M$2:$Q$54,2,FALSE),"")</f>
        <v/>
      </c>
      <c r="OL17" s="161">
        <f>IFERROR(VLOOKUP(SUBSTITUTE(SUBSTITUTE(SUBSTITUTE($NC17,"~","~~"),"*","~*"),"?","~?"),'DADOS_RESTRICOES'!$M$2:$Q$54,2,FALSE),"")</f>
        <v/>
      </c>
      <c r="OM17" s="161">
        <f>COUNTIF($NS17:$NW17,1)</f>
        <v/>
      </c>
      <c r="ON17" s="161">
        <f>COUNTIF($NS17:$NW17,2)</f>
        <v/>
      </c>
      <c r="OO17" s="161">
        <f>COUNTIF($NS17:$NW17,3)</f>
        <v/>
      </c>
      <c r="OP17" s="161">
        <f>COUNTIF($NS17:$NW17,4)</f>
        <v/>
      </c>
      <c r="OQ17" s="161">
        <f>COUNTIF($NS17:$NW17,5)</f>
        <v/>
      </c>
      <c r="OR17" s="161">
        <f>COUNTIF($NS17:$NW17,6)</f>
        <v/>
      </c>
      <c r="OS17" s="161">
        <f>COUNTIF($OI17:$OJ17,1)</f>
        <v/>
      </c>
      <c r="OT17" s="161">
        <f>COUNTIF($OI17:$OJ17,2)+$OF17</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IF($MS17=0,0,(IF(COUNTIF($RK17:$RN17,"Salto")&gt;0,1,0)+IF(COUNTIF($RK17:$RN17,"Queima")&gt;0,1,0)+IF(COUNTIF($RK17:$RN17,"Estilhaço")&gt;0,1,0))*FLOOR($PD17/2,1))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SUBSTITUTE(SUBSTITUTE(SUBSTITUTE($NB17,"~","~~"),"*","~*"),"?","~?"),'DADOS_RESTRICOES'!$M$2:$Q$54,4,FALSE),0)+IFERROR(VLOOKUP(SUBSTITUTE(SUBSTITUTE(SUBSTITUTE($NC17,"~","~~"),"*","~*"),"?","~?"),'DADOS_RESTRICOES'!$M$2:$Q$54,4,FALSE),0)&gt;1,$OK17&amp;" e "&amp;$OL17&amp;" são as duas de frequência",""),IF(AND((COUNTIF($RK17:$RN17,"Rápido")+COUNTIF($OK17:$OL17,"Rápido"))&gt;0,(COUNTIF($MX17:$NA17,"Atrasar")+COUNTIF($OK17:$OL17,"Atrasar"))&gt;0),"Rápido não entra com Atrasar",""),IF(AND((COUNTIF($RK17:$RN17,"Reação")+COUNTIF($OK17:$OL17,"Reação"))&gt;0,(COUNTIF($RK17:$RN17,"Rápido")+COUNTIF($OK17:$OL17,"Rápido"))&gt;0),"Reação não entra com Rápido",""),IF(AND((COUNTIF($RK17:$RN17,"Reação")+COUNTIF($OK17:$OL17,"Reação"))&gt;0,(COUNTIF($RK17:$RN17,"Armado")+COUNTIF($OK17:$OL17,"Armado"))&gt;0),"Reação não entra com Armado",""),IF(AND((COUNTIF($RK17:$RN17,"Reação")+COUNTIF($OK17:$OL17,"Reação"))&gt;0,(COUNTIF($MX17:$NA17,"Atrasar")+COUNTIF($OK17:$OL17,"Atrasar"))&gt;0),"Reação não entra com Atrasar",""),IF(AND((COUNTIF($RK17:$RN17,"Reação")+COUNTIF($OK17:$OL17,"Reação"))&gt;0,(COUNTIF($MX17:$NA17,"Parado")+COUNTIF($OK17:$OL17,"Parado"))&gt;0),"Reação não entra com Parado",""),IF(AND((COUNTIF($MX17:$NA17,"Atrasar")+COUNTIF($OK17:$OL17,"Atrasar"))&gt;0,(COUNTIF($MX17:$NA17,"Parado")+COUNTIF($OK17:$OL17,"Parado"))&gt;0),"Atrasar não entra com Parado",""),IF(AND((COUNTIF($RK17:$RN17,"Armado")+COUNTIF($OK17:$OL17,"Armado"))&gt;0,(COUNTIF($MX17:$NA17,"Carregar")+COUNTIF($OK17:$OL17,"Carregar"))&gt;0),"Armado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Resistência",""),IF(AND(COUNTIF($RK17:$RN17,"Inescapável")&gt;0,OR($OU17&gt;1,$OV17&gt;0)),"Inescapável não aceita outra peça",""),IF(AND($MS17&gt;0,$PD17*IF(COUNTIF($RK17:$RN17,"Remate")&gt;0,1.25,1)+$PE17&gt;4*$MS17),($PD17*IF(COUNTIF($RK17:$RN17,"Remate")&gt;0,1.25,1)+$PE17)&amp;" dados somando repetições"&amp;IF(COUNTIF($RK17:$RN17,"Remate")&gt;0," e o Remate","")&amp;": o teto da Classe "&amp;$MS17&amp;" é "&amp;4*$MS17,""))),IF(AND($MX17&lt;&gt;"",COUNTIF('DADOS_MELHORIAS'!$O$2:$O$113,SUBSTITUTE(SUBSTITUTE(SUBSTITUTE($MX17,"~","~~"),"*","~*"),"?","~?"))=0),"Melhoria não cadastrada ou com erro: "&amp;$MX17,""),IF(AND($MY17&lt;&gt;"",COUNTIF('DADOS_MELHORIAS'!$O$2:$O$113,SUBSTITUTE(SUBSTITUTE(SUBSTITUTE($MY17,"~","~~"),"*","~*"),"?","~?"))=0),"Melhoria não cadastrada ou com erro: "&amp;$MY17,""),IF(AND($MZ17&lt;&gt;"",COUNTIF('DADOS_MELHORIAS'!$O$2:$O$113,SUBSTITUTE(SUBSTITUTE(SUBSTITUTE($MZ17,"~","~~"),"*","~*"),"?","~?"))=0),"Melhoria não cadastrada ou com erro: "&amp;$MZ17,""),IF(AND($NA17&lt;&gt;"",COUNTIF('DADOS_MELHORIAS'!$O$2:$O$113,SUBSTITUTE(SUBSTITUTE(SUBSTITUTE($NA17,"~","~~"),"*","~*"),"?","~?"))=0),"Melhoria não cadastrada ou com erro: "&amp;$NA17,""),IF(AND($NB17&lt;&gt;"",COUNTIF('DADOS_RESTRICOES'!$M$2:$M$54,SUBSTITUTE(SUBSTITUTE(SUBSTITUTE($NB17,"~","~~"),"*","~*"),"?","~?"))=0),"Restrição não cadastrada ou com erro: "&amp;$NB17,""),IF(AND($NC17&lt;&gt;"",COUNTIF('DADOS_RESTRICOES'!$M$2:$M$54,SUBSTITUTE(SUBSTITUTE(SUBSTITUTE($NC17,"~","~~"),"*","~*"),"?","~?"))=0),"Restrição não cadastrada ou com erro: "&amp;$NC17,"")))</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dela",IF(COUNTIF($OK17:$OL17,"Atrasar")&gt;0,"Sua Ação Completa",IF(COUNTIF($RK17:$RN17,"Rápido")&gt;0,"Sua Bônus",IF(COUNTIF($RK17:$RN17,"Reação")&gt;0,"Sua Reação","Sua Padrão")))&amp;" + a básica dela"&amp;IF(COUNTIF($RK17:$RN17,"Reação")&gt;0," e a coletiva","")&amp;IF(COUNTIF($OK17:$OL17,"Carregar")&gt;0," · em dois turnos","")))</f>
        <v/>
      </c>
      <c r="QC17" s="161">
        <f>IF($MW17&lt;&gt;"",$MW17,IF($NJ17=0,"",INDEX($AA$2:$AA$11,$NJ17)))</f>
        <v/>
      </c>
      <c r="QD17" s="161">
        <f>IF(OR($ND17=0,$NJ17=0),"",IF(COUNTIF($RK17:$RN17,"Inescapável")&gt;0,"Automático",IF($QC17="Ataque",IF($NH17="","Ataque","Ataque "&amp;IF(($NH17+2*IF(COUNTIF($RK17:$RN17,"Precisão")&gt;0,1,0))&gt;=0,"+","−")&amp;ABS(($NH17+2*IF(COUNTIF($RK17:$RN17,"Precisão")&gt;0,1,0))))&amp;IF($OD17&gt;0," · TR"&amp;IF($NI17="",""," CD "&amp;$NI17),""),IF(LEFT($QC17,2)="TR",$QC17&amp;IF($NI17="",""," · CD "&amp;$NI17)&amp;IF(COUNTIF($RK17:$RN17,"Certeiro")&gt;0,"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COUNTIF($RK17:$RN17,"Longe")+3*COUNTIF($RK17:$RN17,"Muito Longe")</f>
        <v/>
      </c>
      <c r="QG17" s="161">
        <f>COUNTIF($RK17:$RN17,"Maior")+3*COUNTIF($RK17:$RN17,"Muito Maior")</f>
        <v/>
      </c>
      <c r="QH17" s="161">
        <f>IF($NJ17=0,0,CHOOSE(1+INDEX($AC$2:$AC$11,$NJ17),0,$QF17,$QG17,$QF17+$QG17))</f>
        <v/>
      </c>
      <c r="QI17" s="161">
        <f>IF($NJ17=0,0,CHOOSE(1+INDEX($AD$2:$AD$11,$NJ17),0,$QF17,$QG17,$QF17+$QG17))</f>
        <v/>
      </c>
      <c r="QJ17" s="161">
        <f>IF(OR($ND17=0,$NJ17=0),"",INDEX($AI$2:$AN$41,($NJ17-1)*4+IF($MS17=0,1,IF($MS17&lt;=5,2,IF($MS17=6,3,4))),1+MIN(5,$QH17))&amp;INDEX($AO$2:$AT$41,($NJ17-1)*4+IF($MS17=0,1,IF($MS17&lt;=5,2,IF($MS17=6,3,4))),1+MIN(5,$QI17))&amp;IF(INDEX($AE$2:$AE$11,$NJ17)=1,IF(COUNTIF($RK17:$RN17,"Mais Um")&gt;0," · +"&amp;COUNTIF($RK17:$RN17,"Mais Um")&amp;IF(COUNTIF($RK17:$RN17,"Mais Um")&gt;1," alvos"," alvo"),"")&amp;IF(COUNTIF($RK17:$RN17,"Rajada")&gt;0,IF($MS17=0,"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c r="RK17">
        <f>IF($MX17="","",IFERROR(VLOOKUP(SUBSTITUTE(SUBSTITUTE(SUBSTITUTE($MX17,"~","~~"),"*","~*"),"?","~?"),'DADOS_MELHORIAS'!$O$2:$X$113,10,FALSE),$MX17))</f>
        <v/>
      </c>
      <c r="RL17">
        <f>IF($MY17="","",IFERROR(VLOOKUP(SUBSTITUTE(SUBSTITUTE(SUBSTITUTE($MY17,"~","~~"),"*","~*"),"?","~?"),'DADOS_MELHORIAS'!$O$2:$X$113,10,FALSE),$MY17))</f>
        <v/>
      </c>
      <c r="RM17">
        <f>IF($MZ17="","",IFERROR(VLOOKUP(SUBSTITUTE(SUBSTITUTE(SUBSTITUTE($MZ17,"~","~~"),"*","~*"),"?","~?"),'DADOS_MELHORIAS'!$O$2:$X$113,10,FALSE),$MZ17))</f>
        <v/>
      </c>
      <c r="RN17">
        <f>IF($NA17="","",IFERROR(VLOOKUP(SUBSTITUTE(SUBSTITUTE(SUBSTITUTE($NA17,"~","~~"),"*","~*"),"?","~?"),'DADOS_MELHORIAS'!$O$2:$X$113,10,FALSE),$NA17))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IFERROR(MATCH($MU18,$V$2:$V$11,0),0)</f>
        <v/>
      </c>
      <c r="NK18" s="161">
        <f>IFERROR(VLOOKUP(SUBSTITUTE(SUBSTITUTE(SUBSTITUTE($MX18,"~","~~"),"*","~*"),"?","~?"),'DADOS_MELHORIAS'!$AG$2:$AL$113,2,FALSE),"")</f>
        <v/>
      </c>
      <c r="NL18" s="161">
        <f>IFERROR(VLOOKUP(SUBSTITUTE(SUBSTITUTE(SUBSTITUTE($MY18,"~","~~"),"*","~*"),"?","~?"),'DADOS_MELHORIAS'!$AG$2:$AL$113,2,FALSE),"")</f>
        <v/>
      </c>
      <c r="NM18" s="161">
        <f>IFERROR(VLOOKUP(SUBSTITUTE(SUBSTITUTE(SUBSTITUTE($MZ18,"~","~~"),"*","~*"),"?","~?"),'DADOS_MELHORIAS'!$AG$2:$AL$113,2,FALSE),"")</f>
        <v/>
      </c>
      <c r="NN18" s="161">
        <f>IFERROR(VLOOKUP(SUBSTITUTE(SUBSTITUTE(SUBSTITUTE($NA18,"~","~~"),"*","~*"),"?","~?"),'DADOS_MELHORIAS'!$AG$2:$AL$113,2,FALSE),"")</f>
        <v/>
      </c>
      <c r="NO18" s="161">
        <f>IFERROR(VLOOKUP(SUBSTITUTE(SUBSTITUTE(SUBSTITUTE($MX18,"~","~~"),"*","~*"),"?","~?"),'DADOS_MELHORIAS'!$AG$2:$AL$113,3,FALSE),0)</f>
        <v/>
      </c>
      <c r="NP18" s="161">
        <f>IFERROR(VLOOKUP(SUBSTITUTE(SUBSTITUTE(SUBSTITUTE($MY18,"~","~~"),"*","~*"),"?","~?"),'DADOS_MELHORIAS'!$AG$2:$AL$113,3,FALSE),0)</f>
        <v/>
      </c>
      <c r="NQ18" s="161">
        <f>IFERROR(VLOOKUP(SUBSTITUTE(SUBSTITUTE(SUBSTITUTE($MZ18,"~","~~"),"*","~*"),"?","~?"),'DADOS_MELHORIAS'!$AG$2:$AL$113,3,FALSE),0)</f>
        <v/>
      </c>
      <c r="NR18" s="161">
        <f>IFERROR(VLOOKUP(SUBSTITUTE(SUBSTITUTE(SUBSTITUTE($NA18,"~","~~"),"*","~*"),"?","~?"),'DADOS_MELHORIAS'!$AG$2:$AL$113,3,FALSE),0)</f>
        <v/>
      </c>
      <c r="NS18" s="161">
        <f>IF($MS18=0,0,IF($NJ18=0,0,INDEX($X$2:$X$11,$NJ18)))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IF($NJ18=0,0,IF(INDEX($W$2:$W$11,$NJ18)="",0,IF((COUNTIF(INDEX($EL$2:$EP$13,$MO18,0),INDEX($W$2:$W$11,$NJ18))+COUNTIF(INDEX($QV$2:$QY$13,$MO18,0),INDEX($W$2:$W$11,$NJ18)))=0,1,0)))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SUBSTITUTE(SUBSTITUTE(SUBSTITUTE($MX18,"~","~~"),"*","~*"),"?","~?"),'DADOS_MELHORIAS'!$AG$2:$AL$113,4,FALSE),0)+IFERROR(VLOOKUP(SUBSTITUTE(SUBSTITUTE(SUBSTITUTE($MY18,"~","~~"),"*","~*"),"?","~?"),'DADOS_MELHORIAS'!$AG$2:$AL$113,4,FALSE),0)+IFERROR(VLOOKUP(SUBSTITUTE(SUBSTITUTE(SUBSTITUTE($MZ18,"~","~~"),"*","~*"),"?","~?"),'DADOS_MELHORIAS'!$AG$2:$AL$113,4,FALSE),0)+IFERROR(VLOOKUP(SUBSTITUTE(SUBSTITUTE(SUBSTITUTE($NA18,"~","~~"),"*","~*"),"?","~?"),'DADOS_MELHORIAS'!$AG$2:$AL$113,4,FALSE),0)</f>
        <v/>
      </c>
      <c r="OD18" s="161">
        <f>IFERROR(VLOOKUP(SUBSTITUTE(SUBSTITUTE(SUBSTITUTE($MX18,"~","~~"),"*","~*"),"?","~?"),'DADOS_MELHORIAS'!$AG$2:$AL$113,6,FALSE),0)+IFERROR(VLOOKUP(SUBSTITUTE(SUBSTITUTE(SUBSTITUTE($MY18,"~","~~"),"*","~*"),"?","~?"),'DADOS_MELHORIAS'!$AG$2:$AL$113,6,FALSE),0)+IFERROR(VLOOKUP(SUBSTITUTE(SUBSTITUTE(SUBSTITUTE($MZ18,"~","~~"),"*","~*"),"?","~?"),'DADOS_MELHORIAS'!$AG$2:$AL$113,6,FALSE),0)+IFERROR(VLOOKUP(SUBSTITUTE(SUBSTITUTE(SUBSTITUTE($NA18,"~","~~"),"*","~*"),"?","~?"),'DADOS_MELHORIAS'!$AG$2:$AL$113,6,FALSE),0)</f>
        <v/>
      </c>
      <c r="OE18" s="161">
        <f>TEXTJOIN(", ",TRUE,IF(IFERROR(VLOOKUP(SUBSTITUTE(SUBSTITUTE(SUBSTITUTE($MX18,"~","~~"),"*","~*"),"?","~?"),'DADOS_MELHORIAS'!$AG$2:$AL$113,5,FALSE),0)=1,$MX18,""),IF(IFERROR(VLOOKUP(SUBSTITUTE(SUBSTITUTE(SUBSTITUTE($MY18,"~","~~"),"*","~*"),"?","~?"),'DADOS_MELHORIAS'!$AG$2:$AL$113,5,FALSE),0)=1,$MY18,""),IF(IFERROR(VLOOKUP(SUBSTITUTE(SUBSTITUTE(SUBSTITUTE($MZ18,"~","~~"),"*","~*"),"?","~?"),'DADOS_MELHORIAS'!$AG$2:$AL$113,5,FALSE),0)=1,$MZ18,""),IF(IFERROR(VLOOKUP(SUBSTITUTE(SUBSTITUTE(SUBSTITUTE($NA18,"~","~~"),"*","~*"),"?","~?"),'DADOS_MELHORIAS'!$AG$2:$AL$113,5,FALSE),0)=1,$NA18,""))</f>
        <v/>
      </c>
      <c r="OF18" s="161">
        <f>IF($NJ18=0,0,INDEX($Y$2:$Y$11,$NJ18))</f>
        <v/>
      </c>
      <c r="OG18" s="161">
        <f>IF($NJ18=0,0,INDEX($Z$2:$Z$11,$NJ18))</f>
        <v/>
      </c>
      <c r="OH18" s="161">
        <f>IF($NJ18=0,0,INDEX($AB$2:$AB$11,$NJ18))</f>
        <v/>
      </c>
      <c r="OI18" s="161">
        <f>IFERROR(VLOOKUP(SUBSTITUTE(SUBSTITUTE(SUBSTITUTE($NB18,"~","~~"),"*","~*"),"?","~?"),'DADOS_RESTRICOES'!$M$2:$Q$54,3,FALSE),0)</f>
        <v/>
      </c>
      <c r="OJ18" s="161">
        <f>IFERROR(VLOOKUP(SUBSTITUTE(SUBSTITUTE(SUBSTITUTE($NC18,"~","~~"),"*","~*"),"?","~?"),'DADOS_RESTRICOES'!$M$2:$Q$54,3,FALSE),0)</f>
        <v/>
      </c>
      <c r="OK18" s="161">
        <f>IFERROR(VLOOKUP(SUBSTITUTE(SUBSTITUTE(SUBSTITUTE($NB18,"~","~~"),"*","~*"),"?","~?"),'DADOS_RESTRICOES'!$M$2:$Q$54,2,FALSE),"")</f>
        <v/>
      </c>
      <c r="OL18" s="161">
        <f>IFERROR(VLOOKUP(SUBSTITUTE(SUBSTITUTE(SUBSTITUTE($NC18,"~","~~"),"*","~*"),"?","~?"),'DADOS_RESTRICOES'!$M$2:$Q$54,2,FALSE),"")</f>
        <v/>
      </c>
      <c r="OM18" s="161">
        <f>COUNTIF($NS18:$NW18,1)</f>
        <v/>
      </c>
      <c r="ON18" s="161">
        <f>COUNTIF($NS18:$NW18,2)</f>
        <v/>
      </c>
      <c r="OO18" s="161">
        <f>COUNTIF($NS18:$NW18,3)</f>
        <v/>
      </c>
      <c r="OP18" s="161">
        <f>COUNTIF($NS18:$NW18,4)</f>
        <v/>
      </c>
      <c r="OQ18" s="161">
        <f>COUNTIF($NS18:$NW18,5)</f>
        <v/>
      </c>
      <c r="OR18" s="161">
        <f>COUNTIF($NS18:$NW18,6)</f>
        <v/>
      </c>
      <c r="OS18" s="161">
        <f>COUNTIF($OI18:$OJ18,1)</f>
        <v/>
      </c>
      <c r="OT18" s="161">
        <f>COUNTIF($OI18:$OJ18,2)+$OF18</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IF($MS18=0,0,(IF(COUNTIF($RK18:$RN18,"Salto")&gt;0,1,0)+IF(COUNTIF($RK18:$RN18,"Queima")&gt;0,1,0)+IF(COUNTIF($RK18:$RN18,"Estilhaço")&gt;0,1,0))*FLOOR($PD18/2,1))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SUBSTITUTE(SUBSTITUTE(SUBSTITUTE($NB18,"~","~~"),"*","~*"),"?","~?"),'DADOS_RESTRICOES'!$M$2:$Q$54,4,FALSE),0)+IFERROR(VLOOKUP(SUBSTITUTE(SUBSTITUTE(SUBSTITUTE($NC18,"~","~~"),"*","~*"),"?","~?"),'DADOS_RESTRICOES'!$M$2:$Q$54,4,FALSE),0)&gt;1,$OK18&amp;" e "&amp;$OL18&amp;" são as duas de frequência",""),IF(AND((COUNTIF($RK18:$RN18,"Rápido")+COUNTIF($OK18:$OL18,"Rápido"))&gt;0,(COUNTIF($MX18:$NA18,"Atrasar")+COUNTIF($OK18:$OL18,"Atrasar"))&gt;0),"Rápido não entra com Atrasar",""),IF(AND((COUNTIF($RK18:$RN18,"Reação")+COUNTIF($OK18:$OL18,"Reação"))&gt;0,(COUNTIF($RK18:$RN18,"Rápido")+COUNTIF($OK18:$OL18,"Rápido"))&gt;0),"Reação não entra com Rápido",""),IF(AND((COUNTIF($RK18:$RN18,"Reação")+COUNTIF($OK18:$OL18,"Reação"))&gt;0,(COUNTIF($RK18:$RN18,"Armado")+COUNTIF($OK18:$OL18,"Armado"))&gt;0),"Reação não entra com Armado",""),IF(AND((COUNTIF($RK18:$RN18,"Reação")+COUNTIF($OK18:$OL18,"Reação"))&gt;0,(COUNTIF($MX18:$NA18,"Atrasar")+COUNTIF($OK18:$OL18,"Atrasar"))&gt;0),"Reação não entra com Atrasar",""),IF(AND((COUNTIF($RK18:$RN18,"Reação")+COUNTIF($OK18:$OL18,"Reação"))&gt;0,(COUNTIF($MX18:$NA18,"Parado")+COUNTIF($OK18:$OL18,"Parado"))&gt;0),"Reação não entra com Parado",""),IF(AND((COUNTIF($MX18:$NA18,"Atrasar")+COUNTIF($OK18:$OL18,"Atrasar"))&gt;0,(COUNTIF($MX18:$NA18,"Parado")+COUNTIF($OK18:$OL18,"Parado"))&gt;0),"Atrasar não entra com Parado",""),IF(AND((COUNTIF($RK18:$RN18,"Armado")+COUNTIF($OK18:$OL18,"Armado"))&gt;0,(COUNTIF($MX18:$NA18,"Carregar")+COUNTIF($OK18:$OL18,"Carregar"))&gt;0),"Armado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Resistência",""),IF(AND(COUNTIF($RK18:$RN18,"Inescapável")&gt;0,OR($OU18&gt;1,$OV18&gt;0)),"Inescapável não aceita outra peça",""),IF(AND($MS18&gt;0,$PD18*IF(COUNTIF($RK18:$RN18,"Remate")&gt;0,1.25,1)+$PE18&gt;4*$MS18),($PD18*IF(COUNTIF($RK18:$RN18,"Remate")&gt;0,1.25,1)+$PE18)&amp;" dados somando repetições"&amp;IF(COUNTIF($RK18:$RN18,"Remate")&gt;0," e o Remate","")&amp;": o teto da Classe "&amp;$MS18&amp;" é "&amp;4*$MS18,""))),IF(AND($MX18&lt;&gt;"",COUNTIF('DADOS_MELHORIAS'!$O$2:$O$113,SUBSTITUTE(SUBSTITUTE(SUBSTITUTE($MX18,"~","~~"),"*","~*"),"?","~?"))=0),"Melhoria não cadastrada ou com erro: "&amp;$MX18,""),IF(AND($MY18&lt;&gt;"",COUNTIF('DADOS_MELHORIAS'!$O$2:$O$113,SUBSTITUTE(SUBSTITUTE(SUBSTITUTE($MY18,"~","~~"),"*","~*"),"?","~?"))=0),"Melhoria não cadastrada ou com erro: "&amp;$MY18,""),IF(AND($MZ18&lt;&gt;"",COUNTIF('DADOS_MELHORIAS'!$O$2:$O$113,SUBSTITUTE(SUBSTITUTE(SUBSTITUTE($MZ18,"~","~~"),"*","~*"),"?","~?"))=0),"Melhoria não cadastrada ou com erro: "&amp;$MZ18,""),IF(AND($NA18&lt;&gt;"",COUNTIF('DADOS_MELHORIAS'!$O$2:$O$113,SUBSTITUTE(SUBSTITUTE(SUBSTITUTE($NA18,"~","~~"),"*","~*"),"?","~?"))=0),"Melhoria não cadastrada ou com erro: "&amp;$NA18,""),IF(AND($NB18&lt;&gt;"",COUNTIF('DADOS_RESTRICOES'!$M$2:$M$54,SUBSTITUTE(SUBSTITUTE(SUBSTITUTE($NB18,"~","~~"),"*","~*"),"?","~?"))=0),"Restrição não cadastrada ou com erro: "&amp;$NB18,""),IF(AND($NC18&lt;&gt;"",COUNTIF('DADOS_RESTRICOES'!$M$2:$M$54,SUBSTITUTE(SUBSTITUTE(SUBSTITUTE($NC18,"~","~~"),"*","~*"),"?","~?"))=0),"Restrição não cadastrada ou com erro: "&amp;$NC18,"")))</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dela",IF(COUNTIF($OK18:$OL18,"Atrasar")&gt;0,"Sua Ação Completa",IF(COUNTIF($RK18:$RN18,"Rápido")&gt;0,"Sua Bônus",IF(COUNTIF($RK18:$RN18,"Reação")&gt;0,"Sua Reação","Sua Padrão")))&amp;" + a básica dela"&amp;IF(COUNTIF($RK18:$RN18,"Reação")&gt;0," e a coletiva","")&amp;IF(COUNTIF($OK18:$OL18,"Carregar")&gt;0," · em dois turnos","")))</f>
        <v/>
      </c>
      <c r="QC18" s="161">
        <f>IF($MW18&lt;&gt;"",$MW18,IF($NJ18=0,"",INDEX($AA$2:$AA$11,$NJ18)))</f>
        <v/>
      </c>
      <c r="QD18" s="161">
        <f>IF(OR($ND18=0,$NJ18=0),"",IF(COUNTIF($RK18:$RN18,"Inescapável")&gt;0,"Automático",IF($QC18="Ataque",IF($NH18="","Ataque","Ataque "&amp;IF(($NH18+2*IF(COUNTIF($RK18:$RN18,"Precisão")&gt;0,1,0))&gt;=0,"+","−")&amp;ABS(($NH18+2*IF(COUNTIF($RK18:$RN18,"Precisão")&gt;0,1,0))))&amp;IF($OD18&gt;0," · TR"&amp;IF($NI18="",""," CD "&amp;$NI18),""),IF(LEFT($QC18,2)="TR",$QC18&amp;IF($NI18="",""," · CD "&amp;$NI18)&amp;IF(COUNTIF($RK18:$RN18,"Certeiro")&gt;0,"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COUNTIF($RK18:$RN18,"Longe")+3*COUNTIF($RK18:$RN18,"Muito Longe")</f>
        <v/>
      </c>
      <c r="QG18" s="161">
        <f>COUNTIF($RK18:$RN18,"Maior")+3*COUNTIF($RK18:$RN18,"Muito Maior")</f>
        <v/>
      </c>
      <c r="QH18" s="161">
        <f>IF($NJ18=0,0,CHOOSE(1+INDEX($AC$2:$AC$11,$NJ18),0,$QF18,$QG18,$QF18+$QG18))</f>
        <v/>
      </c>
      <c r="QI18" s="161">
        <f>IF($NJ18=0,0,CHOOSE(1+INDEX($AD$2:$AD$11,$NJ18),0,$QF18,$QG18,$QF18+$QG18))</f>
        <v/>
      </c>
      <c r="QJ18" s="161">
        <f>IF(OR($ND18=0,$NJ18=0),"",INDEX($AI$2:$AN$41,($NJ18-1)*4+IF($MS18=0,1,IF($MS18&lt;=5,2,IF($MS18=6,3,4))),1+MIN(5,$QH18))&amp;INDEX($AO$2:$AT$41,($NJ18-1)*4+IF($MS18=0,1,IF($MS18&lt;=5,2,IF($MS18=6,3,4))),1+MIN(5,$QI18))&amp;IF(INDEX($AE$2:$AE$11,$NJ18)=1,IF(COUNTIF($RK18:$RN18,"Mais Um")&gt;0," · +"&amp;COUNTIF($RK18:$RN18,"Mais Um")&amp;IF(COUNTIF($RK18:$RN18,"Mais Um")&gt;1," alvos"," alvo"),"")&amp;IF(COUNTIF($RK18:$RN18,"Rajada")&gt;0,IF($MS18=0,"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c r="RK18">
        <f>IF($MX18="","",IFERROR(VLOOKUP(SUBSTITUTE(SUBSTITUTE(SUBSTITUTE($MX18,"~","~~"),"*","~*"),"?","~?"),'DADOS_MELHORIAS'!$O$2:$X$113,10,FALSE),$MX18))</f>
        <v/>
      </c>
      <c r="RL18">
        <f>IF($MY18="","",IFERROR(VLOOKUP(SUBSTITUTE(SUBSTITUTE(SUBSTITUTE($MY18,"~","~~"),"*","~*"),"?","~?"),'DADOS_MELHORIAS'!$O$2:$X$113,10,FALSE),$MY18))</f>
        <v/>
      </c>
      <c r="RM18">
        <f>IF($MZ18="","",IFERROR(VLOOKUP(SUBSTITUTE(SUBSTITUTE(SUBSTITUTE($MZ18,"~","~~"),"*","~*"),"?","~?"),'DADOS_MELHORIAS'!$O$2:$X$113,10,FALSE),$MZ18))</f>
        <v/>
      </c>
      <c r="RN18">
        <f>IF($NA18="","",IFERROR(VLOOKUP(SUBSTITUTE(SUBSTITUTE(SUBSTITUTE($NA18,"~","~~"),"*","~*"),"?","~?"),'DADOS_MELHORIAS'!$O$2:$X$113,10,FALSE),$NA18))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IFERROR(MATCH($MU19,$V$2:$V$11,0),0)</f>
        <v/>
      </c>
      <c r="NK19" s="161">
        <f>IFERROR(VLOOKUP(SUBSTITUTE(SUBSTITUTE(SUBSTITUTE($MX19,"~","~~"),"*","~*"),"?","~?"),'DADOS_MELHORIAS'!$AG$2:$AL$113,2,FALSE),"")</f>
        <v/>
      </c>
      <c r="NL19" s="161">
        <f>IFERROR(VLOOKUP(SUBSTITUTE(SUBSTITUTE(SUBSTITUTE($MY19,"~","~~"),"*","~*"),"?","~?"),'DADOS_MELHORIAS'!$AG$2:$AL$113,2,FALSE),"")</f>
        <v/>
      </c>
      <c r="NM19" s="161">
        <f>IFERROR(VLOOKUP(SUBSTITUTE(SUBSTITUTE(SUBSTITUTE($MZ19,"~","~~"),"*","~*"),"?","~?"),'DADOS_MELHORIAS'!$AG$2:$AL$113,2,FALSE),"")</f>
        <v/>
      </c>
      <c r="NN19" s="161">
        <f>IFERROR(VLOOKUP(SUBSTITUTE(SUBSTITUTE(SUBSTITUTE($NA19,"~","~~"),"*","~*"),"?","~?"),'DADOS_MELHORIAS'!$AG$2:$AL$113,2,FALSE),"")</f>
        <v/>
      </c>
      <c r="NO19" s="161">
        <f>IFERROR(VLOOKUP(SUBSTITUTE(SUBSTITUTE(SUBSTITUTE($MX19,"~","~~"),"*","~*"),"?","~?"),'DADOS_MELHORIAS'!$AG$2:$AL$113,3,FALSE),0)</f>
        <v/>
      </c>
      <c r="NP19" s="161">
        <f>IFERROR(VLOOKUP(SUBSTITUTE(SUBSTITUTE(SUBSTITUTE($MY19,"~","~~"),"*","~*"),"?","~?"),'DADOS_MELHORIAS'!$AG$2:$AL$113,3,FALSE),0)</f>
        <v/>
      </c>
      <c r="NQ19" s="161">
        <f>IFERROR(VLOOKUP(SUBSTITUTE(SUBSTITUTE(SUBSTITUTE($MZ19,"~","~~"),"*","~*"),"?","~?"),'DADOS_MELHORIAS'!$AG$2:$AL$113,3,FALSE),0)</f>
        <v/>
      </c>
      <c r="NR19" s="161">
        <f>IFERROR(VLOOKUP(SUBSTITUTE(SUBSTITUTE(SUBSTITUTE($NA19,"~","~~"),"*","~*"),"?","~?"),'DADOS_MELHORIAS'!$AG$2:$AL$113,3,FALSE),0)</f>
        <v/>
      </c>
      <c r="NS19" s="161">
        <f>IF($MS19=0,0,IF($NJ19=0,0,INDEX($X$2:$X$11,$NJ19)))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IF($NJ19=0,0,IF(INDEX($W$2:$W$11,$NJ19)="",0,IF((COUNTIF(INDEX($EL$2:$EP$13,$MO19,0),INDEX($W$2:$W$11,$NJ19))+COUNTIF(INDEX($QV$2:$QY$13,$MO19,0),INDEX($W$2:$W$11,$NJ19)))=0,1,0)))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SUBSTITUTE(SUBSTITUTE(SUBSTITUTE($MX19,"~","~~"),"*","~*"),"?","~?"),'DADOS_MELHORIAS'!$AG$2:$AL$113,4,FALSE),0)+IFERROR(VLOOKUP(SUBSTITUTE(SUBSTITUTE(SUBSTITUTE($MY19,"~","~~"),"*","~*"),"?","~?"),'DADOS_MELHORIAS'!$AG$2:$AL$113,4,FALSE),0)+IFERROR(VLOOKUP(SUBSTITUTE(SUBSTITUTE(SUBSTITUTE($MZ19,"~","~~"),"*","~*"),"?","~?"),'DADOS_MELHORIAS'!$AG$2:$AL$113,4,FALSE),0)+IFERROR(VLOOKUP(SUBSTITUTE(SUBSTITUTE(SUBSTITUTE($NA19,"~","~~"),"*","~*"),"?","~?"),'DADOS_MELHORIAS'!$AG$2:$AL$113,4,FALSE),0)</f>
        <v/>
      </c>
      <c r="OD19" s="161">
        <f>IFERROR(VLOOKUP(SUBSTITUTE(SUBSTITUTE(SUBSTITUTE($MX19,"~","~~"),"*","~*"),"?","~?"),'DADOS_MELHORIAS'!$AG$2:$AL$113,6,FALSE),0)+IFERROR(VLOOKUP(SUBSTITUTE(SUBSTITUTE(SUBSTITUTE($MY19,"~","~~"),"*","~*"),"?","~?"),'DADOS_MELHORIAS'!$AG$2:$AL$113,6,FALSE),0)+IFERROR(VLOOKUP(SUBSTITUTE(SUBSTITUTE(SUBSTITUTE($MZ19,"~","~~"),"*","~*"),"?","~?"),'DADOS_MELHORIAS'!$AG$2:$AL$113,6,FALSE),0)+IFERROR(VLOOKUP(SUBSTITUTE(SUBSTITUTE(SUBSTITUTE($NA19,"~","~~"),"*","~*"),"?","~?"),'DADOS_MELHORIAS'!$AG$2:$AL$113,6,FALSE),0)</f>
        <v/>
      </c>
      <c r="OE19" s="161">
        <f>TEXTJOIN(", ",TRUE,IF(IFERROR(VLOOKUP(SUBSTITUTE(SUBSTITUTE(SUBSTITUTE($MX19,"~","~~"),"*","~*"),"?","~?"),'DADOS_MELHORIAS'!$AG$2:$AL$113,5,FALSE),0)=1,$MX19,""),IF(IFERROR(VLOOKUP(SUBSTITUTE(SUBSTITUTE(SUBSTITUTE($MY19,"~","~~"),"*","~*"),"?","~?"),'DADOS_MELHORIAS'!$AG$2:$AL$113,5,FALSE),0)=1,$MY19,""),IF(IFERROR(VLOOKUP(SUBSTITUTE(SUBSTITUTE(SUBSTITUTE($MZ19,"~","~~"),"*","~*"),"?","~?"),'DADOS_MELHORIAS'!$AG$2:$AL$113,5,FALSE),0)=1,$MZ19,""),IF(IFERROR(VLOOKUP(SUBSTITUTE(SUBSTITUTE(SUBSTITUTE($NA19,"~","~~"),"*","~*"),"?","~?"),'DADOS_MELHORIAS'!$AG$2:$AL$113,5,FALSE),0)=1,$NA19,""))</f>
        <v/>
      </c>
      <c r="OF19" s="161">
        <f>IF($NJ19=0,0,INDEX($Y$2:$Y$11,$NJ19))</f>
        <v/>
      </c>
      <c r="OG19" s="161">
        <f>IF($NJ19=0,0,INDEX($Z$2:$Z$11,$NJ19))</f>
        <v/>
      </c>
      <c r="OH19" s="161">
        <f>IF($NJ19=0,0,INDEX($AB$2:$AB$11,$NJ19))</f>
        <v/>
      </c>
      <c r="OI19" s="161">
        <f>IFERROR(VLOOKUP(SUBSTITUTE(SUBSTITUTE(SUBSTITUTE($NB19,"~","~~"),"*","~*"),"?","~?"),'DADOS_RESTRICOES'!$M$2:$Q$54,3,FALSE),0)</f>
        <v/>
      </c>
      <c r="OJ19" s="161">
        <f>IFERROR(VLOOKUP(SUBSTITUTE(SUBSTITUTE(SUBSTITUTE($NC19,"~","~~"),"*","~*"),"?","~?"),'DADOS_RESTRICOES'!$M$2:$Q$54,3,FALSE),0)</f>
        <v/>
      </c>
      <c r="OK19" s="161">
        <f>IFERROR(VLOOKUP(SUBSTITUTE(SUBSTITUTE(SUBSTITUTE($NB19,"~","~~"),"*","~*"),"?","~?"),'DADOS_RESTRICOES'!$M$2:$Q$54,2,FALSE),"")</f>
        <v/>
      </c>
      <c r="OL19" s="161">
        <f>IFERROR(VLOOKUP(SUBSTITUTE(SUBSTITUTE(SUBSTITUTE($NC19,"~","~~"),"*","~*"),"?","~?"),'DADOS_RESTRICOES'!$M$2:$Q$54,2,FALSE),"")</f>
        <v/>
      </c>
      <c r="OM19" s="161">
        <f>COUNTIF($NS19:$NW19,1)</f>
        <v/>
      </c>
      <c r="ON19" s="161">
        <f>COUNTIF($NS19:$NW19,2)</f>
        <v/>
      </c>
      <c r="OO19" s="161">
        <f>COUNTIF($NS19:$NW19,3)</f>
        <v/>
      </c>
      <c r="OP19" s="161">
        <f>COUNTIF($NS19:$NW19,4)</f>
        <v/>
      </c>
      <c r="OQ19" s="161">
        <f>COUNTIF($NS19:$NW19,5)</f>
        <v/>
      </c>
      <c r="OR19" s="161">
        <f>COUNTIF($NS19:$NW19,6)</f>
        <v/>
      </c>
      <c r="OS19" s="161">
        <f>COUNTIF($OI19:$OJ19,1)</f>
        <v/>
      </c>
      <c r="OT19" s="161">
        <f>COUNTIF($OI19:$OJ19,2)+$OF19</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IF($MS19=0,0,(IF(COUNTIF($RK19:$RN19,"Salto")&gt;0,1,0)+IF(COUNTIF($RK19:$RN19,"Queima")&gt;0,1,0)+IF(COUNTIF($RK19:$RN19,"Estilhaço")&gt;0,1,0))*FLOOR($PD19/2,1))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SUBSTITUTE(SUBSTITUTE(SUBSTITUTE($NB19,"~","~~"),"*","~*"),"?","~?"),'DADOS_RESTRICOES'!$M$2:$Q$54,4,FALSE),0)+IFERROR(VLOOKUP(SUBSTITUTE(SUBSTITUTE(SUBSTITUTE($NC19,"~","~~"),"*","~*"),"?","~?"),'DADOS_RESTRICOES'!$M$2:$Q$54,4,FALSE),0)&gt;1,$OK19&amp;" e "&amp;$OL19&amp;" são as duas de frequência",""),IF(AND((COUNTIF($RK19:$RN19,"Rápido")+COUNTIF($OK19:$OL19,"Rápido"))&gt;0,(COUNTIF($MX19:$NA19,"Atrasar")+COUNTIF($OK19:$OL19,"Atrasar"))&gt;0),"Rápido não entra com Atrasar",""),IF(AND((COUNTIF($RK19:$RN19,"Reação")+COUNTIF($OK19:$OL19,"Reação"))&gt;0,(COUNTIF($RK19:$RN19,"Rápido")+COUNTIF($OK19:$OL19,"Rápido"))&gt;0),"Reação não entra com Rápido",""),IF(AND((COUNTIF($RK19:$RN19,"Reação")+COUNTIF($OK19:$OL19,"Reação"))&gt;0,(COUNTIF($RK19:$RN19,"Armado")+COUNTIF($OK19:$OL19,"Armado"))&gt;0),"Reação não entra com Armado",""),IF(AND((COUNTIF($RK19:$RN19,"Reação")+COUNTIF($OK19:$OL19,"Reação"))&gt;0,(COUNTIF($MX19:$NA19,"Atrasar")+COUNTIF($OK19:$OL19,"Atrasar"))&gt;0),"Reação não entra com Atrasar",""),IF(AND((COUNTIF($RK19:$RN19,"Reação")+COUNTIF($OK19:$OL19,"Reação"))&gt;0,(COUNTIF($MX19:$NA19,"Parado")+COUNTIF($OK19:$OL19,"Parado"))&gt;0),"Reação não entra com Parado",""),IF(AND((COUNTIF($MX19:$NA19,"Atrasar")+COUNTIF($OK19:$OL19,"Atrasar"))&gt;0,(COUNTIF($MX19:$NA19,"Parado")+COUNTIF($OK19:$OL19,"Parado"))&gt;0),"Atrasar não entra com Parado",""),IF(AND((COUNTIF($RK19:$RN19,"Armado")+COUNTIF($OK19:$OL19,"Armado"))&gt;0,(COUNTIF($MX19:$NA19,"Carregar")+COUNTIF($OK19:$OL19,"Carregar"))&gt;0),"Armado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Resistência",""),IF(AND(COUNTIF($RK19:$RN19,"Inescapável")&gt;0,OR($OU19&gt;1,$OV19&gt;0)),"Inescapável não aceita outra peça",""),IF(AND($MS19&gt;0,$PD19*IF(COUNTIF($RK19:$RN19,"Remate")&gt;0,1.25,1)+$PE19&gt;4*$MS19),($PD19*IF(COUNTIF($RK19:$RN19,"Remate")&gt;0,1.25,1)+$PE19)&amp;" dados somando repetições"&amp;IF(COUNTIF($RK19:$RN19,"Remate")&gt;0," e o Remate","")&amp;": o teto da Classe "&amp;$MS19&amp;" é "&amp;4*$MS19,""))),IF(AND($MX19&lt;&gt;"",COUNTIF('DADOS_MELHORIAS'!$O$2:$O$113,SUBSTITUTE(SUBSTITUTE(SUBSTITUTE($MX19,"~","~~"),"*","~*"),"?","~?"))=0),"Melhoria não cadastrada ou com erro: "&amp;$MX19,""),IF(AND($MY19&lt;&gt;"",COUNTIF('DADOS_MELHORIAS'!$O$2:$O$113,SUBSTITUTE(SUBSTITUTE(SUBSTITUTE($MY19,"~","~~"),"*","~*"),"?","~?"))=0),"Melhoria não cadastrada ou com erro: "&amp;$MY19,""),IF(AND($MZ19&lt;&gt;"",COUNTIF('DADOS_MELHORIAS'!$O$2:$O$113,SUBSTITUTE(SUBSTITUTE(SUBSTITUTE($MZ19,"~","~~"),"*","~*"),"?","~?"))=0),"Melhoria não cadastrada ou com erro: "&amp;$MZ19,""),IF(AND($NA19&lt;&gt;"",COUNTIF('DADOS_MELHORIAS'!$O$2:$O$113,SUBSTITUTE(SUBSTITUTE(SUBSTITUTE($NA19,"~","~~"),"*","~*"),"?","~?"))=0),"Melhoria não cadastrada ou com erro: "&amp;$NA19,""),IF(AND($NB19&lt;&gt;"",COUNTIF('DADOS_RESTRICOES'!$M$2:$M$54,SUBSTITUTE(SUBSTITUTE(SUBSTITUTE($NB19,"~","~~"),"*","~*"),"?","~?"))=0),"Restrição não cadastrada ou com erro: "&amp;$NB19,""),IF(AND($NC19&lt;&gt;"",COUNTIF('DADOS_RESTRICOES'!$M$2:$M$54,SUBSTITUTE(SUBSTITUTE(SUBSTITUTE($NC19,"~","~~"),"*","~*"),"?","~?"))=0),"Restrição não cadastrada ou com erro: "&amp;$NC19,"")))</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dela",IF(COUNTIF($OK19:$OL19,"Atrasar")&gt;0,"Sua Ação Completa",IF(COUNTIF($RK19:$RN19,"Rápido")&gt;0,"Sua Bônus",IF(COUNTIF($RK19:$RN19,"Reação")&gt;0,"Sua Reação","Sua Padrão")))&amp;" + a básica dela"&amp;IF(COUNTIF($RK19:$RN19,"Reação")&gt;0," e a coletiva","")&amp;IF(COUNTIF($OK19:$OL19,"Carregar")&gt;0," · em dois turnos","")))</f>
        <v/>
      </c>
      <c r="QC19" s="161">
        <f>IF($MW19&lt;&gt;"",$MW19,IF($NJ19=0,"",INDEX($AA$2:$AA$11,$NJ19)))</f>
        <v/>
      </c>
      <c r="QD19" s="161">
        <f>IF(OR($ND19=0,$NJ19=0),"",IF(COUNTIF($RK19:$RN19,"Inescapável")&gt;0,"Automático",IF($QC19="Ataque",IF($NH19="","Ataque","Ataque "&amp;IF(($NH19+2*IF(COUNTIF($RK19:$RN19,"Precisão")&gt;0,1,0))&gt;=0,"+","−")&amp;ABS(($NH19+2*IF(COUNTIF($RK19:$RN19,"Precisão")&gt;0,1,0))))&amp;IF($OD19&gt;0," · TR"&amp;IF($NI19="",""," CD "&amp;$NI19),""),IF(LEFT($QC19,2)="TR",$QC19&amp;IF($NI19="",""," · CD "&amp;$NI19)&amp;IF(COUNTIF($RK19:$RN19,"Certeiro")&gt;0,"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COUNTIF($RK19:$RN19,"Longe")+3*COUNTIF($RK19:$RN19,"Muito Longe")</f>
        <v/>
      </c>
      <c r="QG19" s="161">
        <f>COUNTIF($RK19:$RN19,"Maior")+3*COUNTIF($RK19:$RN19,"Muito Maior")</f>
        <v/>
      </c>
      <c r="QH19" s="161">
        <f>IF($NJ19=0,0,CHOOSE(1+INDEX($AC$2:$AC$11,$NJ19),0,$QF19,$QG19,$QF19+$QG19))</f>
        <v/>
      </c>
      <c r="QI19" s="161">
        <f>IF($NJ19=0,0,CHOOSE(1+INDEX($AD$2:$AD$11,$NJ19),0,$QF19,$QG19,$QF19+$QG19))</f>
        <v/>
      </c>
      <c r="QJ19" s="161">
        <f>IF(OR($ND19=0,$NJ19=0),"",INDEX($AI$2:$AN$41,($NJ19-1)*4+IF($MS19=0,1,IF($MS19&lt;=5,2,IF($MS19=6,3,4))),1+MIN(5,$QH19))&amp;INDEX($AO$2:$AT$41,($NJ19-1)*4+IF($MS19=0,1,IF($MS19&lt;=5,2,IF($MS19=6,3,4))),1+MIN(5,$QI19))&amp;IF(INDEX($AE$2:$AE$11,$NJ19)=1,IF(COUNTIF($RK19:$RN19,"Mais Um")&gt;0," · +"&amp;COUNTIF($RK19:$RN19,"Mais Um")&amp;IF(COUNTIF($RK19:$RN19,"Mais Um")&gt;1," alvos"," alvo"),"")&amp;IF(COUNTIF($RK19:$RN19,"Rajada")&gt;0,IF($MS19=0,"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c r="RK19">
        <f>IF($MX19="","",IFERROR(VLOOKUP(SUBSTITUTE(SUBSTITUTE(SUBSTITUTE($MX19,"~","~~"),"*","~*"),"?","~?"),'DADOS_MELHORIAS'!$O$2:$X$113,10,FALSE),$MX19))</f>
        <v/>
      </c>
      <c r="RL19">
        <f>IF($MY19="","",IFERROR(VLOOKUP(SUBSTITUTE(SUBSTITUTE(SUBSTITUTE($MY19,"~","~~"),"*","~*"),"?","~?"),'DADOS_MELHORIAS'!$O$2:$X$113,10,FALSE),$MY19))</f>
        <v/>
      </c>
      <c r="RM19">
        <f>IF($MZ19="","",IFERROR(VLOOKUP(SUBSTITUTE(SUBSTITUTE(SUBSTITUTE($MZ19,"~","~~"),"*","~*"),"?","~?"),'DADOS_MELHORIAS'!$O$2:$X$113,10,FALSE),$MZ19))</f>
        <v/>
      </c>
      <c r="RN19">
        <f>IF($NA19="","",IFERROR(VLOOKUP(SUBSTITUTE(SUBSTITUTE(SUBSTITUTE($NA19,"~","~~"),"*","~*"),"?","~?"),'DADOS_MELHORIAS'!$O$2:$X$113,10,FALSE),$NA19))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IFERROR(MATCH($MU20,$V$2:$V$11,0),0)</f>
        <v/>
      </c>
      <c r="NK20" s="161">
        <f>IFERROR(VLOOKUP(SUBSTITUTE(SUBSTITUTE(SUBSTITUTE($MX20,"~","~~"),"*","~*"),"?","~?"),'DADOS_MELHORIAS'!$AG$2:$AL$113,2,FALSE),"")</f>
        <v/>
      </c>
      <c r="NL20" s="161">
        <f>IFERROR(VLOOKUP(SUBSTITUTE(SUBSTITUTE(SUBSTITUTE($MY20,"~","~~"),"*","~*"),"?","~?"),'DADOS_MELHORIAS'!$AG$2:$AL$113,2,FALSE),"")</f>
        <v/>
      </c>
      <c r="NM20" s="161">
        <f>IFERROR(VLOOKUP(SUBSTITUTE(SUBSTITUTE(SUBSTITUTE($MZ20,"~","~~"),"*","~*"),"?","~?"),'DADOS_MELHORIAS'!$AG$2:$AL$113,2,FALSE),"")</f>
        <v/>
      </c>
      <c r="NN20" s="161">
        <f>IFERROR(VLOOKUP(SUBSTITUTE(SUBSTITUTE(SUBSTITUTE($NA20,"~","~~"),"*","~*"),"?","~?"),'DADOS_MELHORIAS'!$AG$2:$AL$113,2,FALSE),"")</f>
        <v/>
      </c>
      <c r="NO20" s="161">
        <f>IFERROR(VLOOKUP(SUBSTITUTE(SUBSTITUTE(SUBSTITUTE($MX20,"~","~~"),"*","~*"),"?","~?"),'DADOS_MELHORIAS'!$AG$2:$AL$113,3,FALSE),0)</f>
        <v/>
      </c>
      <c r="NP20" s="161">
        <f>IFERROR(VLOOKUP(SUBSTITUTE(SUBSTITUTE(SUBSTITUTE($MY20,"~","~~"),"*","~*"),"?","~?"),'DADOS_MELHORIAS'!$AG$2:$AL$113,3,FALSE),0)</f>
        <v/>
      </c>
      <c r="NQ20" s="161">
        <f>IFERROR(VLOOKUP(SUBSTITUTE(SUBSTITUTE(SUBSTITUTE($MZ20,"~","~~"),"*","~*"),"?","~?"),'DADOS_MELHORIAS'!$AG$2:$AL$113,3,FALSE),0)</f>
        <v/>
      </c>
      <c r="NR20" s="161">
        <f>IFERROR(VLOOKUP(SUBSTITUTE(SUBSTITUTE(SUBSTITUTE($NA20,"~","~~"),"*","~*"),"?","~?"),'DADOS_MELHORIAS'!$AG$2:$AL$113,3,FALSE),0)</f>
        <v/>
      </c>
      <c r="NS20" s="161">
        <f>IF($MS20=0,0,IF($NJ20=0,0,INDEX($X$2:$X$11,$NJ20)))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IF($NJ20=0,0,IF(INDEX($W$2:$W$11,$NJ20)="",0,IF((COUNTIF(INDEX($EL$2:$EP$13,$MO20,0),INDEX($W$2:$W$11,$NJ20))+COUNTIF(INDEX($QV$2:$QY$13,$MO20,0),INDEX($W$2:$W$11,$NJ20)))=0,1,0)))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SUBSTITUTE(SUBSTITUTE(SUBSTITUTE($MX20,"~","~~"),"*","~*"),"?","~?"),'DADOS_MELHORIAS'!$AG$2:$AL$113,4,FALSE),0)+IFERROR(VLOOKUP(SUBSTITUTE(SUBSTITUTE(SUBSTITUTE($MY20,"~","~~"),"*","~*"),"?","~?"),'DADOS_MELHORIAS'!$AG$2:$AL$113,4,FALSE),0)+IFERROR(VLOOKUP(SUBSTITUTE(SUBSTITUTE(SUBSTITUTE($MZ20,"~","~~"),"*","~*"),"?","~?"),'DADOS_MELHORIAS'!$AG$2:$AL$113,4,FALSE),0)+IFERROR(VLOOKUP(SUBSTITUTE(SUBSTITUTE(SUBSTITUTE($NA20,"~","~~"),"*","~*"),"?","~?"),'DADOS_MELHORIAS'!$AG$2:$AL$113,4,FALSE),0)</f>
        <v/>
      </c>
      <c r="OD20" s="161">
        <f>IFERROR(VLOOKUP(SUBSTITUTE(SUBSTITUTE(SUBSTITUTE($MX20,"~","~~"),"*","~*"),"?","~?"),'DADOS_MELHORIAS'!$AG$2:$AL$113,6,FALSE),0)+IFERROR(VLOOKUP(SUBSTITUTE(SUBSTITUTE(SUBSTITUTE($MY20,"~","~~"),"*","~*"),"?","~?"),'DADOS_MELHORIAS'!$AG$2:$AL$113,6,FALSE),0)+IFERROR(VLOOKUP(SUBSTITUTE(SUBSTITUTE(SUBSTITUTE($MZ20,"~","~~"),"*","~*"),"?","~?"),'DADOS_MELHORIAS'!$AG$2:$AL$113,6,FALSE),0)+IFERROR(VLOOKUP(SUBSTITUTE(SUBSTITUTE(SUBSTITUTE($NA20,"~","~~"),"*","~*"),"?","~?"),'DADOS_MELHORIAS'!$AG$2:$AL$113,6,FALSE),0)</f>
        <v/>
      </c>
      <c r="OE20" s="161">
        <f>TEXTJOIN(", ",TRUE,IF(IFERROR(VLOOKUP(SUBSTITUTE(SUBSTITUTE(SUBSTITUTE($MX20,"~","~~"),"*","~*"),"?","~?"),'DADOS_MELHORIAS'!$AG$2:$AL$113,5,FALSE),0)=1,$MX20,""),IF(IFERROR(VLOOKUP(SUBSTITUTE(SUBSTITUTE(SUBSTITUTE($MY20,"~","~~"),"*","~*"),"?","~?"),'DADOS_MELHORIAS'!$AG$2:$AL$113,5,FALSE),0)=1,$MY20,""),IF(IFERROR(VLOOKUP(SUBSTITUTE(SUBSTITUTE(SUBSTITUTE($MZ20,"~","~~"),"*","~*"),"?","~?"),'DADOS_MELHORIAS'!$AG$2:$AL$113,5,FALSE),0)=1,$MZ20,""),IF(IFERROR(VLOOKUP(SUBSTITUTE(SUBSTITUTE(SUBSTITUTE($NA20,"~","~~"),"*","~*"),"?","~?"),'DADOS_MELHORIAS'!$AG$2:$AL$113,5,FALSE),0)=1,$NA20,""))</f>
        <v/>
      </c>
      <c r="OF20" s="161">
        <f>IF($NJ20=0,0,INDEX($Y$2:$Y$11,$NJ20))</f>
        <v/>
      </c>
      <c r="OG20" s="161">
        <f>IF($NJ20=0,0,INDEX($Z$2:$Z$11,$NJ20))</f>
        <v/>
      </c>
      <c r="OH20" s="161">
        <f>IF($NJ20=0,0,INDEX($AB$2:$AB$11,$NJ20))</f>
        <v/>
      </c>
      <c r="OI20" s="161">
        <f>IFERROR(VLOOKUP(SUBSTITUTE(SUBSTITUTE(SUBSTITUTE($NB20,"~","~~"),"*","~*"),"?","~?"),'DADOS_RESTRICOES'!$M$2:$Q$54,3,FALSE),0)</f>
        <v/>
      </c>
      <c r="OJ20" s="161">
        <f>IFERROR(VLOOKUP(SUBSTITUTE(SUBSTITUTE(SUBSTITUTE($NC20,"~","~~"),"*","~*"),"?","~?"),'DADOS_RESTRICOES'!$M$2:$Q$54,3,FALSE),0)</f>
        <v/>
      </c>
      <c r="OK20" s="161">
        <f>IFERROR(VLOOKUP(SUBSTITUTE(SUBSTITUTE(SUBSTITUTE($NB20,"~","~~"),"*","~*"),"?","~?"),'DADOS_RESTRICOES'!$M$2:$Q$54,2,FALSE),"")</f>
        <v/>
      </c>
      <c r="OL20" s="161">
        <f>IFERROR(VLOOKUP(SUBSTITUTE(SUBSTITUTE(SUBSTITUTE($NC20,"~","~~"),"*","~*"),"?","~?"),'DADOS_RESTRICOES'!$M$2:$Q$54,2,FALSE),"")</f>
        <v/>
      </c>
      <c r="OM20" s="161">
        <f>COUNTIF($NS20:$NW20,1)</f>
        <v/>
      </c>
      <c r="ON20" s="161">
        <f>COUNTIF($NS20:$NW20,2)</f>
        <v/>
      </c>
      <c r="OO20" s="161">
        <f>COUNTIF($NS20:$NW20,3)</f>
        <v/>
      </c>
      <c r="OP20" s="161">
        <f>COUNTIF($NS20:$NW20,4)</f>
        <v/>
      </c>
      <c r="OQ20" s="161">
        <f>COUNTIF($NS20:$NW20,5)</f>
        <v/>
      </c>
      <c r="OR20" s="161">
        <f>COUNTIF($NS20:$NW20,6)</f>
        <v/>
      </c>
      <c r="OS20" s="161">
        <f>COUNTIF($OI20:$OJ20,1)</f>
        <v/>
      </c>
      <c r="OT20" s="161">
        <f>COUNTIF($OI20:$OJ20,2)+$OF20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IF($MS20=0,0,(IF(COUNTIF($RK20:$RN20,"Salto")&gt;0,1,0)+IF(COUNTIF($RK20:$RN20,"Queima")&gt;0,1,0)+IF(COUNTIF($RK20:$RN20,"Estilhaço")&gt;0,1,0))*FLOOR($PD20/2,1))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SUBSTITUTE(SUBSTITUTE(SUBSTITUTE($NB20,"~","~~"),"*","~*"),"?","~?"),'DADOS_RESTRICOES'!$M$2:$Q$54,4,FALSE),0)+IFERROR(VLOOKUP(SUBSTITUTE(SUBSTITUTE(SUBSTITUTE($NC20,"~","~~"),"*","~*"),"?","~?"),'DADOS_RESTRICOES'!$M$2:$Q$54,4,FALSE),0)&gt;1,$OK20&amp;" e "&amp;$OL20&amp;" são as duas de frequência",""),IF(AND((COUNTIF($RK20:$RN20,"Rápido")+COUNTIF($OK20:$OL20,"Rápido"))&gt;0,(COUNTIF($MX20:$NA20,"Atrasar")+COUNTIF($OK20:$OL20,"Atrasar"))&gt;0),"Rápido não entra com Atrasar",""),IF(AND((COUNTIF($RK20:$RN20,"Reação")+COUNTIF($OK20:$OL20,"Reação"))&gt;0,(COUNTIF($RK20:$RN20,"Rápido")+COUNTIF($OK20:$OL20,"Rápido"))&gt;0),"Reação não entra com Rápido",""),IF(AND((COUNTIF($RK20:$RN20,"Reação")+COUNTIF($OK20:$OL20,"Reação"))&gt;0,(COUNTIF($RK20:$RN20,"Armado")+COUNTIF($OK20:$OL20,"Armado"))&gt;0),"Reação não entra com Armado",""),IF(AND((COUNTIF($RK20:$RN20,"Reação")+COUNTIF($OK20:$OL20,"Reação"))&gt;0,(COUNTIF($MX20:$NA20,"Atrasar")+COUNTIF($OK20:$OL20,"Atrasar"))&gt;0),"Reação não entra com Atrasar",""),IF(AND((COUNTIF($RK20:$RN20,"Reação")+COUNTIF($OK20:$OL20,"Reação"))&gt;0,(COUNTIF($MX20:$NA20,"Parado")+COUNTIF($OK20:$OL20,"Parado"))&gt;0),"Reação não entra com Parado",""),IF(AND((COUNTIF($MX20:$NA20,"Atrasar")+COUNTIF($OK20:$OL20,"Atrasar"))&gt;0,(COUNTIF($MX20:$NA20,"Parado")+COUNTIF($OK20:$OL20,"Parado"))&gt;0),"Atrasar não entra com Parado",""),IF(AND((COUNTIF($RK20:$RN20,"Armado")+COUNTIF($OK20:$OL20,"Armado"))&gt;0,(COUNTIF($MX20:$NA20,"Carregar")+COUNTIF($OK20:$OL20,"Carregar"))&gt;0),"Armado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Resistência",""),IF(AND(COUNTIF($RK20:$RN20,"Inescapável")&gt;0,OR($OU20&gt;1,$OV20&gt;0)),"Inescapável não aceita outra peça",""),IF(AND($MS20&gt;0,$PD20*IF(COUNTIF($RK20:$RN20,"Remate")&gt;0,1.25,1)+$PE20&gt;4*$MS20),($PD20*IF(COUNTIF($RK20:$RN20,"Remate")&gt;0,1.25,1)+$PE20)&amp;" dados somando repetições"&amp;IF(COUNTIF($RK20:$RN20,"Remate")&gt;0," e o Remate","")&amp;": o teto da Classe "&amp;$MS20&amp;" é "&amp;4*$MS20,""))),IF(AND($MX20&lt;&gt;"",COUNTIF('DADOS_MELHORIAS'!$O$2:$O$113,SUBSTITUTE(SUBSTITUTE(SUBSTITUTE($MX20,"~","~~"),"*","~*"),"?","~?"))=0),"Melhoria não cadastrada ou com erro: "&amp;$MX20,""),IF(AND($MY20&lt;&gt;"",COUNTIF('DADOS_MELHORIAS'!$O$2:$O$113,SUBSTITUTE(SUBSTITUTE(SUBSTITUTE($MY20,"~","~~"),"*","~*"),"?","~?"))=0),"Melhoria não cadastrada ou com erro: "&amp;$MY20,""),IF(AND($MZ20&lt;&gt;"",COUNTIF('DADOS_MELHORIAS'!$O$2:$O$113,SUBSTITUTE(SUBSTITUTE(SUBSTITUTE($MZ20,"~","~~"),"*","~*"),"?","~?"))=0),"Melhoria não cadastrada ou com erro: "&amp;$MZ20,""),IF(AND($NA20&lt;&gt;"",COUNTIF('DADOS_MELHORIAS'!$O$2:$O$113,SUBSTITUTE(SUBSTITUTE(SUBSTITUTE($NA20,"~","~~"),"*","~*"),"?","~?"))=0),"Melhoria não cadastrada ou com erro: "&amp;$NA20,""),IF(AND($NB20&lt;&gt;"",COUNTIF('DADOS_RESTRICOES'!$M$2:$M$54,SUBSTITUTE(SUBSTITUTE(SUBSTITUTE($NB20,"~","~~"),"*","~*"),"?","~?"))=0),"Restrição não cadastrada ou com erro: "&amp;$NB20,""),IF(AND($NC20&lt;&gt;"",COUNTIF('DADOS_RESTRICOES'!$M$2:$M$54,SUBSTITUTE(SUBSTITUTE(SUBSTITUTE($NC20,"~","~~"),"*","~*"),"?","~?"))=0),"Restrição não cadastrada ou com erro: "&amp;$NC20,"")))</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dela",IF(COUNTIF($OK20:$OL20,"Atrasar")&gt;0,"Sua Ação Completa",IF(COUNTIF($RK20:$RN20,"Rápido")&gt;0,"Sua Bônus",IF(COUNTIF($RK20:$RN20,"Reação")&gt;0,"Sua Reação","Sua Padrão")))&amp;" + a básica dela"&amp;IF(COUNTIF($RK20:$RN20,"Reação")&gt;0," e a coletiva","")&amp;IF(COUNTIF($OK20:$OL20,"Carregar")&gt;0," · em dois turnos","")))</f>
        <v/>
      </c>
      <c r="QC20" s="161">
        <f>IF($MW20&lt;&gt;"",$MW20,IF($NJ20=0,"",INDEX($AA$2:$AA$11,$NJ20)))</f>
        <v/>
      </c>
      <c r="QD20" s="161">
        <f>IF(OR($ND20=0,$NJ20=0),"",IF(COUNTIF($RK20:$RN20,"Inescapável")&gt;0,"Automático",IF($QC20="Ataque",IF($NH20="","Ataque","Ataque "&amp;IF(($NH20+2*IF(COUNTIF($RK20:$RN20,"Precisão")&gt;0,1,0))&gt;=0,"+","−")&amp;ABS(($NH20+2*IF(COUNTIF($RK20:$RN20,"Precisão")&gt;0,1,0))))&amp;IF($OD20&gt;0," · TR"&amp;IF($NI20="",""," CD "&amp;$NI20),""),IF(LEFT($QC20,2)="TR",$QC20&amp;IF($NI20="",""," · CD "&amp;$NI20)&amp;IF(COUNTIF($RK20:$RN20,"Certeiro")&gt;0,"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COUNTIF($RK20:$RN20,"Longe")+3*COUNTIF($RK20:$RN20,"Muito Longe")</f>
        <v/>
      </c>
      <c r="QG20" s="161">
        <f>COUNTIF($RK20:$RN20,"Maior")+3*COUNTIF($RK20:$RN20,"Muito Maior")</f>
        <v/>
      </c>
      <c r="QH20" s="161">
        <f>IF($NJ20=0,0,CHOOSE(1+INDEX($AC$2:$AC$11,$NJ20),0,$QF20,$QG20,$QF20+$QG20))</f>
        <v/>
      </c>
      <c r="QI20" s="161">
        <f>IF($NJ20=0,0,CHOOSE(1+INDEX($AD$2:$AD$11,$NJ20),0,$QF20,$QG20,$QF20+$QG20))</f>
        <v/>
      </c>
      <c r="QJ20" s="161">
        <f>IF(OR($ND20=0,$NJ20=0),"",INDEX($AI$2:$AN$41,($NJ20-1)*4+IF($MS20=0,1,IF($MS20&lt;=5,2,IF($MS20=6,3,4))),1+MIN(5,$QH20))&amp;INDEX($AO$2:$AT$41,($NJ20-1)*4+IF($MS20=0,1,IF($MS20&lt;=5,2,IF($MS20=6,3,4))),1+MIN(5,$QI20))&amp;IF(INDEX($AE$2:$AE$11,$NJ20)=1,IF(COUNTIF($RK20:$RN20,"Mais Um")&gt;0," · +"&amp;COUNTIF($RK20:$RN20,"Mais Um")&amp;IF(COUNTIF($RK20:$RN20,"Mais Um")&gt;1," alvos"," alvo"),"")&amp;IF(COUNTIF($RK20:$RN20,"Rajada")&gt;0,IF($MS20=0,"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c r="RK20">
        <f>IF($MX20="","",IFERROR(VLOOKUP(SUBSTITUTE(SUBSTITUTE(SUBSTITUTE($MX20,"~","~~"),"*","~*"),"?","~?"),'DADOS_MELHORIAS'!$O$2:$X$113,10,FALSE),$MX20))</f>
        <v/>
      </c>
      <c r="RL20">
        <f>IF($MY20="","",IFERROR(VLOOKUP(SUBSTITUTE(SUBSTITUTE(SUBSTITUTE($MY20,"~","~~"),"*","~*"),"?","~?"),'DADOS_MELHORIAS'!$O$2:$X$113,10,FALSE),$MY20))</f>
        <v/>
      </c>
      <c r="RM20">
        <f>IF($MZ20="","",IFERROR(VLOOKUP(SUBSTITUTE(SUBSTITUTE(SUBSTITUTE($MZ20,"~","~~"),"*","~*"),"?","~?"),'DADOS_MELHORIAS'!$O$2:$X$113,10,FALSE),$MZ20))</f>
        <v/>
      </c>
      <c r="RN20">
        <f>IF($NA20="","",IFERROR(VLOOKUP(SUBSTITUTE(SUBSTITUTE(SUBSTITUTE($NA20,"~","~~"),"*","~*"),"?","~?"),'DADOS_MELHORIAS'!$O$2:$X$113,10,FALSE),$NA20))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IFERROR(MATCH($MU21,$V$2:$V$11,0),0)</f>
        <v/>
      </c>
      <c r="NK21" s="161">
        <f>IFERROR(VLOOKUP(SUBSTITUTE(SUBSTITUTE(SUBSTITUTE($MX21,"~","~~"),"*","~*"),"?","~?"),'DADOS_MELHORIAS'!$AG$2:$AL$113,2,FALSE),"")</f>
        <v/>
      </c>
      <c r="NL21" s="161">
        <f>IFERROR(VLOOKUP(SUBSTITUTE(SUBSTITUTE(SUBSTITUTE($MY21,"~","~~"),"*","~*"),"?","~?"),'DADOS_MELHORIAS'!$AG$2:$AL$113,2,FALSE),"")</f>
        <v/>
      </c>
      <c r="NM21" s="161">
        <f>IFERROR(VLOOKUP(SUBSTITUTE(SUBSTITUTE(SUBSTITUTE($MZ21,"~","~~"),"*","~*"),"?","~?"),'DADOS_MELHORIAS'!$AG$2:$AL$113,2,FALSE),"")</f>
        <v/>
      </c>
      <c r="NN21" s="161">
        <f>IFERROR(VLOOKUP(SUBSTITUTE(SUBSTITUTE(SUBSTITUTE($NA21,"~","~~"),"*","~*"),"?","~?"),'DADOS_MELHORIAS'!$AG$2:$AL$113,2,FALSE),"")</f>
        <v/>
      </c>
      <c r="NO21" s="161">
        <f>IFERROR(VLOOKUP(SUBSTITUTE(SUBSTITUTE(SUBSTITUTE($MX21,"~","~~"),"*","~*"),"?","~?"),'DADOS_MELHORIAS'!$AG$2:$AL$113,3,FALSE),0)</f>
        <v/>
      </c>
      <c r="NP21" s="161">
        <f>IFERROR(VLOOKUP(SUBSTITUTE(SUBSTITUTE(SUBSTITUTE($MY21,"~","~~"),"*","~*"),"?","~?"),'DADOS_MELHORIAS'!$AG$2:$AL$113,3,FALSE),0)</f>
        <v/>
      </c>
      <c r="NQ21" s="161">
        <f>IFERROR(VLOOKUP(SUBSTITUTE(SUBSTITUTE(SUBSTITUTE($MZ21,"~","~~"),"*","~*"),"?","~?"),'DADOS_MELHORIAS'!$AG$2:$AL$113,3,FALSE),0)</f>
        <v/>
      </c>
      <c r="NR21" s="161">
        <f>IFERROR(VLOOKUP(SUBSTITUTE(SUBSTITUTE(SUBSTITUTE($NA21,"~","~~"),"*","~*"),"?","~?"),'DADOS_MELHORIAS'!$AG$2:$AL$113,3,FALSE),0)</f>
        <v/>
      </c>
      <c r="NS21" s="161">
        <f>IF($MS21=0,0,IF($NJ21=0,0,INDEX($X$2:$X$11,$NJ21)))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IF($NJ21=0,0,IF(INDEX($W$2:$W$11,$NJ21)="",0,IF((COUNTIF(INDEX($EL$2:$EP$13,$MO21,0),INDEX($W$2:$W$11,$NJ21))+COUNTIF(INDEX($QV$2:$QY$13,$MO21,0),INDEX($W$2:$W$11,$NJ21)))=0,1,0)))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SUBSTITUTE(SUBSTITUTE(SUBSTITUTE($MX21,"~","~~"),"*","~*"),"?","~?"),'DADOS_MELHORIAS'!$AG$2:$AL$113,4,FALSE),0)+IFERROR(VLOOKUP(SUBSTITUTE(SUBSTITUTE(SUBSTITUTE($MY21,"~","~~"),"*","~*"),"?","~?"),'DADOS_MELHORIAS'!$AG$2:$AL$113,4,FALSE),0)+IFERROR(VLOOKUP(SUBSTITUTE(SUBSTITUTE(SUBSTITUTE($MZ21,"~","~~"),"*","~*"),"?","~?"),'DADOS_MELHORIAS'!$AG$2:$AL$113,4,FALSE),0)+IFERROR(VLOOKUP(SUBSTITUTE(SUBSTITUTE(SUBSTITUTE($NA21,"~","~~"),"*","~*"),"?","~?"),'DADOS_MELHORIAS'!$AG$2:$AL$113,4,FALSE),0)</f>
        <v/>
      </c>
      <c r="OD21" s="161">
        <f>IFERROR(VLOOKUP(SUBSTITUTE(SUBSTITUTE(SUBSTITUTE($MX21,"~","~~"),"*","~*"),"?","~?"),'DADOS_MELHORIAS'!$AG$2:$AL$113,6,FALSE),0)+IFERROR(VLOOKUP(SUBSTITUTE(SUBSTITUTE(SUBSTITUTE($MY21,"~","~~"),"*","~*"),"?","~?"),'DADOS_MELHORIAS'!$AG$2:$AL$113,6,FALSE),0)+IFERROR(VLOOKUP(SUBSTITUTE(SUBSTITUTE(SUBSTITUTE($MZ21,"~","~~"),"*","~*"),"?","~?"),'DADOS_MELHORIAS'!$AG$2:$AL$113,6,FALSE),0)+IFERROR(VLOOKUP(SUBSTITUTE(SUBSTITUTE(SUBSTITUTE($NA21,"~","~~"),"*","~*"),"?","~?"),'DADOS_MELHORIAS'!$AG$2:$AL$113,6,FALSE),0)</f>
        <v/>
      </c>
      <c r="OE21" s="161">
        <f>TEXTJOIN(", ",TRUE,IF(IFERROR(VLOOKUP(SUBSTITUTE(SUBSTITUTE(SUBSTITUTE($MX21,"~","~~"),"*","~*"),"?","~?"),'DADOS_MELHORIAS'!$AG$2:$AL$113,5,FALSE),0)=1,$MX21,""),IF(IFERROR(VLOOKUP(SUBSTITUTE(SUBSTITUTE(SUBSTITUTE($MY21,"~","~~"),"*","~*"),"?","~?"),'DADOS_MELHORIAS'!$AG$2:$AL$113,5,FALSE),0)=1,$MY21,""),IF(IFERROR(VLOOKUP(SUBSTITUTE(SUBSTITUTE(SUBSTITUTE($MZ21,"~","~~"),"*","~*"),"?","~?"),'DADOS_MELHORIAS'!$AG$2:$AL$113,5,FALSE),0)=1,$MZ21,""),IF(IFERROR(VLOOKUP(SUBSTITUTE(SUBSTITUTE(SUBSTITUTE($NA21,"~","~~"),"*","~*"),"?","~?"),'DADOS_MELHORIAS'!$AG$2:$AL$113,5,FALSE),0)=1,$NA21,""))</f>
        <v/>
      </c>
      <c r="OF21" s="161">
        <f>IF($NJ21=0,0,INDEX($Y$2:$Y$11,$NJ21))</f>
        <v/>
      </c>
      <c r="OG21" s="161">
        <f>IF($NJ21=0,0,INDEX($Z$2:$Z$11,$NJ21))</f>
        <v/>
      </c>
      <c r="OH21" s="161">
        <f>IF($NJ21=0,0,INDEX($AB$2:$AB$11,$NJ21))</f>
        <v/>
      </c>
      <c r="OI21" s="161">
        <f>IFERROR(VLOOKUP(SUBSTITUTE(SUBSTITUTE(SUBSTITUTE($NB21,"~","~~"),"*","~*"),"?","~?"),'DADOS_RESTRICOES'!$M$2:$Q$54,3,FALSE),0)</f>
        <v/>
      </c>
      <c r="OJ21" s="161">
        <f>IFERROR(VLOOKUP(SUBSTITUTE(SUBSTITUTE(SUBSTITUTE($NC21,"~","~~"),"*","~*"),"?","~?"),'DADOS_RESTRICOES'!$M$2:$Q$54,3,FALSE),0)</f>
        <v/>
      </c>
      <c r="OK21" s="161">
        <f>IFERROR(VLOOKUP(SUBSTITUTE(SUBSTITUTE(SUBSTITUTE($NB21,"~","~~"),"*","~*"),"?","~?"),'DADOS_RESTRICOES'!$M$2:$Q$54,2,FALSE),"")</f>
        <v/>
      </c>
      <c r="OL21" s="161">
        <f>IFERROR(VLOOKUP(SUBSTITUTE(SUBSTITUTE(SUBSTITUTE($NC21,"~","~~"),"*","~*"),"?","~?"),'DADOS_RESTRICOES'!$M$2:$Q$54,2,FALSE),"")</f>
        <v/>
      </c>
      <c r="OM21" s="161">
        <f>COUNTIF($NS21:$NW21,1)</f>
        <v/>
      </c>
      <c r="ON21" s="161">
        <f>COUNTIF($NS21:$NW21,2)</f>
        <v/>
      </c>
      <c r="OO21" s="161">
        <f>COUNTIF($NS21:$NW21,3)</f>
        <v/>
      </c>
      <c r="OP21" s="161">
        <f>COUNTIF($NS21:$NW21,4)</f>
        <v/>
      </c>
      <c r="OQ21" s="161">
        <f>COUNTIF($NS21:$NW21,5)</f>
        <v/>
      </c>
      <c r="OR21" s="161">
        <f>COUNTIF($NS21:$NW21,6)</f>
        <v/>
      </c>
      <c r="OS21" s="161">
        <f>COUNTIF($OI21:$OJ21,1)</f>
        <v/>
      </c>
      <c r="OT21" s="161">
        <f>COUNTIF($OI21:$OJ21,2)+$OF21</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IF($MS21=0,0,(IF(COUNTIF($RK21:$RN21,"Salto")&gt;0,1,0)+IF(COUNTIF($RK21:$RN21,"Queima")&gt;0,1,0)+IF(COUNTIF($RK21:$RN21,"Estilhaço")&gt;0,1,0))*FLOOR($PD21/2,1))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SUBSTITUTE(SUBSTITUTE(SUBSTITUTE($NB21,"~","~~"),"*","~*"),"?","~?"),'DADOS_RESTRICOES'!$M$2:$Q$54,4,FALSE),0)+IFERROR(VLOOKUP(SUBSTITUTE(SUBSTITUTE(SUBSTITUTE($NC21,"~","~~"),"*","~*"),"?","~?"),'DADOS_RESTRICOES'!$M$2:$Q$54,4,FALSE),0)&gt;1,$OK21&amp;" e "&amp;$OL21&amp;" são as duas de frequência",""),IF(AND((COUNTIF($RK21:$RN21,"Rápido")+COUNTIF($OK21:$OL21,"Rápido"))&gt;0,(COUNTIF($MX21:$NA21,"Atrasar")+COUNTIF($OK21:$OL21,"Atrasar"))&gt;0),"Rápido não entra com Atrasar",""),IF(AND((COUNTIF($RK21:$RN21,"Reação")+COUNTIF($OK21:$OL21,"Reação"))&gt;0,(COUNTIF($RK21:$RN21,"Rápido")+COUNTIF($OK21:$OL21,"Rápido"))&gt;0),"Reação não entra com Rápido",""),IF(AND((COUNTIF($RK21:$RN21,"Reação")+COUNTIF($OK21:$OL21,"Reação"))&gt;0,(COUNTIF($RK21:$RN21,"Armado")+COUNTIF($OK21:$OL21,"Armado"))&gt;0),"Reação não entra com Armado",""),IF(AND((COUNTIF($RK21:$RN21,"Reação")+COUNTIF($OK21:$OL21,"Reação"))&gt;0,(COUNTIF($MX21:$NA21,"Atrasar")+COUNTIF($OK21:$OL21,"Atrasar"))&gt;0),"Reação não entra com Atrasar",""),IF(AND((COUNTIF($RK21:$RN21,"Reação")+COUNTIF($OK21:$OL21,"Reação"))&gt;0,(COUNTIF($MX21:$NA21,"Parado")+COUNTIF($OK21:$OL21,"Parado"))&gt;0),"Reação não entra com Parado",""),IF(AND((COUNTIF($MX21:$NA21,"Atrasar")+COUNTIF($OK21:$OL21,"Atrasar"))&gt;0,(COUNTIF($MX21:$NA21,"Parado")+COUNTIF($OK21:$OL21,"Parado"))&gt;0),"Atrasar não entra com Parado",""),IF(AND((COUNTIF($RK21:$RN21,"Armado")+COUNTIF($OK21:$OL21,"Armado"))&gt;0,(COUNTIF($MX21:$NA21,"Carregar")+COUNTIF($OK21:$OL21,"Carregar"))&gt;0),"Armado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Resistência",""),IF(AND(COUNTIF($RK21:$RN21,"Inescapável")&gt;0,OR($OU21&gt;1,$OV21&gt;0)),"Inescapável não aceita outra peça",""),IF(AND($MS21&gt;0,$PD21*IF(COUNTIF($RK21:$RN21,"Remate")&gt;0,1.25,1)+$PE21&gt;4*$MS21),($PD21*IF(COUNTIF($RK21:$RN21,"Remate")&gt;0,1.25,1)+$PE21)&amp;" dados somando repetições"&amp;IF(COUNTIF($RK21:$RN21,"Remate")&gt;0," e o Remate","")&amp;": o teto da Classe "&amp;$MS21&amp;" é "&amp;4*$MS21,""))),IF(AND($MX21&lt;&gt;"",COUNTIF('DADOS_MELHORIAS'!$O$2:$O$113,SUBSTITUTE(SUBSTITUTE(SUBSTITUTE($MX21,"~","~~"),"*","~*"),"?","~?"))=0),"Melhoria não cadastrada ou com erro: "&amp;$MX21,""),IF(AND($MY21&lt;&gt;"",COUNTIF('DADOS_MELHORIAS'!$O$2:$O$113,SUBSTITUTE(SUBSTITUTE(SUBSTITUTE($MY21,"~","~~"),"*","~*"),"?","~?"))=0),"Melhoria não cadastrada ou com erro: "&amp;$MY21,""),IF(AND($MZ21&lt;&gt;"",COUNTIF('DADOS_MELHORIAS'!$O$2:$O$113,SUBSTITUTE(SUBSTITUTE(SUBSTITUTE($MZ21,"~","~~"),"*","~*"),"?","~?"))=0),"Melhoria não cadastrada ou com erro: "&amp;$MZ21,""),IF(AND($NA21&lt;&gt;"",COUNTIF('DADOS_MELHORIAS'!$O$2:$O$113,SUBSTITUTE(SUBSTITUTE(SUBSTITUTE($NA21,"~","~~"),"*","~*"),"?","~?"))=0),"Melhoria não cadastrada ou com erro: "&amp;$NA21,""),IF(AND($NB21&lt;&gt;"",COUNTIF('DADOS_RESTRICOES'!$M$2:$M$54,SUBSTITUTE(SUBSTITUTE(SUBSTITUTE($NB21,"~","~~"),"*","~*"),"?","~?"))=0),"Restrição não cadastrada ou com erro: "&amp;$NB21,""),IF(AND($NC21&lt;&gt;"",COUNTIF('DADOS_RESTRICOES'!$M$2:$M$54,SUBSTITUTE(SUBSTITUTE(SUBSTITUTE($NC21,"~","~~"),"*","~*"),"?","~?"))=0),"Restrição não cadastrada ou com erro: "&amp;$NC21,"")))</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dela",IF(COUNTIF($OK21:$OL21,"Atrasar")&gt;0,"Sua Ação Completa",IF(COUNTIF($RK21:$RN21,"Rápido")&gt;0,"Sua Bônus",IF(COUNTIF($RK21:$RN21,"Reação")&gt;0,"Sua Reação","Sua Padrão")))&amp;" + a básica dela"&amp;IF(COUNTIF($RK21:$RN21,"Reação")&gt;0," e a coletiva","")&amp;IF(COUNTIF($OK21:$OL21,"Carregar")&gt;0," · em dois turnos","")))</f>
        <v/>
      </c>
      <c r="QC21" s="161">
        <f>IF($MW21&lt;&gt;"",$MW21,IF($NJ21=0,"",INDEX($AA$2:$AA$11,$NJ21)))</f>
        <v/>
      </c>
      <c r="QD21" s="161">
        <f>IF(OR($ND21=0,$NJ21=0),"",IF(COUNTIF($RK21:$RN21,"Inescapável")&gt;0,"Automático",IF($QC21="Ataque",IF($NH21="","Ataque","Ataque "&amp;IF(($NH21+2*IF(COUNTIF($RK21:$RN21,"Precisão")&gt;0,1,0))&gt;=0,"+","−")&amp;ABS(($NH21+2*IF(COUNTIF($RK21:$RN21,"Precisão")&gt;0,1,0))))&amp;IF($OD21&gt;0," · TR"&amp;IF($NI21="",""," CD "&amp;$NI21),""),IF(LEFT($QC21,2)="TR",$QC21&amp;IF($NI21="",""," · CD "&amp;$NI21)&amp;IF(COUNTIF($RK21:$RN21,"Certeiro")&gt;0,"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COUNTIF($RK21:$RN21,"Longe")+3*COUNTIF($RK21:$RN21,"Muito Longe")</f>
        <v/>
      </c>
      <c r="QG21" s="161">
        <f>COUNTIF($RK21:$RN21,"Maior")+3*COUNTIF($RK21:$RN21,"Muito Maior")</f>
        <v/>
      </c>
      <c r="QH21" s="161">
        <f>IF($NJ21=0,0,CHOOSE(1+INDEX($AC$2:$AC$11,$NJ21),0,$QF21,$QG21,$QF21+$QG21))</f>
        <v/>
      </c>
      <c r="QI21" s="161">
        <f>IF($NJ21=0,0,CHOOSE(1+INDEX($AD$2:$AD$11,$NJ21),0,$QF21,$QG21,$QF21+$QG21))</f>
        <v/>
      </c>
      <c r="QJ21" s="161">
        <f>IF(OR($ND21=0,$NJ21=0),"",INDEX($AI$2:$AN$41,($NJ21-1)*4+IF($MS21=0,1,IF($MS21&lt;=5,2,IF($MS21=6,3,4))),1+MIN(5,$QH21))&amp;INDEX($AO$2:$AT$41,($NJ21-1)*4+IF($MS21=0,1,IF($MS21&lt;=5,2,IF($MS21=6,3,4))),1+MIN(5,$QI21))&amp;IF(INDEX($AE$2:$AE$11,$NJ21)=1,IF(COUNTIF($RK21:$RN21,"Mais Um")&gt;0," · +"&amp;COUNTIF($RK21:$RN21,"Mais Um")&amp;IF(COUNTIF($RK21:$RN21,"Mais Um")&gt;1," alvos"," alvo"),"")&amp;IF(COUNTIF($RK21:$RN21,"Rajada")&gt;0,IF($MS21=0,"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c r="RK21">
        <f>IF($MX21="","",IFERROR(VLOOKUP(SUBSTITUTE(SUBSTITUTE(SUBSTITUTE($MX21,"~","~~"),"*","~*"),"?","~?"),'DADOS_MELHORIAS'!$O$2:$X$113,10,FALSE),$MX21))</f>
        <v/>
      </c>
      <c r="RL21">
        <f>IF($MY21="","",IFERROR(VLOOKUP(SUBSTITUTE(SUBSTITUTE(SUBSTITUTE($MY21,"~","~~"),"*","~*"),"?","~?"),'DADOS_MELHORIAS'!$O$2:$X$113,10,FALSE),$MY21))</f>
        <v/>
      </c>
      <c r="RM21">
        <f>IF($MZ21="","",IFERROR(VLOOKUP(SUBSTITUTE(SUBSTITUTE(SUBSTITUTE($MZ21,"~","~~"),"*","~*"),"?","~?"),'DADOS_MELHORIAS'!$O$2:$X$113,10,FALSE),$MZ21))</f>
        <v/>
      </c>
      <c r="RN21">
        <f>IF($NA21="","",IFERROR(VLOOKUP(SUBSTITUTE(SUBSTITUTE(SUBSTITUTE($NA21,"~","~~"),"*","~*"),"?","~?"),'DADOS_MELHORIAS'!$O$2:$X$113,10,FALSE),$NA21))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IFERROR(MATCH($MU22,$V$2:$V$11,0),0)</f>
        <v/>
      </c>
      <c r="NK22" s="161">
        <f>IFERROR(VLOOKUP(SUBSTITUTE(SUBSTITUTE(SUBSTITUTE($MX22,"~","~~"),"*","~*"),"?","~?"),'DADOS_MELHORIAS'!$AG$2:$AL$113,2,FALSE),"")</f>
        <v/>
      </c>
      <c r="NL22" s="161">
        <f>IFERROR(VLOOKUP(SUBSTITUTE(SUBSTITUTE(SUBSTITUTE($MY22,"~","~~"),"*","~*"),"?","~?"),'DADOS_MELHORIAS'!$AG$2:$AL$113,2,FALSE),"")</f>
        <v/>
      </c>
      <c r="NM22" s="161">
        <f>IFERROR(VLOOKUP(SUBSTITUTE(SUBSTITUTE(SUBSTITUTE($MZ22,"~","~~"),"*","~*"),"?","~?"),'DADOS_MELHORIAS'!$AG$2:$AL$113,2,FALSE),"")</f>
        <v/>
      </c>
      <c r="NN22" s="161">
        <f>IFERROR(VLOOKUP(SUBSTITUTE(SUBSTITUTE(SUBSTITUTE($NA22,"~","~~"),"*","~*"),"?","~?"),'DADOS_MELHORIAS'!$AG$2:$AL$113,2,FALSE),"")</f>
        <v/>
      </c>
      <c r="NO22" s="161">
        <f>IFERROR(VLOOKUP(SUBSTITUTE(SUBSTITUTE(SUBSTITUTE($MX22,"~","~~"),"*","~*"),"?","~?"),'DADOS_MELHORIAS'!$AG$2:$AL$113,3,FALSE),0)</f>
        <v/>
      </c>
      <c r="NP22" s="161">
        <f>IFERROR(VLOOKUP(SUBSTITUTE(SUBSTITUTE(SUBSTITUTE($MY22,"~","~~"),"*","~*"),"?","~?"),'DADOS_MELHORIAS'!$AG$2:$AL$113,3,FALSE),0)</f>
        <v/>
      </c>
      <c r="NQ22" s="161">
        <f>IFERROR(VLOOKUP(SUBSTITUTE(SUBSTITUTE(SUBSTITUTE($MZ22,"~","~~"),"*","~*"),"?","~?"),'DADOS_MELHORIAS'!$AG$2:$AL$113,3,FALSE),0)</f>
        <v/>
      </c>
      <c r="NR22" s="161">
        <f>IFERROR(VLOOKUP(SUBSTITUTE(SUBSTITUTE(SUBSTITUTE($NA22,"~","~~"),"*","~*"),"?","~?"),'DADOS_MELHORIAS'!$AG$2:$AL$113,3,FALSE),0)</f>
        <v/>
      </c>
      <c r="NS22" s="161">
        <f>IF($MS22=0,0,IF($NJ22=0,0,INDEX($X$2:$X$11,$NJ22)))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IF($NJ22=0,0,IF(INDEX($W$2:$W$11,$NJ22)="",0,IF((COUNTIF(INDEX($EL$2:$EP$13,$MO22,0),INDEX($W$2:$W$11,$NJ22))+COUNTIF(INDEX($QV$2:$QY$13,$MO22,0),INDEX($W$2:$W$11,$NJ22)))=0,1,0)))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SUBSTITUTE(SUBSTITUTE(SUBSTITUTE($MX22,"~","~~"),"*","~*"),"?","~?"),'DADOS_MELHORIAS'!$AG$2:$AL$113,4,FALSE),0)+IFERROR(VLOOKUP(SUBSTITUTE(SUBSTITUTE(SUBSTITUTE($MY22,"~","~~"),"*","~*"),"?","~?"),'DADOS_MELHORIAS'!$AG$2:$AL$113,4,FALSE),0)+IFERROR(VLOOKUP(SUBSTITUTE(SUBSTITUTE(SUBSTITUTE($MZ22,"~","~~"),"*","~*"),"?","~?"),'DADOS_MELHORIAS'!$AG$2:$AL$113,4,FALSE),0)+IFERROR(VLOOKUP(SUBSTITUTE(SUBSTITUTE(SUBSTITUTE($NA22,"~","~~"),"*","~*"),"?","~?"),'DADOS_MELHORIAS'!$AG$2:$AL$113,4,FALSE),0)</f>
        <v/>
      </c>
      <c r="OD22" s="161">
        <f>IFERROR(VLOOKUP(SUBSTITUTE(SUBSTITUTE(SUBSTITUTE($MX22,"~","~~"),"*","~*"),"?","~?"),'DADOS_MELHORIAS'!$AG$2:$AL$113,6,FALSE),0)+IFERROR(VLOOKUP(SUBSTITUTE(SUBSTITUTE(SUBSTITUTE($MY22,"~","~~"),"*","~*"),"?","~?"),'DADOS_MELHORIAS'!$AG$2:$AL$113,6,FALSE),0)+IFERROR(VLOOKUP(SUBSTITUTE(SUBSTITUTE(SUBSTITUTE($MZ22,"~","~~"),"*","~*"),"?","~?"),'DADOS_MELHORIAS'!$AG$2:$AL$113,6,FALSE),0)+IFERROR(VLOOKUP(SUBSTITUTE(SUBSTITUTE(SUBSTITUTE($NA22,"~","~~"),"*","~*"),"?","~?"),'DADOS_MELHORIAS'!$AG$2:$AL$113,6,FALSE),0)</f>
        <v/>
      </c>
      <c r="OE22" s="161">
        <f>TEXTJOIN(", ",TRUE,IF(IFERROR(VLOOKUP(SUBSTITUTE(SUBSTITUTE(SUBSTITUTE($MX22,"~","~~"),"*","~*"),"?","~?"),'DADOS_MELHORIAS'!$AG$2:$AL$113,5,FALSE),0)=1,$MX22,""),IF(IFERROR(VLOOKUP(SUBSTITUTE(SUBSTITUTE(SUBSTITUTE($MY22,"~","~~"),"*","~*"),"?","~?"),'DADOS_MELHORIAS'!$AG$2:$AL$113,5,FALSE),0)=1,$MY22,""),IF(IFERROR(VLOOKUP(SUBSTITUTE(SUBSTITUTE(SUBSTITUTE($MZ22,"~","~~"),"*","~*"),"?","~?"),'DADOS_MELHORIAS'!$AG$2:$AL$113,5,FALSE),0)=1,$MZ22,""),IF(IFERROR(VLOOKUP(SUBSTITUTE(SUBSTITUTE(SUBSTITUTE($NA22,"~","~~"),"*","~*"),"?","~?"),'DADOS_MELHORIAS'!$AG$2:$AL$113,5,FALSE),0)=1,$NA22,""))</f>
        <v/>
      </c>
      <c r="OF22" s="161">
        <f>IF($NJ22=0,0,INDEX($Y$2:$Y$11,$NJ22))</f>
        <v/>
      </c>
      <c r="OG22" s="161">
        <f>IF($NJ22=0,0,INDEX($Z$2:$Z$11,$NJ22))</f>
        <v/>
      </c>
      <c r="OH22" s="161">
        <f>IF($NJ22=0,0,INDEX($AB$2:$AB$11,$NJ22))</f>
        <v/>
      </c>
      <c r="OI22" s="161">
        <f>IFERROR(VLOOKUP(SUBSTITUTE(SUBSTITUTE(SUBSTITUTE($NB22,"~","~~"),"*","~*"),"?","~?"),'DADOS_RESTRICOES'!$M$2:$Q$54,3,FALSE),0)</f>
        <v/>
      </c>
      <c r="OJ22" s="161">
        <f>IFERROR(VLOOKUP(SUBSTITUTE(SUBSTITUTE(SUBSTITUTE($NC22,"~","~~"),"*","~*"),"?","~?"),'DADOS_RESTRICOES'!$M$2:$Q$54,3,FALSE),0)</f>
        <v/>
      </c>
      <c r="OK22" s="161">
        <f>IFERROR(VLOOKUP(SUBSTITUTE(SUBSTITUTE(SUBSTITUTE($NB22,"~","~~"),"*","~*"),"?","~?"),'DADOS_RESTRICOES'!$M$2:$Q$54,2,FALSE),"")</f>
        <v/>
      </c>
      <c r="OL22" s="161">
        <f>IFERROR(VLOOKUP(SUBSTITUTE(SUBSTITUTE(SUBSTITUTE($NC22,"~","~~"),"*","~*"),"?","~?"),'DADOS_RESTRICOES'!$M$2:$Q$54,2,FALSE),"")</f>
        <v/>
      </c>
      <c r="OM22" s="161">
        <f>COUNTIF($NS22:$NW22,1)</f>
        <v/>
      </c>
      <c r="ON22" s="161">
        <f>COUNTIF($NS22:$NW22,2)</f>
        <v/>
      </c>
      <c r="OO22" s="161">
        <f>COUNTIF($NS22:$NW22,3)</f>
        <v/>
      </c>
      <c r="OP22" s="161">
        <f>COUNTIF($NS22:$NW22,4)</f>
        <v/>
      </c>
      <c r="OQ22" s="161">
        <f>COUNTIF($NS22:$NW22,5)</f>
        <v/>
      </c>
      <c r="OR22" s="161">
        <f>COUNTIF($NS22:$NW22,6)</f>
        <v/>
      </c>
      <c r="OS22" s="161">
        <f>COUNTIF($OI22:$OJ22,1)</f>
        <v/>
      </c>
      <c r="OT22" s="161">
        <f>COUNTIF($OI22:$OJ22,2)+$OF22</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IF($MS22=0,0,(IF(COUNTIF($RK22:$RN22,"Salto")&gt;0,1,0)+IF(COUNTIF($RK22:$RN22,"Queima")&gt;0,1,0)+IF(COUNTIF($RK22:$RN22,"Estilhaço")&gt;0,1,0))*FLOOR($PD22/2,1))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SUBSTITUTE(SUBSTITUTE(SUBSTITUTE($NB22,"~","~~"),"*","~*"),"?","~?"),'DADOS_RESTRICOES'!$M$2:$Q$54,4,FALSE),0)+IFERROR(VLOOKUP(SUBSTITUTE(SUBSTITUTE(SUBSTITUTE($NC22,"~","~~"),"*","~*"),"?","~?"),'DADOS_RESTRICOES'!$M$2:$Q$54,4,FALSE),0)&gt;1,$OK22&amp;" e "&amp;$OL22&amp;" são as duas de frequência",""),IF(AND((COUNTIF($RK22:$RN22,"Rápido")+COUNTIF($OK22:$OL22,"Rápido"))&gt;0,(COUNTIF($MX22:$NA22,"Atrasar")+COUNTIF($OK22:$OL22,"Atrasar"))&gt;0),"Rápido não entra com Atrasar",""),IF(AND((COUNTIF($RK22:$RN22,"Reação")+COUNTIF($OK22:$OL22,"Reação"))&gt;0,(COUNTIF($RK22:$RN22,"Rápido")+COUNTIF($OK22:$OL22,"Rápido"))&gt;0),"Reação não entra com Rápido",""),IF(AND((COUNTIF($RK22:$RN22,"Reação")+COUNTIF($OK22:$OL22,"Reação"))&gt;0,(COUNTIF($RK22:$RN22,"Armado")+COUNTIF($OK22:$OL22,"Armado"))&gt;0),"Reação não entra com Armado",""),IF(AND((COUNTIF($RK22:$RN22,"Reação")+COUNTIF($OK22:$OL22,"Reação"))&gt;0,(COUNTIF($MX22:$NA22,"Atrasar")+COUNTIF($OK22:$OL22,"Atrasar"))&gt;0),"Reação não entra com Atrasar",""),IF(AND((COUNTIF($RK22:$RN22,"Reação")+COUNTIF($OK22:$OL22,"Reação"))&gt;0,(COUNTIF($MX22:$NA22,"Parado")+COUNTIF($OK22:$OL22,"Parado"))&gt;0),"Reação não entra com Parado",""),IF(AND((COUNTIF($MX22:$NA22,"Atrasar")+COUNTIF($OK22:$OL22,"Atrasar"))&gt;0,(COUNTIF($MX22:$NA22,"Parado")+COUNTIF($OK22:$OL22,"Parado"))&gt;0),"Atrasar não entra com Parado",""),IF(AND((COUNTIF($RK22:$RN22,"Armado")+COUNTIF($OK22:$OL22,"Armado"))&gt;0,(COUNTIF($MX22:$NA22,"Carregar")+COUNTIF($OK22:$OL22,"Carregar"))&gt;0),"Armado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Resistência",""),IF(AND(COUNTIF($RK22:$RN22,"Inescapável")&gt;0,OR($OU22&gt;1,$OV22&gt;0)),"Inescapável não aceita outra peça",""),IF(AND($MS22&gt;0,$PD22*IF(COUNTIF($RK22:$RN22,"Remate")&gt;0,1.25,1)+$PE22&gt;4*$MS22),($PD22*IF(COUNTIF($RK22:$RN22,"Remate")&gt;0,1.25,1)+$PE22)&amp;" dados somando repetições"&amp;IF(COUNTIF($RK22:$RN22,"Remate")&gt;0," e o Remate","")&amp;": o teto da Classe "&amp;$MS22&amp;" é "&amp;4*$MS22,""))),IF(AND($MX22&lt;&gt;"",COUNTIF('DADOS_MELHORIAS'!$O$2:$O$113,SUBSTITUTE(SUBSTITUTE(SUBSTITUTE($MX22,"~","~~"),"*","~*"),"?","~?"))=0),"Melhoria não cadastrada ou com erro: "&amp;$MX22,""),IF(AND($MY22&lt;&gt;"",COUNTIF('DADOS_MELHORIAS'!$O$2:$O$113,SUBSTITUTE(SUBSTITUTE(SUBSTITUTE($MY22,"~","~~"),"*","~*"),"?","~?"))=0),"Melhoria não cadastrada ou com erro: "&amp;$MY22,""),IF(AND($MZ22&lt;&gt;"",COUNTIF('DADOS_MELHORIAS'!$O$2:$O$113,SUBSTITUTE(SUBSTITUTE(SUBSTITUTE($MZ22,"~","~~"),"*","~*"),"?","~?"))=0),"Melhoria não cadastrada ou com erro: "&amp;$MZ22,""),IF(AND($NA22&lt;&gt;"",COUNTIF('DADOS_MELHORIAS'!$O$2:$O$113,SUBSTITUTE(SUBSTITUTE(SUBSTITUTE($NA22,"~","~~"),"*","~*"),"?","~?"))=0),"Melhoria não cadastrada ou com erro: "&amp;$NA22,""),IF(AND($NB22&lt;&gt;"",COUNTIF('DADOS_RESTRICOES'!$M$2:$M$54,SUBSTITUTE(SUBSTITUTE(SUBSTITUTE($NB22,"~","~~"),"*","~*"),"?","~?"))=0),"Restrição não cadastrada ou com erro: "&amp;$NB22,""),IF(AND($NC22&lt;&gt;"",COUNTIF('DADOS_RESTRICOES'!$M$2:$M$54,SUBSTITUTE(SUBSTITUTE(SUBSTITUTE($NC22,"~","~~"),"*","~*"),"?","~?"))=0),"Restrição não cadastrada ou com erro: "&amp;$NC22,"")))</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dela",IF(COUNTIF($OK22:$OL22,"Atrasar")&gt;0,"Sua Ação Completa",IF(COUNTIF($RK22:$RN22,"Rápido")&gt;0,"Sua Bônus",IF(COUNTIF($RK22:$RN22,"Reação")&gt;0,"Sua Reação","Sua Padrão")))&amp;" + a básica dela"&amp;IF(COUNTIF($RK22:$RN22,"Reação")&gt;0," e a coletiva","")&amp;IF(COUNTIF($OK22:$OL22,"Carregar")&gt;0," · em dois turnos","")))</f>
        <v/>
      </c>
      <c r="QC22" s="161">
        <f>IF($MW22&lt;&gt;"",$MW22,IF($NJ22=0,"",INDEX($AA$2:$AA$11,$NJ22)))</f>
        <v/>
      </c>
      <c r="QD22" s="161">
        <f>IF(OR($ND22=0,$NJ22=0),"",IF(COUNTIF($RK22:$RN22,"Inescapável")&gt;0,"Automático",IF($QC22="Ataque",IF($NH22="","Ataque","Ataque "&amp;IF(($NH22+2*IF(COUNTIF($RK22:$RN22,"Precisão")&gt;0,1,0))&gt;=0,"+","−")&amp;ABS(($NH22+2*IF(COUNTIF($RK22:$RN22,"Precisão")&gt;0,1,0))))&amp;IF($OD22&gt;0," · TR"&amp;IF($NI22="",""," CD "&amp;$NI22),""),IF(LEFT($QC22,2)="TR",$QC22&amp;IF($NI22="",""," · CD "&amp;$NI22)&amp;IF(COUNTIF($RK22:$RN22,"Certeiro")&gt;0,"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COUNTIF($RK22:$RN22,"Longe")+3*COUNTIF($RK22:$RN22,"Muito Longe")</f>
        <v/>
      </c>
      <c r="QG22" s="161">
        <f>COUNTIF($RK22:$RN22,"Maior")+3*COUNTIF($RK22:$RN22,"Muito Maior")</f>
        <v/>
      </c>
      <c r="QH22" s="161">
        <f>IF($NJ22=0,0,CHOOSE(1+INDEX($AC$2:$AC$11,$NJ22),0,$QF22,$QG22,$QF22+$QG22))</f>
        <v/>
      </c>
      <c r="QI22" s="161">
        <f>IF($NJ22=0,0,CHOOSE(1+INDEX($AD$2:$AD$11,$NJ22),0,$QF22,$QG22,$QF22+$QG22))</f>
        <v/>
      </c>
      <c r="QJ22" s="161">
        <f>IF(OR($ND22=0,$NJ22=0),"",INDEX($AI$2:$AN$41,($NJ22-1)*4+IF($MS22=0,1,IF($MS22&lt;=5,2,IF($MS22=6,3,4))),1+MIN(5,$QH22))&amp;INDEX($AO$2:$AT$41,($NJ22-1)*4+IF($MS22=0,1,IF($MS22&lt;=5,2,IF($MS22=6,3,4))),1+MIN(5,$QI22))&amp;IF(INDEX($AE$2:$AE$11,$NJ22)=1,IF(COUNTIF($RK22:$RN22,"Mais Um")&gt;0," · +"&amp;COUNTIF($RK22:$RN22,"Mais Um")&amp;IF(COUNTIF($RK22:$RN22,"Mais Um")&gt;1," alvos"," alvo"),"")&amp;IF(COUNTIF($RK22:$RN22,"Rajada")&gt;0,IF($MS22=0,"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c r="RK22">
        <f>IF($MX22="","",IFERROR(VLOOKUP(SUBSTITUTE(SUBSTITUTE(SUBSTITUTE($MX22,"~","~~"),"*","~*"),"?","~?"),'DADOS_MELHORIAS'!$O$2:$X$113,10,FALSE),$MX22))</f>
        <v/>
      </c>
      <c r="RL22">
        <f>IF($MY22="","",IFERROR(VLOOKUP(SUBSTITUTE(SUBSTITUTE(SUBSTITUTE($MY22,"~","~~"),"*","~*"),"?","~?"),'DADOS_MELHORIAS'!$O$2:$X$113,10,FALSE),$MY22))</f>
        <v/>
      </c>
      <c r="RM22">
        <f>IF($MZ22="","",IFERROR(VLOOKUP(SUBSTITUTE(SUBSTITUTE(SUBSTITUTE($MZ22,"~","~~"),"*","~*"),"?","~?"),'DADOS_MELHORIAS'!$O$2:$X$113,10,FALSE),$MZ22))</f>
        <v/>
      </c>
      <c r="RN22">
        <f>IF($NA22="","",IFERROR(VLOOKUP(SUBSTITUTE(SUBSTITUTE(SUBSTITUTE($NA22,"~","~~"),"*","~*"),"?","~?"),'DADOS_MELHORIAS'!$O$2:$X$113,10,FALSE),$NA22))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IFERROR(MATCH($MU23,$V$2:$V$11,0),0)</f>
        <v/>
      </c>
      <c r="NK23" s="161">
        <f>IFERROR(VLOOKUP(SUBSTITUTE(SUBSTITUTE(SUBSTITUTE($MX23,"~","~~"),"*","~*"),"?","~?"),'DADOS_MELHORIAS'!$AG$2:$AL$113,2,FALSE),"")</f>
        <v/>
      </c>
      <c r="NL23" s="161">
        <f>IFERROR(VLOOKUP(SUBSTITUTE(SUBSTITUTE(SUBSTITUTE($MY23,"~","~~"),"*","~*"),"?","~?"),'DADOS_MELHORIAS'!$AG$2:$AL$113,2,FALSE),"")</f>
        <v/>
      </c>
      <c r="NM23" s="161">
        <f>IFERROR(VLOOKUP(SUBSTITUTE(SUBSTITUTE(SUBSTITUTE($MZ23,"~","~~"),"*","~*"),"?","~?"),'DADOS_MELHORIAS'!$AG$2:$AL$113,2,FALSE),"")</f>
        <v/>
      </c>
      <c r="NN23" s="161">
        <f>IFERROR(VLOOKUP(SUBSTITUTE(SUBSTITUTE(SUBSTITUTE($NA23,"~","~~"),"*","~*"),"?","~?"),'DADOS_MELHORIAS'!$AG$2:$AL$113,2,FALSE),"")</f>
        <v/>
      </c>
      <c r="NO23" s="161">
        <f>IFERROR(VLOOKUP(SUBSTITUTE(SUBSTITUTE(SUBSTITUTE($MX23,"~","~~"),"*","~*"),"?","~?"),'DADOS_MELHORIAS'!$AG$2:$AL$113,3,FALSE),0)</f>
        <v/>
      </c>
      <c r="NP23" s="161">
        <f>IFERROR(VLOOKUP(SUBSTITUTE(SUBSTITUTE(SUBSTITUTE($MY23,"~","~~"),"*","~*"),"?","~?"),'DADOS_MELHORIAS'!$AG$2:$AL$113,3,FALSE),0)</f>
        <v/>
      </c>
      <c r="NQ23" s="161">
        <f>IFERROR(VLOOKUP(SUBSTITUTE(SUBSTITUTE(SUBSTITUTE($MZ23,"~","~~"),"*","~*"),"?","~?"),'DADOS_MELHORIAS'!$AG$2:$AL$113,3,FALSE),0)</f>
        <v/>
      </c>
      <c r="NR23" s="161">
        <f>IFERROR(VLOOKUP(SUBSTITUTE(SUBSTITUTE(SUBSTITUTE($NA23,"~","~~"),"*","~*"),"?","~?"),'DADOS_MELHORIAS'!$AG$2:$AL$113,3,FALSE),0)</f>
        <v/>
      </c>
      <c r="NS23" s="161">
        <f>IF($MS23=0,0,IF($NJ23=0,0,INDEX($X$2:$X$11,$NJ23)))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IF($NJ23=0,0,IF(INDEX($W$2:$W$11,$NJ23)="",0,IF((COUNTIF(INDEX($EL$2:$EP$13,$MO23,0),INDEX($W$2:$W$11,$NJ23))+COUNTIF(INDEX($QV$2:$QY$13,$MO23,0),INDEX($W$2:$W$11,$NJ23)))=0,1,0)))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SUBSTITUTE(SUBSTITUTE(SUBSTITUTE($MX23,"~","~~"),"*","~*"),"?","~?"),'DADOS_MELHORIAS'!$AG$2:$AL$113,4,FALSE),0)+IFERROR(VLOOKUP(SUBSTITUTE(SUBSTITUTE(SUBSTITUTE($MY23,"~","~~"),"*","~*"),"?","~?"),'DADOS_MELHORIAS'!$AG$2:$AL$113,4,FALSE),0)+IFERROR(VLOOKUP(SUBSTITUTE(SUBSTITUTE(SUBSTITUTE($MZ23,"~","~~"),"*","~*"),"?","~?"),'DADOS_MELHORIAS'!$AG$2:$AL$113,4,FALSE),0)+IFERROR(VLOOKUP(SUBSTITUTE(SUBSTITUTE(SUBSTITUTE($NA23,"~","~~"),"*","~*"),"?","~?"),'DADOS_MELHORIAS'!$AG$2:$AL$113,4,FALSE),0)</f>
        <v/>
      </c>
      <c r="OD23" s="161">
        <f>IFERROR(VLOOKUP(SUBSTITUTE(SUBSTITUTE(SUBSTITUTE($MX23,"~","~~"),"*","~*"),"?","~?"),'DADOS_MELHORIAS'!$AG$2:$AL$113,6,FALSE),0)+IFERROR(VLOOKUP(SUBSTITUTE(SUBSTITUTE(SUBSTITUTE($MY23,"~","~~"),"*","~*"),"?","~?"),'DADOS_MELHORIAS'!$AG$2:$AL$113,6,FALSE),0)+IFERROR(VLOOKUP(SUBSTITUTE(SUBSTITUTE(SUBSTITUTE($MZ23,"~","~~"),"*","~*"),"?","~?"),'DADOS_MELHORIAS'!$AG$2:$AL$113,6,FALSE),0)+IFERROR(VLOOKUP(SUBSTITUTE(SUBSTITUTE(SUBSTITUTE($NA23,"~","~~"),"*","~*"),"?","~?"),'DADOS_MELHORIAS'!$AG$2:$AL$113,6,FALSE),0)</f>
        <v/>
      </c>
      <c r="OE23" s="161">
        <f>TEXTJOIN(", ",TRUE,IF(IFERROR(VLOOKUP(SUBSTITUTE(SUBSTITUTE(SUBSTITUTE($MX23,"~","~~"),"*","~*"),"?","~?"),'DADOS_MELHORIAS'!$AG$2:$AL$113,5,FALSE),0)=1,$MX23,""),IF(IFERROR(VLOOKUP(SUBSTITUTE(SUBSTITUTE(SUBSTITUTE($MY23,"~","~~"),"*","~*"),"?","~?"),'DADOS_MELHORIAS'!$AG$2:$AL$113,5,FALSE),0)=1,$MY23,""),IF(IFERROR(VLOOKUP(SUBSTITUTE(SUBSTITUTE(SUBSTITUTE($MZ23,"~","~~"),"*","~*"),"?","~?"),'DADOS_MELHORIAS'!$AG$2:$AL$113,5,FALSE),0)=1,$MZ23,""),IF(IFERROR(VLOOKUP(SUBSTITUTE(SUBSTITUTE(SUBSTITUTE($NA23,"~","~~"),"*","~*"),"?","~?"),'DADOS_MELHORIAS'!$AG$2:$AL$113,5,FALSE),0)=1,$NA23,""))</f>
        <v/>
      </c>
      <c r="OF23" s="161">
        <f>IF($NJ23=0,0,INDEX($Y$2:$Y$11,$NJ23))</f>
        <v/>
      </c>
      <c r="OG23" s="161">
        <f>IF($NJ23=0,0,INDEX($Z$2:$Z$11,$NJ23))</f>
        <v/>
      </c>
      <c r="OH23" s="161">
        <f>IF($NJ23=0,0,INDEX($AB$2:$AB$11,$NJ23))</f>
        <v/>
      </c>
      <c r="OI23" s="161">
        <f>IFERROR(VLOOKUP(SUBSTITUTE(SUBSTITUTE(SUBSTITUTE($NB23,"~","~~"),"*","~*"),"?","~?"),'DADOS_RESTRICOES'!$M$2:$Q$54,3,FALSE),0)</f>
        <v/>
      </c>
      <c r="OJ23" s="161">
        <f>IFERROR(VLOOKUP(SUBSTITUTE(SUBSTITUTE(SUBSTITUTE($NC23,"~","~~"),"*","~*"),"?","~?"),'DADOS_RESTRICOES'!$M$2:$Q$54,3,FALSE),0)</f>
        <v/>
      </c>
      <c r="OK23" s="161">
        <f>IFERROR(VLOOKUP(SUBSTITUTE(SUBSTITUTE(SUBSTITUTE($NB23,"~","~~"),"*","~*"),"?","~?"),'DADOS_RESTRICOES'!$M$2:$Q$54,2,FALSE),"")</f>
        <v/>
      </c>
      <c r="OL23" s="161">
        <f>IFERROR(VLOOKUP(SUBSTITUTE(SUBSTITUTE(SUBSTITUTE($NC23,"~","~~"),"*","~*"),"?","~?"),'DADOS_RESTRICOES'!$M$2:$Q$54,2,FALSE),"")</f>
        <v/>
      </c>
      <c r="OM23" s="161">
        <f>COUNTIF($NS23:$NW23,1)</f>
        <v/>
      </c>
      <c r="ON23" s="161">
        <f>COUNTIF($NS23:$NW23,2)</f>
        <v/>
      </c>
      <c r="OO23" s="161">
        <f>COUNTIF($NS23:$NW23,3)</f>
        <v/>
      </c>
      <c r="OP23" s="161">
        <f>COUNTIF($NS23:$NW23,4)</f>
        <v/>
      </c>
      <c r="OQ23" s="161">
        <f>COUNTIF($NS23:$NW23,5)</f>
        <v/>
      </c>
      <c r="OR23" s="161">
        <f>COUNTIF($NS23:$NW23,6)</f>
        <v/>
      </c>
      <c r="OS23" s="161">
        <f>COUNTIF($OI23:$OJ23,1)</f>
        <v/>
      </c>
      <c r="OT23" s="161">
        <f>COUNTIF($OI23:$OJ23,2)+$OF23</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IF($MS23=0,0,(IF(COUNTIF($RK23:$RN23,"Salto")&gt;0,1,0)+IF(COUNTIF($RK23:$RN23,"Queima")&gt;0,1,0)+IF(COUNTIF($RK23:$RN23,"Estilhaço")&gt;0,1,0))*FLOOR($PD23/2,1))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SUBSTITUTE(SUBSTITUTE(SUBSTITUTE($NB23,"~","~~"),"*","~*"),"?","~?"),'DADOS_RESTRICOES'!$M$2:$Q$54,4,FALSE),0)+IFERROR(VLOOKUP(SUBSTITUTE(SUBSTITUTE(SUBSTITUTE($NC23,"~","~~"),"*","~*"),"?","~?"),'DADOS_RESTRICOES'!$M$2:$Q$54,4,FALSE),0)&gt;1,$OK23&amp;" e "&amp;$OL23&amp;" são as duas de frequência",""),IF(AND((COUNTIF($RK23:$RN23,"Rápido")+COUNTIF($OK23:$OL23,"Rápido"))&gt;0,(COUNTIF($MX23:$NA23,"Atrasar")+COUNTIF($OK23:$OL23,"Atrasar"))&gt;0),"Rápido não entra com Atrasar",""),IF(AND((COUNTIF($RK23:$RN23,"Reação")+COUNTIF($OK23:$OL23,"Reação"))&gt;0,(COUNTIF($RK23:$RN23,"Rápido")+COUNTIF($OK23:$OL23,"Rápido"))&gt;0),"Reação não entra com Rápido",""),IF(AND((COUNTIF($RK23:$RN23,"Reação")+COUNTIF($OK23:$OL23,"Reação"))&gt;0,(COUNTIF($RK23:$RN23,"Armado")+COUNTIF($OK23:$OL23,"Armado"))&gt;0),"Reação não entra com Armado",""),IF(AND((COUNTIF($RK23:$RN23,"Reação")+COUNTIF($OK23:$OL23,"Reação"))&gt;0,(COUNTIF($MX23:$NA23,"Atrasar")+COUNTIF($OK23:$OL23,"Atrasar"))&gt;0),"Reação não entra com Atrasar",""),IF(AND((COUNTIF($RK23:$RN23,"Reação")+COUNTIF($OK23:$OL23,"Reação"))&gt;0,(COUNTIF($MX23:$NA23,"Parado")+COUNTIF($OK23:$OL23,"Parado"))&gt;0),"Reação não entra com Parado",""),IF(AND((COUNTIF($MX23:$NA23,"Atrasar")+COUNTIF($OK23:$OL23,"Atrasar"))&gt;0,(COUNTIF($MX23:$NA23,"Parado")+COUNTIF($OK23:$OL23,"Parado"))&gt;0),"Atrasar não entra com Parado",""),IF(AND((COUNTIF($RK23:$RN23,"Armado")+COUNTIF($OK23:$OL23,"Armado"))&gt;0,(COUNTIF($MX23:$NA23,"Carregar")+COUNTIF($OK23:$OL23,"Carregar"))&gt;0),"Armado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Resistência",""),IF(AND(COUNTIF($RK23:$RN23,"Inescapável")&gt;0,OR($OU23&gt;1,$OV23&gt;0)),"Inescapável não aceita outra peça",""),IF(AND($MS23&gt;0,$PD23*IF(COUNTIF($RK23:$RN23,"Remate")&gt;0,1.25,1)+$PE23&gt;4*$MS23),($PD23*IF(COUNTIF($RK23:$RN23,"Remate")&gt;0,1.25,1)+$PE23)&amp;" dados somando repetições"&amp;IF(COUNTIF($RK23:$RN23,"Remate")&gt;0," e o Remate","")&amp;": o teto da Classe "&amp;$MS23&amp;" é "&amp;4*$MS23,""))),IF(AND($MX23&lt;&gt;"",COUNTIF('DADOS_MELHORIAS'!$O$2:$O$113,SUBSTITUTE(SUBSTITUTE(SUBSTITUTE($MX23,"~","~~"),"*","~*"),"?","~?"))=0),"Melhoria não cadastrada ou com erro: "&amp;$MX23,""),IF(AND($MY23&lt;&gt;"",COUNTIF('DADOS_MELHORIAS'!$O$2:$O$113,SUBSTITUTE(SUBSTITUTE(SUBSTITUTE($MY23,"~","~~"),"*","~*"),"?","~?"))=0),"Melhoria não cadastrada ou com erro: "&amp;$MY23,""),IF(AND($MZ23&lt;&gt;"",COUNTIF('DADOS_MELHORIAS'!$O$2:$O$113,SUBSTITUTE(SUBSTITUTE(SUBSTITUTE($MZ23,"~","~~"),"*","~*"),"?","~?"))=0),"Melhoria não cadastrada ou com erro: "&amp;$MZ23,""),IF(AND($NA23&lt;&gt;"",COUNTIF('DADOS_MELHORIAS'!$O$2:$O$113,SUBSTITUTE(SUBSTITUTE(SUBSTITUTE($NA23,"~","~~"),"*","~*"),"?","~?"))=0),"Melhoria não cadastrada ou com erro: "&amp;$NA23,""),IF(AND($NB23&lt;&gt;"",COUNTIF('DADOS_RESTRICOES'!$M$2:$M$54,SUBSTITUTE(SUBSTITUTE(SUBSTITUTE($NB23,"~","~~"),"*","~*"),"?","~?"))=0),"Restrição não cadastrada ou com erro: "&amp;$NB23,""),IF(AND($NC23&lt;&gt;"",COUNTIF('DADOS_RESTRICOES'!$M$2:$M$54,SUBSTITUTE(SUBSTITUTE(SUBSTITUTE($NC23,"~","~~"),"*","~*"),"?","~?"))=0),"Restrição não cadastrada ou com erro: "&amp;$NC23,"")))</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dela",IF(COUNTIF($OK23:$OL23,"Atrasar")&gt;0,"Sua Ação Completa",IF(COUNTIF($RK23:$RN23,"Rápido")&gt;0,"Sua Bônus",IF(COUNTIF($RK23:$RN23,"Reação")&gt;0,"Sua Reação","Sua Padrão")))&amp;" + a básica dela"&amp;IF(COUNTIF($RK23:$RN23,"Reação")&gt;0," e a coletiva","")&amp;IF(COUNTIF($OK23:$OL23,"Carregar")&gt;0," · em dois turnos","")))</f>
        <v/>
      </c>
      <c r="QC23" s="161">
        <f>IF($MW23&lt;&gt;"",$MW23,IF($NJ23=0,"",INDEX($AA$2:$AA$11,$NJ23)))</f>
        <v/>
      </c>
      <c r="QD23" s="161">
        <f>IF(OR($ND23=0,$NJ23=0),"",IF(COUNTIF($RK23:$RN23,"Inescapável")&gt;0,"Automático",IF($QC23="Ataque",IF($NH23="","Ataque","Ataque "&amp;IF(($NH23+2*IF(COUNTIF($RK23:$RN23,"Precisão")&gt;0,1,0))&gt;=0,"+","−")&amp;ABS(($NH23+2*IF(COUNTIF($RK23:$RN23,"Precisão")&gt;0,1,0))))&amp;IF($OD23&gt;0," · TR"&amp;IF($NI23="",""," CD "&amp;$NI23),""),IF(LEFT($QC23,2)="TR",$QC23&amp;IF($NI23="",""," · CD "&amp;$NI23)&amp;IF(COUNTIF($RK23:$RN23,"Certeiro")&gt;0,"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COUNTIF($RK23:$RN23,"Longe")+3*COUNTIF($RK23:$RN23,"Muito Longe")</f>
        <v/>
      </c>
      <c r="QG23" s="161">
        <f>COUNTIF($RK23:$RN23,"Maior")+3*COUNTIF($RK23:$RN23,"Muito Maior")</f>
        <v/>
      </c>
      <c r="QH23" s="161">
        <f>IF($NJ23=0,0,CHOOSE(1+INDEX($AC$2:$AC$11,$NJ23),0,$QF23,$QG23,$QF23+$QG23))</f>
        <v/>
      </c>
      <c r="QI23" s="161">
        <f>IF($NJ23=0,0,CHOOSE(1+INDEX($AD$2:$AD$11,$NJ23),0,$QF23,$QG23,$QF23+$QG23))</f>
        <v/>
      </c>
      <c r="QJ23" s="161">
        <f>IF(OR($ND23=0,$NJ23=0),"",INDEX($AI$2:$AN$41,($NJ23-1)*4+IF($MS23=0,1,IF($MS23&lt;=5,2,IF($MS23=6,3,4))),1+MIN(5,$QH23))&amp;INDEX($AO$2:$AT$41,($NJ23-1)*4+IF($MS23=0,1,IF($MS23&lt;=5,2,IF($MS23=6,3,4))),1+MIN(5,$QI23))&amp;IF(INDEX($AE$2:$AE$11,$NJ23)=1,IF(COUNTIF($RK23:$RN23,"Mais Um")&gt;0," · +"&amp;COUNTIF($RK23:$RN23,"Mais Um")&amp;IF(COUNTIF($RK23:$RN23,"Mais Um")&gt;1," alvos"," alvo"),"")&amp;IF(COUNTIF($RK23:$RN23,"Rajada")&gt;0,IF($MS23=0,"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c r="RK23">
        <f>IF($MX23="","",IFERROR(VLOOKUP(SUBSTITUTE(SUBSTITUTE(SUBSTITUTE($MX23,"~","~~"),"*","~*"),"?","~?"),'DADOS_MELHORIAS'!$O$2:$X$113,10,FALSE),$MX23))</f>
        <v/>
      </c>
      <c r="RL23">
        <f>IF($MY23="","",IFERROR(VLOOKUP(SUBSTITUTE(SUBSTITUTE(SUBSTITUTE($MY23,"~","~~"),"*","~*"),"?","~?"),'DADOS_MELHORIAS'!$O$2:$X$113,10,FALSE),$MY23))</f>
        <v/>
      </c>
      <c r="RM23">
        <f>IF($MZ23="","",IFERROR(VLOOKUP(SUBSTITUTE(SUBSTITUTE(SUBSTITUTE($MZ23,"~","~~"),"*","~*"),"?","~?"),'DADOS_MELHORIAS'!$O$2:$X$113,10,FALSE),$MZ23))</f>
        <v/>
      </c>
      <c r="RN23">
        <f>IF($NA23="","",IFERROR(VLOOKUP(SUBSTITUTE(SUBSTITUTE(SUBSTITUTE($NA23,"~","~~"),"*","~*"),"?","~?"),'DADOS_MELHORIAS'!$O$2:$X$113,10,FALSE),$NA23))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IFERROR(MATCH($MU24,$V$2:$V$11,0),0)</f>
        <v/>
      </c>
      <c r="NK24" s="161">
        <f>IFERROR(VLOOKUP(SUBSTITUTE(SUBSTITUTE(SUBSTITUTE($MX24,"~","~~"),"*","~*"),"?","~?"),'DADOS_MELHORIAS'!$AG$2:$AL$113,2,FALSE),"")</f>
        <v/>
      </c>
      <c r="NL24" s="161">
        <f>IFERROR(VLOOKUP(SUBSTITUTE(SUBSTITUTE(SUBSTITUTE($MY24,"~","~~"),"*","~*"),"?","~?"),'DADOS_MELHORIAS'!$AG$2:$AL$113,2,FALSE),"")</f>
        <v/>
      </c>
      <c r="NM24" s="161">
        <f>IFERROR(VLOOKUP(SUBSTITUTE(SUBSTITUTE(SUBSTITUTE($MZ24,"~","~~"),"*","~*"),"?","~?"),'DADOS_MELHORIAS'!$AG$2:$AL$113,2,FALSE),"")</f>
        <v/>
      </c>
      <c r="NN24" s="161">
        <f>IFERROR(VLOOKUP(SUBSTITUTE(SUBSTITUTE(SUBSTITUTE($NA24,"~","~~"),"*","~*"),"?","~?"),'DADOS_MELHORIAS'!$AG$2:$AL$113,2,FALSE),"")</f>
        <v/>
      </c>
      <c r="NO24" s="161">
        <f>IFERROR(VLOOKUP(SUBSTITUTE(SUBSTITUTE(SUBSTITUTE($MX24,"~","~~"),"*","~*"),"?","~?"),'DADOS_MELHORIAS'!$AG$2:$AL$113,3,FALSE),0)</f>
        <v/>
      </c>
      <c r="NP24" s="161">
        <f>IFERROR(VLOOKUP(SUBSTITUTE(SUBSTITUTE(SUBSTITUTE($MY24,"~","~~"),"*","~*"),"?","~?"),'DADOS_MELHORIAS'!$AG$2:$AL$113,3,FALSE),0)</f>
        <v/>
      </c>
      <c r="NQ24" s="161">
        <f>IFERROR(VLOOKUP(SUBSTITUTE(SUBSTITUTE(SUBSTITUTE($MZ24,"~","~~"),"*","~*"),"?","~?"),'DADOS_MELHORIAS'!$AG$2:$AL$113,3,FALSE),0)</f>
        <v/>
      </c>
      <c r="NR24" s="161">
        <f>IFERROR(VLOOKUP(SUBSTITUTE(SUBSTITUTE(SUBSTITUTE($NA24,"~","~~"),"*","~*"),"?","~?"),'DADOS_MELHORIAS'!$AG$2:$AL$113,3,FALSE),0)</f>
        <v/>
      </c>
      <c r="NS24" s="161">
        <f>IF($MS24=0,0,IF($NJ24=0,0,INDEX($X$2:$X$11,$NJ24)))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IF($NJ24=0,0,IF(INDEX($W$2:$W$11,$NJ24)="",0,IF((COUNTIF(INDEX($EL$2:$EP$13,$MO24,0),INDEX($W$2:$W$11,$NJ24))+COUNTIF(INDEX($QV$2:$QY$13,$MO24,0),INDEX($W$2:$W$11,$NJ24)))=0,1,0)))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SUBSTITUTE(SUBSTITUTE(SUBSTITUTE($MX24,"~","~~"),"*","~*"),"?","~?"),'DADOS_MELHORIAS'!$AG$2:$AL$113,4,FALSE),0)+IFERROR(VLOOKUP(SUBSTITUTE(SUBSTITUTE(SUBSTITUTE($MY24,"~","~~"),"*","~*"),"?","~?"),'DADOS_MELHORIAS'!$AG$2:$AL$113,4,FALSE),0)+IFERROR(VLOOKUP(SUBSTITUTE(SUBSTITUTE(SUBSTITUTE($MZ24,"~","~~"),"*","~*"),"?","~?"),'DADOS_MELHORIAS'!$AG$2:$AL$113,4,FALSE),0)+IFERROR(VLOOKUP(SUBSTITUTE(SUBSTITUTE(SUBSTITUTE($NA24,"~","~~"),"*","~*"),"?","~?"),'DADOS_MELHORIAS'!$AG$2:$AL$113,4,FALSE),0)</f>
        <v/>
      </c>
      <c r="OD24" s="161">
        <f>IFERROR(VLOOKUP(SUBSTITUTE(SUBSTITUTE(SUBSTITUTE($MX24,"~","~~"),"*","~*"),"?","~?"),'DADOS_MELHORIAS'!$AG$2:$AL$113,6,FALSE),0)+IFERROR(VLOOKUP(SUBSTITUTE(SUBSTITUTE(SUBSTITUTE($MY24,"~","~~"),"*","~*"),"?","~?"),'DADOS_MELHORIAS'!$AG$2:$AL$113,6,FALSE),0)+IFERROR(VLOOKUP(SUBSTITUTE(SUBSTITUTE(SUBSTITUTE($MZ24,"~","~~"),"*","~*"),"?","~?"),'DADOS_MELHORIAS'!$AG$2:$AL$113,6,FALSE),0)+IFERROR(VLOOKUP(SUBSTITUTE(SUBSTITUTE(SUBSTITUTE($NA24,"~","~~"),"*","~*"),"?","~?"),'DADOS_MELHORIAS'!$AG$2:$AL$113,6,FALSE),0)</f>
        <v/>
      </c>
      <c r="OE24" s="161">
        <f>TEXTJOIN(", ",TRUE,IF(IFERROR(VLOOKUP(SUBSTITUTE(SUBSTITUTE(SUBSTITUTE($MX24,"~","~~"),"*","~*"),"?","~?"),'DADOS_MELHORIAS'!$AG$2:$AL$113,5,FALSE),0)=1,$MX24,""),IF(IFERROR(VLOOKUP(SUBSTITUTE(SUBSTITUTE(SUBSTITUTE($MY24,"~","~~"),"*","~*"),"?","~?"),'DADOS_MELHORIAS'!$AG$2:$AL$113,5,FALSE),0)=1,$MY24,""),IF(IFERROR(VLOOKUP(SUBSTITUTE(SUBSTITUTE(SUBSTITUTE($MZ24,"~","~~"),"*","~*"),"?","~?"),'DADOS_MELHORIAS'!$AG$2:$AL$113,5,FALSE),0)=1,$MZ24,""),IF(IFERROR(VLOOKUP(SUBSTITUTE(SUBSTITUTE(SUBSTITUTE($NA24,"~","~~"),"*","~*"),"?","~?"),'DADOS_MELHORIAS'!$AG$2:$AL$113,5,FALSE),0)=1,$NA24,""))</f>
        <v/>
      </c>
      <c r="OF24" s="161">
        <f>IF($NJ24=0,0,INDEX($Y$2:$Y$11,$NJ24))</f>
        <v/>
      </c>
      <c r="OG24" s="161">
        <f>IF($NJ24=0,0,INDEX($Z$2:$Z$11,$NJ24))</f>
        <v/>
      </c>
      <c r="OH24" s="161">
        <f>IF($NJ24=0,0,INDEX($AB$2:$AB$11,$NJ24))</f>
        <v/>
      </c>
      <c r="OI24" s="161">
        <f>IFERROR(VLOOKUP(SUBSTITUTE(SUBSTITUTE(SUBSTITUTE($NB24,"~","~~"),"*","~*"),"?","~?"),'DADOS_RESTRICOES'!$M$2:$Q$54,3,FALSE),0)</f>
        <v/>
      </c>
      <c r="OJ24" s="161">
        <f>IFERROR(VLOOKUP(SUBSTITUTE(SUBSTITUTE(SUBSTITUTE($NC24,"~","~~"),"*","~*"),"?","~?"),'DADOS_RESTRICOES'!$M$2:$Q$54,3,FALSE),0)</f>
        <v/>
      </c>
      <c r="OK24" s="161">
        <f>IFERROR(VLOOKUP(SUBSTITUTE(SUBSTITUTE(SUBSTITUTE($NB24,"~","~~"),"*","~*"),"?","~?"),'DADOS_RESTRICOES'!$M$2:$Q$54,2,FALSE),"")</f>
        <v/>
      </c>
      <c r="OL24" s="161">
        <f>IFERROR(VLOOKUP(SUBSTITUTE(SUBSTITUTE(SUBSTITUTE($NC24,"~","~~"),"*","~*"),"?","~?"),'DADOS_RESTRICOES'!$M$2:$Q$54,2,FALSE),"")</f>
        <v/>
      </c>
      <c r="OM24" s="161">
        <f>COUNTIF($NS24:$NW24,1)</f>
        <v/>
      </c>
      <c r="ON24" s="161">
        <f>COUNTIF($NS24:$NW24,2)</f>
        <v/>
      </c>
      <c r="OO24" s="161">
        <f>COUNTIF($NS24:$NW24,3)</f>
        <v/>
      </c>
      <c r="OP24" s="161">
        <f>COUNTIF($NS24:$NW24,4)</f>
        <v/>
      </c>
      <c r="OQ24" s="161">
        <f>COUNTIF($NS24:$NW24,5)</f>
        <v/>
      </c>
      <c r="OR24" s="161">
        <f>COUNTIF($NS24:$NW24,6)</f>
        <v/>
      </c>
      <c r="OS24" s="161">
        <f>COUNTIF($OI24:$OJ24,1)</f>
        <v/>
      </c>
      <c r="OT24" s="161">
        <f>COUNTIF($OI24:$OJ24,2)+$OF24</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IF($MS24=0,0,(IF(COUNTIF($RK24:$RN24,"Salto")&gt;0,1,0)+IF(COUNTIF($RK24:$RN24,"Queima")&gt;0,1,0)+IF(COUNTIF($RK24:$RN24,"Estilhaço")&gt;0,1,0))*FLOOR($PD24/2,1))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SUBSTITUTE(SUBSTITUTE(SUBSTITUTE($NB24,"~","~~"),"*","~*"),"?","~?"),'DADOS_RESTRICOES'!$M$2:$Q$54,4,FALSE),0)+IFERROR(VLOOKUP(SUBSTITUTE(SUBSTITUTE(SUBSTITUTE($NC24,"~","~~"),"*","~*"),"?","~?"),'DADOS_RESTRICOES'!$M$2:$Q$54,4,FALSE),0)&gt;1,$OK24&amp;" e "&amp;$OL24&amp;" são as duas de frequência",""),IF(AND((COUNTIF($RK24:$RN24,"Rápido")+COUNTIF($OK24:$OL24,"Rápido"))&gt;0,(COUNTIF($MX24:$NA24,"Atrasar")+COUNTIF($OK24:$OL24,"Atrasar"))&gt;0),"Rápido não entra com Atrasar",""),IF(AND((COUNTIF($RK24:$RN24,"Reação")+COUNTIF($OK24:$OL24,"Reação"))&gt;0,(COUNTIF($RK24:$RN24,"Rápido")+COUNTIF($OK24:$OL24,"Rápido"))&gt;0),"Reação não entra com Rápido",""),IF(AND((COUNTIF($RK24:$RN24,"Reação")+COUNTIF($OK24:$OL24,"Reação"))&gt;0,(COUNTIF($RK24:$RN24,"Armado")+COUNTIF($OK24:$OL24,"Armado"))&gt;0),"Reação não entra com Armado",""),IF(AND((COUNTIF($RK24:$RN24,"Reação")+COUNTIF($OK24:$OL24,"Reação"))&gt;0,(COUNTIF($MX24:$NA24,"Atrasar")+COUNTIF($OK24:$OL24,"Atrasar"))&gt;0),"Reação não entra com Atrasar",""),IF(AND((COUNTIF($RK24:$RN24,"Reação")+COUNTIF($OK24:$OL24,"Reação"))&gt;0,(COUNTIF($MX24:$NA24,"Parado")+COUNTIF($OK24:$OL24,"Parado"))&gt;0),"Reação não entra com Parado",""),IF(AND((COUNTIF($MX24:$NA24,"Atrasar")+COUNTIF($OK24:$OL24,"Atrasar"))&gt;0,(COUNTIF($MX24:$NA24,"Parado")+COUNTIF($OK24:$OL24,"Parado"))&gt;0),"Atrasar não entra com Parado",""),IF(AND((COUNTIF($RK24:$RN24,"Armado")+COUNTIF($OK24:$OL24,"Armado"))&gt;0,(COUNTIF($MX24:$NA24,"Carregar")+COUNTIF($OK24:$OL24,"Carregar"))&gt;0),"Armado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Resistência",""),IF(AND(COUNTIF($RK24:$RN24,"Inescapável")&gt;0,OR($OU24&gt;1,$OV24&gt;0)),"Inescapável não aceita outra peça",""),IF(AND($MS24&gt;0,$PD24*IF(COUNTIF($RK24:$RN24,"Remate")&gt;0,1.25,1)+$PE24&gt;4*$MS24),($PD24*IF(COUNTIF($RK24:$RN24,"Remate")&gt;0,1.25,1)+$PE24)&amp;" dados somando repetições"&amp;IF(COUNTIF($RK24:$RN24,"Remate")&gt;0," e o Remate","")&amp;": o teto da Classe "&amp;$MS24&amp;" é "&amp;4*$MS24,""))),IF(AND($MX24&lt;&gt;"",COUNTIF('DADOS_MELHORIAS'!$O$2:$O$113,SUBSTITUTE(SUBSTITUTE(SUBSTITUTE($MX24,"~","~~"),"*","~*"),"?","~?"))=0),"Melhoria não cadastrada ou com erro: "&amp;$MX24,""),IF(AND($MY24&lt;&gt;"",COUNTIF('DADOS_MELHORIAS'!$O$2:$O$113,SUBSTITUTE(SUBSTITUTE(SUBSTITUTE($MY24,"~","~~"),"*","~*"),"?","~?"))=0),"Melhoria não cadastrada ou com erro: "&amp;$MY24,""),IF(AND($MZ24&lt;&gt;"",COUNTIF('DADOS_MELHORIAS'!$O$2:$O$113,SUBSTITUTE(SUBSTITUTE(SUBSTITUTE($MZ24,"~","~~"),"*","~*"),"?","~?"))=0),"Melhoria não cadastrada ou com erro: "&amp;$MZ24,""),IF(AND($NA24&lt;&gt;"",COUNTIF('DADOS_MELHORIAS'!$O$2:$O$113,SUBSTITUTE(SUBSTITUTE(SUBSTITUTE($NA24,"~","~~"),"*","~*"),"?","~?"))=0),"Melhoria não cadastrada ou com erro: "&amp;$NA24,""),IF(AND($NB24&lt;&gt;"",COUNTIF('DADOS_RESTRICOES'!$M$2:$M$54,SUBSTITUTE(SUBSTITUTE(SUBSTITUTE($NB24,"~","~~"),"*","~*"),"?","~?"))=0),"Restrição não cadastrada ou com erro: "&amp;$NB24,""),IF(AND($NC24&lt;&gt;"",COUNTIF('DADOS_RESTRICOES'!$M$2:$M$54,SUBSTITUTE(SUBSTITUTE(SUBSTITUTE($NC24,"~","~~"),"*","~*"),"?","~?"))=0),"Restrição não cadastrada ou com erro: "&amp;$NC24,"")))</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dela",IF(COUNTIF($OK24:$OL24,"Atrasar")&gt;0,"Sua Ação Completa",IF(COUNTIF($RK24:$RN24,"Rápido")&gt;0,"Sua Bônus",IF(COUNTIF($RK24:$RN24,"Reação")&gt;0,"Sua Reação","Sua Padrão")))&amp;" + a básica dela"&amp;IF(COUNTIF($RK24:$RN24,"Reação")&gt;0," e a coletiva","")&amp;IF(COUNTIF($OK24:$OL24,"Carregar")&gt;0," · em dois turnos","")))</f>
        <v/>
      </c>
      <c r="QC24" s="161">
        <f>IF($MW24&lt;&gt;"",$MW24,IF($NJ24=0,"",INDEX($AA$2:$AA$11,$NJ24)))</f>
        <v/>
      </c>
      <c r="QD24" s="161">
        <f>IF(OR($ND24=0,$NJ24=0),"",IF(COUNTIF($RK24:$RN24,"Inescapável")&gt;0,"Automático",IF($QC24="Ataque",IF($NH24="","Ataque","Ataque "&amp;IF(($NH24+2*IF(COUNTIF($RK24:$RN24,"Precisão")&gt;0,1,0))&gt;=0,"+","−")&amp;ABS(($NH24+2*IF(COUNTIF($RK24:$RN24,"Precisão")&gt;0,1,0))))&amp;IF($OD24&gt;0," · TR"&amp;IF($NI24="",""," CD "&amp;$NI24),""),IF(LEFT($QC24,2)="TR",$QC24&amp;IF($NI24="",""," · CD "&amp;$NI24)&amp;IF(COUNTIF($RK24:$RN24,"Certeiro")&gt;0,"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COUNTIF($RK24:$RN24,"Longe")+3*COUNTIF($RK24:$RN24,"Muito Longe")</f>
        <v/>
      </c>
      <c r="QG24" s="161">
        <f>COUNTIF($RK24:$RN24,"Maior")+3*COUNTIF($RK24:$RN24,"Muito Maior")</f>
        <v/>
      </c>
      <c r="QH24" s="161">
        <f>IF($NJ24=0,0,CHOOSE(1+INDEX($AC$2:$AC$11,$NJ24),0,$QF24,$QG24,$QF24+$QG24))</f>
        <v/>
      </c>
      <c r="QI24" s="161">
        <f>IF($NJ24=0,0,CHOOSE(1+INDEX($AD$2:$AD$11,$NJ24),0,$QF24,$QG24,$QF24+$QG24))</f>
        <v/>
      </c>
      <c r="QJ24" s="161">
        <f>IF(OR($ND24=0,$NJ24=0),"",INDEX($AI$2:$AN$41,($NJ24-1)*4+IF($MS24=0,1,IF($MS24&lt;=5,2,IF($MS24=6,3,4))),1+MIN(5,$QH24))&amp;INDEX($AO$2:$AT$41,($NJ24-1)*4+IF($MS24=0,1,IF($MS24&lt;=5,2,IF($MS24=6,3,4))),1+MIN(5,$QI24))&amp;IF(INDEX($AE$2:$AE$11,$NJ24)=1,IF(COUNTIF($RK24:$RN24,"Mais Um")&gt;0," · +"&amp;COUNTIF($RK24:$RN24,"Mais Um")&amp;IF(COUNTIF($RK24:$RN24,"Mais Um")&gt;1," alvos"," alvo"),"")&amp;IF(COUNTIF($RK24:$RN24,"Rajada")&gt;0,IF($MS24=0,"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c r="RK24">
        <f>IF($MX24="","",IFERROR(VLOOKUP(SUBSTITUTE(SUBSTITUTE(SUBSTITUTE($MX24,"~","~~"),"*","~*"),"?","~?"),'DADOS_MELHORIAS'!$O$2:$X$113,10,FALSE),$MX24))</f>
        <v/>
      </c>
      <c r="RL24">
        <f>IF($MY24="","",IFERROR(VLOOKUP(SUBSTITUTE(SUBSTITUTE(SUBSTITUTE($MY24,"~","~~"),"*","~*"),"?","~?"),'DADOS_MELHORIAS'!$O$2:$X$113,10,FALSE),$MY24))</f>
        <v/>
      </c>
      <c r="RM24">
        <f>IF($MZ24="","",IFERROR(VLOOKUP(SUBSTITUTE(SUBSTITUTE(SUBSTITUTE($MZ24,"~","~~"),"*","~*"),"?","~?"),'DADOS_MELHORIAS'!$O$2:$X$113,10,FALSE),$MZ24))</f>
        <v/>
      </c>
      <c r="RN24">
        <f>IF($NA24="","",IFERROR(VLOOKUP(SUBSTITUTE(SUBSTITUTE(SUBSTITUTE($NA24,"~","~~"),"*","~*"),"?","~?"),'DADOS_MELHORIAS'!$O$2:$X$113,10,FALSE),$NA24))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IFERROR(MATCH($MU25,$V$2:$V$11,0),0)</f>
        <v/>
      </c>
      <c r="NK25" s="161">
        <f>IFERROR(VLOOKUP(SUBSTITUTE(SUBSTITUTE(SUBSTITUTE($MX25,"~","~~"),"*","~*"),"?","~?"),'DADOS_MELHORIAS'!$AG$2:$AL$113,2,FALSE),"")</f>
        <v/>
      </c>
      <c r="NL25" s="161">
        <f>IFERROR(VLOOKUP(SUBSTITUTE(SUBSTITUTE(SUBSTITUTE($MY25,"~","~~"),"*","~*"),"?","~?"),'DADOS_MELHORIAS'!$AG$2:$AL$113,2,FALSE),"")</f>
        <v/>
      </c>
      <c r="NM25" s="161">
        <f>IFERROR(VLOOKUP(SUBSTITUTE(SUBSTITUTE(SUBSTITUTE($MZ25,"~","~~"),"*","~*"),"?","~?"),'DADOS_MELHORIAS'!$AG$2:$AL$113,2,FALSE),"")</f>
        <v/>
      </c>
      <c r="NN25" s="161">
        <f>IFERROR(VLOOKUP(SUBSTITUTE(SUBSTITUTE(SUBSTITUTE($NA25,"~","~~"),"*","~*"),"?","~?"),'DADOS_MELHORIAS'!$AG$2:$AL$113,2,FALSE),"")</f>
        <v/>
      </c>
      <c r="NO25" s="161">
        <f>IFERROR(VLOOKUP(SUBSTITUTE(SUBSTITUTE(SUBSTITUTE($MX25,"~","~~"),"*","~*"),"?","~?"),'DADOS_MELHORIAS'!$AG$2:$AL$113,3,FALSE),0)</f>
        <v/>
      </c>
      <c r="NP25" s="161">
        <f>IFERROR(VLOOKUP(SUBSTITUTE(SUBSTITUTE(SUBSTITUTE($MY25,"~","~~"),"*","~*"),"?","~?"),'DADOS_MELHORIAS'!$AG$2:$AL$113,3,FALSE),0)</f>
        <v/>
      </c>
      <c r="NQ25" s="161">
        <f>IFERROR(VLOOKUP(SUBSTITUTE(SUBSTITUTE(SUBSTITUTE($MZ25,"~","~~"),"*","~*"),"?","~?"),'DADOS_MELHORIAS'!$AG$2:$AL$113,3,FALSE),0)</f>
        <v/>
      </c>
      <c r="NR25" s="161">
        <f>IFERROR(VLOOKUP(SUBSTITUTE(SUBSTITUTE(SUBSTITUTE($NA25,"~","~~"),"*","~*"),"?","~?"),'DADOS_MELHORIAS'!$AG$2:$AL$113,3,FALSE),0)</f>
        <v/>
      </c>
      <c r="NS25" s="161">
        <f>IF($MS25=0,0,IF($NJ25=0,0,INDEX($X$2:$X$11,$NJ25)))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IF($NJ25=0,0,IF(INDEX($W$2:$W$11,$NJ25)="",0,IF((COUNTIF(INDEX($EL$2:$EP$13,$MO25,0),INDEX($W$2:$W$11,$NJ25))+COUNTIF(INDEX($QV$2:$QY$13,$MO25,0),INDEX($W$2:$W$11,$NJ25)))=0,1,0)))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SUBSTITUTE(SUBSTITUTE(SUBSTITUTE($MX25,"~","~~"),"*","~*"),"?","~?"),'DADOS_MELHORIAS'!$AG$2:$AL$113,4,FALSE),0)+IFERROR(VLOOKUP(SUBSTITUTE(SUBSTITUTE(SUBSTITUTE($MY25,"~","~~"),"*","~*"),"?","~?"),'DADOS_MELHORIAS'!$AG$2:$AL$113,4,FALSE),0)+IFERROR(VLOOKUP(SUBSTITUTE(SUBSTITUTE(SUBSTITUTE($MZ25,"~","~~"),"*","~*"),"?","~?"),'DADOS_MELHORIAS'!$AG$2:$AL$113,4,FALSE),0)+IFERROR(VLOOKUP(SUBSTITUTE(SUBSTITUTE(SUBSTITUTE($NA25,"~","~~"),"*","~*"),"?","~?"),'DADOS_MELHORIAS'!$AG$2:$AL$113,4,FALSE),0)</f>
        <v/>
      </c>
      <c r="OD25" s="161">
        <f>IFERROR(VLOOKUP(SUBSTITUTE(SUBSTITUTE(SUBSTITUTE($MX25,"~","~~"),"*","~*"),"?","~?"),'DADOS_MELHORIAS'!$AG$2:$AL$113,6,FALSE),0)+IFERROR(VLOOKUP(SUBSTITUTE(SUBSTITUTE(SUBSTITUTE($MY25,"~","~~"),"*","~*"),"?","~?"),'DADOS_MELHORIAS'!$AG$2:$AL$113,6,FALSE),0)+IFERROR(VLOOKUP(SUBSTITUTE(SUBSTITUTE(SUBSTITUTE($MZ25,"~","~~"),"*","~*"),"?","~?"),'DADOS_MELHORIAS'!$AG$2:$AL$113,6,FALSE),0)+IFERROR(VLOOKUP(SUBSTITUTE(SUBSTITUTE(SUBSTITUTE($NA25,"~","~~"),"*","~*"),"?","~?"),'DADOS_MELHORIAS'!$AG$2:$AL$113,6,FALSE),0)</f>
        <v/>
      </c>
      <c r="OE25" s="161">
        <f>TEXTJOIN(", ",TRUE,IF(IFERROR(VLOOKUP(SUBSTITUTE(SUBSTITUTE(SUBSTITUTE($MX25,"~","~~"),"*","~*"),"?","~?"),'DADOS_MELHORIAS'!$AG$2:$AL$113,5,FALSE),0)=1,$MX25,""),IF(IFERROR(VLOOKUP(SUBSTITUTE(SUBSTITUTE(SUBSTITUTE($MY25,"~","~~"),"*","~*"),"?","~?"),'DADOS_MELHORIAS'!$AG$2:$AL$113,5,FALSE),0)=1,$MY25,""),IF(IFERROR(VLOOKUP(SUBSTITUTE(SUBSTITUTE(SUBSTITUTE($MZ25,"~","~~"),"*","~*"),"?","~?"),'DADOS_MELHORIAS'!$AG$2:$AL$113,5,FALSE),0)=1,$MZ25,""),IF(IFERROR(VLOOKUP(SUBSTITUTE(SUBSTITUTE(SUBSTITUTE($NA25,"~","~~"),"*","~*"),"?","~?"),'DADOS_MELHORIAS'!$AG$2:$AL$113,5,FALSE),0)=1,$NA25,""))</f>
        <v/>
      </c>
      <c r="OF25" s="161">
        <f>IF($NJ25=0,0,INDEX($Y$2:$Y$11,$NJ25))</f>
        <v/>
      </c>
      <c r="OG25" s="161">
        <f>IF($NJ25=0,0,INDEX($Z$2:$Z$11,$NJ25))</f>
        <v/>
      </c>
      <c r="OH25" s="161">
        <f>IF($NJ25=0,0,INDEX($AB$2:$AB$11,$NJ25))</f>
        <v/>
      </c>
      <c r="OI25" s="161">
        <f>IFERROR(VLOOKUP(SUBSTITUTE(SUBSTITUTE(SUBSTITUTE($NB25,"~","~~"),"*","~*"),"?","~?"),'DADOS_RESTRICOES'!$M$2:$Q$54,3,FALSE),0)</f>
        <v/>
      </c>
      <c r="OJ25" s="161">
        <f>IFERROR(VLOOKUP(SUBSTITUTE(SUBSTITUTE(SUBSTITUTE($NC25,"~","~~"),"*","~*"),"?","~?"),'DADOS_RESTRICOES'!$M$2:$Q$54,3,FALSE),0)</f>
        <v/>
      </c>
      <c r="OK25" s="161">
        <f>IFERROR(VLOOKUP(SUBSTITUTE(SUBSTITUTE(SUBSTITUTE($NB25,"~","~~"),"*","~*"),"?","~?"),'DADOS_RESTRICOES'!$M$2:$Q$54,2,FALSE),"")</f>
        <v/>
      </c>
      <c r="OL25" s="161">
        <f>IFERROR(VLOOKUP(SUBSTITUTE(SUBSTITUTE(SUBSTITUTE($NC25,"~","~~"),"*","~*"),"?","~?"),'DADOS_RESTRICOES'!$M$2:$Q$54,2,FALSE),"")</f>
        <v/>
      </c>
      <c r="OM25" s="161">
        <f>COUNTIF($NS25:$NW25,1)</f>
        <v/>
      </c>
      <c r="ON25" s="161">
        <f>COUNTIF($NS25:$NW25,2)</f>
        <v/>
      </c>
      <c r="OO25" s="161">
        <f>COUNTIF($NS25:$NW25,3)</f>
        <v/>
      </c>
      <c r="OP25" s="161">
        <f>COUNTIF($NS25:$NW25,4)</f>
        <v/>
      </c>
      <c r="OQ25" s="161">
        <f>COUNTIF($NS25:$NW25,5)</f>
        <v/>
      </c>
      <c r="OR25" s="161">
        <f>COUNTIF($NS25:$NW25,6)</f>
        <v/>
      </c>
      <c r="OS25" s="161">
        <f>COUNTIF($OI25:$OJ25,1)</f>
        <v/>
      </c>
      <c r="OT25" s="161">
        <f>COUNTIF($OI25:$OJ25,2)+$OF25</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IF($MS25=0,0,(IF(COUNTIF($RK25:$RN25,"Salto")&gt;0,1,0)+IF(COUNTIF($RK25:$RN25,"Queima")&gt;0,1,0)+IF(COUNTIF($RK25:$RN25,"Estilhaço")&gt;0,1,0))*FLOOR($PD25/2,1))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SUBSTITUTE(SUBSTITUTE(SUBSTITUTE($NB25,"~","~~"),"*","~*"),"?","~?"),'DADOS_RESTRICOES'!$M$2:$Q$54,4,FALSE),0)+IFERROR(VLOOKUP(SUBSTITUTE(SUBSTITUTE(SUBSTITUTE($NC25,"~","~~"),"*","~*"),"?","~?"),'DADOS_RESTRICOES'!$M$2:$Q$54,4,FALSE),0)&gt;1,$OK25&amp;" e "&amp;$OL25&amp;" são as duas de frequência",""),IF(AND((COUNTIF($RK25:$RN25,"Rápido")+COUNTIF($OK25:$OL25,"Rápido"))&gt;0,(COUNTIF($MX25:$NA25,"Atrasar")+COUNTIF($OK25:$OL25,"Atrasar"))&gt;0),"Rápido não entra com Atrasar",""),IF(AND((COUNTIF($RK25:$RN25,"Reação")+COUNTIF($OK25:$OL25,"Reação"))&gt;0,(COUNTIF($RK25:$RN25,"Rápido")+COUNTIF($OK25:$OL25,"Rápido"))&gt;0),"Reação não entra com Rápido",""),IF(AND((COUNTIF($RK25:$RN25,"Reação")+COUNTIF($OK25:$OL25,"Reação"))&gt;0,(COUNTIF($RK25:$RN25,"Armado")+COUNTIF($OK25:$OL25,"Armado"))&gt;0),"Reação não entra com Armado",""),IF(AND((COUNTIF($RK25:$RN25,"Reação")+COUNTIF($OK25:$OL25,"Reação"))&gt;0,(COUNTIF($MX25:$NA25,"Atrasar")+COUNTIF($OK25:$OL25,"Atrasar"))&gt;0),"Reação não entra com Atrasar",""),IF(AND((COUNTIF($RK25:$RN25,"Reação")+COUNTIF($OK25:$OL25,"Reação"))&gt;0,(COUNTIF($MX25:$NA25,"Parado")+COUNTIF($OK25:$OL25,"Parado"))&gt;0),"Reação não entra com Parado",""),IF(AND((COUNTIF($MX25:$NA25,"Atrasar")+COUNTIF($OK25:$OL25,"Atrasar"))&gt;0,(COUNTIF($MX25:$NA25,"Parado")+COUNTIF($OK25:$OL25,"Parado"))&gt;0),"Atrasar não entra com Parado",""),IF(AND((COUNTIF($RK25:$RN25,"Armado")+COUNTIF($OK25:$OL25,"Armado"))&gt;0,(COUNTIF($MX25:$NA25,"Carregar")+COUNTIF($OK25:$OL25,"Carregar"))&gt;0),"Armado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Resistência",""),IF(AND(COUNTIF($RK25:$RN25,"Inescapável")&gt;0,OR($OU25&gt;1,$OV25&gt;0)),"Inescapável não aceita outra peça",""),IF(AND($MS25&gt;0,$PD25*IF(COUNTIF($RK25:$RN25,"Remate")&gt;0,1.25,1)+$PE25&gt;4*$MS25),($PD25*IF(COUNTIF($RK25:$RN25,"Remate")&gt;0,1.25,1)+$PE25)&amp;" dados somando repetições"&amp;IF(COUNTIF($RK25:$RN25,"Remate")&gt;0," e o Remate","")&amp;": o teto da Classe "&amp;$MS25&amp;" é "&amp;4*$MS25,""))),IF(AND($MX25&lt;&gt;"",COUNTIF('DADOS_MELHORIAS'!$O$2:$O$113,SUBSTITUTE(SUBSTITUTE(SUBSTITUTE($MX25,"~","~~"),"*","~*"),"?","~?"))=0),"Melhoria não cadastrada ou com erro: "&amp;$MX25,""),IF(AND($MY25&lt;&gt;"",COUNTIF('DADOS_MELHORIAS'!$O$2:$O$113,SUBSTITUTE(SUBSTITUTE(SUBSTITUTE($MY25,"~","~~"),"*","~*"),"?","~?"))=0),"Melhoria não cadastrada ou com erro: "&amp;$MY25,""),IF(AND($MZ25&lt;&gt;"",COUNTIF('DADOS_MELHORIAS'!$O$2:$O$113,SUBSTITUTE(SUBSTITUTE(SUBSTITUTE($MZ25,"~","~~"),"*","~*"),"?","~?"))=0),"Melhoria não cadastrada ou com erro: "&amp;$MZ25,""),IF(AND($NA25&lt;&gt;"",COUNTIF('DADOS_MELHORIAS'!$O$2:$O$113,SUBSTITUTE(SUBSTITUTE(SUBSTITUTE($NA25,"~","~~"),"*","~*"),"?","~?"))=0),"Melhoria não cadastrada ou com erro: "&amp;$NA25,""),IF(AND($NB25&lt;&gt;"",COUNTIF('DADOS_RESTRICOES'!$M$2:$M$54,SUBSTITUTE(SUBSTITUTE(SUBSTITUTE($NB25,"~","~~"),"*","~*"),"?","~?"))=0),"Restrição não cadastrada ou com erro: "&amp;$NB25,""),IF(AND($NC25&lt;&gt;"",COUNTIF('DADOS_RESTRICOES'!$M$2:$M$54,SUBSTITUTE(SUBSTITUTE(SUBSTITUTE($NC25,"~","~~"),"*","~*"),"?","~?"))=0),"Restrição não cadastrada ou com erro: "&amp;$NC25,"")))</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dela",IF(COUNTIF($OK25:$OL25,"Atrasar")&gt;0,"Sua Ação Completa",IF(COUNTIF($RK25:$RN25,"Rápido")&gt;0,"Sua Bônus",IF(COUNTIF($RK25:$RN25,"Reação")&gt;0,"Sua Reação","Sua Padrão")))&amp;" + a básica dela"&amp;IF(COUNTIF($RK25:$RN25,"Reação")&gt;0," e a coletiva","")&amp;IF(COUNTIF($OK25:$OL25,"Carregar")&gt;0," · em dois turnos","")))</f>
        <v/>
      </c>
      <c r="QC25" s="161">
        <f>IF($MW25&lt;&gt;"",$MW25,IF($NJ25=0,"",INDEX($AA$2:$AA$11,$NJ25)))</f>
        <v/>
      </c>
      <c r="QD25" s="161">
        <f>IF(OR($ND25=0,$NJ25=0),"",IF(COUNTIF($RK25:$RN25,"Inescapável")&gt;0,"Automático",IF($QC25="Ataque",IF($NH25="","Ataque","Ataque "&amp;IF(($NH25+2*IF(COUNTIF($RK25:$RN25,"Precisão")&gt;0,1,0))&gt;=0,"+","−")&amp;ABS(($NH25+2*IF(COUNTIF($RK25:$RN25,"Precisão")&gt;0,1,0))))&amp;IF($OD25&gt;0," · TR"&amp;IF($NI25="",""," CD "&amp;$NI25),""),IF(LEFT($QC25,2)="TR",$QC25&amp;IF($NI25="",""," · CD "&amp;$NI25)&amp;IF(COUNTIF($RK25:$RN25,"Certeiro")&gt;0,"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COUNTIF($RK25:$RN25,"Longe")+3*COUNTIF($RK25:$RN25,"Muito Longe")</f>
        <v/>
      </c>
      <c r="QG25" s="161">
        <f>COUNTIF($RK25:$RN25,"Maior")+3*COUNTIF($RK25:$RN25,"Muito Maior")</f>
        <v/>
      </c>
      <c r="QH25" s="161">
        <f>IF($NJ25=0,0,CHOOSE(1+INDEX($AC$2:$AC$11,$NJ25),0,$QF25,$QG25,$QF25+$QG25))</f>
        <v/>
      </c>
      <c r="QI25" s="161">
        <f>IF($NJ25=0,0,CHOOSE(1+INDEX($AD$2:$AD$11,$NJ25),0,$QF25,$QG25,$QF25+$QG25))</f>
        <v/>
      </c>
      <c r="QJ25" s="161">
        <f>IF(OR($ND25=0,$NJ25=0),"",INDEX($AI$2:$AN$41,($NJ25-1)*4+IF($MS25=0,1,IF($MS25&lt;=5,2,IF($MS25=6,3,4))),1+MIN(5,$QH25))&amp;INDEX($AO$2:$AT$41,($NJ25-1)*4+IF($MS25=0,1,IF($MS25&lt;=5,2,IF($MS25=6,3,4))),1+MIN(5,$QI25))&amp;IF(INDEX($AE$2:$AE$11,$NJ25)=1,IF(COUNTIF($RK25:$RN25,"Mais Um")&gt;0," · +"&amp;COUNTIF($RK25:$RN25,"Mais Um")&amp;IF(COUNTIF($RK25:$RN25,"Mais Um")&gt;1," alvos"," alvo"),"")&amp;IF(COUNTIF($RK25:$RN25,"Rajada")&gt;0,IF($MS25=0,"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c r="RK25">
        <f>IF($MX25="","",IFERROR(VLOOKUP(SUBSTITUTE(SUBSTITUTE(SUBSTITUTE($MX25,"~","~~"),"*","~*"),"?","~?"),'DADOS_MELHORIAS'!$O$2:$X$113,10,FALSE),$MX25))</f>
        <v/>
      </c>
      <c r="RL25">
        <f>IF($MY25="","",IFERROR(VLOOKUP(SUBSTITUTE(SUBSTITUTE(SUBSTITUTE($MY25,"~","~~"),"*","~*"),"?","~?"),'DADOS_MELHORIAS'!$O$2:$X$113,10,FALSE),$MY25))</f>
        <v/>
      </c>
      <c r="RM25">
        <f>IF($MZ25="","",IFERROR(VLOOKUP(SUBSTITUTE(SUBSTITUTE(SUBSTITUTE($MZ25,"~","~~"),"*","~*"),"?","~?"),'DADOS_MELHORIAS'!$O$2:$X$113,10,FALSE),$MZ25))</f>
        <v/>
      </c>
      <c r="RN25">
        <f>IF($NA25="","",IFERROR(VLOOKUP(SUBSTITUTE(SUBSTITUTE(SUBSTITUTE($NA25,"~","~~"),"*","~*"),"?","~?"),'DADOS_MELHORIAS'!$O$2:$X$113,10,FALSE),$NA25))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IFERROR(MATCH($MU26,$V$2:$V$11,0),0)</f>
        <v/>
      </c>
      <c r="NK26" s="161">
        <f>IFERROR(VLOOKUP(SUBSTITUTE(SUBSTITUTE(SUBSTITUTE($MX26,"~","~~"),"*","~*"),"?","~?"),'DADOS_MELHORIAS'!$AG$2:$AL$113,2,FALSE),"")</f>
        <v/>
      </c>
      <c r="NL26" s="161">
        <f>IFERROR(VLOOKUP(SUBSTITUTE(SUBSTITUTE(SUBSTITUTE($MY26,"~","~~"),"*","~*"),"?","~?"),'DADOS_MELHORIAS'!$AG$2:$AL$113,2,FALSE),"")</f>
        <v/>
      </c>
      <c r="NM26" s="161">
        <f>IFERROR(VLOOKUP(SUBSTITUTE(SUBSTITUTE(SUBSTITUTE($MZ26,"~","~~"),"*","~*"),"?","~?"),'DADOS_MELHORIAS'!$AG$2:$AL$113,2,FALSE),"")</f>
        <v/>
      </c>
      <c r="NN26" s="161">
        <f>IFERROR(VLOOKUP(SUBSTITUTE(SUBSTITUTE(SUBSTITUTE($NA26,"~","~~"),"*","~*"),"?","~?"),'DADOS_MELHORIAS'!$AG$2:$AL$113,2,FALSE),"")</f>
        <v/>
      </c>
      <c r="NO26" s="161">
        <f>IFERROR(VLOOKUP(SUBSTITUTE(SUBSTITUTE(SUBSTITUTE($MX26,"~","~~"),"*","~*"),"?","~?"),'DADOS_MELHORIAS'!$AG$2:$AL$113,3,FALSE),0)</f>
        <v/>
      </c>
      <c r="NP26" s="161">
        <f>IFERROR(VLOOKUP(SUBSTITUTE(SUBSTITUTE(SUBSTITUTE($MY26,"~","~~"),"*","~*"),"?","~?"),'DADOS_MELHORIAS'!$AG$2:$AL$113,3,FALSE),0)</f>
        <v/>
      </c>
      <c r="NQ26" s="161">
        <f>IFERROR(VLOOKUP(SUBSTITUTE(SUBSTITUTE(SUBSTITUTE($MZ26,"~","~~"),"*","~*"),"?","~?"),'DADOS_MELHORIAS'!$AG$2:$AL$113,3,FALSE),0)</f>
        <v/>
      </c>
      <c r="NR26" s="161">
        <f>IFERROR(VLOOKUP(SUBSTITUTE(SUBSTITUTE(SUBSTITUTE($NA26,"~","~~"),"*","~*"),"?","~?"),'DADOS_MELHORIAS'!$AG$2:$AL$113,3,FALSE),0)</f>
        <v/>
      </c>
      <c r="NS26" s="161">
        <f>IF($MS26=0,0,IF($NJ26=0,0,INDEX($X$2:$X$11,$NJ26)))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IF($NJ26=0,0,IF(INDEX($W$2:$W$11,$NJ26)="",0,IF((COUNTIF(INDEX($EL$2:$EP$13,$MO26,0),INDEX($W$2:$W$11,$NJ26))+COUNTIF(INDEX($QV$2:$QY$13,$MO26,0),INDEX($W$2:$W$11,$NJ26)))=0,1,0)))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SUBSTITUTE(SUBSTITUTE(SUBSTITUTE($MX26,"~","~~"),"*","~*"),"?","~?"),'DADOS_MELHORIAS'!$AG$2:$AL$113,4,FALSE),0)+IFERROR(VLOOKUP(SUBSTITUTE(SUBSTITUTE(SUBSTITUTE($MY26,"~","~~"),"*","~*"),"?","~?"),'DADOS_MELHORIAS'!$AG$2:$AL$113,4,FALSE),0)+IFERROR(VLOOKUP(SUBSTITUTE(SUBSTITUTE(SUBSTITUTE($MZ26,"~","~~"),"*","~*"),"?","~?"),'DADOS_MELHORIAS'!$AG$2:$AL$113,4,FALSE),0)+IFERROR(VLOOKUP(SUBSTITUTE(SUBSTITUTE(SUBSTITUTE($NA26,"~","~~"),"*","~*"),"?","~?"),'DADOS_MELHORIAS'!$AG$2:$AL$113,4,FALSE),0)</f>
        <v/>
      </c>
      <c r="OD26" s="161">
        <f>IFERROR(VLOOKUP(SUBSTITUTE(SUBSTITUTE(SUBSTITUTE($MX26,"~","~~"),"*","~*"),"?","~?"),'DADOS_MELHORIAS'!$AG$2:$AL$113,6,FALSE),0)+IFERROR(VLOOKUP(SUBSTITUTE(SUBSTITUTE(SUBSTITUTE($MY26,"~","~~"),"*","~*"),"?","~?"),'DADOS_MELHORIAS'!$AG$2:$AL$113,6,FALSE),0)+IFERROR(VLOOKUP(SUBSTITUTE(SUBSTITUTE(SUBSTITUTE($MZ26,"~","~~"),"*","~*"),"?","~?"),'DADOS_MELHORIAS'!$AG$2:$AL$113,6,FALSE),0)+IFERROR(VLOOKUP(SUBSTITUTE(SUBSTITUTE(SUBSTITUTE($NA26,"~","~~"),"*","~*"),"?","~?"),'DADOS_MELHORIAS'!$AG$2:$AL$113,6,FALSE),0)</f>
        <v/>
      </c>
      <c r="OE26" s="161">
        <f>TEXTJOIN(", ",TRUE,IF(IFERROR(VLOOKUP(SUBSTITUTE(SUBSTITUTE(SUBSTITUTE($MX26,"~","~~"),"*","~*"),"?","~?"),'DADOS_MELHORIAS'!$AG$2:$AL$113,5,FALSE),0)=1,$MX26,""),IF(IFERROR(VLOOKUP(SUBSTITUTE(SUBSTITUTE(SUBSTITUTE($MY26,"~","~~"),"*","~*"),"?","~?"),'DADOS_MELHORIAS'!$AG$2:$AL$113,5,FALSE),0)=1,$MY26,""),IF(IFERROR(VLOOKUP(SUBSTITUTE(SUBSTITUTE(SUBSTITUTE($MZ26,"~","~~"),"*","~*"),"?","~?"),'DADOS_MELHORIAS'!$AG$2:$AL$113,5,FALSE),0)=1,$MZ26,""),IF(IFERROR(VLOOKUP(SUBSTITUTE(SUBSTITUTE(SUBSTITUTE($NA26,"~","~~"),"*","~*"),"?","~?"),'DADOS_MELHORIAS'!$AG$2:$AL$113,5,FALSE),0)=1,$NA26,""))</f>
        <v/>
      </c>
      <c r="OF26" s="161">
        <f>IF($NJ26=0,0,INDEX($Y$2:$Y$11,$NJ26))</f>
        <v/>
      </c>
      <c r="OG26" s="161">
        <f>IF($NJ26=0,0,INDEX($Z$2:$Z$11,$NJ26))</f>
        <v/>
      </c>
      <c r="OH26" s="161">
        <f>IF($NJ26=0,0,INDEX($AB$2:$AB$11,$NJ26))</f>
        <v/>
      </c>
      <c r="OI26" s="161">
        <f>IFERROR(VLOOKUP(SUBSTITUTE(SUBSTITUTE(SUBSTITUTE($NB26,"~","~~"),"*","~*"),"?","~?"),'DADOS_RESTRICOES'!$M$2:$Q$54,3,FALSE),0)</f>
        <v/>
      </c>
      <c r="OJ26" s="161">
        <f>IFERROR(VLOOKUP(SUBSTITUTE(SUBSTITUTE(SUBSTITUTE($NC26,"~","~~"),"*","~*"),"?","~?"),'DADOS_RESTRICOES'!$M$2:$Q$54,3,FALSE),0)</f>
        <v/>
      </c>
      <c r="OK26" s="161">
        <f>IFERROR(VLOOKUP(SUBSTITUTE(SUBSTITUTE(SUBSTITUTE($NB26,"~","~~"),"*","~*"),"?","~?"),'DADOS_RESTRICOES'!$M$2:$Q$54,2,FALSE),"")</f>
        <v/>
      </c>
      <c r="OL26" s="161">
        <f>IFERROR(VLOOKUP(SUBSTITUTE(SUBSTITUTE(SUBSTITUTE($NC26,"~","~~"),"*","~*"),"?","~?"),'DADOS_RESTRICOES'!$M$2:$Q$54,2,FALSE),"")</f>
        <v/>
      </c>
      <c r="OM26" s="161">
        <f>COUNTIF($NS26:$NW26,1)</f>
        <v/>
      </c>
      <c r="ON26" s="161">
        <f>COUNTIF($NS26:$NW26,2)</f>
        <v/>
      </c>
      <c r="OO26" s="161">
        <f>COUNTIF($NS26:$NW26,3)</f>
        <v/>
      </c>
      <c r="OP26" s="161">
        <f>COUNTIF($NS26:$NW26,4)</f>
        <v/>
      </c>
      <c r="OQ26" s="161">
        <f>COUNTIF($NS26:$NW26,5)</f>
        <v/>
      </c>
      <c r="OR26" s="161">
        <f>COUNTIF($NS26:$NW26,6)</f>
        <v/>
      </c>
      <c r="OS26" s="161">
        <f>COUNTIF($OI26:$OJ26,1)</f>
        <v/>
      </c>
      <c r="OT26" s="161">
        <f>COUNTIF($OI26:$OJ26,2)+$OF26</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IF($MS26=0,0,(IF(COUNTIF($RK26:$RN26,"Salto")&gt;0,1,0)+IF(COUNTIF($RK26:$RN26,"Queima")&gt;0,1,0)+IF(COUNTIF($RK26:$RN26,"Estilhaço")&gt;0,1,0))*FLOOR($PD26/2,1))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SUBSTITUTE(SUBSTITUTE(SUBSTITUTE($NB26,"~","~~"),"*","~*"),"?","~?"),'DADOS_RESTRICOES'!$M$2:$Q$54,4,FALSE),0)+IFERROR(VLOOKUP(SUBSTITUTE(SUBSTITUTE(SUBSTITUTE($NC26,"~","~~"),"*","~*"),"?","~?"),'DADOS_RESTRICOES'!$M$2:$Q$54,4,FALSE),0)&gt;1,$OK26&amp;" e "&amp;$OL26&amp;" são as duas de frequência",""),IF(AND((COUNTIF($RK26:$RN26,"Rápido")+COUNTIF($OK26:$OL26,"Rápido"))&gt;0,(COUNTIF($MX26:$NA26,"Atrasar")+COUNTIF($OK26:$OL26,"Atrasar"))&gt;0),"Rápido não entra com Atrasar",""),IF(AND((COUNTIF($RK26:$RN26,"Reação")+COUNTIF($OK26:$OL26,"Reação"))&gt;0,(COUNTIF($RK26:$RN26,"Rápido")+COUNTIF($OK26:$OL26,"Rápido"))&gt;0),"Reação não entra com Rápido",""),IF(AND((COUNTIF($RK26:$RN26,"Reação")+COUNTIF($OK26:$OL26,"Reação"))&gt;0,(COUNTIF($RK26:$RN26,"Armado")+COUNTIF($OK26:$OL26,"Armado"))&gt;0),"Reação não entra com Armado",""),IF(AND((COUNTIF($RK26:$RN26,"Reação")+COUNTIF($OK26:$OL26,"Reação"))&gt;0,(COUNTIF($MX26:$NA26,"Atrasar")+COUNTIF($OK26:$OL26,"Atrasar"))&gt;0),"Reação não entra com Atrasar",""),IF(AND((COUNTIF($RK26:$RN26,"Reação")+COUNTIF($OK26:$OL26,"Reação"))&gt;0,(COUNTIF($MX26:$NA26,"Parado")+COUNTIF($OK26:$OL26,"Parado"))&gt;0),"Reação não entra com Parado",""),IF(AND((COUNTIF($MX26:$NA26,"Atrasar")+COUNTIF($OK26:$OL26,"Atrasar"))&gt;0,(COUNTIF($MX26:$NA26,"Parado")+COUNTIF($OK26:$OL26,"Parado"))&gt;0),"Atrasar não entra com Parado",""),IF(AND((COUNTIF($RK26:$RN26,"Armado")+COUNTIF($OK26:$OL26,"Armado"))&gt;0,(COUNTIF($MX26:$NA26,"Carregar")+COUNTIF($OK26:$OL26,"Carregar"))&gt;0),"Armado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Resistência",""),IF(AND(COUNTIF($RK26:$RN26,"Inescapável")&gt;0,OR($OU26&gt;1,$OV26&gt;0)),"Inescapável não aceita outra peça",""),IF(AND($MS26&gt;0,$PD26*IF(COUNTIF($RK26:$RN26,"Remate")&gt;0,1.25,1)+$PE26&gt;4*$MS26),($PD26*IF(COUNTIF($RK26:$RN26,"Remate")&gt;0,1.25,1)+$PE26)&amp;" dados somando repetições"&amp;IF(COUNTIF($RK26:$RN26,"Remate")&gt;0," e o Remate","")&amp;": o teto da Classe "&amp;$MS26&amp;" é "&amp;4*$MS26,""))),IF(AND($MX26&lt;&gt;"",COUNTIF('DADOS_MELHORIAS'!$O$2:$O$113,SUBSTITUTE(SUBSTITUTE(SUBSTITUTE($MX26,"~","~~"),"*","~*"),"?","~?"))=0),"Melhoria não cadastrada ou com erro: "&amp;$MX26,""),IF(AND($MY26&lt;&gt;"",COUNTIF('DADOS_MELHORIAS'!$O$2:$O$113,SUBSTITUTE(SUBSTITUTE(SUBSTITUTE($MY26,"~","~~"),"*","~*"),"?","~?"))=0),"Melhoria não cadastrada ou com erro: "&amp;$MY26,""),IF(AND($MZ26&lt;&gt;"",COUNTIF('DADOS_MELHORIAS'!$O$2:$O$113,SUBSTITUTE(SUBSTITUTE(SUBSTITUTE($MZ26,"~","~~"),"*","~*"),"?","~?"))=0),"Melhoria não cadastrada ou com erro: "&amp;$MZ26,""),IF(AND($NA26&lt;&gt;"",COUNTIF('DADOS_MELHORIAS'!$O$2:$O$113,SUBSTITUTE(SUBSTITUTE(SUBSTITUTE($NA26,"~","~~"),"*","~*"),"?","~?"))=0),"Melhoria não cadastrada ou com erro: "&amp;$NA26,""),IF(AND($NB26&lt;&gt;"",COUNTIF('DADOS_RESTRICOES'!$M$2:$M$54,SUBSTITUTE(SUBSTITUTE(SUBSTITUTE($NB26,"~","~~"),"*","~*"),"?","~?"))=0),"Restrição não cadastrada ou com erro: "&amp;$NB26,""),IF(AND($NC26&lt;&gt;"",COUNTIF('DADOS_RESTRICOES'!$M$2:$M$54,SUBSTITUTE(SUBSTITUTE(SUBSTITUTE($NC26,"~","~~"),"*","~*"),"?","~?"))=0),"Restrição não cadastrada ou com erro: "&amp;$NC26,"")))</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dela",IF(COUNTIF($OK26:$OL26,"Atrasar")&gt;0,"Sua Ação Completa",IF(COUNTIF($RK26:$RN26,"Rápido")&gt;0,"Sua Bônus",IF(COUNTIF($RK26:$RN26,"Reação")&gt;0,"Sua Reação","Sua Padrão")))&amp;" + a básica dela"&amp;IF(COUNTIF($RK26:$RN26,"Reação")&gt;0," e a coletiva","")&amp;IF(COUNTIF($OK26:$OL26,"Carregar")&gt;0," · em dois turnos","")))</f>
        <v/>
      </c>
      <c r="QC26" s="161">
        <f>IF($MW26&lt;&gt;"",$MW26,IF($NJ26=0,"",INDEX($AA$2:$AA$11,$NJ26)))</f>
        <v/>
      </c>
      <c r="QD26" s="161">
        <f>IF(OR($ND26=0,$NJ26=0),"",IF(COUNTIF($RK26:$RN26,"Inescapável")&gt;0,"Automático",IF($QC26="Ataque",IF($NH26="","Ataque","Ataque "&amp;IF(($NH26+2*IF(COUNTIF($RK26:$RN26,"Precisão")&gt;0,1,0))&gt;=0,"+","−")&amp;ABS(($NH26+2*IF(COUNTIF($RK26:$RN26,"Precisão")&gt;0,1,0))))&amp;IF($OD26&gt;0," · TR"&amp;IF($NI26="",""," CD "&amp;$NI26),""),IF(LEFT($QC26,2)="TR",$QC26&amp;IF($NI26="",""," · CD "&amp;$NI26)&amp;IF(COUNTIF($RK26:$RN26,"Certeiro")&gt;0,"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COUNTIF($RK26:$RN26,"Longe")+3*COUNTIF($RK26:$RN26,"Muito Longe")</f>
        <v/>
      </c>
      <c r="QG26" s="161">
        <f>COUNTIF($RK26:$RN26,"Maior")+3*COUNTIF($RK26:$RN26,"Muito Maior")</f>
        <v/>
      </c>
      <c r="QH26" s="161">
        <f>IF($NJ26=0,0,CHOOSE(1+INDEX($AC$2:$AC$11,$NJ26),0,$QF26,$QG26,$QF26+$QG26))</f>
        <v/>
      </c>
      <c r="QI26" s="161">
        <f>IF($NJ26=0,0,CHOOSE(1+INDEX($AD$2:$AD$11,$NJ26),0,$QF26,$QG26,$QF26+$QG26))</f>
        <v/>
      </c>
      <c r="QJ26" s="161">
        <f>IF(OR($ND26=0,$NJ26=0),"",INDEX($AI$2:$AN$41,($NJ26-1)*4+IF($MS26=0,1,IF($MS26&lt;=5,2,IF($MS26=6,3,4))),1+MIN(5,$QH26))&amp;INDEX($AO$2:$AT$41,($NJ26-1)*4+IF($MS26=0,1,IF($MS26&lt;=5,2,IF($MS26=6,3,4))),1+MIN(5,$QI26))&amp;IF(INDEX($AE$2:$AE$11,$NJ26)=1,IF(COUNTIF($RK26:$RN26,"Mais Um")&gt;0," · +"&amp;COUNTIF($RK26:$RN26,"Mais Um")&amp;IF(COUNTIF($RK26:$RN26,"Mais Um")&gt;1," alvos"," alvo"),"")&amp;IF(COUNTIF($RK26:$RN26,"Rajada")&gt;0,IF($MS26=0,"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c r="RK26">
        <f>IF($MX26="","",IFERROR(VLOOKUP(SUBSTITUTE(SUBSTITUTE(SUBSTITUTE($MX26,"~","~~"),"*","~*"),"?","~?"),'DADOS_MELHORIAS'!$O$2:$X$113,10,FALSE),$MX26))</f>
        <v/>
      </c>
      <c r="RL26">
        <f>IF($MY26="","",IFERROR(VLOOKUP(SUBSTITUTE(SUBSTITUTE(SUBSTITUTE($MY26,"~","~~"),"*","~*"),"?","~?"),'DADOS_MELHORIAS'!$O$2:$X$113,10,FALSE),$MY26))</f>
        <v/>
      </c>
      <c r="RM26">
        <f>IF($MZ26="","",IFERROR(VLOOKUP(SUBSTITUTE(SUBSTITUTE(SUBSTITUTE($MZ26,"~","~~"),"*","~*"),"?","~?"),'DADOS_MELHORIAS'!$O$2:$X$113,10,FALSE),$MZ26))</f>
        <v/>
      </c>
      <c r="RN26">
        <f>IF($NA26="","",IFERROR(VLOOKUP(SUBSTITUTE(SUBSTITUTE(SUBSTITUTE($NA26,"~","~~"),"*","~*"),"?","~?"),'DADOS_MELHORIAS'!$O$2:$X$113,10,FALSE),$NA26))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IFERROR(MATCH($MU27,$V$2:$V$11,0),0)</f>
        <v/>
      </c>
      <c r="NK27" s="161">
        <f>IFERROR(VLOOKUP(SUBSTITUTE(SUBSTITUTE(SUBSTITUTE($MX27,"~","~~"),"*","~*"),"?","~?"),'DADOS_MELHORIAS'!$AG$2:$AL$113,2,FALSE),"")</f>
        <v/>
      </c>
      <c r="NL27" s="161">
        <f>IFERROR(VLOOKUP(SUBSTITUTE(SUBSTITUTE(SUBSTITUTE($MY27,"~","~~"),"*","~*"),"?","~?"),'DADOS_MELHORIAS'!$AG$2:$AL$113,2,FALSE),"")</f>
        <v/>
      </c>
      <c r="NM27" s="161">
        <f>IFERROR(VLOOKUP(SUBSTITUTE(SUBSTITUTE(SUBSTITUTE($MZ27,"~","~~"),"*","~*"),"?","~?"),'DADOS_MELHORIAS'!$AG$2:$AL$113,2,FALSE),"")</f>
        <v/>
      </c>
      <c r="NN27" s="161">
        <f>IFERROR(VLOOKUP(SUBSTITUTE(SUBSTITUTE(SUBSTITUTE($NA27,"~","~~"),"*","~*"),"?","~?"),'DADOS_MELHORIAS'!$AG$2:$AL$113,2,FALSE),"")</f>
        <v/>
      </c>
      <c r="NO27" s="161">
        <f>IFERROR(VLOOKUP(SUBSTITUTE(SUBSTITUTE(SUBSTITUTE($MX27,"~","~~"),"*","~*"),"?","~?"),'DADOS_MELHORIAS'!$AG$2:$AL$113,3,FALSE),0)</f>
        <v/>
      </c>
      <c r="NP27" s="161">
        <f>IFERROR(VLOOKUP(SUBSTITUTE(SUBSTITUTE(SUBSTITUTE($MY27,"~","~~"),"*","~*"),"?","~?"),'DADOS_MELHORIAS'!$AG$2:$AL$113,3,FALSE),0)</f>
        <v/>
      </c>
      <c r="NQ27" s="161">
        <f>IFERROR(VLOOKUP(SUBSTITUTE(SUBSTITUTE(SUBSTITUTE($MZ27,"~","~~"),"*","~*"),"?","~?"),'DADOS_MELHORIAS'!$AG$2:$AL$113,3,FALSE),0)</f>
        <v/>
      </c>
      <c r="NR27" s="161">
        <f>IFERROR(VLOOKUP(SUBSTITUTE(SUBSTITUTE(SUBSTITUTE($NA27,"~","~~"),"*","~*"),"?","~?"),'DADOS_MELHORIAS'!$AG$2:$AL$113,3,FALSE),0)</f>
        <v/>
      </c>
      <c r="NS27" s="161">
        <f>IF($MS27=0,0,IF($NJ27=0,0,INDEX($X$2:$X$11,$NJ27)))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IF($NJ27=0,0,IF(INDEX($W$2:$W$11,$NJ27)="",0,IF((COUNTIF(INDEX($EL$2:$EP$13,$MO27,0),INDEX($W$2:$W$11,$NJ27))+COUNTIF(INDEX($QV$2:$QY$13,$MO27,0),INDEX($W$2:$W$11,$NJ27)))=0,1,0)))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SUBSTITUTE(SUBSTITUTE(SUBSTITUTE($MX27,"~","~~"),"*","~*"),"?","~?"),'DADOS_MELHORIAS'!$AG$2:$AL$113,4,FALSE),0)+IFERROR(VLOOKUP(SUBSTITUTE(SUBSTITUTE(SUBSTITUTE($MY27,"~","~~"),"*","~*"),"?","~?"),'DADOS_MELHORIAS'!$AG$2:$AL$113,4,FALSE),0)+IFERROR(VLOOKUP(SUBSTITUTE(SUBSTITUTE(SUBSTITUTE($MZ27,"~","~~"),"*","~*"),"?","~?"),'DADOS_MELHORIAS'!$AG$2:$AL$113,4,FALSE),0)+IFERROR(VLOOKUP(SUBSTITUTE(SUBSTITUTE(SUBSTITUTE($NA27,"~","~~"),"*","~*"),"?","~?"),'DADOS_MELHORIAS'!$AG$2:$AL$113,4,FALSE),0)</f>
        <v/>
      </c>
      <c r="OD27" s="161">
        <f>IFERROR(VLOOKUP(SUBSTITUTE(SUBSTITUTE(SUBSTITUTE($MX27,"~","~~"),"*","~*"),"?","~?"),'DADOS_MELHORIAS'!$AG$2:$AL$113,6,FALSE),0)+IFERROR(VLOOKUP(SUBSTITUTE(SUBSTITUTE(SUBSTITUTE($MY27,"~","~~"),"*","~*"),"?","~?"),'DADOS_MELHORIAS'!$AG$2:$AL$113,6,FALSE),0)+IFERROR(VLOOKUP(SUBSTITUTE(SUBSTITUTE(SUBSTITUTE($MZ27,"~","~~"),"*","~*"),"?","~?"),'DADOS_MELHORIAS'!$AG$2:$AL$113,6,FALSE),0)+IFERROR(VLOOKUP(SUBSTITUTE(SUBSTITUTE(SUBSTITUTE($NA27,"~","~~"),"*","~*"),"?","~?"),'DADOS_MELHORIAS'!$AG$2:$AL$113,6,FALSE),0)</f>
        <v/>
      </c>
      <c r="OE27" s="161">
        <f>TEXTJOIN(", ",TRUE,IF(IFERROR(VLOOKUP(SUBSTITUTE(SUBSTITUTE(SUBSTITUTE($MX27,"~","~~"),"*","~*"),"?","~?"),'DADOS_MELHORIAS'!$AG$2:$AL$113,5,FALSE),0)=1,$MX27,""),IF(IFERROR(VLOOKUP(SUBSTITUTE(SUBSTITUTE(SUBSTITUTE($MY27,"~","~~"),"*","~*"),"?","~?"),'DADOS_MELHORIAS'!$AG$2:$AL$113,5,FALSE),0)=1,$MY27,""),IF(IFERROR(VLOOKUP(SUBSTITUTE(SUBSTITUTE(SUBSTITUTE($MZ27,"~","~~"),"*","~*"),"?","~?"),'DADOS_MELHORIAS'!$AG$2:$AL$113,5,FALSE),0)=1,$MZ27,""),IF(IFERROR(VLOOKUP(SUBSTITUTE(SUBSTITUTE(SUBSTITUTE($NA27,"~","~~"),"*","~*"),"?","~?"),'DADOS_MELHORIAS'!$AG$2:$AL$113,5,FALSE),0)=1,$NA27,""))</f>
        <v/>
      </c>
      <c r="OF27" s="161">
        <f>IF($NJ27=0,0,INDEX($Y$2:$Y$11,$NJ27))</f>
        <v/>
      </c>
      <c r="OG27" s="161">
        <f>IF($NJ27=0,0,INDEX($Z$2:$Z$11,$NJ27))</f>
        <v/>
      </c>
      <c r="OH27" s="161">
        <f>IF($NJ27=0,0,INDEX($AB$2:$AB$11,$NJ27))</f>
        <v/>
      </c>
      <c r="OI27" s="161">
        <f>IFERROR(VLOOKUP(SUBSTITUTE(SUBSTITUTE(SUBSTITUTE($NB27,"~","~~"),"*","~*"),"?","~?"),'DADOS_RESTRICOES'!$M$2:$Q$54,3,FALSE),0)</f>
        <v/>
      </c>
      <c r="OJ27" s="161">
        <f>IFERROR(VLOOKUP(SUBSTITUTE(SUBSTITUTE(SUBSTITUTE($NC27,"~","~~"),"*","~*"),"?","~?"),'DADOS_RESTRICOES'!$M$2:$Q$54,3,FALSE),0)</f>
        <v/>
      </c>
      <c r="OK27" s="161">
        <f>IFERROR(VLOOKUP(SUBSTITUTE(SUBSTITUTE(SUBSTITUTE($NB27,"~","~~"),"*","~*"),"?","~?"),'DADOS_RESTRICOES'!$M$2:$Q$54,2,FALSE),"")</f>
        <v/>
      </c>
      <c r="OL27" s="161">
        <f>IFERROR(VLOOKUP(SUBSTITUTE(SUBSTITUTE(SUBSTITUTE($NC27,"~","~~"),"*","~*"),"?","~?"),'DADOS_RESTRICOES'!$M$2:$Q$54,2,FALSE),"")</f>
        <v/>
      </c>
      <c r="OM27" s="161">
        <f>COUNTIF($NS27:$NW27,1)</f>
        <v/>
      </c>
      <c r="ON27" s="161">
        <f>COUNTIF($NS27:$NW27,2)</f>
        <v/>
      </c>
      <c r="OO27" s="161">
        <f>COUNTIF($NS27:$NW27,3)</f>
        <v/>
      </c>
      <c r="OP27" s="161">
        <f>COUNTIF($NS27:$NW27,4)</f>
        <v/>
      </c>
      <c r="OQ27" s="161">
        <f>COUNTIF($NS27:$NW27,5)</f>
        <v/>
      </c>
      <c r="OR27" s="161">
        <f>COUNTIF($NS27:$NW27,6)</f>
        <v/>
      </c>
      <c r="OS27" s="161">
        <f>COUNTIF($OI27:$OJ27,1)</f>
        <v/>
      </c>
      <c r="OT27" s="161">
        <f>COUNTIF($OI27:$OJ27,2)+$OF27</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IF($MS27=0,0,(IF(COUNTIF($RK27:$RN27,"Salto")&gt;0,1,0)+IF(COUNTIF($RK27:$RN27,"Queima")&gt;0,1,0)+IF(COUNTIF($RK27:$RN27,"Estilhaço")&gt;0,1,0))*FLOOR($PD27/2,1))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SUBSTITUTE(SUBSTITUTE(SUBSTITUTE($NB27,"~","~~"),"*","~*"),"?","~?"),'DADOS_RESTRICOES'!$M$2:$Q$54,4,FALSE),0)+IFERROR(VLOOKUP(SUBSTITUTE(SUBSTITUTE(SUBSTITUTE($NC27,"~","~~"),"*","~*"),"?","~?"),'DADOS_RESTRICOES'!$M$2:$Q$54,4,FALSE),0)&gt;1,$OK27&amp;" e "&amp;$OL27&amp;" são as duas de frequência",""),IF(AND((COUNTIF($RK27:$RN27,"Rápido")+COUNTIF($OK27:$OL27,"Rápido"))&gt;0,(COUNTIF($MX27:$NA27,"Atrasar")+COUNTIF($OK27:$OL27,"Atrasar"))&gt;0),"Rápido não entra com Atrasar",""),IF(AND((COUNTIF($RK27:$RN27,"Reação")+COUNTIF($OK27:$OL27,"Reação"))&gt;0,(COUNTIF($RK27:$RN27,"Rápido")+COUNTIF($OK27:$OL27,"Rápido"))&gt;0),"Reação não entra com Rápido",""),IF(AND((COUNTIF($RK27:$RN27,"Reação")+COUNTIF($OK27:$OL27,"Reação"))&gt;0,(COUNTIF($RK27:$RN27,"Armado")+COUNTIF($OK27:$OL27,"Armado"))&gt;0),"Reação não entra com Armado",""),IF(AND((COUNTIF($RK27:$RN27,"Reação")+COUNTIF($OK27:$OL27,"Reação"))&gt;0,(COUNTIF($MX27:$NA27,"Atrasar")+COUNTIF($OK27:$OL27,"Atrasar"))&gt;0),"Reação não entra com Atrasar",""),IF(AND((COUNTIF($RK27:$RN27,"Reação")+COUNTIF($OK27:$OL27,"Reação"))&gt;0,(COUNTIF($MX27:$NA27,"Parado")+COUNTIF($OK27:$OL27,"Parado"))&gt;0),"Reação não entra com Parado",""),IF(AND((COUNTIF($MX27:$NA27,"Atrasar")+COUNTIF($OK27:$OL27,"Atrasar"))&gt;0,(COUNTIF($MX27:$NA27,"Parado")+COUNTIF($OK27:$OL27,"Parado"))&gt;0),"Atrasar não entra com Parado",""),IF(AND((COUNTIF($RK27:$RN27,"Armado")+COUNTIF($OK27:$OL27,"Armado"))&gt;0,(COUNTIF($MX27:$NA27,"Carregar")+COUNTIF($OK27:$OL27,"Carregar"))&gt;0),"Armado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Resistência",""),IF(AND(COUNTIF($RK27:$RN27,"Inescapável")&gt;0,OR($OU27&gt;1,$OV27&gt;0)),"Inescapável não aceita outra peça",""),IF(AND($MS27&gt;0,$PD27*IF(COUNTIF($RK27:$RN27,"Remate")&gt;0,1.25,1)+$PE27&gt;4*$MS27),($PD27*IF(COUNTIF($RK27:$RN27,"Remate")&gt;0,1.25,1)+$PE27)&amp;" dados somando repetições"&amp;IF(COUNTIF($RK27:$RN27,"Remate")&gt;0," e o Remate","")&amp;": o teto da Classe "&amp;$MS27&amp;" é "&amp;4*$MS27,""))),IF(AND($MX27&lt;&gt;"",COUNTIF('DADOS_MELHORIAS'!$O$2:$O$113,SUBSTITUTE(SUBSTITUTE(SUBSTITUTE($MX27,"~","~~"),"*","~*"),"?","~?"))=0),"Melhoria não cadastrada ou com erro: "&amp;$MX27,""),IF(AND($MY27&lt;&gt;"",COUNTIF('DADOS_MELHORIAS'!$O$2:$O$113,SUBSTITUTE(SUBSTITUTE(SUBSTITUTE($MY27,"~","~~"),"*","~*"),"?","~?"))=0),"Melhoria não cadastrada ou com erro: "&amp;$MY27,""),IF(AND($MZ27&lt;&gt;"",COUNTIF('DADOS_MELHORIAS'!$O$2:$O$113,SUBSTITUTE(SUBSTITUTE(SUBSTITUTE($MZ27,"~","~~"),"*","~*"),"?","~?"))=0),"Melhoria não cadastrada ou com erro: "&amp;$MZ27,""),IF(AND($NA27&lt;&gt;"",COUNTIF('DADOS_MELHORIAS'!$O$2:$O$113,SUBSTITUTE(SUBSTITUTE(SUBSTITUTE($NA27,"~","~~"),"*","~*"),"?","~?"))=0),"Melhoria não cadastrada ou com erro: "&amp;$NA27,""),IF(AND($NB27&lt;&gt;"",COUNTIF('DADOS_RESTRICOES'!$M$2:$M$54,SUBSTITUTE(SUBSTITUTE(SUBSTITUTE($NB27,"~","~~"),"*","~*"),"?","~?"))=0),"Restrição não cadastrada ou com erro: "&amp;$NB27,""),IF(AND($NC27&lt;&gt;"",COUNTIF('DADOS_RESTRICOES'!$M$2:$M$54,SUBSTITUTE(SUBSTITUTE(SUBSTITUTE($NC27,"~","~~"),"*","~*"),"?","~?"))=0),"Restrição não cadastrada ou com erro: "&amp;$NC27,"")))</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dela",IF(COUNTIF($OK27:$OL27,"Atrasar")&gt;0,"Sua Ação Completa",IF(COUNTIF($RK27:$RN27,"Rápido")&gt;0,"Sua Bônus",IF(COUNTIF($RK27:$RN27,"Reação")&gt;0,"Sua Reação","Sua Padrão")))&amp;" + a básica dela"&amp;IF(COUNTIF($RK27:$RN27,"Reação")&gt;0," e a coletiva","")&amp;IF(COUNTIF($OK27:$OL27,"Carregar")&gt;0," · em dois turnos","")))</f>
        <v/>
      </c>
      <c r="QC27" s="161">
        <f>IF($MW27&lt;&gt;"",$MW27,IF($NJ27=0,"",INDEX($AA$2:$AA$11,$NJ27)))</f>
        <v/>
      </c>
      <c r="QD27" s="161">
        <f>IF(OR($ND27=0,$NJ27=0),"",IF(COUNTIF($RK27:$RN27,"Inescapável")&gt;0,"Automático",IF($QC27="Ataque",IF($NH27="","Ataque","Ataque "&amp;IF(($NH27+2*IF(COUNTIF($RK27:$RN27,"Precisão")&gt;0,1,0))&gt;=0,"+","−")&amp;ABS(($NH27+2*IF(COUNTIF($RK27:$RN27,"Precisão")&gt;0,1,0))))&amp;IF($OD27&gt;0," · TR"&amp;IF($NI27="",""," CD "&amp;$NI27),""),IF(LEFT($QC27,2)="TR",$QC27&amp;IF($NI27="",""," · CD "&amp;$NI27)&amp;IF(COUNTIF($RK27:$RN27,"Certeiro")&gt;0,"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COUNTIF($RK27:$RN27,"Longe")+3*COUNTIF($RK27:$RN27,"Muito Longe")</f>
        <v/>
      </c>
      <c r="QG27" s="161">
        <f>COUNTIF($RK27:$RN27,"Maior")+3*COUNTIF($RK27:$RN27,"Muito Maior")</f>
        <v/>
      </c>
      <c r="QH27" s="161">
        <f>IF($NJ27=0,0,CHOOSE(1+INDEX($AC$2:$AC$11,$NJ27),0,$QF27,$QG27,$QF27+$QG27))</f>
        <v/>
      </c>
      <c r="QI27" s="161">
        <f>IF($NJ27=0,0,CHOOSE(1+INDEX($AD$2:$AD$11,$NJ27),0,$QF27,$QG27,$QF27+$QG27))</f>
        <v/>
      </c>
      <c r="QJ27" s="161">
        <f>IF(OR($ND27=0,$NJ27=0),"",INDEX($AI$2:$AN$41,($NJ27-1)*4+IF($MS27=0,1,IF($MS27&lt;=5,2,IF($MS27=6,3,4))),1+MIN(5,$QH27))&amp;INDEX($AO$2:$AT$41,($NJ27-1)*4+IF($MS27=0,1,IF($MS27&lt;=5,2,IF($MS27=6,3,4))),1+MIN(5,$QI27))&amp;IF(INDEX($AE$2:$AE$11,$NJ27)=1,IF(COUNTIF($RK27:$RN27,"Mais Um")&gt;0," · +"&amp;COUNTIF($RK27:$RN27,"Mais Um")&amp;IF(COUNTIF($RK27:$RN27,"Mais Um")&gt;1," alvos"," alvo"),"")&amp;IF(COUNTIF($RK27:$RN27,"Rajada")&gt;0,IF($MS27=0,"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c r="RK27">
        <f>IF($MX27="","",IFERROR(VLOOKUP(SUBSTITUTE(SUBSTITUTE(SUBSTITUTE($MX27,"~","~~"),"*","~*"),"?","~?"),'DADOS_MELHORIAS'!$O$2:$X$113,10,FALSE),$MX27))</f>
        <v/>
      </c>
      <c r="RL27">
        <f>IF($MY27="","",IFERROR(VLOOKUP(SUBSTITUTE(SUBSTITUTE(SUBSTITUTE($MY27,"~","~~"),"*","~*"),"?","~?"),'DADOS_MELHORIAS'!$O$2:$X$113,10,FALSE),$MY27))</f>
        <v/>
      </c>
      <c r="RM27">
        <f>IF($MZ27="","",IFERROR(VLOOKUP(SUBSTITUTE(SUBSTITUTE(SUBSTITUTE($MZ27,"~","~~"),"*","~*"),"?","~?"),'DADOS_MELHORIAS'!$O$2:$X$113,10,FALSE),$MZ27))</f>
        <v/>
      </c>
      <c r="RN27">
        <f>IF($NA27="","",IFERROR(VLOOKUP(SUBSTITUTE(SUBSTITUTE(SUBSTITUTE($NA27,"~","~~"),"*","~*"),"?","~?"),'DADOS_MELHORIAS'!$O$2:$X$113,10,FALSE),$NA27))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IFERROR(MATCH($MU28,$V$2:$V$11,0),0)</f>
        <v/>
      </c>
      <c r="NK28" s="161">
        <f>IFERROR(VLOOKUP(SUBSTITUTE(SUBSTITUTE(SUBSTITUTE($MX28,"~","~~"),"*","~*"),"?","~?"),'DADOS_MELHORIAS'!$AG$2:$AL$113,2,FALSE),"")</f>
        <v/>
      </c>
      <c r="NL28" s="161">
        <f>IFERROR(VLOOKUP(SUBSTITUTE(SUBSTITUTE(SUBSTITUTE($MY28,"~","~~"),"*","~*"),"?","~?"),'DADOS_MELHORIAS'!$AG$2:$AL$113,2,FALSE),"")</f>
        <v/>
      </c>
      <c r="NM28" s="161">
        <f>IFERROR(VLOOKUP(SUBSTITUTE(SUBSTITUTE(SUBSTITUTE($MZ28,"~","~~"),"*","~*"),"?","~?"),'DADOS_MELHORIAS'!$AG$2:$AL$113,2,FALSE),"")</f>
        <v/>
      </c>
      <c r="NN28" s="161">
        <f>IFERROR(VLOOKUP(SUBSTITUTE(SUBSTITUTE(SUBSTITUTE($NA28,"~","~~"),"*","~*"),"?","~?"),'DADOS_MELHORIAS'!$AG$2:$AL$113,2,FALSE),"")</f>
        <v/>
      </c>
      <c r="NO28" s="161">
        <f>IFERROR(VLOOKUP(SUBSTITUTE(SUBSTITUTE(SUBSTITUTE($MX28,"~","~~"),"*","~*"),"?","~?"),'DADOS_MELHORIAS'!$AG$2:$AL$113,3,FALSE),0)</f>
        <v/>
      </c>
      <c r="NP28" s="161">
        <f>IFERROR(VLOOKUP(SUBSTITUTE(SUBSTITUTE(SUBSTITUTE($MY28,"~","~~"),"*","~*"),"?","~?"),'DADOS_MELHORIAS'!$AG$2:$AL$113,3,FALSE),0)</f>
        <v/>
      </c>
      <c r="NQ28" s="161">
        <f>IFERROR(VLOOKUP(SUBSTITUTE(SUBSTITUTE(SUBSTITUTE($MZ28,"~","~~"),"*","~*"),"?","~?"),'DADOS_MELHORIAS'!$AG$2:$AL$113,3,FALSE),0)</f>
        <v/>
      </c>
      <c r="NR28" s="161">
        <f>IFERROR(VLOOKUP(SUBSTITUTE(SUBSTITUTE(SUBSTITUTE($NA28,"~","~~"),"*","~*"),"?","~?"),'DADOS_MELHORIAS'!$AG$2:$AL$113,3,FALSE),0)</f>
        <v/>
      </c>
      <c r="NS28" s="161">
        <f>IF($MS28=0,0,IF($NJ28=0,0,INDEX($X$2:$X$11,$NJ28)))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IF($NJ28=0,0,IF(INDEX($W$2:$W$11,$NJ28)="",0,IF((COUNTIF(INDEX($EL$2:$EP$13,$MO28,0),INDEX($W$2:$W$11,$NJ28))+COUNTIF(INDEX($QV$2:$QY$13,$MO28,0),INDEX($W$2:$W$11,$NJ28)))=0,1,0)))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SUBSTITUTE(SUBSTITUTE(SUBSTITUTE($MX28,"~","~~"),"*","~*"),"?","~?"),'DADOS_MELHORIAS'!$AG$2:$AL$113,4,FALSE),0)+IFERROR(VLOOKUP(SUBSTITUTE(SUBSTITUTE(SUBSTITUTE($MY28,"~","~~"),"*","~*"),"?","~?"),'DADOS_MELHORIAS'!$AG$2:$AL$113,4,FALSE),0)+IFERROR(VLOOKUP(SUBSTITUTE(SUBSTITUTE(SUBSTITUTE($MZ28,"~","~~"),"*","~*"),"?","~?"),'DADOS_MELHORIAS'!$AG$2:$AL$113,4,FALSE),0)+IFERROR(VLOOKUP(SUBSTITUTE(SUBSTITUTE(SUBSTITUTE($NA28,"~","~~"),"*","~*"),"?","~?"),'DADOS_MELHORIAS'!$AG$2:$AL$113,4,FALSE),0)</f>
        <v/>
      </c>
      <c r="OD28" s="161">
        <f>IFERROR(VLOOKUP(SUBSTITUTE(SUBSTITUTE(SUBSTITUTE($MX28,"~","~~"),"*","~*"),"?","~?"),'DADOS_MELHORIAS'!$AG$2:$AL$113,6,FALSE),0)+IFERROR(VLOOKUP(SUBSTITUTE(SUBSTITUTE(SUBSTITUTE($MY28,"~","~~"),"*","~*"),"?","~?"),'DADOS_MELHORIAS'!$AG$2:$AL$113,6,FALSE),0)+IFERROR(VLOOKUP(SUBSTITUTE(SUBSTITUTE(SUBSTITUTE($MZ28,"~","~~"),"*","~*"),"?","~?"),'DADOS_MELHORIAS'!$AG$2:$AL$113,6,FALSE),0)+IFERROR(VLOOKUP(SUBSTITUTE(SUBSTITUTE(SUBSTITUTE($NA28,"~","~~"),"*","~*"),"?","~?"),'DADOS_MELHORIAS'!$AG$2:$AL$113,6,FALSE),0)</f>
        <v/>
      </c>
      <c r="OE28" s="161">
        <f>TEXTJOIN(", ",TRUE,IF(IFERROR(VLOOKUP(SUBSTITUTE(SUBSTITUTE(SUBSTITUTE($MX28,"~","~~"),"*","~*"),"?","~?"),'DADOS_MELHORIAS'!$AG$2:$AL$113,5,FALSE),0)=1,$MX28,""),IF(IFERROR(VLOOKUP(SUBSTITUTE(SUBSTITUTE(SUBSTITUTE($MY28,"~","~~"),"*","~*"),"?","~?"),'DADOS_MELHORIAS'!$AG$2:$AL$113,5,FALSE),0)=1,$MY28,""),IF(IFERROR(VLOOKUP(SUBSTITUTE(SUBSTITUTE(SUBSTITUTE($MZ28,"~","~~"),"*","~*"),"?","~?"),'DADOS_MELHORIAS'!$AG$2:$AL$113,5,FALSE),0)=1,$MZ28,""),IF(IFERROR(VLOOKUP(SUBSTITUTE(SUBSTITUTE(SUBSTITUTE($NA28,"~","~~"),"*","~*"),"?","~?"),'DADOS_MELHORIAS'!$AG$2:$AL$113,5,FALSE),0)=1,$NA28,""))</f>
        <v/>
      </c>
      <c r="OF28" s="161">
        <f>IF($NJ28=0,0,INDEX($Y$2:$Y$11,$NJ28))</f>
        <v/>
      </c>
      <c r="OG28" s="161">
        <f>IF($NJ28=0,0,INDEX($Z$2:$Z$11,$NJ28))</f>
        <v/>
      </c>
      <c r="OH28" s="161">
        <f>IF($NJ28=0,0,INDEX($AB$2:$AB$11,$NJ28))</f>
        <v/>
      </c>
      <c r="OI28" s="161">
        <f>IFERROR(VLOOKUP(SUBSTITUTE(SUBSTITUTE(SUBSTITUTE($NB28,"~","~~"),"*","~*"),"?","~?"),'DADOS_RESTRICOES'!$M$2:$Q$54,3,FALSE),0)</f>
        <v/>
      </c>
      <c r="OJ28" s="161">
        <f>IFERROR(VLOOKUP(SUBSTITUTE(SUBSTITUTE(SUBSTITUTE($NC28,"~","~~"),"*","~*"),"?","~?"),'DADOS_RESTRICOES'!$M$2:$Q$54,3,FALSE),0)</f>
        <v/>
      </c>
      <c r="OK28" s="161">
        <f>IFERROR(VLOOKUP(SUBSTITUTE(SUBSTITUTE(SUBSTITUTE($NB28,"~","~~"),"*","~*"),"?","~?"),'DADOS_RESTRICOES'!$M$2:$Q$54,2,FALSE),"")</f>
        <v/>
      </c>
      <c r="OL28" s="161">
        <f>IFERROR(VLOOKUP(SUBSTITUTE(SUBSTITUTE(SUBSTITUTE($NC28,"~","~~"),"*","~*"),"?","~?"),'DADOS_RESTRICOES'!$M$2:$Q$54,2,FALSE),"")</f>
        <v/>
      </c>
      <c r="OM28" s="161">
        <f>COUNTIF($NS28:$NW28,1)</f>
        <v/>
      </c>
      <c r="ON28" s="161">
        <f>COUNTIF($NS28:$NW28,2)</f>
        <v/>
      </c>
      <c r="OO28" s="161">
        <f>COUNTIF($NS28:$NW28,3)</f>
        <v/>
      </c>
      <c r="OP28" s="161">
        <f>COUNTIF($NS28:$NW28,4)</f>
        <v/>
      </c>
      <c r="OQ28" s="161">
        <f>COUNTIF($NS28:$NW28,5)</f>
        <v/>
      </c>
      <c r="OR28" s="161">
        <f>COUNTIF($NS28:$NW28,6)</f>
        <v/>
      </c>
      <c r="OS28" s="161">
        <f>COUNTIF($OI28:$OJ28,1)</f>
        <v/>
      </c>
      <c r="OT28" s="161">
        <f>COUNTIF($OI28:$OJ28,2)+$OF28</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IF($MS28=0,0,(IF(COUNTIF($RK28:$RN28,"Salto")&gt;0,1,0)+IF(COUNTIF($RK28:$RN28,"Queima")&gt;0,1,0)+IF(COUNTIF($RK28:$RN28,"Estilhaço")&gt;0,1,0))*FLOOR($PD28/2,1))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SUBSTITUTE(SUBSTITUTE(SUBSTITUTE($NB28,"~","~~"),"*","~*"),"?","~?"),'DADOS_RESTRICOES'!$M$2:$Q$54,4,FALSE),0)+IFERROR(VLOOKUP(SUBSTITUTE(SUBSTITUTE(SUBSTITUTE($NC28,"~","~~"),"*","~*"),"?","~?"),'DADOS_RESTRICOES'!$M$2:$Q$54,4,FALSE),0)&gt;1,$OK28&amp;" e "&amp;$OL28&amp;" são as duas de frequência",""),IF(AND((COUNTIF($RK28:$RN28,"Rápido")+COUNTIF($OK28:$OL28,"Rápido"))&gt;0,(COUNTIF($MX28:$NA28,"Atrasar")+COUNTIF($OK28:$OL28,"Atrasar"))&gt;0),"Rápido não entra com Atrasar",""),IF(AND((COUNTIF($RK28:$RN28,"Reação")+COUNTIF($OK28:$OL28,"Reação"))&gt;0,(COUNTIF($RK28:$RN28,"Rápido")+COUNTIF($OK28:$OL28,"Rápido"))&gt;0),"Reação não entra com Rápido",""),IF(AND((COUNTIF($RK28:$RN28,"Reação")+COUNTIF($OK28:$OL28,"Reação"))&gt;0,(COUNTIF($RK28:$RN28,"Armado")+COUNTIF($OK28:$OL28,"Armado"))&gt;0),"Reação não entra com Armado",""),IF(AND((COUNTIF($RK28:$RN28,"Reação")+COUNTIF($OK28:$OL28,"Reação"))&gt;0,(COUNTIF($MX28:$NA28,"Atrasar")+COUNTIF($OK28:$OL28,"Atrasar"))&gt;0),"Reação não entra com Atrasar",""),IF(AND((COUNTIF($RK28:$RN28,"Reação")+COUNTIF($OK28:$OL28,"Reação"))&gt;0,(COUNTIF($MX28:$NA28,"Parado")+COUNTIF($OK28:$OL28,"Parado"))&gt;0),"Reação não entra com Parado",""),IF(AND((COUNTIF($MX28:$NA28,"Atrasar")+COUNTIF($OK28:$OL28,"Atrasar"))&gt;0,(COUNTIF($MX28:$NA28,"Parado")+COUNTIF($OK28:$OL28,"Parado"))&gt;0),"Atrasar não entra com Parado",""),IF(AND((COUNTIF($RK28:$RN28,"Armado")+COUNTIF($OK28:$OL28,"Armado"))&gt;0,(COUNTIF($MX28:$NA28,"Carregar")+COUNTIF($OK28:$OL28,"Carregar"))&gt;0),"Armado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Resistência",""),IF(AND(COUNTIF($RK28:$RN28,"Inescapável")&gt;0,OR($OU28&gt;1,$OV28&gt;0)),"Inescapável não aceita outra peça",""),IF(AND($MS28&gt;0,$PD28*IF(COUNTIF($RK28:$RN28,"Remate")&gt;0,1.25,1)+$PE28&gt;4*$MS28),($PD28*IF(COUNTIF($RK28:$RN28,"Remate")&gt;0,1.25,1)+$PE28)&amp;" dados somando repetições"&amp;IF(COUNTIF($RK28:$RN28,"Remate")&gt;0," e o Remate","")&amp;": o teto da Classe "&amp;$MS28&amp;" é "&amp;4*$MS28,""))),IF(AND($MX28&lt;&gt;"",COUNTIF('DADOS_MELHORIAS'!$O$2:$O$113,SUBSTITUTE(SUBSTITUTE(SUBSTITUTE($MX28,"~","~~"),"*","~*"),"?","~?"))=0),"Melhoria não cadastrada ou com erro: "&amp;$MX28,""),IF(AND($MY28&lt;&gt;"",COUNTIF('DADOS_MELHORIAS'!$O$2:$O$113,SUBSTITUTE(SUBSTITUTE(SUBSTITUTE($MY28,"~","~~"),"*","~*"),"?","~?"))=0),"Melhoria não cadastrada ou com erro: "&amp;$MY28,""),IF(AND($MZ28&lt;&gt;"",COUNTIF('DADOS_MELHORIAS'!$O$2:$O$113,SUBSTITUTE(SUBSTITUTE(SUBSTITUTE($MZ28,"~","~~"),"*","~*"),"?","~?"))=0),"Melhoria não cadastrada ou com erro: "&amp;$MZ28,""),IF(AND($NA28&lt;&gt;"",COUNTIF('DADOS_MELHORIAS'!$O$2:$O$113,SUBSTITUTE(SUBSTITUTE(SUBSTITUTE($NA28,"~","~~"),"*","~*"),"?","~?"))=0),"Melhoria não cadastrada ou com erro: "&amp;$NA28,""),IF(AND($NB28&lt;&gt;"",COUNTIF('DADOS_RESTRICOES'!$M$2:$M$54,SUBSTITUTE(SUBSTITUTE(SUBSTITUTE($NB28,"~","~~"),"*","~*"),"?","~?"))=0),"Restrição não cadastrada ou com erro: "&amp;$NB28,""),IF(AND($NC28&lt;&gt;"",COUNTIF('DADOS_RESTRICOES'!$M$2:$M$54,SUBSTITUTE(SUBSTITUTE(SUBSTITUTE($NC28,"~","~~"),"*","~*"),"?","~?"))=0),"Restrição não cadastrada ou com erro: "&amp;$NC28,"")))</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dela",IF(COUNTIF($OK28:$OL28,"Atrasar")&gt;0,"Sua Ação Completa",IF(COUNTIF($RK28:$RN28,"Rápido")&gt;0,"Sua Bônus",IF(COUNTIF($RK28:$RN28,"Reação")&gt;0,"Sua Reação","Sua Padrão")))&amp;" + a básica dela"&amp;IF(COUNTIF($RK28:$RN28,"Reação")&gt;0," e a coletiva","")&amp;IF(COUNTIF($OK28:$OL28,"Carregar")&gt;0," · em dois turnos","")))</f>
        <v/>
      </c>
      <c r="QC28" s="161">
        <f>IF($MW28&lt;&gt;"",$MW28,IF($NJ28=0,"",INDEX($AA$2:$AA$11,$NJ28)))</f>
        <v/>
      </c>
      <c r="QD28" s="161">
        <f>IF(OR($ND28=0,$NJ28=0),"",IF(COUNTIF($RK28:$RN28,"Inescapável")&gt;0,"Automático",IF($QC28="Ataque",IF($NH28="","Ataque","Ataque "&amp;IF(($NH28+2*IF(COUNTIF($RK28:$RN28,"Precisão")&gt;0,1,0))&gt;=0,"+","−")&amp;ABS(($NH28+2*IF(COUNTIF($RK28:$RN28,"Precisão")&gt;0,1,0))))&amp;IF($OD28&gt;0," · TR"&amp;IF($NI28="",""," CD "&amp;$NI28),""),IF(LEFT($QC28,2)="TR",$QC28&amp;IF($NI28="",""," · CD "&amp;$NI28)&amp;IF(COUNTIF($RK28:$RN28,"Certeiro")&gt;0,"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COUNTIF($RK28:$RN28,"Longe")+3*COUNTIF($RK28:$RN28,"Muito Longe")</f>
        <v/>
      </c>
      <c r="QG28" s="161">
        <f>COUNTIF($RK28:$RN28,"Maior")+3*COUNTIF($RK28:$RN28,"Muito Maior")</f>
        <v/>
      </c>
      <c r="QH28" s="161">
        <f>IF($NJ28=0,0,CHOOSE(1+INDEX($AC$2:$AC$11,$NJ28),0,$QF28,$QG28,$QF28+$QG28))</f>
        <v/>
      </c>
      <c r="QI28" s="161">
        <f>IF($NJ28=0,0,CHOOSE(1+INDEX($AD$2:$AD$11,$NJ28),0,$QF28,$QG28,$QF28+$QG28))</f>
        <v/>
      </c>
      <c r="QJ28" s="161">
        <f>IF(OR($ND28=0,$NJ28=0),"",INDEX($AI$2:$AN$41,($NJ28-1)*4+IF($MS28=0,1,IF($MS28&lt;=5,2,IF($MS28=6,3,4))),1+MIN(5,$QH28))&amp;INDEX($AO$2:$AT$41,($NJ28-1)*4+IF($MS28=0,1,IF($MS28&lt;=5,2,IF($MS28=6,3,4))),1+MIN(5,$QI28))&amp;IF(INDEX($AE$2:$AE$11,$NJ28)=1,IF(COUNTIF($RK28:$RN28,"Mais Um")&gt;0," · +"&amp;COUNTIF($RK28:$RN28,"Mais Um")&amp;IF(COUNTIF($RK28:$RN28,"Mais Um")&gt;1," alvos"," alvo"),"")&amp;IF(COUNTIF($RK28:$RN28,"Rajada")&gt;0,IF($MS28=0,"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c r="RK28">
        <f>IF($MX28="","",IFERROR(VLOOKUP(SUBSTITUTE(SUBSTITUTE(SUBSTITUTE($MX28,"~","~~"),"*","~*"),"?","~?"),'DADOS_MELHORIAS'!$O$2:$X$113,10,FALSE),$MX28))</f>
        <v/>
      </c>
      <c r="RL28">
        <f>IF($MY28="","",IFERROR(VLOOKUP(SUBSTITUTE(SUBSTITUTE(SUBSTITUTE($MY28,"~","~~"),"*","~*"),"?","~?"),'DADOS_MELHORIAS'!$O$2:$X$113,10,FALSE),$MY28))</f>
        <v/>
      </c>
      <c r="RM28">
        <f>IF($MZ28="","",IFERROR(VLOOKUP(SUBSTITUTE(SUBSTITUTE(SUBSTITUTE($MZ28,"~","~~"),"*","~*"),"?","~?"),'DADOS_MELHORIAS'!$O$2:$X$113,10,FALSE),$MZ28))</f>
        <v/>
      </c>
      <c r="RN28">
        <f>IF($NA28="","",IFERROR(VLOOKUP(SUBSTITUTE(SUBSTITUTE(SUBSTITUTE($NA28,"~","~~"),"*","~*"),"?","~?"),'DADOS_MELHORIAS'!$O$2:$X$113,10,FALSE),$NA28))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IFERROR(MATCH($MU29,$V$2:$V$11,0),0)</f>
        <v/>
      </c>
      <c r="NK29" s="161">
        <f>IFERROR(VLOOKUP(SUBSTITUTE(SUBSTITUTE(SUBSTITUTE($MX29,"~","~~"),"*","~*"),"?","~?"),'DADOS_MELHORIAS'!$AG$2:$AL$113,2,FALSE),"")</f>
        <v/>
      </c>
      <c r="NL29" s="161">
        <f>IFERROR(VLOOKUP(SUBSTITUTE(SUBSTITUTE(SUBSTITUTE($MY29,"~","~~"),"*","~*"),"?","~?"),'DADOS_MELHORIAS'!$AG$2:$AL$113,2,FALSE),"")</f>
        <v/>
      </c>
      <c r="NM29" s="161">
        <f>IFERROR(VLOOKUP(SUBSTITUTE(SUBSTITUTE(SUBSTITUTE($MZ29,"~","~~"),"*","~*"),"?","~?"),'DADOS_MELHORIAS'!$AG$2:$AL$113,2,FALSE),"")</f>
        <v/>
      </c>
      <c r="NN29" s="161">
        <f>IFERROR(VLOOKUP(SUBSTITUTE(SUBSTITUTE(SUBSTITUTE($NA29,"~","~~"),"*","~*"),"?","~?"),'DADOS_MELHORIAS'!$AG$2:$AL$113,2,FALSE),"")</f>
        <v/>
      </c>
      <c r="NO29" s="161">
        <f>IFERROR(VLOOKUP(SUBSTITUTE(SUBSTITUTE(SUBSTITUTE($MX29,"~","~~"),"*","~*"),"?","~?"),'DADOS_MELHORIAS'!$AG$2:$AL$113,3,FALSE),0)</f>
        <v/>
      </c>
      <c r="NP29" s="161">
        <f>IFERROR(VLOOKUP(SUBSTITUTE(SUBSTITUTE(SUBSTITUTE($MY29,"~","~~"),"*","~*"),"?","~?"),'DADOS_MELHORIAS'!$AG$2:$AL$113,3,FALSE),0)</f>
        <v/>
      </c>
      <c r="NQ29" s="161">
        <f>IFERROR(VLOOKUP(SUBSTITUTE(SUBSTITUTE(SUBSTITUTE($MZ29,"~","~~"),"*","~*"),"?","~?"),'DADOS_MELHORIAS'!$AG$2:$AL$113,3,FALSE),0)</f>
        <v/>
      </c>
      <c r="NR29" s="161">
        <f>IFERROR(VLOOKUP(SUBSTITUTE(SUBSTITUTE(SUBSTITUTE($NA29,"~","~~"),"*","~*"),"?","~?"),'DADOS_MELHORIAS'!$AG$2:$AL$113,3,FALSE),0)</f>
        <v/>
      </c>
      <c r="NS29" s="161">
        <f>IF($MS29=0,0,IF($NJ29=0,0,INDEX($X$2:$X$11,$NJ29)))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IF($NJ29=0,0,IF(INDEX($W$2:$W$11,$NJ29)="",0,IF((COUNTIF(INDEX($EL$2:$EP$13,$MO29,0),INDEX($W$2:$W$11,$NJ29))+COUNTIF(INDEX($QV$2:$QY$13,$MO29,0),INDEX($W$2:$W$11,$NJ29)))=0,1,0)))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SUBSTITUTE(SUBSTITUTE(SUBSTITUTE($MX29,"~","~~"),"*","~*"),"?","~?"),'DADOS_MELHORIAS'!$AG$2:$AL$113,4,FALSE),0)+IFERROR(VLOOKUP(SUBSTITUTE(SUBSTITUTE(SUBSTITUTE($MY29,"~","~~"),"*","~*"),"?","~?"),'DADOS_MELHORIAS'!$AG$2:$AL$113,4,FALSE),0)+IFERROR(VLOOKUP(SUBSTITUTE(SUBSTITUTE(SUBSTITUTE($MZ29,"~","~~"),"*","~*"),"?","~?"),'DADOS_MELHORIAS'!$AG$2:$AL$113,4,FALSE),0)+IFERROR(VLOOKUP(SUBSTITUTE(SUBSTITUTE(SUBSTITUTE($NA29,"~","~~"),"*","~*"),"?","~?"),'DADOS_MELHORIAS'!$AG$2:$AL$113,4,FALSE),0)</f>
        <v/>
      </c>
      <c r="OD29" s="161">
        <f>IFERROR(VLOOKUP(SUBSTITUTE(SUBSTITUTE(SUBSTITUTE($MX29,"~","~~"),"*","~*"),"?","~?"),'DADOS_MELHORIAS'!$AG$2:$AL$113,6,FALSE),0)+IFERROR(VLOOKUP(SUBSTITUTE(SUBSTITUTE(SUBSTITUTE($MY29,"~","~~"),"*","~*"),"?","~?"),'DADOS_MELHORIAS'!$AG$2:$AL$113,6,FALSE),0)+IFERROR(VLOOKUP(SUBSTITUTE(SUBSTITUTE(SUBSTITUTE($MZ29,"~","~~"),"*","~*"),"?","~?"),'DADOS_MELHORIAS'!$AG$2:$AL$113,6,FALSE),0)+IFERROR(VLOOKUP(SUBSTITUTE(SUBSTITUTE(SUBSTITUTE($NA29,"~","~~"),"*","~*"),"?","~?"),'DADOS_MELHORIAS'!$AG$2:$AL$113,6,FALSE),0)</f>
        <v/>
      </c>
      <c r="OE29" s="161">
        <f>TEXTJOIN(", ",TRUE,IF(IFERROR(VLOOKUP(SUBSTITUTE(SUBSTITUTE(SUBSTITUTE($MX29,"~","~~"),"*","~*"),"?","~?"),'DADOS_MELHORIAS'!$AG$2:$AL$113,5,FALSE),0)=1,$MX29,""),IF(IFERROR(VLOOKUP(SUBSTITUTE(SUBSTITUTE(SUBSTITUTE($MY29,"~","~~"),"*","~*"),"?","~?"),'DADOS_MELHORIAS'!$AG$2:$AL$113,5,FALSE),0)=1,$MY29,""),IF(IFERROR(VLOOKUP(SUBSTITUTE(SUBSTITUTE(SUBSTITUTE($MZ29,"~","~~"),"*","~*"),"?","~?"),'DADOS_MELHORIAS'!$AG$2:$AL$113,5,FALSE),0)=1,$MZ29,""),IF(IFERROR(VLOOKUP(SUBSTITUTE(SUBSTITUTE(SUBSTITUTE($NA29,"~","~~"),"*","~*"),"?","~?"),'DADOS_MELHORIAS'!$AG$2:$AL$113,5,FALSE),0)=1,$NA29,""))</f>
        <v/>
      </c>
      <c r="OF29" s="161">
        <f>IF($NJ29=0,0,INDEX($Y$2:$Y$11,$NJ29))</f>
        <v/>
      </c>
      <c r="OG29" s="161">
        <f>IF($NJ29=0,0,INDEX($Z$2:$Z$11,$NJ29))</f>
        <v/>
      </c>
      <c r="OH29" s="161">
        <f>IF($NJ29=0,0,INDEX($AB$2:$AB$11,$NJ29))</f>
        <v/>
      </c>
      <c r="OI29" s="161">
        <f>IFERROR(VLOOKUP(SUBSTITUTE(SUBSTITUTE(SUBSTITUTE($NB29,"~","~~"),"*","~*"),"?","~?"),'DADOS_RESTRICOES'!$M$2:$Q$54,3,FALSE),0)</f>
        <v/>
      </c>
      <c r="OJ29" s="161">
        <f>IFERROR(VLOOKUP(SUBSTITUTE(SUBSTITUTE(SUBSTITUTE($NC29,"~","~~"),"*","~*"),"?","~?"),'DADOS_RESTRICOES'!$M$2:$Q$54,3,FALSE),0)</f>
        <v/>
      </c>
      <c r="OK29" s="161">
        <f>IFERROR(VLOOKUP(SUBSTITUTE(SUBSTITUTE(SUBSTITUTE($NB29,"~","~~"),"*","~*"),"?","~?"),'DADOS_RESTRICOES'!$M$2:$Q$54,2,FALSE),"")</f>
        <v/>
      </c>
      <c r="OL29" s="161">
        <f>IFERROR(VLOOKUP(SUBSTITUTE(SUBSTITUTE(SUBSTITUTE($NC29,"~","~~"),"*","~*"),"?","~?"),'DADOS_RESTRICOES'!$M$2:$Q$54,2,FALSE),"")</f>
        <v/>
      </c>
      <c r="OM29" s="161">
        <f>COUNTIF($NS29:$NW29,1)</f>
        <v/>
      </c>
      <c r="ON29" s="161">
        <f>COUNTIF($NS29:$NW29,2)</f>
        <v/>
      </c>
      <c r="OO29" s="161">
        <f>COUNTIF($NS29:$NW29,3)</f>
        <v/>
      </c>
      <c r="OP29" s="161">
        <f>COUNTIF($NS29:$NW29,4)</f>
        <v/>
      </c>
      <c r="OQ29" s="161">
        <f>COUNTIF($NS29:$NW29,5)</f>
        <v/>
      </c>
      <c r="OR29" s="161">
        <f>COUNTIF($NS29:$NW29,6)</f>
        <v/>
      </c>
      <c r="OS29" s="161">
        <f>COUNTIF($OI29:$OJ29,1)</f>
        <v/>
      </c>
      <c r="OT29" s="161">
        <f>COUNTIF($OI29:$OJ29,2)+$OF29</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IF($MS29=0,0,(IF(COUNTIF($RK29:$RN29,"Salto")&gt;0,1,0)+IF(COUNTIF($RK29:$RN29,"Queima")&gt;0,1,0)+IF(COUNTIF($RK29:$RN29,"Estilhaço")&gt;0,1,0))*FLOOR($PD29/2,1))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SUBSTITUTE(SUBSTITUTE(SUBSTITUTE($NB29,"~","~~"),"*","~*"),"?","~?"),'DADOS_RESTRICOES'!$M$2:$Q$54,4,FALSE),0)+IFERROR(VLOOKUP(SUBSTITUTE(SUBSTITUTE(SUBSTITUTE($NC29,"~","~~"),"*","~*"),"?","~?"),'DADOS_RESTRICOES'!$M$2:$Q$54,4,FALSE),0)&gt;1,$OK29&amp;" e "&amp;$OL29&amp;" são as duas de frequência",""),IF(AND((COUNTIF($RK29:$RN29,"Rápido")+COUNTIF($OK29:$OL29,"Rápido"))&gt;0,(COUNTIF($MX29:$NA29,"Atrasar")+COUNTIF($OK29:$OL29,"Atrasar"))&gt;0),"Rápido não entra com Atrasar",""),IF(AND((COUNTIF($RK29:$RN29,"Reação")+COUNTIF($OK29:$OL29,"Reação"))&gt;0,(COUNTIF($RK29:$RN29,"Rápido")+COUNTIF($OK29:$OL29,"Rápido"))&gt;0),"Reação não entra com Rápido",""),IF(AND((COUNTIF($RK29:$RN29,"Reação")+COUNTIF($OK29:$OL29,"Reação"))&gt;0,(COUNTIF($RK29:$RN29,"Armado")+COUNTIF($OK29:$OL29,"Armado"))&gt;0),"Reação não entra com Armado",""),IF(AND((COUNTIF($RK29:$RN29,"Reação")+COUNTIF($OK29:$OL29,"Reação"))&gt;0,(COUNTIF($MX29:$NA29,"Atrasar")+COUNTIF($OK29:$OL29,"Atrasar"))&gt;0),"Reação não entra com Atrasar",""),IF(AND((COUNTIF($RK29:$RN29,"Reação")+COUNTIF($OK29:$OL29,"Reação"))&gt;0,(COUNTIF($MX29:$NA29,"Parado")+COUNTIF($OK29:$OL29,"Parado"))&gt;0),"Reação não entra com Parado",""),IF(AND((COUNTIF($MX29:$NA29,"Atrasar")+COUNTIF($OK29:$OL29,"Atrasar"))&gt;0,(COUNTIF($MX29:$NA29,"Parado")+COUNTIF($OK29:$OL29,"Parado"))&gt;0),"Atrasar não entra com Parado",""),IF(AND((COUNTIF($RK29:$RN29,"Armado")+COUNTIF($OK29:$OL29,"Armado"))&gt;0,(COUNTIF($MX29:$NA29,"Carregar")+COUNTIF($OK29:$OL29,"Carregar"))&gt;0),"Armado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Resistência",""),IF(AND(COUNTIF($RK29:$RN29,"Inescapável")&gt;0,OR($OU29&gt;1,$OV29&gt;0)),"Inescapável não aceita outra peça",""),IF(AND($MS29&gt;0,$PD29*IF(COUNTIF($RK29:$RN29,"Remate")&gt;0,1.25,1)+$PE29&gt;4*$MS29),($PD29*IF(COUNTIF($RK29:$RN29,"Remate")&gt;0,1.25,1)+$PE29)&amp;" dados somando repetições"&amp;IF(COUNTIF($RK29:$RN29,"Remate")&gt;0," e o Remate","")&amp;": o teto da Classe "&amp;$MS29&amp;" é "&amp;4*$MS29,""))),IF(AND($MX29&lt;&gt;"",COUNTIF('DADOS_MELHORIAS'!$O$2:$O$113,SUBSTITUTE(SUBSTITUTE(SUBSTITUTE($MX29,"~","~~"),"*","~*"),"?","~?"))=0),"Melhoria não cadastrada ou com erro: "&amp;$MX29,""),IF(AND($MY29&lt;&gt;"",COUNTIF('DADOS_MELHORIAS'!$O$2:$O$113,SUBSTITUTE(SUBSTITUTE(SUBSTITUTE($MY29,"~","~~"),"*","~*"),"?","~?"))=0),"Melhoria não cadastrada ou com erro: "&amp;$MY29,""),IF(AND($MZ29&lt;&gt;"",COUNTIF('DADOS_MELHORIAS'!$O$2:$O$113,SUBSTITUTE(SUBSTITUTE(SUBSTITUTE($MZ29,"~","~~"),"*","~*"),"?","~?"))=0),"Melhoria não cadastrada ou com erro: "&amp;$MZ29,""),IF(AND($NA29&lt;&gt;"",COUNTIF('DADOS_MELHORIAS'!$O$2:$O$113,SUBSTITUTE(SUBSTITUTE(SUBSTITUTE($NA29,"~","~~"),"*","~*"),"?","~?"))=0),"Melhoria não cadastrada ou com erro: "&amp;$NA29,""),IF(AND($NB29&lt;&gt;"",COUNTIF('DADOS_RESTRICOES'!$M$2:$M$54,SUBSTITUTE(SUBSTITUTE(SUBSTITUTE($NB29,"~","~~"),"*","~*"),"?","~?"))=0),"Restrição não cadastrada ou com erro: "&amp;$NB29,""),IF(AND($NC29&lt;&gt;"",COUNTIF('DADOS_RESTRICOES'!$M$2:$M$54,SUBSTITUTE(SUBSTITUTE(SUBSTITUTE($NC29,"~","~~"),"*","~*"),"?","~?"))=0),"Restrição não cadastrada ou com erro: "&amp;$NC29,"")))</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dela",IF(COUNTIF($OK29:$OL29,"Atrasar")&gt;0,"Sua Ação Completa",IF(COUNTIF($RK29:$RN29,"Rápido")&gt;0,"Sua Bônus",IF(COUNTIF($RK29:$RN29,"Reação")&gt;0,"Sua Reação","Sua Padrão")))&amp;" + a básica dela"&amp;IF(COUNTIF($RK29:$RN29,"Reação")&gt;0," e a coletiva","")&amp;IF(COUNTIF($OK29:$OL29,"Carregar")&gt;0," · em dois turnos","")))</f>
        <v/>
      </c>
      <c r="QC29" s="161">
        <f>IF($MW29&lt;&gt;"",$MW29,IF($NJ29=0,"",INDEX($AA$2:$AA$11,$NJ29)))</f>
        <v/>
      </c>
      <c r="QD29" s="161">
        <f>IF(OR($ND29=0,$NJ29=0),"",IF(COUNTIF($RK29:$RN29,"Inescapável")&gt;0,"Automático",IF($QC29="Ataque",IF($NH29="","Ataque","Ataque "&amp;IF(($NH29+2*IF(COUNTIF($RK29:$RN29,"Precisão")&gt;0,1,0))&gt;=0,"+","−")&amp;ABS(($NH29+2*IF(COUNTIF($RK29:$RN29,"Precisão")&gt;0,1,0))))&amp;IF($OD29&gt;0," · TR"&amp;IF($NI29="",""," CD "&amp;$NI29),""),IF(LEFT($QC29,2)="TR",$QC29&amp;IF($NI29="",""," · CD "&amp;$NI29)&amp;IF(COUNTIF($RK29:$RN29,"Certeiro")&gt;0,"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COUNTIF($RK29:$RN29,"Longe")+3*COUNTIF($RK29:$RN29,"Muito Longe")</f>
        <v/>
      </c>
      <c r="QG29" s="161">
        <f>COUNTIF($RK29:$RN29,"Maior")+3*COUNTIF($RK29:$RN29,"Muito Maior")</f>
        <v/>
      </c>
      <c r="QH29" s="161">
        <f>IF($NJ29=0,0,CHOOSE(1+INDEX($AC$2:$AC$11,$NJ29),0,$QF29,$QG29,$QF29+$QG29))</f>
        <v/>
      </c>
      <c r="QI29" s="161">
        <f>IF($NJ29=0,0,CHOOSE(1+INDEX($AD$2:$AD$11,$NJ29),0,$QF29,$QG29,$QF29+$QG29))</f>
        <v/>
      </c>
      <c r="QJ29" s="161">
        <f>IF(OR($ND29=0,$NJ29=0),"",INDEX($AI$2:$AN$41,($NJ29-1)*4+IF($MS29=0,1,IF($MS29&lt;=5,2,IF($MS29=6,3,4))),1+MIN(5,$QH29))&amp;INDEX($AO$2:$AT$41,($NJ29-1)*4+IF($MS29=0,1,IF($MS29&lt;=5,2,IF($MS29=6,3,4))),1+MIN(5,$QI29))&amp;IF(INDEX($AE$2:$AE$11,$NJ29)=1,IF(COUNTIF($RK29:$RN29,"Mais Um")&gt;0," · +"&amp;COUNTIF($RK29:$RN29,"Mais Um")&amp;IF(COUNTIF($RK29:$RN29,"Mais Um")&gt;1," alvos"," alvo"),"")&amp;IF(COUNTIF($RK29:$RN29,"Rajada")&gt;0,IF($MS29=0,"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c r="RK29">
        <f>IF($MX29="","",IFERROR(VLOOKUP(SUBSTITUTE(SUBSTITUTE(SUBSTITUTE($MX29,"~","~~"),"*","~*"),"?","~?"),'DADOS_MELHORIAS'!$O$2:$X$113,10,FALSE),$MX29))</f>
        <v/>
      </c>
      <c r="RL29">
        <f>IF($MY29="","",IFERROR(VLOOKUP(SUBSTITUTE(SUBSTITUTE(SUBSTITUTE($MY29,"~","~~"),"*","~*"),"?","~?"),'DADOS_MELHORIAS'!$O$2:$X$113,10,FALSE),$MY29))</f>
        <v/>
      </c>
      <c r="RM29">
        <f>IF($MZ29="","",IFERROR(VLOOKUP(SUBSTITUTE(SUBSTITUTE(SUBSTITUTE($MZ29,"~","~~"),"*","~*"),"?","~?"),'DADOS_MELHORIAS'!$O$2:$X$113,10,FALSE),$MZ29))</f>
        <v/>
      </c>
      <c r="RN29">
        <f>IF($NA29="","",IFERROR(VLOOKUP(SUBSTITUTE(SUBSTITUTE(SUBSTITUTE($NA29,"~","~~"),"*","~*"),"?","~?"),'DADOS_MELHORIAS'!$O$2:$X$113,10,FALSE),$NA29))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IFERROR(MATCH($MU30,$V$2:$V$11,0),0)</f>
        <v/>
      </c>
      <c r="NK30" s="161">
        <f>IFERROR(VLOOKUP(SUBSTITUTE(SUBSTITUTE(SUBSTITUTE($MX30,"~","~~"),"*","~*"),"?","~?"),'DADOS_MELHORIAS'!$AG$2:$AL$113,2,FALSE),"")</f>
        <v/>
      </c>
      <c r="NL30" s="161">
        <f>IFERROR(VLOOKUP(SUBSTITUTE(SUBSTITUTE(SUBSTITUTE($MY30,"~","~~"),"*","~*"),"?","~?"),'DADOS_MELHORIAS'!$AG$2:$AL$113,2,FALSE),"")</f>
        <v/>
      </c>
      <c r="NM30" s="161">
        <f>IFERROR(VLOOKUP(SUBSTITUTE(SUBSTITUTE(SUBSTITUTE($MZ30,"~","~~"),"*","~*"),"?","~?"),'DADOS_MELHORIAS'!$AG$2:$AL$113,2,FALSE),"")</f>
        <v/>
      </c>
      <c r="NN30" s="161">
        <f>IFERROR(VLOOKUP(SUBSTITUTE(SUBSTITUTE(SUBSTITUTE($NA30,"~","~~"),"*","~*"),"?","~?"),'DADOS_MELHORIAS'!$AG$2:$AL$113,2,FALSE),"")</f>
        <v/>
      </c>
      <c r="NO30" s="161">
        <f>IFERROR(VLOOKUP(SUBSTITUTE(SUBSTITUTE(SUBSTITUTE($MX30,"~","~~"),"*","~*"),"?","~?"),'DADOS_MELHORIAS'!$AG$2:$AL$113,3,FALSE),0)</f>
        <v/>
      </c>
      <c r="NP30" s="161">
        <f>IFERROR(VLOOKUP(SUBSTITUTE(SUBSTITUTE(SUBSTITUTE($MY30,"~","~~"),"*","~*"),"?","~?"),'DADOS_MELHORIAS'!$AG$2:$AL$113,3,FALSE),0)</f>
        <v/>
      </c>
      <c r="NQ30" s="161">
        <f>IFERROR(VLOOKUP(SUBSTITUTE(SUBSTITUTE(SUBSTITUTE($MZ30,"~","~~"),"*","~*"),"?","~?"),'DADOS_MELHORIAS'!$AG$2:$AL$113,3,FALSE),0)</f>
        <v/>
      </c>
      <c r="NR30" s="161">
        <f>IFERROR(VLOOKUP(SUBSTITUTE(SUBSTITUTE(SUBSTITUTE($NA30,"~","~~"),"*","~*"),"?","~?"),'DADOS_MELHORIAS'!$AG$2:$AL$113,3,FALSE),0)</f>
        <v/>
      </c>
      <c r="NS30" s="161">
        <f>IF($MS30=0,0,IF($NJ30=0,0,INDEX($X$2:$X$11,$NJ30)))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IF($NJ30=0,0,IF(INDEX($W$2:$W$11,$NJ30)="",0,IF((COUNTIF(INDEX($EL$2:$EP$13,$MO30,0),INDEX($W$2:$W$11,$NJ30))+COUNTIF(INDEX($QV$2:$QY$13,$MO30,0),INDEX($W$2:$W$11,$NJ30)))=0,1,0)))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SUBSTITUTE(SUBSTITUTE(SUBSTITUTE($MX30,"~","~~"),"*","~*"),"?","~?"),'DADOS_MELHORIAS'!$AG$2:$AL$113,4,FALSE),0)+IFERROR(VLOOKUP(SUBSTITUTE(SUBSTITUTE(SUBSTITUTE($MY30,"~","~~"),"*","~*"),"?","~?"),'DADOS_MELHORIAS'!$AG$2:$AL$113,4,FALSE),0)+IFERROR(VLOOKUP(SUBSTITUTE(SUBSTITUTE(SUBSTITUTE($MZ30,"~","~~"),"*","~*"),"?","~?"),'DADOS_MELHORIAS'!$AG$2:$AL$113,4,FALSE),0)+IFERROR(VLOOKUP(SUBSTITUTE(SUBSTITUTE(SUBSTITUTE($NA30,"~","~~"),"*","~*"),"?","~?"),'DADOS_MELHORIAS'!$AG$2:$AL$113,4,FALSE),0)</f>
        <v/>
      </c>
      <c r="OD30" s="161">
        <f>IFERROR(VLOOKUP(SUBSTITUTE(SUBSTITUTE(SUBSTITUTE($MX30,"~","~~"),"*","~*"),"?","~?"),'DADOS_MELHORIAS'!$AG$2:$AL$113,6,FALSE),0)+IFERROR(VLOOKUP(SUBSTITUTE(SUBSTITUTE(SUBSTITUTE($MY30,"~","~~"),"*","~*"),"?","~?"),'DADOS_MELHORIAS'!$AG$2:$AL$113,6,FALSE),0)+IFERROR(VLOOKUP(SUBSTITUTE(SUBSTITUTE(SUBSTITUTE($MZ30,"~","~~"),"*","~*"),"?","~?"),'DADOS_MELHORIAS'!$AG$2:$AL$113,6,FALSE),0)+IFERROR(VLOOKUP(SUBSTITUTE(SUBSTITUTE(SUBSTITUTE($NA30,"~","~~"),"*","~*"),"?","~?"),'DADOS_MELHORIAS'!$AG$2:$AL$113,6,FALSE),0)</f>
        <v/>
      </c>
      <c r="OE30" s="161">
        <f>TEXTJOIN(", ",TRUE,IF(IFERROR(VLOOKUP(SUBSTITUTE(SUBSTITUTE(SUBSTITUTE($MX30,"~","~~"),"*","~*"),"?","~?"),'DADOS_MELHORIAS'!$AG$2:$AL$113,5,FALSE),0)=1,$MX30,""),IF(IFERROR(VLOOKUP(SUBSTITUTE(SUBSTITUTE(SUBSTITUTE($MY30,"~","~~"),"*","~*"),"?","~?"),'DADOS_MELHORIAS'!$AG$2:$AL$113,5,FALSE),0)=1,$MY30,""),IF(IFERROR(VLOOKUP(SUBSTITUTE(SUBSTITUTE(SUBSTITUTE($MZ30,"~","~~"),"*","~*"),"?","~?"),'DADOS_MELHORIAS'!$AG$2:$AL$113,5,FALSE),0)=1,$MZ30,""),IF(IFERROR(VLOOKUP(SUBSTITUTE(SUBSTITUTE(SUBSTITUTE($NA30,"~","~~"),"*","~*"),"?","~?"),'DADOS_MELHORIAS'!$AG$2:$AL$113,5,FALSE),0)=1,$NA30,""))</f>
        <v/>
      </c>
      <c r="OF30" s="161">
        <f>IF($NJ30=0,0,INDEX($Y$2:$Y$11,$NJ30))</f>
        <v/>
      </c>
      <c r="OG30" s="161">
        <f>IF($NJ30=0,0,INDEX($Z$2:$Z$11,$NJ30))</f>
        <v/>
      </c>
      <c r="OH30" s="161">
        <f>IF($NJ30=0,0,INDEX($AB$2:$AB$11,$NJ30))</f>
        <v/>
      </c>
      <c r="OI30" s="161">
        <f>IFERROR(VLOOKUP(SUBSTITUTE(SUBSTITUTE(SUBSTITUTE($NB30,"~","~~"),"*","~*"),"?","~?"),'DADOS_RESTRICOES'!$M$2:$Q$54,3,FALSE),0)</f>
        <v/>
      </c>
      <c r="OJ30" s="161">
        <f>IFERROR(VLOOKUP(SUBSTITUTE(SUBSTITUTE(SUBSTITUTE($NC30,"~","~~"),"*","~*"),"?","~?"),'DADOS_RESTRICOES'!$M$2:$Q$54,3,FALSE),0)</f>
        <v/>
      </c>
      <c r="OK30" s="161">
        <f>IFERROR(VLOOKUP(SUBSTITUTE(SUBSTITUTE(SUBSTITUTE($NB30,"~","~~"),"*","~*"),"?","~?"),'DADOS_RESTRICOES'!$M$2:$Q$54,2,FALSE),"")</f>
        <v/>
      </c>
      <c r="OL30" s="161">
        <f>IFERROR(VLOOKUP(SUBSTITUTE(SUBSTITUTE(SUBSTITUTE($NC30,"~","~~"),"*","~*"),"?","~?"),'DADOS_RESTRICOES'!$M$2:$Q$54,2,FALSE),"")</f>
        <v/>
      </c>
      <c r="OM30" s="161">
        <f>COUNTIF($NS30:$NW30,1)</f>
        <v/>
      </c>
      <c r="ON30" s="161">
        <f>COUNTIF($NS30:$NW30,2)</f>
        <v/>
      </c>
      <c r="OO30" s="161">
        <f>COUNTIF($NS30:$NW30,3)</f>
        <v/>
      </c>
      <c r="OP30" s="161">
        <f>COUNTIF($NS30:$NW30,4)</f>
        <v/>
      </c>
      <c r="OQ30" s="161">
        <f>COUNTIF($NS30:$NW30,5)</f>
        <v/>
      </c>
      <c r="OR30" s="161">
        <f>COUNTIF($NS30:$NW30,6)</f>
        <v/>
      </c>
      <c r="OS30" s="161">
        <f>COUNTIF($OI30:$OJ30,1)</f>
        <v/>
      </c>
      <c r="OT30" s="161">
        <f>COUNTIF($OI30:$OJ30,2)+$OF30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IF($MS30=0,0,(IF(COUNTIF($RK30:$RN30,"Salto")&gt;0,1,0)+IF(COUNTIF($RK30:$RN30,"Queima")&gt;0,1,0)+IF(COUNTIF($RK30:$RN30,"Estilhaço")&gt;0,1,0))*FLOOR($PD30/2,1))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SUBSTITUTE(SUBSTITUTE(SUBSTITUTE($NB30,"~","~~"),"*","~*"),"?","~?"),'DADOS_RESTRICOES'!$M$2:$Q$54,4,FALSE),0)+IFERROR(VLOOKUP(SUBSTITUTE(SUBSTITUTE(SUBSTITUTE($NC30,"~","~~"),"*","~*"),"?","~?"),'DADOS_RESTRICOES'!$M$2:$Q$54,4,FALSE),0)&gt;1,$OK30&amp;" e "&amp;$OL30&amp;" são as duas de frequência",""),IF(AND((COUNTIF($RK30:$RN30,"Rápido")+COUNTIF($OK30:$OL30,"Rápido"))&gt;0,(COUNTIF($MX30:$NA30,"Atrasar")+COUNTIF($OK30:$OL30,"Atrasar"))&gt;0),"Rápido não entra com Atrasar",""),IF(AND((COUNTIF($RK30:$RN30,"Reação")+COUNTIF($OK30:$OL30,"Reação"))&gt;0,(COUNTIF($RK30:$RN30,"Rápido")+COUNTIF($OK30:$OL30,"Rápido"))&gt;0),"Reação não entra com Rápido",""),IF(AND((COUNTIF($RK30:$RN30,"Reação")+COUNTIF($OK30:$OL30,"Reação"))&gt;0,(COUNTIF($RK30:$RN30,"Armado")+COUNTIF($OK30:$OL30,"Armado"))&gt;0),"Reação não entra com Armado",""),IF(AND((COUNTIF($RK30:$RN30,"Reação")+COUNTIF($OK30:$OL30,"Reação"))&gt;0,(COUNTIF($MX30:$NA30,"Atrasar")+COUNTIF($OK30:$OL30,"Atrasar"))&gt;0),"Reação não entra com Atrasar",""),IF(AND((COUNTIF($RK30:$RN30,"Reação")+COUNTIF($OK30:$OL30,"Reação"))&gt;0,(COUNTIF($MX30:$NA30,"Parado")+COUNTIF($OK30:$OL30,"Parado"))&gt;0),"Reação não entra com Parado",""),IF(AND((COUNTIF($MX30:$NA30,"Atrasar")+COUNTIF($OK30:$OL30,"Atrasar"))&gt;0,(COUNTIF($MX30:$NA30,"Parado")+COUNTIF($OK30:$OL30,"Parado"))&gt;0),"Atrasar não entra com Parado",""),IF(AND((COUNTIF($RK30:$RN30,"Armado")+COUNTIF($OK30:$OL30,"Armado"))&gt;0,(COUNTIF($MX30:$NA30,"Carregar")+COUNTIF($OK30:$OL30,"Carregar"))&gt;0),"Armado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Resistência",""),IF(AND(COUNTIF($RK30:$RN30,"Inescapável")&gt;0,OR($OU30&gt;1,$OV30&gt;0)),"Inescapável não aceita outra peça",""),IF(AND($MS30&gt;0,$PD30*IF(COUNTIF($RK30:$RN30,"Remate")&gt;0,1.25,1)+$PE30&gt;4*$MS30),($PD30*IF(COUNTIF($RK30:$RN30,"Remate")&gt;0,1.25,1)+$PE30)&amp;" dados somando repetições"&amp;IF(COUNTIF($RK30:$RN30,"Remate")&gt;0," e o Remate","")&amp;": o teto da Classe "&amp;$MS30&amp;" é "&amp;4*$MS30,""))),IF(AND($MX30&lt;&gt;"",COUNTIF('DADOS_MELHORIAS'!$O$2:$O$113,SUBSTITUTE(SUBSTITUTE(SUBSTITUTE($MX30,"~","~~"),"*","~*"),"?","~?"))=0),"Melhoria não cadastrada ou com erro: "&amp;$MX30,""),IF(AND($MY30&lt;&gt;"",COUNTIF('DADOS_MELHORIAS'!$O$2:$O$113,SUBSTITUTE(SUBSTITUTE(SUBSTITUTE($MY30,"~","~~"),"*","~*"),"?","~?"))=0),"Melhoria não cadastrada ou com erro: "&amp;$MY30,""),IF(AND($MZ30&lt;&gt;"",COUNTIF('DADOS_MELHORIAS'!$O$2:$O$113,SUBSTITUTE(SUBSTITUTE(SUBSTITUTE($MZ30,"~","~~"),"*","~*"),"?","~?"))=0),"Melhoria não cadastrada ou com erro: "&amp;$MZ30,""),IF(AND($NA30&lt;&gt;"",COUNTIF('DADOS_MELHORIAS'!$O$2:$O$113,SUBSTITUTE(SUBSTITUTE(SUBSTITUTE($NA30,"~","~~"),"*","~*"),"?","~?"))=0),"Melhoria não cadastrada ou com erro: "&amp;$NA30,""),IF(AND($NB30&lt;&gt;"",COUNTIF('DADOS_RESTRICOES'!$M$2:$M$54,SUBSTITUTE(SUBSTITUTE(SUBSTITUTE($NB30,"~","~~"),"*","~*"),"?","~?"))=0),"Restrição não cadastrada ou com erro: "&amp;$NB30,""),IF(AND($NC30&lt;&gt;"",COUNTIF('DADOS_RESTRICOES'!$M$2:$M$54,SUBSTITUTE(SUBSTITUTE(SUBSTITUTE($NC30,"~","~~"),"*","~*"),"?","~?"))=0),"Restrição não cadastrada ou com erro: "&amp;$NC30,"")))</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dela",IF(COUNTIF($OK30:$OL30,"Atrasar")&gt;0,"Sua Ação Completa",IF(COUNTIF($RK30:$RN30,"Rápido")&gt;0,"Sua Bônus",IF(COUNTIF($RK30:$RN30,"Reação")&gt;0,"Sua Reação","Sua Padrão")))&amp;" + a básica dela"&amp;IF(COUNTIF($RK30:$RN30,"Reação")&gt;0," e a coletiva","")&amp;IF(COUNTIF($OK30:$OL30,"Carregar")&gt;0," · em dois turnos","")))</f>
        <v/>
      </c>
      <c r="QC30" s="161">
        <f>IF($MW30&lt;&gt;"",$MW30,IF($NJ30=0,"",INDEX($AA$2:$AA$11,$NJ30)))</f>
        <v/>
      </c>
      <c r="QD30" s="161">
        <f>IF(OR($ND30=0,$NJ30=0),"",IF(COUNTIF($RK30:$RN30,"Inescapável")&gt;0,"Automático",IF($QC30="Ataque",IF($NH30="","Ataque","Ataque "&amp;IF(($NH30+2*IF(COUNTIF($RK30:$RN30,"Precisão")&gt;0,1,0))&gt;=0,"+","−")&amp;ABS(($NH30+2*IF(COUNTIF($RK30:$RN30,"Precisão")&gt;0,1,0))))&amp;IF($OD30&gt;0," · TR"&amp;IF($NI30="",""," CD "&amp;$NI30),""),IF(LEFT($QC30,2)="TR",$QC30&amp;IF($NI30="",""," · CD "&amp;$NI30)&amp;IF(COUNTIF($RK30:$RN30,"Certeiro")&gt;0,"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COUNTIF($RK30:$RN30,"Longe")+3*COUNTIF($RK30:$RN30,"Muito Longe")</f>
        <v/>
      </c>
      <c r="QG30" s="161">
        <f>COUNTIF($RK30:$RN30,"Maior")+3*COUNTIF($RK30:$RN30,"Muito Maior")</f>
        <v/>
      </c>
      <c r="QH30" s="161">
        <f>IF($NJ30=0,0,CHOOSE(1+INDEX($AC$2:$AC$11,$NJ30),0,$QF30,$QG30,$QF30+$QG30))</f>
        <v/>
      </c>
      <c r="QI30" s="161">
        <f>IF($NJ30=0,0,CHOOSE(1+INDEX($AD$2:$AD$11,$NJ30),0,$QF30,$QG30,$QF30+$QG30))</f>
        <v/>
      </c>
      <c r="QJ30" s="161">
        <f>IF(OR($ND30=0,$NJ30=0),"",INDEX($AI$2:$AN$41,($NJ30-1)*4+IF($MS30=0,1,IF($MS30&lt;=5,2,IF($MS30=6,3,4))),1+MIN(5,$QH30))&amp;INDEX($AO$2:$AT$41,($NJ30-1)*4+IF($MS30=0,1,IF($MS30&lt;=5,2,IF($MS30=6,3,4))),1+MIN(5,$QI30))&amp;IF(INDEX($AE$2:$AE$11,$NJ30)=1,IF(COUNTIF($RK30:$RN30,"Mais Um")&gt;0," · +"&amp;COUNTIF($RK30:$RN30,"Mais Um")&amp;IF(COUNTIF($RK30:$RN30,"Mais Um")&gt;1," alvos"," alvo"),"")&amp;IF(COUNTIF($RK30:$RN30,"Rajada")&gt;0,IF($MS30=0,"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c r="RK30">
        <f>IF($MX30="","",IFERROR(VLOOKUP(SUBSTITUTE(SUBSTITUTE(SUBSTITUTE($MX30,"~","~~"),"*","~*"),"?","~?"),'DADOS_MELHORIAS'!$O$2:$X$113,10,FALSE),$MX30))</f>
        <v/>
      </c>
      <c r="RL30">
        <f>IF($MY30="","",IFERROR(VLOOKUP(SUBSTITUTE(SUBSTITUTE(SUBSTITUTE($MY30,"~","~~"),"*","~*"),"?","~?"),'DADOS_MELHORIAS'!$O$2:$X$113,10,FALSE),$MY30))</f>
        <v/>
      </c>
      <c r="RM30">
        <f>IF($MZ30="","",IFERROR(VLOOKUP(SUBSTITUTE(SUBSTITUTE(SUBSTITUTE($MZ30,"~","~~"),"*","~*"),"?","~?"),'DADOS_MELHORIAS'!$O$2:$X$113,10,FALSE),$MZ30))</f>
        <v/>
      </c>
      <c r="RN30">
        <f>IF($NA30="","",IFERROR(VLOOKUP(SUBSTITUTE(SUBSTITUTE(SUBSTITUTE($NA30,"~","~~"),"*","~*"),"?","~?"),'DADOS_MELHORIAS'!$O$2:$X$113,10,FALSE),$NA30))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IFERROR(MATCH($MU31,$V$2:$V$11,0),0)</f>
        <v/>
      </c>
      <c r="NK31" s="161">
        <f>IFERROR(VLOOKUP(SUBSTITUTE(SUBSTITUTE(SUBSTITUTE($MX31,"~","~~"),"*","~*"),"?","~?"),'DADOS_MELHORIAS'!$AG$2:$AL$113,2,FALSE),"")</f>
        <v/>
      </c>
      <c r="NL31" s="161">
        <f>IFERROR(VLOOKUP(SUBSTITUTE(SUBSTITUTE(SUBSTITUTE($MY31,"~","~~"),"*","~*"),"?","~?"),'DADOS_MELHORIAS'!$AG$2:$AL$113,2,FALSE),"")</f>
        <v/>
      </c>
      <c r="NM31" s="161">
        <f>IFERROR(VLOOKUP(SUBSTITUTE(SUBSTITUTE(SUBSTITUTE($MZ31,"~","~~"),"*","~*"),"?","~?"),'DADOS_MELHORIAS'!$AG$2:$AL$113,2,FALSE),"")</f>
        <v/>
      </c>
      <c r="NN31" s="161">
        <f>IFERROR(VLOOKUP(SUBSTITUTE(SUBSTITUTE(SUBSTITUTE($NA31,"~","~~"),"*","~*"),"?","~?"),'DADOS_MELHORIAS'!$AG$2:$AL$113,2,FALSE),"")</f>
        <v/>
      </c>
      <c r="NO31" s="161">
        <f>IFERROR(VLOOKUP(SUBSTITUTE(SUBSTITUTE(SUBSTITUTE($MX31,"~","~~"),"*","~*"),"?","~?"),'DADOS_MELHORIAS'!$AG$2:$AL$113,3,FALSE),0)</f>
        <v/>
      </c>
      <c r="NP31" s="161">
        <f>IFERROR(VLOOKUP(SUBSTITUTE(SUBSTITUTE(SUBSTITUTE($MY31,"~","~~"),"*","~*"),"?","~?"),'DADOS_MELHORIAS'!$AG$2:$AL$113,3,FALSE),0)</f>
        <v/>
      </c>
      <c r="NQ31" s="161">
        <f>IFERROR(VLOOKUP(SUBSTITUTE(SUBSTITUTE(SUBSTITUTE($MZ31,"~","~~"),"*","~*"),"?","~?"),'DADOS_MELHORIAS'!$AG$2:$AL$113,3,FALSE),0)</f>
        <v/>
      </c>
      <c r="NR31" s="161">
        <f>IFERROR(VLOOKUP(SUBSTITUTE(SUBSTITUTE(SUBSTITUTE($NA31,"~","~~"),"*","~*"),"?","~?"),'DADOS_MELHORIAS'!$AG$2:$AL$113,3,FALSE),0)</f>
        <v/>
      </c>
      <c r="NS31" s="161">
        <f>IF($MS31=0,0,IF($NJ31=0,0,INDEX($X$2:$X$11,$NJ31)))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IF($NJ31=0,0,IF(INDEX($W$2:$W$11,$NJ31)="",0,IF((COUNTIF(INDEX($EL$2:$EP$13,$MO31,0),INDEX($W$2:$W$11,$NJ31))+COUNTIF(INDEX($QV$2:$QY$13,$MO31,0),INDEX($W$2:$W$11,$NJ31)))=0,1,0)))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SUBSTITUTE(SUBSTITUTE(SUBSTITUTE($MX31,"~","~~"),"*","~*"),"?","~?"),'DADOS_MELHORIAS'!$AG$2:$AL$113,4,FALSE),0)+IFERROR(VLOOKUP(SUBSTITUTE(SUBSTITUTE(SUBSTITUTE($MY31,"~","~~"),"*","~*"),"?","~?"),'DADOS_MELHORIAS'!$AG$2:$AL$113,4,FALSE),0)+IFERROR(VLOOKUP(SUBSTITUTE(SUBSTITUTE(SUBSTITUTE($MZ31,"~","~~"),"*","~*"),"?","~?"),'DADOS_MELHORIAS'!$AG$2:$AL$113,4,FALSE),0)+IFERROR(VLOOKUP(SUBSTITUTE(SUBSTITUTE(SUBSTITUTE($NA31,"~","~~"),"*","~*"),"?","~?"),'DADOS_MELHORIAS'!$AG$2:$AL$113,4,FALSE),0)</f>
        <v/>
      </c>
      <c r="OD31" s="161">
        <f>IFERROR(VLOOKUP(SUBSTITUTE(SUBSTITUTE(SUBSTITUTE($MX31,"~","~~"),"*","~*"),"?","~?"),'DADOS_MELHORIAS'!$AG$2:$AL$113,6,FALSE),0)+IFERROR(VLOOKUP(SUBSTITUTE(SUBSTITUTE(SUBSTITUTE($MY31,"~","~~"),"*","~*"),"?","~?"),'DADOS_MELHORIAS'!$AG$2:$AL$113,6,FALSE),0)+IFERROR(VLOOKUP(SUBSTITUTE(SUBSTITUTE(SUBSTITUTE($MZ31,"~","~~"),"*","~*"),"?","~?"),'DADOS_MELHORIAS'!$AG$2:$AL$113,6,FALSE),0)+IFERROR(VLOOKUP(SUBSTITUTE(SUBSTITUTE(SUBSTITUTE($NA31,"~","~~"),"*","~*"),"?","~?"),'DADOS_MELHORIAS'!$AG$2:$AL$113,6,FALSE),0)</f>
        <v/>
      </c>
      <c r="OE31" s="161">
        <f>TEXTJOIN(", ",TRUE,IF(IFERROR(VLOOKUP(SUBSTITUTE(SUBSTITUTE(SUBSTITUTE($MX31,"~","~~"),"*","~*"),"?","~?"),'DADOS_MELHORIAS'!$AG$2:$AL$113,5,FALSE),0)=1,$MX31,""),IF(IFERROR(VLOOKUP(SUBSTITUTE(SUBSTITUTE(SUBSTITUTE($MY31,"~","~~"),"*","~*"),"?","~?"),'DADOS_MELHORIAS'!$AG$2:$AL$113,5,FALSE),0)=1,$MY31,""),IF(IFERROR(VLOOKUP(SUBSTITUTE(SUBSTITUTE(SUBSTITUTE($MZ31,"~","~~"),"*","~*"),"?","~?"),'DADOS_MELHORIAS'!$AG$2:$AL$113,5,FALSE),0)=1,$MZ31,""),IF(IFERROR(VLOOKUP(SUBSTITUTE(SUBSTITUTE(SUBSTITUTE($NA31,"~","~~"),"*","~*"),"?","~?"),'DADOS_MELHORIAS'!$AG$2:$AL$113,5,FALSE),0)=1,$NA31,""))</f>
        <v/>
      </c>
      <c r="OF31" s="161">
        <f>IF($NJ31=0,0,INDEX($Y$2:$Y$11,$NJ31))</f>
        <v/>
      </c>
      <c r="OG31" s="161">
        <f>IF($NJ31=0,0,INDEX($Z$2:$Z$11,$NJ31))</f>
        <v/>
      </c>
      <c r="OH31" s="161">
        <f>IF($NJ31=0,0,INDEX($AB$2:$AB$11,$NJ31))</f>
        <v/>
      </c>
      <c r="OI31" s="161">
        <f>IFERROR(VLOOKUP(SUBSTITUTE(SUBSTITUTE(SUBSTITUTE($NB31,"~","~~"),"*","~*"),"?","~?"),'DADOS_RESTRICOES'!$M$2:$Q$54,3,FALSE),0)</f>
        <v/>
      </c>
      <c r="OJ31" s="161">
        <f>IFERROR(VLOOKUP(SUBSTITUTE(SUBSTITUTE(SUBSTITUTE($NC31,"~","~~"),"*","~*"),"?","~?"),'DADOS_RESTRICOES'!$M$2:$Q$54,3,FALSE),0)</f>
        <v/>
      </c>
      <c r="OK31" s="161">
        <f>IFERROR(VLOOKUP(SUBSTITUTE(SUBSTITUTE(SUBSTITUTE($NB31,"~","~~"),"*","~*"),"?","~?"),'DADOS_RESTRICOES'!$M$2:$Q$54,2,FALSE),"")</f>
        <v/>
      </c>
      <c r="OL31" s="161">
        <f>IFERROR(VLOOKUP(SUBSTITUTE(SUBSTITUTE(SUBSTITUTE($NC31,"~","~~"),"*","~*"),"?","~?"),'DADOS_RESTRICOES'!$M$2:$Q$54,2,FALSE),"")</f>
        <v/>
      </c>
      <c r="OM31" s="161">
        <f>COUNTIF($NS31:$NW31,1)</f>
        <v/>
      </c>
      <c r="ON31" s="161">
        <f>COUNTIF($NS31:$NW31,2)</f>
        <v/>
      </c>
      <c r="OO31" s="161">
        <f>COUNTIF($NS31:$NW31,3)</f>
        <v/>
      </c>
      <c r="OP31" s="161">
        <f>COUNTIF($NS31:$NW31,4)</f>
        <v/>
      </c>
      <c r="OQ31" s="161">
        <f>COUNTIF($NS31:$NW31,5)</f>
        <v/>
      </c>
      <c r="OR31" s="161">
        <f>COUNTIF($NS31:$NW31,6)</f>
        <v/>
      </c>
      <c r="OS31" s="161">
        <f>COUNTIF($OI31:$OJ31,1)</f>
        <v/>
      </c>
      <c r="OT31" s="161">
        <f>COUNTIF($OI31:$OJ31,2)+$OF31</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IF($MS31=0,0,(IF(COUNTIF($RK31:$RN31,"Salto")&gt;0,1,0)+IF(COUNTIF($RK31:$RN31,"Queima")&gt;0,1,0)+IF(COUNTIF($RK31:$RN31,"Estilhaço")&gt;0,1,0))*FLOOR($PD31/2,1))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SUBSTITUTE(SUBSTITUTE(SUBSTITUTE($NB31,"~","~~"),"*","~*"),"?","~?"),'DADOS_RESTRICOES'!$M$2:$Q$54,4,FALSE),0)+IFERROR(VLOOKUP(SUBSTITUTE(SUBSTITUTE(SUBSTITUTE($NC31,"~","~~"),"*","~*"),"?","~?"),'DADOS_RESTRICOES'!$M$2:$Q$54,4,FALSE),0)&gt;1,$OK31&amp;" e "&amp;$OL31&amp;" são as duas de frequência",""),IF(AND((COUNTIF($RK31:$RN31,"Rápido")+COUNTIF($OK31:$OL31,"Rápido"))&gt;0,(COUNTIF($MX31:$NA31,"Atrasar")+COUNTIF($OK31:$OL31,"Atrasar"))&gt;0),"Rápido não entra com Atrasar",""),IF(AND((COUNTIF($RK31:$RN31,"Reação")+COUNTIF($OK31:$OL31,"Reação"))&gt;0,(COUNTIF($RK31:$RN31,"Rápido")+COUNTIF($OK31:$OL31,"Rápido"))&gt;0),"Reação não entra com Rápido",""),IF(AND((COUNTIF($RK31:$RN31,"Reação")+COUNTIF($OK31:$OL31,"Reação"))&gt;0,(COUNTIF($RK31:$RN31,"Armado")+COUNTIF($OK31:$OL31,"Armado"))&gt;0),"Reação não entra com Armado",""),IF(AND((COUNTIF($RK31:$RN31,"Reação")+COUNTIF($OK31:$OL31,"Reação"))&gt;0,(COUNTIF($MX31:$NA31,"Atrasar")+COUNTIF($OK31:$OL31,"Atrasar"))&gt;0),"Reação não entra com Atrasar",""),IF(AND((COUNTIF($RK31:$RN31,"Reação")+COUNTIF($OK31:$OL31,"Reação"))&gt;0,(COUNTIF($MX31:$NA31,"Parado")+COUNTIF($OK31:$OL31,"Parado"))&gt;0),"Reação não entra com Parado",""),IF(AND((COUNTIF($MX31:$NA31,"Atrasar")+COUNTIF($OK31:$OL31,"Atrasar"))&gt;0,(COUNTIF($MX31:$NA31,"Parado")+COUNTIF($OK31:$OL31,"Parado"))&gt;0),"Atrasar não entra com Parado",""),IF(AND((COUNTIF($RK31:$RN31,"Armado")+COUNTIF($OK31:$OL31,"Armado"))&gt;0,(COUNTIF($MX31:$NA31,"Carregar")+COUNTIF($OK31:$OL31,"Carregar"))&gt;0),"Armado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Resistência",""),IF(AND(COUNTIF($RK31:$RN31,"Inescapável")&gt;0,OR($OU31&gt;1,$OV31&gt;0)),"Inescapável não aceita outra peça",""),IF(AND($MS31&gt;0,$PD31*IF(COUNTIF($RK31:$RN31,"Remate")&gt;0,1.25,1)+$PE31&gt;4*$MS31),($PD31*IF(COUNTIF($RK31:$RN31,"Remate")&gt;0,1.25,1)+$PE31)&amp;" dados somando repetições"&amp;IF(COUNTIF($RK31:$RN31,"Remate")&gt;0," e o Remate","")&amp;": o teto da Classe "&amp;$MS31&amp;" é "&amp;4*$MS31,""))),IF(AND($MX31&lt;&gt;"",COUNTIF('DADOS_MELHORIAS'!$O$2:$O$113,SUBSTITUTE(SUBSTITUTE(SUBSTITUTE($MX31,"~","~~"),"*","~*"),"?","~?"))=0),"Melhoria não cadastrada ou com erro: "&amp;$MX31,""),IF(AND($MY31&lt;&gt;"",COUNTIF('DADOS_MELHORIAS'!$O$2:$O$113,SUBSTITUTE(SUBSTITUTE(SUBSTITUTE($MY31,"~","~~"),"*","~*"),"?","~?"))=0),"Melhoria não cadastrada ou com erro: "&amp;$MY31,""),IF(AND($MZ31&lt;&gt;"",COUNTIF('DADOS_MELHORIAS'!$O$2:$O$113,SUBSTITUTE(SUBSTITUTE(SUBSTITUTE($MZ31,"~","~~"),"*","~*"),"?","~?"))=0),"Melhoria não cadastrada ou com erro: "&amp;$MZ31,""),IF(AND($NA31&lt;&gt;"",COUNTIF('DADOS_MELHORIAS'!$O$2:$O$113,SUBSTITUTE(SUBSTITUTE(SUBSTITUTE($NA31,"~","~~"),"*","~*"),"?","~?"))=0),"Melhoria não cadastrada ou com erro: "&amp;$NA31,""),IF(AND($NB31&lt;&gt;"",COUNTIF('DADOS_RESTRICOES'!$M$2:$M$54,SUBSTITUTE(SUBSTITUTE(SUBSTITUTE($NB31,"~","~~"),"*","~*"),"?","~?"))=0),"Restrição não cadastrada ou com erro: "&amp;$NB31,""),IF(AND($NC31&lt;&gt;"",COUNTIF('DADOS_RESTRICOES'!$M$2:$M$54,SUBSTITUTE(SUBSTITUTE(SUBSTITUTE($NC31,"~","~~"),"*","~*"),"?","~?"))=0),"Restrição não cadastrada ou com erro: "&amp;$NC31,"")))</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dela",IF(COUNTIF($OK31:$OL31,"Atrasar")&gt;0,"Sua Ação Completa",IF(COUNTIF($RK31:$RN31,"Rápido")&gt;0,"Sua Bônus",IF(COUNTIF($RK31:$RN31,"Reação")&gt;0,"Sua Reação","Sua Padrão")))&amp;" + a básica dela"&amp;IF(COUNTIF($RK31:$RN31,"Reação")&gt;0," e a coletiva","")&amp;IF(COUNTIF($OK31:$OL31,"Carregar")&gt;0," · em dois turnos","")))</f>
        <v/>
      </c>
      <c r="QC31" s="161">
        <f>IF($MW31&lt;&gt;"",$MW31,IF($NJ31=0,"",INDEX($AA$2:$AA$11,$NJ31)))</f>
        <v/>
      </c>
      <c r="QD31" s="161">
        <f>IF(OR($ND31=0,$NJ31=0),"",IF(COUNTIF($RK31:$RN31,"Inescapável")&gt;0,"Automático",IF($QC31="Ataque",IF($NH31="","Ataque","Ataque "&amp;IF(($NH31+2*IF(COUNTIF($RK31:$RN31,"Precisão")&gt;0,1,0))&gt;=0,"+","−")&amp;ABS(($NH31+2*IF(COUNTIF($RK31:$RN31,"Precisão")&gt;0,1,0))))&amp;IF($OD31&gt;0," · TR"&amp;IF($NI31="",""," CD "&amp;$NI31),""),IF(LEFT($QC31,2)="TR",$QC31&amp;IF($NI31="",""," · CD "&amp;$NI31)&amp;IF(COUNTIF($RK31:$RN31,"Certeiro")&gt;0,"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COUNTIF($RK31:$RN31,"Longe")+3*COUNTIF($RK31:$RN31,"Muito Longe")</f>
        <v/>
      </c>
      <c r="QG31" s="161">
        <f>COUNTIF($RK31:$RN31,"Maior")+3*COUNTIF($RK31:$RN31,"Muito Maior")</f>
        <v/>
      </c>
      <c r="QH31" s="161">
        <f>IF($NJ31=0,0,CHOOSE(1+INDEX($AC$2:$AC$11,$NJ31),0,$QF31,$QG31,$QF31+$QG31))</f>
        <v/>
      </c>
      <c r="QI31" s="161">
        <f>IF($NJ31=0,0,CHOOSE(1+INDEX($AD$2:$AD$11,$NJ31),0,$QF31,$QG31,$QF31+$QG31))</f>
        <v/>
      </c>
      <c r="QJ31" s="161">
        <f>IF(OR($ND31=0,$NJ31=0),"",INDEX($AI$2:$AN$41,($NJ31-1)*4+IF($MS31=0,1,IF($MS31&lt;=5,2,IF($MS31=6,3,4))),1+MIN(5,$QH31))&amp;INDEX($AO$2:$AT$41,($NJ31-1)*4+IF($MS31=0,1,IF($MS31&lt;=5,2,IF($MS31=6,3,4))),1+MIN(5,$QI31))&amp;IF(INDEX($AE$2:$AE$11,$NJ31)=1,IF(COUNTIF($RK31:$RN31,"Mais Um")&gt;0," · +"&amp;COUNTIF($RK31:$RN31,"Mais Um")&amp;IF(COUNTIF($RK31:$RN31,"Mais Um")&gt;1," alvos"," alvo"),"")&amp;IF(COUNTIF($RK31:$RN31,"Rajada")&gt;0,IF($MS31=0,"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c r="RK31">
        <f>IF($MX31="","",IFERROR(VLOOKUP(SUBSTITUTE(SUBSTITUTE(SUBSTITUTE($MX31,"~","~~"),"*","~*"),"?","~?"),'DADOS_MELHORIAS'!$O$2:$X$113,10,FALSE),$MX31))</f>
        <v/>
      </c>
      <c r="RL31">
        <f>IF($MY31="","",IFERROR(VLOOKUP(SUBSTITUTE(SUBSTITUTE(SUBSTITUTE($MY31,"~","~~"),"*","~*"),"?","~?"),'DADOS_MELHORIAS'!$O$2:$X$113,10,FALSE),$MY31))</f>
        <v/>
      </c>
      <c r="RM31">
        <f>IF($MZ31="","",IFERROR(VLOOKUP(SUBSTITUTE(SUBSTITUTE(SUBSTITUTE($MZ31,"~","~~"),"*","~*"),"?","~?"),'DADOS_MELHORIAS'!$O$2:$X$113,10,FALSE),$MZ31))</f>
        <v/>
      </c>
      <c r="RN31">
        <f>IF($NA31="","",IFERROR(VLOOKUP(SUBSTITUTE(SUBSTITUTE(SUBSTITUTE($NA31,"~","~~"),"*","~*"),"?","~?"),'DADOS_MELHORIAS'!$O$2:$X$113,10,FALSE),$NA31))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IFERROR(MATCH($MU32,$V$2:$V$11,0),0)</f>
        <v/>
      </c>
      <c r="NK32" s="161">
        <f>IFERROR(VLOOKUP(SUBSTITUTE(SUBSTITUTE(SUBSTITUTE($MX32,"~","~~"),"*","~*"),"?","~?"),'DADOS_MELHORIAS'!$AG$2:$AL$113,2,FALSE),"")</f>
        <v/>
      </c>
      <c r="NL32" s="161">
        <f>IFERROR(VLOOKUP(SUBSTITUTE(SUBSTITUTE(SUBSTITUTE($MY32,"~","~~"),"*","~*"),"?","~?"),'DADOS_MELHORIAS'!$AG$2:$AL$113,2,FALSE),"")</f>
        <v/>
      </c>
      <c r="NM32" s="161">
        <f>IFERROR(VLOOKUP(SUBSTITUTE(SUBSTITUTE(SUBSTITUTE($MZ32,"~","~~"),"*","~*"),"?","~?"),'DADOS_MELHORIAS'!$AG$2:$AL$113,2,FALSE),"")</f>
        <v/>
      </c>
      <c r="NN32" s="161">
        <f>IFERROR(VLOOKUP(SUBSTITUTE(SUBSTITUTE(SUBSTITUTE($NA32,"~","~~"),"*","~*"),"?","~?"),'DADOS_MELHORIAS'!$AG$2:$AL$113,2,FALSE),"")</f>
        <v/>
      </c>
      <c r="NO32" s="161">
        <f>IFERROR(VLOOKUP(SUBSTITUTE(SUBSTITUTE(SUBSTITUTE($MX32,"~","~~"),"*","~*"),"?","~?"),'DADOS_MELHORIAS'!$AG$2:$AL$113,3,FALSE),0)</f>
        <v/>
      </c>
      <c r="NP32" s="161">
        <f>IFERROR(VLOOKUP(SUBSTITUTE(SUBSTITUTE(SUBSTITUTE($MY32,"~","~~"),"*","~*"),"?","~?"),'DADOS_MELHORIAS'!$AG$2:$AL$113,3,FALSE),0)</f>
        <v/>
      </c>
      <c r="NQ32" s="161">
        <f>IFERROR(VLOOKUP(SUBSTITUTE(SUBSTITUTE(SUBSTITUTE($MZ32,"~","~~"),"*","~*"),"?","~?"),'DADOS_MELHORIAS'!$AG$2:$AL$113,3,FALSE),0)</f>
        <v/>
      </c>
      <c r="NR32" s="161">
        <f>IFERROR(VLOOKUP(SUBSTITUTE(SUBSTITUTE(SUBSTITUTE($NA32,"~","~~"),"*","~*"),"?","~?"),'DADOS_MELHORIAS'!$AG$2:$AL$113,3,FALSE),0)</f>
        <v/>
      </c>
      <c r="NS32" s="161">
        <f>IF($MS32=0,0,IF($NJ32=0,0,INDEX($X$2:$X$11,$NJ32)))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IF($NJ32=0,0,IF(INDEX($W$2:$W$11,$NJ32)="",0,IF((COUNTIF(INDEX($EL$2:$EP$13,$MO32,0),INDEX($W$2:$W$11,$NJ32))+COUNTIF(INDEX($QV$2:$QY$13,$MO32,0),INDEX($W$2:$W$11,$NJ32)))=0,1,0)))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SUBSTITUTE(SUBSTITUTE(SUBSTITUTE($MX32,"~","~~"),"*","~*"),"?","~?"),'DADOS_MELHORIAS'!$AG$2:$AL$113,4,FALSE),0)+IFERROR(VLOOKUP(SUBSTITUTE(SUBSTITUTE(SUBSTITUTE($MY32,"~","~~"),"*","~*"),"?","~?"),'DADOS_MELHORIAS'!$AG$2:$AL$113,4,FALSE),0)+IFERROR(VLOOKUP(SUBSTITUTE(SUBSTITUTE(SUBSTITUTE($MZ32,"~","~~"),"*","~*"),"?","~?"),'DADOS_MELHORIAS'!$AG$2:$AL$113,4,FALSE),0)+IFERROR(VLOOKUP(SUBSTITUTE(SUBSTITUTE(SUBSTITUTE($NA32,"~","~~"),"*","~*"),"?","~?"),'DADOS_MELHORIAS'!$AG$2:$AL$113,4,FALSE),0)</f>
        <v/>
      </c>
      <c r="OD32" s="161">
        <f>IFERROR(VLOOKUP(SUBSTITUTE(SUBSTITUTE(SUBSTITUTE($MX32,"~","~~"),"*","~*"),"?","~?"),'DADOS_MELHORIAS'!$AG$2:$AL$113,6,FALSE),0)+IFERROR(VLOOKUP(SUBSTITUTE(SUBSTITUTE(SUBSTITUTE($MY32,"~","~~"),"*","~*"),"?","~?"),'DADOS_MELHORIAS'!$AG$2:$AL$113,6,FALSE),0)+IFERROR(VLOOKUP(SUBSTITUTE(SUBSTITUTE(SUBSTITUTE($MZ32,"~","~~"),"*","~*"),"?","~?"),'DADOS_MELHORIAS'!$AG$2:$AL$113,6,FALSE),0)+IFERROR(VLOOKUP(SUBSTITUTE(SUBSTITUTE(SUBSTITUTE($NA32,"~","~~"),"*","~*"),"?","~?"),'DADOS_MELHORIAS'!$AG$2:$AL$113,6,FALSE),0)</f>
        <v/>
      </c>
      <c r="OE32" s="161">
        <f>TEXTJOIN(", ",TRUE,IF(IFERROR(VLOOKUP(SUBSTITUTE(SUBSTITUTE(SUBSTITUTE($MX32,"~","~~"),"*","~*"),"?","~?"),'DADOS_MELHORIAS'!$AG$2:$AL$113,5,FALSE),0)=1,$MX32,""),IF(IFERROR(VLOOKUP(SUBSTITUTE(SUBSTITUTE(SUBSTITUTE($MY32,"~","~~"),"*","~*"),"?","~?"),'DADOS_MELHORIAS'!$AG$2:$AL$113,5,FALSE),0)=1,$MY32,""),IF(IFERROR(VLOOKUP(SUBSTITUTE(SUBSTITUTE(SUBSTITUTE($MZ32,"~","~~"),"*","~*"),"?","~?"),'DADOS_MELHORIAS'!$AG$2:$AL$113,5,FALSE),0)=1,$MZ32,""),IF(IFERROR(VLOOKUP(SUBSTITUTE(SUBSTITUTE(SUBSTITUTE($NA32,"~","~~"),"*","~*"),"?","~?"),'DADOS_MELHORIAS'!$AG$2:$AL$113,5,FALSE),0)=1,$NA32,""))</f>
        <v/>
      </c>
      <c r="OF32" s="161">
        <f>IF($NJ32=0,0,INDEX($Y$2:$Y$11,$NJ32))</f>
        <v/>
      </c>
      <c r="OG32" s="161">
        <f>IF($NJ32=0,0,INDEX($Z$2:$Z$11,$NJ32))</f>
        <v/>
      </c>
      <c r="OH32" s="161">
        <f>IF($NJ32=0,0,INDEX($AB$2:$AB$11,$NJ32))</f>
        <v/>
      </c>
      <c r="OI32" s="161">
        <f>IFERROR(VLOOKUP(SUBSTITUTE(SUBSTITUTE(SUBSTITUTE($NB32,"~","~~"),"*","~*"),"?","~?"),'DADOS_RESTRICOES'!$M$2:$Q$54,3,FALSE),0)</f>
        <v/>
      </c>
      <c r="OJ32" s="161">
        <f>IFERROR(VLOOKUP(SUBSTITUTE(SUBSTITUTE(SUBSTITUTE($NC32,"~","~~"),"*","~*"),"?","~?"),'DADOS_RESTRICOES'!$M$2:$Q$54,3,FALSE),0)</f>
        <v/>
      </c>
      <c r="OK32" s="161">
        <f>IFERROR(VLOOKUP(SUBSTITUTE(SUBSTITUTE(SUBSTITUTE($NB32,"~","~~"),"*","~*"),"?","~?"),'DADOS_RESTRICOES'!$M$2:$Q$54,2,FALSE),"")</f>
        <v/>
      </c>
      <c r="OL32" s="161">
        <f>IFERROR(VLOOKUP(SUBSTITUTE(SUBSTITUTE(SUBSTITUTE($NC32,"~","~~"),"*","~*"),"?","~?"),'DADOS_RESTRICOES'!$M$2:$Q$54,2,FALSE),"")</f>
        <v/>
      </c>
      <c r="OM32" s="161">
        <f>COUNTIF($NS32:$NW32,1)</f>
        <v/>
      </c>
      <c r="ON32" s="161">
        <f>COUNTIF($NS32:$NW32,2)</f>
        <v/>
      </c>
      <c r="OO32" s="161">
        <f>COUNTIF($NS32:$NW32,3)</f>
        <v/>
      </c>
      <c r="OP32" s="161">
        <f>COUNTIF($NS32:$NW32,4)</f>
        <v/>
      </c>
      <c r="OQ32" s="161">
        <f>COUNTIF($NS32:$NW32,5)</f>
        <v/>
      </c>
      <c r="OR32" s="161">
        <f>COUNTIF($NS32:$NW32,6)</f>
        <v/>
      </c>
      <c r="OS32" s="161">
        <f>COUNTIF($OI32:$OJ32,1)</f>
        <v/>
      </c>
      <c r="OT32" s="161">
        <f>COUNTIF($OI32:$OJ32,2)+$OF32</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IF($MS32=0,0,(IF(COUNTIF($RK32:$RN32,"Salto")&gt;0,1,0)+IF(COUNTIF($RK32:$RN32,"Queima")&gt;0,1,0)+IF(COUNTIF($RK32:$RN32,"Estilhaço")&gt;0,1,0))*FLOOR($PD32/2,1))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SUBSTITUTE(SUBSTITUTE(SUBSTITUTE($NB32,"~","~~"),"*","~*"),"?","~?"),'DADOS_RESTRICOES'!$M$2:$Q$54,4,FALSE),0)+IFERROR(VLOOKUP(SUBSTITUTE(SUBSTITUTE(SUBSTITUTE($NC32,"~","~~"),"*","~*"),"?","~?"),'DADOS_RESTRICOES'!$M$2:$Q$54,4,FALSE),0)&gt;1,$OK32&amp;" e "&amp;$OL32&amp;" são as duas de frequência",""),IF(AND((COUNTIF($RK32:$RN32,"Rápido")+COUNTIF($OK32:$OL32,"Rápido"))&gt;0,(COUNTIF($MX32:$NA32,"Atrasar")+COUNTIF($OK32:$OL32,"Atrasar"))&gt;0),"Rápido não entra com Atrasar",""),IF(AND((COUNTIF($RK32:$RN32,"Reação")+COUNTIF($OK32:$OL32,"Reação"))&gt;0,(COUNTIF($RK32:$RN32,"Rápido")+COUNTIF($OK32:$OL32,"Rápido"))&gt;0),"Reação não entra com Rápido",""),IF(AND((COUNTIF($RK32:$RN32,"Reação")+COUNTIF($OK32:$OL32,"Reação"))&gt;0,(COUNTIF($RK32:$RN32,"Armado")+COUNTIF($OK32:$OL32,"Armado"))&gt;0),"Reação não entra com Armado",""),IF(AND((COUNTIF($RK32:$RN32,"Reação")+COUNTIF($OK32:$OL32,"Reação"))&gt;0,(COUNTIF($MX32:$NA32,"Atrasar")+COUNTIF($OK32:$OL32,"Atrasar"))&gt;0),"Reação não entra com Atrasar",""),IF(AND((COUNTIF($RK32:$RN32,"Reação")+COUNTIF($OK32:$OL32,"Reação"))&gt;0,(COUNTIF($MX32:$NA32,"Parado")+COUNTIF($OK32:$OL32,"Parado"))&gt;0),"Reação não entra com Parado",""),IF(AND((COUNTIF($MX32:$NA32,"Atrasar")+COUNTIF($OK32:$OL32,"Atrasar"))&gt;0,(COUNTIF($MX32:$NA32,"Parado")+COUNTIF($OK32:$OL32,"Parado"))&gt;0),"Atrasar não entra com Parado",""),IF(AND((COUNTIF($RK32:$RN32,"Armado")+COUNTIF($OK32:$OL32,"Armado"))&gt;0,(COUNTIF($MX32:$NA32,"Carregar")+COUNTIF($OK32:$OL32,"Carregar"))&gt;0),"Armado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Resistência",""),IF(AND(COUNTIF($RK32:$RN32,"Inescapável")&gt;0,OR($OU32&gt;1,$OV32&gt;0)),"Inescapável não aceita outra peça",""),IF(AND($MS32&gt;0,$PD32*IF(COUNTIF($RK32:$RN32,"Remate")&gt;0,1.25,1)+$PE32&gt;4*$MS32),($PD32*IF(COUNTIF($RK32:$RN32,"Remate")&gt;0,1.25,1)+$PE32)&amp;" dados somando repetições"&amp;IF(COUNTIF($RK32:$RN32,"Remate")&gt;0," e o Remate","")&amp;": o teto da Classe "&amp;$MS32&amp;" é "&amp;4*$MS32,""))),IF(AND($MX32&lt;&gt;"",COUNTIF('DADOS_MELHORIAS'!$O$2:$O$113,SUBSTITUTE(SUBSTITUTE(SUBSTITUTE($MX32,"~","~~"),"*","~*"),"?","~?"))=0),"Melhoria não cadastrada ou com erro: "&amp;$MX32,""),IF(AND($MY32&lt;&gt;"",COUNTIF('DADOS_MELHORIAS'!$O$2:$O$113,SUBSTITUTE(SUBSTITUTE(SUBSTITUTE($MY32,"~","~~"),"*","~*"),"?","~?"))=0),"Melhoria não cadastrada ou com erro: "&amp;$MY32,""),IF(AND($MZ32&lt;&gt;"",COUNTIF('DADOS_MELHORIAS'!$O$2:$O$113,SUBSTITUTE(SUBSTITUTE(SUBSTITUTE($MZ32,"~","~~"),"*","~*"),"?","~?"))=0),"Melhoria não cadastrada ou com erro: "&amp;$MZ32,""),IF(AND($NA32&lt;&gt;"",COUNTIF('DADOS_MELHORIAS'!$O$2:$O$113,SUBSTITUTE(SUBSTITUTE(SUBSTITUTE($NA32,"~","~~"),"*","~*"),"?","~?"))=0),"Melhoria não cadastrada ou com erro: "&amp;$NA32,""),IF(AND($NB32&lt;&gt;"",COUNTIF('DADOS_RESTRICOES'!$M$2:$M$54,SUBSTITUTE(SUBSTITUTE(SUBSTITUTE($NB32,"~","~~"),"*","~*"),"?","~?"))=0),"Restrição não cadastrada ou com erro: "&amp;$NB32,""),IF(AND($NC32&lt;&gt;"",COUNTIF('DADOS_RESTRICOES'!$M$2:$M$54,SUBSTITUTE(SUBSTITUTE(SUBSTITUTE($NC32,"~","~~"),"*","~*"),"?","~?"))=0),"Restrição não cadastrada ou com erro: "&amp;$NC32,"")))</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dela",IF(COUNTIF($OK32:$OL32,"Atrasar")&gt;0,"Sua Ação Completa",IF(COUNTIF($RK32:$RN32,"Rápido")&gt;0,"Sua Bônus",IF(COUNTIF($RK32:$RN32,"Reação")&gt;0,"Sua Reação","Sua Padrão")))&amp;" + a básica dela"&amp;IF(COUNTIF($RK32:$RN32,"Reação")&gt;0," e a coletiva","")&amp;IF(COUNTIF($OK32:$OL32,"Carregar")&gt;0," · em dois turnos","")))</f>
        <v/>
      </c>
      <c r="QC32" s="161">
        <f>IF($MW32&lt;&gt;"",$MW32,IF($NJ32=0,"",INDEX($AA$2:$AA$11,$NJ32)))</f>
        <v/>
      </c>
      <c r="QD32" s="161">
        <f>IF(OR($ND32=0,$NJ32=0),"",IF(COUNTIF($RK32:$RN32,"Inescapável")&gt;0,"Automático",IF($QC32="Ataque",IF($NH32="","Ataque","Ataque "&amp;IF(($NH32+2*IF(COUNTIF($RK32:$RN32,"Precisão")&gt;0,1,0))&gt;=0,"+","−")&amp;ABS(($NH32+2*IF(COUNTIF($RK32:$RN32,"Precisão")&gt;0,1,0))))&amp;IF($OD32&gt;0," · TR"&amp;IF($NI32="",""," CD "&amp;$NI32),""),IF(LEFT($QC32,2)="TR",$QC32&amp;IF($NI32="",""," · CD "&amp;$NI32)&amp;IF(COUNTIF($RK32:$RN32,"Certeiro")&gt;0,"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COUNTIF($RK32:$RN32,"Longe")+3*COUNTIF($RK32:$RN32,"Muito Longe")</f>
        <v/>
      </c>
      <c r="QG32" s="161">
        <f>COUNTIF($RK32:$RN32,"Maior")+3*COUNTIF($RK32:$RN32,"Muito Maior")</f>
        <v/>
      </c>
      <c r="QH32" s="161">
        <f>IF($NJ32=0,0,CHOOSE(1+INDEX($AC$2:$AC$11,$NJ32),0,$QF32,$QG32,$QF32+$QG32))</f>
        <v/>
      </c>
      <c r="QI32" s="161">
        <f>IF($NJ32=0,0,CHOOSE(1+INDEX($AD$2:$AD$11,$NJ32),0,$QF32,$QG32,$QF32+$QG32))</f>
        <v/>
      </c>
      <c r="QJ32" s="161">
        <f>IF(OR($ND32=0,$NJ32=0),"",INDEX($AI$2:$AN$41,($NJ32-1)*4+IF($MS32=0,1,IF($MS32&lt;=5,2,IF($MS32=6,3,4))),1+MIN(5,$QH32))&amp;INDEX($AO$2:$AT$41,($NJ32-1)*4+IF($MS32=0,1,IF($MS32&lt;=5,2,IF($MS32=6,3,4))),1+MIN(5,$QI32))&amp;IF(INDEX($AE$2:$AE$11,$NJ32)=1,IF(COUNTIF($RK32:$RN32,"Mais Um")&gt;0," · +"&amp;COUNTIF($RK32:$RN32,"Mais Um")&amp;IF(COUNTIF($RK32:$RN32,"Mais Um")&gt;1," alvos"," alvo"),"")&amp;IF(COUNTIF($RK32:$RN32,"Rajada")&gt;0,IF($MS32=0,"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c r="RK32">
        <f>IF($MX32="","",IFERROR(VLOOKUP(SUBSTITUTE(SUBSTITUTE(SUBSTITUTE($MX32,"~","~~"),"*","~*"),"?","~?"),'DADOS_MELHORIAS'!$O$2:$X$113,10,FALSE),$MX32))</f>
        <v/>
      </c>
      <c r="RL32">
        <f>IF($MY32="","",IFERROR(VLOOKUP(SUBSTITUTE(SUBSTITUTE(SUBSTITUTE($MY32,"~","~~"),"*","~*"),"?","~?"),'DADOS_MELHORIAS'!$O$2:$X$113,10,FALSE),$MY32))</f>
        <v/>
      </c>
      <c r="RM32">
        <f>IF($MZ32="","",IFERROR(VLOOKUP(SUBSTITUTE(SUBSTITUTE(SUBSTITUTE($MZ32,"~","~~"),"*","~*"),"?","~?"),'DADOS_MELHORIAS'!$O$2:$X$113,10,FALSE),$MZ32))</f>
        <v/>
      </c>
      <c r="RN32">
        <f>IF($NA32="","",IFERROR(VLOOKUP(SUBSTITUTE(SUBSTITUTE(SUBSTITUTE($NA32,"~","~~"),"*","~*"),"?","~?"),'DADOS_MELHORIAS'!$O$2:$X$113,10,FALSE),$NA32))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IFERROR(MATCH($MU33,$V$2:$V$11,0),0)</f>
        <v/>
      </c>
      <c r="NK33" s="161">
        <f>IFERROR(VLOOKUP(SUBSTITUTE(SUBSTITUTE(SUBSTITUTE($MX33,"~","~~"),"*","~*"),"?","~?"),'DADOS_MELHORIAS'!$AG$2:$AL$113,2,FALSE),"")</f>
        <v/>
      </c>
      <c r="NL33" s="161">
        <f>IFERROR(VLOOKUP(SUBSTITUTE(SUBSTITUTE(SUBSTITUTE($MY33,"~","~~"),"*","~*"),"?","~?"),'DADOS_MELHORIAS'!$AG$2:$AL$113,2,FALSE),"")</f>
        <v/>
      </c>
      <c r="NM33" s="161">
        <f>IFERROR(VLOOKUP(SUBSTITUTE(SUBSTITUTE(SUBSTITUTE($MZ33,"~","~~"),"*","~*"),"?","~?"),'DADOS_MELHORIAS'!$AG$2:$AL$113,2,FALSE),"")</f>
        <v/>
      </c>
      <c r="NN33" s="161">
        <f>IFERROR(VLOOKUP(SUBSTITUTE(SUBSTITUTE(SUBSTITUTE($NA33,"~","~~"),"*","~*"),"?","~?"),'DADOS_MELHORIAS'!$AG$2:$AL$113,2,FALSE),"")</f>
        <v/>
      </c>
      <c r="NO33" s="161">
        <f>IFERROR(VLOOKUP(SUBSTITUTE(SUBSTITUTE(SUBSTITUTE($MX33,"~","~~"),"*","~*"),"?","~?"),'DADOS_MELHORIAS'!$AG$2:$AL$113,3,FALSE),0)</f>
        <v/>
      </c>
      <c r="NP33" s="161">
        <f>IFERROR(VLOOKUP(SUBSTITUTE(SUBSTITUTE(SUBSTITUTE($MY33,"~","~~"),"*","~*"),"?","~?"),'DADOS_MELHORIAS'!$AG$2:$AL$113,3,FALSE),0)</f>
        <v/>
      </c>
      <c r="NQ33" s="161">
        <f>IFERROR(VLOOKUP(SUBSTITUTE(SUBSTITUTE(SUBSTITUTE($MZ33,"~","~~"),"*","~*"),"?","~?"),'DADOS_MELHORIAS'!$AG$2:$AL$113,3,FALSE),0)</f>
        <v/>
      </c>
      <c r="NR33" s="161">
        <f>IFERROR(VLOOKUP(SUBSTITUTE(SUBSTITUTE(SUBSTITUTE($NA33,"~","~~"),"*","~*"),"?","~?"),'DADOS_MELHORIAS'!$AG$2:$AL$113,3,FALSE),0)</f>
        <v/>
      </c>
      <c r="NS33" s="161">
        <f>IF($MS33=0,0,IF($NJ33=0,0,INDEX($X$2:$X$11,$NJ33)))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IF($NJ33=0,0,IF(INDEX($W$2:$W$11,$NJ33)="",0,IF((COUNTIF(INDEX($EL$2:$EP$13,$MO33,0),INDEX($W$2:$W$11,$NJ33))+COUNTIF(INDEX($QV$2:$QY$13,$MO33,0),INDEX($W$2:$W$11,$NJ33)))=0,1,0)))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SUBSTITUTE(SUBSTITUTE(SUBSTITUTE($MX33,"~","~~"),"*","~*"),"?","~?"),'DADOS_MELHORIAS'!$AG$2:$AL$113,4,FALSE),0)+IFERROR(VLOOKUP(SUBSTITUTE(SUBSTITUTE(SUBSTITUTE($MY33,"~","~~"),"*","~*"),"?","~?"),'DADOS_MELHORIAS'!$AG$2:$AL$113,4,FALSE),0)+IFERROR(VLOOKUP(SUBSTITUTE(SUBSTITUTE(SUBSTITUTE($MZ33,"~","~~"),"*","~*"),"?","~?"),'DADOS_MELHORIAS'!$AG$2:$AL$113,4,FALSE),0)+IFERROR(VLOOKUP(SUBSTITUTE(SUBSTITUTE(SUBSTITUTE($NA33,"~","~~"),"*","~*"),"?","~?"),'DADOS_MELHORIAS'!$AG$2:$AL$113,4,FALSE),0)</f>
        <v/>
      </c>
      <c r="OD33" s="161">
        <f>IFERROR(VLOOKUP(SUBSTITUTE(SUBSTITUTE(SUBSTITUTE($MX33,"~","~~"),"*","~*"),"?","~?"),'DADOS_MELHORIAS'!$AG$2:$AL$113,6,FALSE),0)+IFERROR(VLOOKUP(SUBSTITUTE(SUBSTITUTE(SUBSTITUTE($MY33,"~","~~"),"*","~*"),"?","~?"),'DADOS_MELHORIAS'!$AG$2:$AL$113,6,FALSE),0)+IFERROR(VLOOKUP(SUBSTITUTE(SUBSTITUTE(SUBSTITUTE($MZ33,"~","~~"),"*","~*"),"?","~?"),'DADOS_MELHORIAS'!$AG$2:$AL$113,6,FALSE),0)+IFERROR(VLOOKUP(SUBSTITUTE(SUBSTITUTE(SUBSTITUTE($NA33,"~","~~"),"*","~*"),"?","~?"),'DADOS_MELHORIAS'!$AG$2:$AL$113,6,FALSE),0)</f>
        <v/>
      </c>
      <c r="OE33" s="161">
        <f>TEXTJOIN(", ",TRUE,IF(IFERROR(VLOOKUP(SUBSTITUTE(SUBSTITUTE(SUBSTITUTE($MX33,"~","~~"),"*","~*"),"?","~?"),'DADOS_MELHORIAS'!$AG$2:$AL$113,5,FALSE),0)=1,$MX33,""),IF(IFERROR(VLOOKUP(SUBSTITUTE(SUBSTITUTE(SUBSTITUTE($MY33,"~","~~"),"*","~*"),"?","~?"),'DADOS_MELHORIAS'!$AG$2:$AL$113,5,FALSE),0)=1,$MY33,""),IF(IFERROR(VLOOKUP(SUBSTITUTE(SUBSTITUTE(SUBSTITUTE($MZ33,"~","~~"),"*","~*"),"?","~?"),'DADOS_MELHORIAS'!$AG$2:$AL$113,5,FALSE),0)=1,$MZ33,""),IF(IFERROR(VLOOKUP(SUBSTITUTE(SUBSTITUTE(SUBSTITUTE($NA33,"~","~~"),"*","~*"),"?","~?"),'DADOS_MELHORIAS'!$AG$2:$AL$113,5,FALSE),0)=1,$NA33,""))</f>
        <v/>
      </c>
      <c r="OF33" s="161">
        <f>IF($NJ33=0,0,INDEX($Y$2:$Y$11,$NJ33))</f>
        <v/>
      </c>
      <c r="OG33" s="161">
        <f>IF($NJ33=0,0,INDEX($Z$2:$Z$11,$NJ33))</f>
        <v/>
      </c>
      <c r="OH33" s="161">
        <f>IF($NJ33=0,0,INDEX($AB$2:$AB$11,$NJ33))</f>
        <v/>
      </c>
      <c r="OI33" s="161">
        <f>IFERROR(VLOOKUP(SUBSTITUTE(SUBSTITUTE(SUBSTITUTE($NB33,"~","~~"),"*","~*"),"?","~?"),'DADOS_RESTRICOES'!$M$2:$Q$54,3,FALSE),0)</f>
        <v/>
      </c>
      <c r="OJ33" s="161">
        <f>IFERROR(VLOOKUP(SUBSTITUTE(SUBSTITUTE(SUBSTITUTE($NC33,"~","~~"),"*","~*"),"?","~?"),'DADOS_RESTRICOES'!$M$2:$Q$54,3,FALSE),0)</f>
        <v/>
      </c>
      <c r="OK33" s="161">
        <f>IFERROR(VLOOKUP(SUBSTITUTE(SUBSTITUTE(SUBSTITUTE($NB33,"~","~~"),"*","~*"),"?","~?"),'DADOS_RESTRICOES'!$M$2:$Q$54,2,FALSE),"")</f>
        <v/>
      </c>
      <c r="OL33" s="161">
        <f>IFERROR(VLOOKUP(SUBSTITUTE(SUBSTITUTE(SUBSTITUTE($NC33,"~","~~"),"*","~*"),"?","~?"),'DADOS_RESTRICOES'!$M$2:$Q$54,2,FALSE),"")</f>
        <v/>
      </c>
      <c r="OM33" s="161">
        <f>COUNTIF($NS33:$NW33,1)</f>
        <v/>
      </c>
      <c r="ON33" s="161">
        <f>COUNTIF($NS33:$NW33,2)</f>
        <v/>
      </c>
      <c r="OO33" s="161">
        <f>COUNTIF($NS33:$NW33,3)</f>
        <v/>
      </c>
      <c r="OP33" s="161">
        <f>COUNTIF($NS33:$NW33,4)</f>
        <v/>
      </c>
      <c r="OQ33" s="161">
        <f>COUNTIF($NS33:$NW33,5)</f>
        <v/>
      </c>
      <c r="OR33" s="161">
        <f>COUNTIF($NS33:$NW33,6)</f>
        <v/>
      </c>
      <c r="OS33" s="161">
        <f>COUNTIF($OI33:$OJ33,1)</f>
        <v/>
      </c>
      <c r="OT33" s="161">
        <f>COUNTIF($OI33:$OJ33,2)+$OF33</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IF($MS33=0,0,(IF(COUNTIF($RK33:$RN33,"Salto")&gt;0,1,0)+IF(COUNTIF($RK33:$RN33,"Queima")&gt;0,1,0)+IF(COUNTIF($RK33:$RN33,"Estilhaço")&gt;0,1,0))*FLOOR($PD33/2,1))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SUBSTITUTE(SUBSTITUTE(SUBSTITUTE($NB33,"~","~~"),"*","~*"),"?","~?"),'DADOS_RESTRICOES'!$M$2:$Q$54,4,FALSE),0)+IFERROR(VLOOKUP(SUBSTITUTE(SUBSTITUTE(SUBSTITUTE($NC33,"~","~~"),"*","~*"),"?","~?"),'DADOS_RESTRICOES'!$M$2:$Q$54,4,FALSE),0)&gt;1,$OK33&amp;" e "&amp;$OL33&amp;" são as duas de frequência",""),IF(AND((COUNTIF($RK33:$RN33,"Rápido")+COUNTIF($OK33:$OL33,"Rápido"))&gt;0,(COUNTIF($MX33:$NA33,"Atrasar")+COUNTIF($OK33:$OL33,"Atrasar"))&gt;0),"Rápido não entra com Atrasar",""),IF(AND((COUNTIF($RK33:$RN33,"Reação")+COUNTIF($OK33:$OL33,"Reação"))&gt;0,(COUNTIF($RK33:$RN33,"Rápido")+COUNTIF($OK33:$OL33,"Rápido"))&gt;0),"Reação não entra com Rápido",""),IF(AND((COUNTIF($RK33:$RN33,"Reação")+COUNTIF($OK33:$OL33,"Reação"))&gt;0,(COUNTIF($RK33:$RN33,"Armado")+COUNTIF($OK33:$OL33,"Armado"))&gt;0),"Reação não entra com Armado",""),IF(AND((COUNTIF($RK33:$RN33,"Reação")+COUNTIF($OK33:$OL33,"Reação"))&gt;0,(COUNTIF($MX33:$NA33,"Atrasar")+COUNTIF($OK33:$OL33,"Atrasar"))&gt;0),"Reação não entra com Atrasar",""),IF(AND((COUNTIF($RK33:$RN33,"Reação")+COUNTIF($OK33:$OL33,"Reação"))&gt;0,(COUNTIF($MX33:$NA33,"Parado")+COUNTIF($OK33:$OL33,"Parado"))&gt;0),"Reação não entra com Parado",""),IF(AND((COUNTIF($MX33:$NA33,"Atrasar")+COUNTIF($OK33:$OL33,"Atrasar"))&gt;0,(COUNTIF($MX33:$NA33,"Parado")+COUNTIF($OK33:$OL33,"Parado"))&gt;0),"Atrasar não entra com Parado",""),IF(AND((COUNTIF($RK33:$RN33,"Armado")+COUNTIF($OK33:$OL33,"Armado"))&gt;0,(COUNTIF($MX33:$NA33,"Carregar")+COUNTIF($OK33:$OL33,"Carregar"))&gt;0),"Armado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Resistência",""),IF(AND(COUNTIF($RK33:$RN33,"Inescapável")&gt;0,OR($OU33&gt;1,$OV33&gt;0)),"Inescapável não aceita outra peça",""),IF(AND($MS33&gt;0,$PD33*IF(COUNTIF($RK33:$RN33,"Remate")&gt;0,1.25,1)+$PE33&gt;4*$MS33),($PD33*IF(COUNTIF($RK33:$RN33,"Remate")&gt;0,1.25,1)+$PE33)&amp;" dados somando repetições"&amp;IF(COUNTIF($RK33:$RN33,"Remate")&gt;0," e o Remate","")&amp;": o teto da Classe "&amp;$MS33&amp;" é "&amp;4*$MS33,""))),IF(AND($MX33&lt;&gt;"",COUNTIF('DADOS_MELHORIAS'!$O$2:$O$113,SUBSTITUTE(SUBSTITUTE(SUBSTITUTE($MX33,"~","~~"),"*","~*"),"?","~?"))=0),"Melhoria não cadastrada ou com erro: "&amp;$MX33,""),IF(AND($MY33&lt;&gt;"",COUNTIF('DADOS_MELHORIAS'!$O$2:$O$113,SUBSTITUTE(SUBSTITUTE(SUBSTITUTE($MY33,"~","~~"),"*","~*"),"?","~?"))=0),"Melhoria não cadastrada ou com erro: "&amp;$MY33,""),IF(AND($MZ33&lt;&gt;"",COUNTIF('DADOS_MELHORIAS'!$O$2:$O$113,SUBSTITUTE(SUBSTITUTE(SUBSTITUTE($MZ33,"~","~~"),"*","~*"),"?","~?"))=0),"Melhoria não cadastrada ou com erro: "&amp;$MZ33,""),IF(AND($NA33&lt;&gt;"",COUNTIF('DADOS_MELHORIAS'!$O$2:$O$113,SUBSTITUTE(SUBSTITUTE(SUBSTITUTE($NA33,"~","~~"),"*","~*"),"?","~?"))=0),"Melhoria não cadastrada ou com erro: "&amp;$NA33,""),IF(AND($NB33&lt;&gt;"",COUNTIF('DADOS_RESTRICOES'!$M$2:$M$54,SUBSTITUTE(SUBSTITUTE(SUBSTITUTE($NB33,"~","~~"),"*","~*"),"?","~?"))=0),"Restrição não cadastrada ou com erro: "&amp;$NB33,""),IF(AND($NC33&lt;&gt;"",COUNTIF('DADOS_RESTRICOES'!$M$2:$M$54,SUBSTITUTE(SUBSTITUTE(SUBSTITUTE($NC33,"~","~~"),"*","~*"),"?","~?"))=0),"Restrição não cadastrada ou com erro: "&amp;$NC33,"")))</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dela",IF(COUNTIF($OK33:$OL33,"Atrasar")&gt;0,"Sua Ação Completa",IF(COUNTIF($RK33:$RN33,"Rápido")&gt;0,"Sua Bônus",IF(COUNTIF($RK33:$RN33,"Reação")&gt;0,"Sua Reação","Sua Padrão")))&amp;" + a básica dela"&amp;IF(COUNTIF($RK33:$RN33,"Reação")&gt;0," e a coletiva","")&amp;IF(COUNTIF($OK33:$OL33,"Carregar")&gt;0," · em dois turnos","")))</f>
        <v/>
      </c>
      <c r="QC33" s="161">
        <f>IF($MW33&lt;&gt;"",$MW33,IF($NJ33=0,"",INDEX($AA$2:$AA$11,$NJ33)))</f>
        <v/>
      </c>
      <c r="QD33" s="161">
        <f>IF(OR($ND33=0,$NJ33=0),"",IF(COUNTIF($RK33:$RN33,"Inescapável")&gt;0,"Automático",IF($QC33="Ataque",IF($NH33="","Ataque","Ataque "&amp;IF(($NH33+2*IF(COUNTIF($RK33:$RN33,"Precisão")&gt;0,1,0))&gt;=0,"+","−")&amp;ABS(($NH33+2*IF(COUNTIF($RK33:$RN33,"Precisão")&gt;0,1,0))))&amp;IF($OD33&gt;0," · TR"&amp;IF($NI33="",""," CD "&amp;$NI33),""),IF(LEFT($QC33,2)="TR",$QC33&amp;IF($NI33="",""," · CD "&amp;$NI33)&amp;IF(COUNTIF($RK33:$RN33,"Certeiro")&gt;0,"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COUNTIF($RK33:$RN33,"Longe")+3*COUNTIF($RK33:$RN33,"Muito Longe")</f>
        <v/>
      </c>
      <c r="QG33" s="161">
        <f>COUNTIF($RK33:$RN33,"Maior")+3*COUNTIF($RK33:$RN33,"Muito Maior")</f>
        <v/>
      </c>
      <c r="QH33" s="161">
        <f>IF($NJ33=0,0,CHOOSE(1+INDEX($AC$2:$AC$11,$NJ33),0,$QF33,$QG33,$QF33+$QG33))</f>
        <v/>
      </c>
      <c r="QI33" s="161">
        <f>IF($NJ33=0,0,CHOOSE(1+INDEX($AD$2:$AD$11,$NJ33),0,$QF33,$QG33,$QF33+$QG33))</f>
        <v/>
      </c>
      <c r="QJ33" s="161">
        <f>IF(OR($ND33=0,$NJ33=0),"",INDEX($AI$2:$AN$41,($NJ33-1)*4+IF($MS33=0,1,IF($MS33&lt;=5,2,IF($MS33=6,3,4))),1+MIN(5,$QH33))&amp;INDEX($AO$2:$AT$41,($NJ33-1)*4+IF($MS33=0,1,IF($MS33&lt;=5,2,IF($MS33=6,3,4))),1+MIN(5,$QI33))&amp;IF(INDEX($AE$2:$AE$11,$NJ33)=1,IF(COUNTIF($RK33:$RN33,"Mais Um")&gt;0," · +"&amp;COUNTIF($RK33:$RN33,"Mais Um")&amp;IF(COUNTIF($RK33:$RN33,"Mais Um")&gt;1," alvos"," alvo"),"")&amp;IF(COUNTIF($RK33:$RN33,"Rajada")&gt;0,IF($MS33=0,"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c r="RK33">
        <f>IF($MX33="","",IFERROR(VLOOKUP(SUBSTITUTE(SUBSTITUTE(SUBSTITUTE($MX33,"~","~~"),"*","~*"),"?","~?"),'DADOS_MELHORIAS'!$O$2:$X$113,10,FALSE),$MX33))</f>
        <v/>
      </c>
      <c r="RL33">
        <f>IF($MY33="","",IFERROR(VLOOKUP(SUBSTITUTE(SUBSTITUTE(SUBSTITUTE($MY33,"~","~~"),"*","~*"),"?","~?"),'DADOS_MELHORIAS'!$O$2:$X$113,10,FALSE),$MY33))</f>
        <v/>
      </c>
      <c r="RM33">
        <f>IF($MZ33="","",IFERROR(VLOOKUP(SUBSTITUTE(SUBSTITUTE(SUBSTITUTE($MZ33,"~","~~"),"*","~*"),"?","~?"),'DADOS_MELHORIAS'!$O$2:$X$113,10,FALSE),$MZ33))</f>
        <v/>
      </c>
      <c r="RN33">
        <f>IF($NA33="","",IFERROR(VLOOKUP(SUBSTITUTE(SUBSTITUTE(SUBSTITUTE($NA33,"~","~~"),"*","~*"),"?","~?"),'DADOS_MELHORIAS'!$O$2:$X$113,10,FALSE),$NA33))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IFERROR(MATCH($MU34,$V$2:$V$11,0),0)</f>
        <v/>
      </c>
      <c r="NK34" s="161">
        <f>IFERROR(VLOOKUP(SUBSTITUTE(SUBSTITUTE(SUBSTITUTE($MX34,"~","~~"),"*","~*"),"?","~?"),'DADOS_MELHORIAS'!$AG$2:$AL$113,2,FALSE),"")</f>
        <v/>
      </c>
      <c r="NL34" s="161">
        <f>IFERROR(VLOOKUP(SUBSTITUTE(SUBSTITUTE(SUBSTITUTE($MY34,"~","~~"),"*","~*"),"?","~?"),'DADOS_MELHORIAS'!$AG$2:$AL$113,2,FALSE),"")</f>
        <v/>
      </c>
      <c r="NM34" s="161">
        <f>IFERROR(VLOOKUP(SUBSTITUTE(SUBSTITUTE(SUBSTITUTE($MZ34,"~","~~"),"*","~*"),"?","~?"),'DADOS_MELHORIAS'!$AG$2:$AL$113,2,FALSE),"")</f>
        <v/>
      </c>
      <c r="NN34" s="161">
        <f>IFERROR(VLOOKUP(SUBSTITUTE(SUBSTITUTE(SUBSTITUTE($NA34,"~","~~"),"*","~*"),"?","~?"),'DADOS_MELHORIAS'!$AG$2:$AL$113,2,FALSE),"")</f>
        <v/>
      </c>
      <c r="NO34" s="161">
        <f>IFERROR(VLOOKUP(SUBSTITUTE(SUBSTITUTE(SUBSTITUTE($MX34,"~","~~"),"*","~*"),"?","~?"),'DADOS_MELHORIAS'!$AG$2:$AL$113,3,FALSE),0)</f>
        <v/>
      </c>
      <c r="NP34" s="161">
        <f>IFERROR(VLOOKUP(SUBSTITUTE(SUBSTITUTE(SUBSTITUTE($MY34,"~","~~"),"*","~*"),"?","~?"),'DADOS_MELHORIAS'!$AG$2:$AL$113,3,FALSE),0)</f>
        <v/>
      </c>
      <c r="NQ34" s="161">
        <f>IFERROR(VLOOKUP(SUBSTITUTE(SUBSTITUTE(SUBSTITUTE($MZ34,"~","~~"),"*","~*"),"?","~?"),'DADOS_MELHORIAS'!$AG$2:$AL$113,3,FALSE),0)</f>
        <v/>
      </c>
      <c r="NR34" s="161">
        <f>IFERROR(VLOOKUP(SUBSTITUTE(SUBSTITUTE(SUBSTITUTE($NA34,"~","~~"),"*","~*"),"?","~?"),'DADOS_MELHORIAS'!$AG$2:$AL$113,3,FALSE),0)</f>
        <v/>
      </c>
      <c r="NS34" s="161">
        <f>IF($MS34=0,0,IF($NJ34=0,0,INDEX($X$2:$X$11,$NJ34)))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IF($NJ34=0,0,IF(INDEX($W$2:$W$11,$NJ34)="",0,IF((COUNTIF(INDEX($EL$2:$EP$13,$MO34,0),INDEX($W$2:$W$11,$NJ34))+COUNTIF(INDEX($QV$2:$QY$13,$MO34,0),INDEX($W$2:$W$11,$NJ34)))=0,1,0)))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SUBSTITUTE(SUBSTITUTE(SUBSTITUTE($MX34,"~","~~"),"*","~*"),"?","~?"),'DADOS_MELHORIAS'!$AG$2:$AL$113,4,FALSE),0)+IFERROR(VLOOKUP(SUBSTITUTE(SUBSTITUTE(SUBSTITUTE($MY34,"~","~~"),"*","~*"),"?","~?"),'DADOS_MELHORIAS'!$AG$2:$AL$113,4,FALSE),0)+IFERROR(VLOOKUP(SUBSTITUTE(SUBSTITUTE(SUBSTITUTE($MZ34,"~","~~"),"*","~*"),"?","~?"),'DADOS_MELHORIAS'!$AG$2:$AL$113,4,FALSE),0)+IFERROR(VLOOKUP(SUBSTITUTE(SUBSTITUTE(SUBSTITUTE($NA34,"~","~~"),"*","~*"),"?","~?"),'DADOS_MELHORIAS'!$AG$2:$AL$113,4,FALSE),0)</f>
        <v/>
      </c>
      <c r="OD34" s="161">
        <f>IFERROR(VLOOKUP(SUBSTITUTE(SUBSTITUTE(SUBSTITUTE($MX34,"~","~~"),"*","~*"),"?","~?"),'DADOS_MELHORIAS'!$AG$2:$AL$113,6,FALSE),0)+IFERROR(VLOOKUP(SUBSTITUTE(SUBSTITUTE(SUBSTITUTE($MY34,"~","~~"),"*","~*"),"?","~?"),'DADOS_MELHORIAS'!$AG$2:$AL$113,6,FALSE),0)+IFERROR(VLOOKUP(SUBSTITUTE(SUBSTITUTE(SUBSTITUTE($MZ34,"~","~~"),"*","~*"),"?","~?"),'DADOS_MELHORIAS'!$AG$2:$AL$113,6,FALSE),0)+IFERROR(VLOOKUP(SUBSTITUTE(SUBSTITUTE(SUBSTITUTE($NA34,"~","~~"),"*","~*"),"?","~?"),'DADOS_MELHORIAS'!$AG$2:$AL$113,6,FALSE),0)</f>
        <v/>
      </c>
      <c r="OE34" s="161">
        <f>TEXTJOIN(", ",TRUE,IF(IFERROR(VLOOKUP(SUBSTITUTE(SUBSTITUTE(SUBSTITUTE($MX34,"~","~~"),"*","~*"),"?","~?"),'DADOS_MELHORIAS'!$AG$2:$AL$113,5,FALSE),0)=1,$MX34,""),IF(IFERROR(VLOOKUP(SUBSTITUTE(SUBSTITUTE(SUBSTITUTE($MY34,"~","~~"),"*","~*"),"?","~?"),'DADOS_MELHORIAS'!$AG$2:$AL$113,5,FALSE),0)=1,$MY34,""),IF(IFERROR(VLOOKUP(SUBSTITUTE(SUBSTITUTE(SUBSTITUTE($MZ34,"~","~~"),"*","~*"),"?","~?"),'DADOS_MELHORIAS'!$AG$2:$AL$113,5,FALSE),0)=1,$MZ34,""),IF(IFERROR(VLOOKUP(SUBSTITUTE(SUBSTITUTE(SUBSTITUTE($NA34,"~","~~"),"*","~*"),"?","~?"),'DADOS_MELHORIAS'!$AG$2:$AL$113,5,FALSE),0)=1,$NA34,""))</f>
        <v/>
      </c>
      <c r="OF34" s="161">
        <f>IF($NJ34=0,0,INDEX($Y$2:$Y$11,$NJ34))</f>
        <v/>
      </c>
      <c r="OG34" s="161">
        <f>IF($NJ34=0,0,INDEX($Z$2:$Z$11,$NJ34))</f>
        <v/>
      </c>
      <c r="OH34" s="161">
        <f>IF($NJ34=0,0,INDEX($AB$2:$AB$11,$NJ34))</f>
        <v/>
      </c>
      <c r="OI34" s="161">
        <f>IFERROR(VLOOKUP(SUBSTITUTE(SUBSTITUTE(SUBSTITUTE($NB34,"~","~~"),"*","~*"),"?","~?"),'DADOS_RESTRICOES'!$M$2:$Q$54,3,FALSE),0)</f>
        <v/>
      </c>
      <c r="OJ34" s="161">
        <f>IFERROR(VLOOKUP(SUBSTITUTE(SUBSTITUTE(SUBSTITUTE($NC34,"~","~~"),"*","~*"),"?","~?"),'DADOS_RESTRICOES'!$M$2:$Q$54,3,FALSE),0)</f>
        <v/>
      </c>
      <c r="OK34" s="161">
        <f>IFERROR(VLOOKUP(SUBSTITUTE(SUBSTITUTE(SUBSTITUTE($NB34,"~","~~"),"*","~*"),"?","~?"),'DADOS_RESTRICOES'!$M$2:$Q$54,2,FALSE),"")</f>
        <v/>
      </c>
      <c r="OL34" s="161">
        <f>IFERROR(VLOOKUP(SUBSTITUTE(SUBSTITUTE(SUBSTITUTE($NC34,"~","~~"),"*","~*"),"?","~?"),'DADOS_RESTRICOES'!$M$2:$Q$54,2,FALSE),"")</f>
        <v/>
      </c>
      <c r="OM34" s="161">
        <f>COUNTIF($NS34:$NW34,1)</f>
        <v/>
      </c>
      <c r="ON34" s="161">
        <f>COUNTIF($NS34:$NW34,2)</f>
        <v/>
      </c>
      <c r="OO34" s="161">
        <f>COUNTIF($NS34:$NW34,3)</f>
        <v/>
      </c>
      <c r="OP34" s="161">
        <f>COUNTIF($NS34:$NW34,4)</f>
        <v/>
      </c>
      <c r="OQ34" s="161">
        <f>COUNTIF($NS34:$NW34,5)</f>
        <v/>
      </c>
      <c r="OR34" s="161">
        <f>COUNTIF($NS34:$NW34,6)</f>
        <v/>
      </c>
      <c r="OS34" s="161">
        <f>COUNTIF($OI34:$OJ34,1)</f>
        <v/>
      </c>
      <c r="OT34" s="161">
        <f>COUNTIF($OI34:$OJ34,2)+$OF34</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IF($MS34=0,0,(IF(COUNTIF($RK34:$RN34,"Salto")&gt;0,1,0)+IF(COUNTIF($RK34:$RN34,"Queima")&gt;0,1,0)+IF(COUNTIF($RK34:$RN34,"Estilhaço")&gt;0,1,0))*FLOOR($PD34/2,1))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SUBSTITUTE(SUBSTITUTE(SUBSTITUTE($NB34,"~","~~"),"*","~*"),"?","~?"),'DADOS_RESTRICOES'!$M$2:$Q$54,4,FALSE),0)+IFERROR(VLOOKUP(SUBSTITUTE(SUBSTITUTE(SUBSTITUTE($NC34,"~","~~"),"*","~*"),"?","~?"),'DADOS_RESTRICOES'!$M$2:$Q$54,4,FALSE),0)&gt;1,$OK34&amp;" e "&amp;$OL34&amp;" são as duas de frequência",""),IF(AND((COUNTIF($RK34:$RN34,"Rápido")+COUNTIF($OK34:$OL34,"Rápido"))&gt;0,(COUNTIF($MX34:$NA34,"Atrasar")+COUNTIF($OK34:$OL34,"Atrasar"))&gt;0),"Rápido não entra com Atrasar",""),IF(AND((COUNTIF($RK34:$RN34,"Reação")+COUNTIF($OK34:$OL34,"Reação"))&gt;0,(COUNTIF($RK34:$RN34,"Rápido")+COUNTIF($OK34:$OL34,"Rápido"))&gt;0),"Reação não entra com Rápido",""),IF(AND((COUNTIF($RK34:$RN34,"Reação")+COUNTIF($OK34:$OL34,"Reação"))&gt;0,(COUNTIF($RK34:$RN34,"Armado")+COUNTIF($OK34:$OL34,"Armado"))&gt;0),"Reação não entra com Armado",""),IF(AND((COUNTIF($RK34:$RN34,"Reação")+COUNTIF($OK34:$OL34,"Reação"))&gt;0,(COUNTIF($MX34:$NA34,"Atrasar")+COUNTIF($OK34:$OL34,"Atrasar"))&gt;0),"Reação não entra com Atrasar",""),IF(AND((COUNTIF($RK34:$RN34,"Reação")+COUNTIF($OK34:$OL34,"Reação"))&gt;0,(COUNTIF($MX34:$NA34,"Parado")+COUNTIF($OK34:$OL34,"Parado"))&gt;0),"Reação não entra com Parado",""),IF(AND((COUNTIF($MX34:$NA34,"Atrasar")+COUNTIF($OK34:$OL34,"Atrasar"))&gt;0,(COUNTIF($MX34:$NA34,"Parado")+COUNTIF($OK34:$OL34,"Parado"))&gt;0),"Atrasar não entra com Parado",""),IF(AND((COUNTIF($RK34:$RN34,"Armado")+COUNTIF($OK34:$OL34,"Armado"))&gt;0,(COUNTIF($MX34:$NA34,"Carregar")+COUNTIF($OK34:$OL34,"Carregar"))&gt;0),"Armado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Resistência",""),IF(AND(COUNTIF($RK34:$RN34,"Inescapável")&gt;0,OR($OU34&gt;1,$OV34&gt;0)),"Inescapável não aceita outra peça",""),IF(AND($MS34&gt;0,$PD34*IF(COUNTIF($RK34:$RN34,"Remate")&gt;0,1.25,1)+$PE34&gt;4*$MS34),($PD34*IF(COUNTIF($RK34:$RN34,"Remate")&gt;0,1.25,1)+$PE34)&amp;" dados somando repetições"&amp;IF(COUNTIF($RK34:$RN34,"Remate")&gt;0," e o Remate","")&amp;": o teto da Classe "&amp;$MS34&amp;" é "&amp;4*$MS34,""))),IF(AND($MX34&lt;&gt;"",COUNTIF('DADOS_MELHORIAS'!$O$2:$O$113,SUBSTITUTE(SUBSTITUTE(SUBSTITUTE($MX34,"~","~~"),"*","~*"),"?","~?"))=0),"Melhoria não cadastrada ou com erro: "&amp;$MX34,""),IF(AND($MY34&lt;&gt;"",COUNTIF('DADOS_MELHORIAS'!$O$2:$O$113,SUBSTITUTE(SUBSTITUTE(SUBSTITUTE($MY34,"~","~~"),"*","~*"),"?","~?"))=0),"Melhoria não cadastrada ou com erro: "&amp;$MY34,""),IF(AND($MZ34&lt;&gt;"",COUNTIF('DADOS_MELHORIAS'!$O$2:$O$113,SUBSTITUTE(SUBSTITUTE(SUBSTITUTE($MZ34,"~","~~"),"*","~*"),"?","~?"))=0),"Melhoria não cadastrada ou com erro: "&amp;$MZ34,""),IF(AND($NA34&lt;&gt;"",COUNTIF('DADOS_MELHORIAS'!$O$2:$O$113,SUBSTITUTE(SUBSTITUTE(SUBSTITUTE($NA34,"~","~~"),"*","~*"),"?","~?"))=0),"Melhoria não cadastrada ou com erro: "&amp;$NA34,""),IF(AND($NB34&lt;&gt;"",COUNTIF('DADOS_RESTRICOES'!$M$2:$M$54,SUBSTITUTE(SUBSTITUTE(SUBSTITUTE($NB34,"~","~~"),"*","~*"),"?","~?"))=0),"Restrição não cadastrada ou com erro: "&amp;$NB34,""),IF(AND($NC34&lt;&gt;"",COUNTIF('DADOS_RESTRICOES'!$M$2:$M$54,SUBSTITUTE(SUBSTITUTE(SUBSTITUTE($NC34,"~","~~"),"*","~*"),"?","~?"))=0),"Restrição não cadastrada ou com erro: "&amp;$NC34,"")))</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dela",IF(COUNTIF($OK34:$OL34,"Atrasar")&gt;0,"Sua Ação Completa",IF(COUNTIF($RK34:$RN34,"Rápido")&gt;0,"Sua Bônus",IF(COUNTIF($RK34:$RN34,"Reação")&gt;0,"Sua Reação","Sua Padrão")))&amp;" + a básica dela"&amp;IF(COUNTIF($RK34:$RN34,"Reação")&gt;0," e a coletiva","")&amp;IF(COUNTIF($OK34:$OL34,"Carregar")&gt;0," · em dois turnos","")))</f>
        <v/>
      </c>
      <c r="QC34" s="161">
        <f>IF($MW34&lt;&gt;"",$MW34,IF($NJ34=0,"",INDEX($AA$2:$AA$11,$NJ34)))</f>
        <v/>
      </c>
      <c r="QD34" s="161">
        <f>IF(OR($ND34=0,$NJ34=0),"",IF(COUNTIF($RK34:$RN34,"Inescapável")&gt;0,"Automático",IF($QC34="Ataque",IF($NH34="","Ataque","Ataque "&amp;IF(($NH34+2*IF(COUNTIF($RK34:$RN34,"Precisão")&gt;0,1,0))&gt;=0,"+","−")&amp;ABS(($NH34+2*IF(COUNTIF($RK34:$RN34,"Precisão")&gt;0,1,0))))&amp;IF($OD34&gt;0," · TR"&amp;IF($NI34="",""," CD "&amp;$NI34),""),IF(LEFT($QC34,2)="TR",$QC34&amp;IF($NI34="",""," · CD "&amp;$NI34)&amp;IF(COUNTIF($RK34:$RN34,"Certeiro")&gt;0,"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COUNTIF($RK34:$RN34,"Longe")+3*COUNTIF($RK34:$RN34,"Muito Longe")</f>
        <v/>
      </c>
      <c r="QG34" s="161">
        <f>COUNTIF($RK34:$RN34,"Maior")+3*COUNTIF($RK34:$RN34,"Muito Maior")</f>
        <v/>
      </c>
      <c r="QH34" s="161">
        <f>IF($NJ34=0,0,CHOOSE(1+INDEX($AC$2:$AC$11,$NJ34),0,$QF34,$QG34,$QF34+$QG34))</f>
        <v/>
      </c>
      <c r="QI34" s="161">
        <f>IF($NJ34=0,0,CHOOSE(1+INDEX($AD$2:$AD$11,$NJ34),0,$QF34,$QG34,$QF34+$QG34))</f>
        <v/>
      </c>
      <c r="QJ34" s="161">
        <f>IF(OR($ND34=0,$NJ34=0),"",INDEX($AI$2:$AN$41,($NJ34-1)*4+IF($MS34=0,1,IF($MS34&lt;=5,2,IF($MS34=6,3,4))),1+MIN(5,$QH34))&amp;INDEX($AO$2:$AT$41,($NJ34-1)*4+IF($MS34=0,1,IF($MS34&lt;=5,2,IF($MS34=6,3,4))),1+MIN(5,$QI34))&amp;IF(INDEX($AE$2:$AE$11,$NJ34)=1,IF(COUNTIF($RK34:$RN34,"Mais Um")&gt;0," · +"&amp;COUNTIF($RK34:$RN34,"Mais Um")&amp;IF(COUNTIF($RK34:$RN34,"Mais Um")&gt;1," alvos"," alvo"),"")&amp;IF(COUNTIF($RK34:$RN34,"Rajada")&gt;0,IF($MS34=0,"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c r="RK34">
        <f>IF($MX34="","",IFERROR(VLOOKUP(SUBSTITUTE(SUBSTITUTE(SUBSTITUTE($MX34,"~","~~"),"*","~*"),"?","~?"),'DADOS_MELHORIAS'!$O$2:$X$113,10,FALSE),$MX34))</f>
        <v/>
      </c>
      <c r="RL34">
        <f>IF($MY34="","",IFERROR(VLOOKUP(SUBSTITUTE(SUBSTITUTE(SUBSTITUTE($MY34,"~","~~"),"*","~*"),"?","~?"),'DADOS_MELHORIAS'!$O$2:$X$113,10,FALSE),$MY34))</f>
        <v/>
      </c>
      <c r="RM34">
        <f>IF($MZ34="","",IFERROR(VLOOKUP(SUBSTITUTE(SUBSTITUTE(SUBSTITUTE($MZ34,"~","~~"),"*","~*"),"?","~?"),'DADOS_MELHORIAS'!$O$2:$X$113,10,FALSE),$MZ34))</f>
        <v/>
      </c>
      <c r="RN34">
        <f>IF($NA34="","",IFERROR(VLOOKUP(SUBSTITUTE(SUBSTITUTE(SUBSTITUTE($NA34,"~","~~"),"*","~*"),"?","~?"),'DADOS_MELHORIAS'!$O$2:$X$113,10,FALSE),$NA34))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IFERROR(MATCH($MU35,$V$2:$V$11,0),0)</f>
        <v/>
      </c>
      <c r="NK35" s="161">
        <f>IFERROR(VLOOKUP(SUBSTITUTE(SUBSTITUTE(SUBSTITUTE($MX35,"~","~~"),"*","~*"),"?","~?"),'DADOS_MELHORIAS'!$AG$2:$AL$113,2,FALSE),"")</f>
        <v/>
      </c>
      <c r="NL35" s="161">
        <f>IFERROR(VLOOKUP(SUBSTITUTE(SUBSTITUTE(SUBSTITUTE($MY35,"~","~~"),"*","~*"),"?","~?"),'DADOS_MELHORIAS'!$AG$2:$AL$113,2,FALSE),"")</f>
        <v/>
      </c>
      <c r="NM35" s="161">
        <f>IFERROR(VLOOKUP(SUBSTITUTE(SUBSTITUTE(SUBSTITUTE($MZ35,"~","~~"),"*","~*"),"?","~?"),'DADOS_MELHORIAS'!$AG$2:$AL$113,2,FALSE),"")</f>
        <v/>
      </c>
      <c r="NN35" s="161">
        <f>IFERROR(VLOOKUP(SUBSTITUTE(SUBSTITUTE(SUBSTITUTE($NA35,"~","~~"),"*","~*"),"?","~?"),'DADOS_MELHORIAS'!$AG$2:$AL$113,2,FALSE),"")</f>
        <v/>
      </c>
      <c r="NO35" s="161">
        <f>IFERROR(VLOOKUP(SUBSTITUTE(SUBSTITUTE(SUBSTITUTE($MX35,"~","~~"),"*","~*"),"?","~?"),'DADOS_MELHORIAS'!$AG$2:$AL$113,3,FALSE),0)</f>
        <v/>
      </c>
      <c r="NP35" s="161">
        <f>IFERROR(VLOOKUP(SUBSTITUTE(SUBSTITUTE(SUBSTITUTE($MY35,"~","~~"),"*","~*"),"?","~?"),'DADOS_MELHORIAS'!$AG$2:$AL$113,3,FALSE),0)</f>
        <v/>
      </c>
      <c r="NQ35" s="161">
        <f>IFERROR(VLOOKUP(SUBSTITUTE(SUBSTITUTE(SUBSTITUTE($MZ35,"~","~~"),"*","~*"),"?","~?"),'DADOS_MELHORIAS'!$AG$2:$AL$113,3,FALSE),0)</f>
        <v/>
      </c>
      <c r="NR35" s="161">
        <f>IFERROR(VLOOKUP(SUBSTITUTE(SUBSTITUTE(SUBSTITUTE($NA35,"~","~~"),"*","~*"),"?","~?"),'DADOS_MELHORIAS'!$AG$2:$AL$113,3,FALSE),0)</f>
        <v/>
      </c>
      <c r="NS35" s="161">
        <f>IF($MS35=0,0,IF($NJ35=0,0,INDEX($X$2:$X$11,$NJ35)))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IF($NJ35=0,0,IF(INDEX($W$2:$W$11,$NJ35)="",0,IF((COUNTIF(INDEX($EL$2:$EP$13,$MO35,0),INDEX($W$2:$W$11,$NJ35))+COUNTIF(INDEX($QV$2:$QY$13,$MO35,0),INDEX($W$2:$W$11,$NJ35)))=0,1,0)))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SUBSTITUTE(SUBSTITUTE(SUBSTITUTE($MX35,"~","~~"),"*","~*"),"?","~?"),'DADOS_MELHORIAS'!$AG$2:$AL$113,4,FALSE),0)+IFERROR(VLOOKUP(SUBSTITUTE(SUBSTITUTE(SUBSTITUTE($MY35,"~","~~"),"*","~*"),"?","~?"),'DADOS_MELHORIAS'!$AG$2:$AL$113,4,FALSE),0)+IFERROR(VLOOKUP(SUBSTITUTE(SUBSTITUTE(SUBSTITUTE($MZ35,"~","~~"),"*","~*"),"?","~?"),'DADOS_MELHORIAS'!$AG$2:$AL$113,4,FALSE),0)+IFERROR(VLOOKUP(SUBSTITUTE(SUBSTITUTE(SUBSTITUTE($NA35,"~","~~"),"*","~*"),"?","~?"),'DADOS_MELHORIAS'!$AG$2:$AL$113,4,FALSE),0)</f>
        <v/>
      </c>
      <c r="OD35" s="161">
        <f>IFERROR(VLOOKUP(SUBSTITUTE(SUBSTITUTE(SUBSTITUTE($MX35,"~","~~"),"*","~*"),"?","~?"),'DADOS_MELHORIAS'!$AG$2:$AL$113,6,FALSE),0)+IFERROR(VLOOKUP(SUBSTITUTE(SUBSTITUTE(SUBSTITUTE($MY35,"~","~~"),"*","~*"),"?","~?"),'DADOS_MELHORIAS'!$AG$2:$AL$113,6,FALSE),0)+IFERROR(VLOOKUP(SUBSTITUTE(SUBSTITUTE(SUBSTITUTE($MZ35,"~","~~"),"*","~*"),"?","~?"),'DADOS_MELHORIAS'!$AG$2:$AL$113,6,FALSE),0)+IFERROR(VLOOKUP(SUBSTITUTE(SUBSTITUTE(SUBSTITUTE($NA35,"~","~~"),"*","~*"),"?","~?"),'DADOS_MELHORIAS'!$AG$2:$AL$113,6,FALSE),0)</f>
        <v/>
      </c>
      <c r="OE35" s="161">
        <f>TEXTJOIN(", ",TRUE,IF(IFERROR(VLOOKUP(SUBSTITUTE(SUBSTITUTE(SUBSTITUTE($MX35,"~","~~"),"*","~*"),"?","~?"),'DADOS_MELHORIAS'!$AG$2:$AL$113,5,FALSE),0)=1,$MX35,""),IF(IFERROR(VLOOKUP(SUBSTITUTE(SUBSTITUTE(SUBSTITUTE($MY35,"~","~~"),"*","~*"),"?","~?"),'DADOS_MELHORIAS'!$AG$2:$AL$113,5,FALSE),0)=1,$MY35,""),IF(IFERROR(VLOOKUP(SUBSTITUTE(SUBSTITUTE(SUBSTITUTE($MZ35,"~","~~"),"*","~*"),"?","~?"),'DADOS_MELHORIAS'!$AG$2:$AL$113,5,FALSE),0)=1,$MZ35,""),IF(IFERROR(VLOOKUP(SUBSTITUTE(SUBSTITUTE(SUBSTITUTE($NA35,"~","~~"),"*","~*"),"?","~?"),'DADOS_MELHORIAS'!$AG$2:$AL$113,5,FALSE),0)=1,$NA35,""))</f>
        <v/>
      </c>
      <c r="OF35" s="161">
        <f>IF($NJ35=0,0,INDEX($Y$2:$Y$11,$NJ35))</f>
        <v/>
      </c>
      <c r="OG35" s="161">
        <f>IF($NJ35=0,0,INDEX($Z$2:$Z$11,$NJ35))</f>
        <v/>
      </c>
      <c r="OH35" s="161">
        <f>IF($NJ35=0,0,INDEX($AB$2:$AB$11,$NJ35))</f>
        <v/>
      </c>
      <c r="OI35" s="161">
        <f>IFERROR(VLOOKUP(SUBSTITUTE(SUBSTITUTE(SUBSTITUTE($NB35,"~","~~"),"*","~*"),"?","~?"),'DADOS_RESTRICOES'!$M$2:$Q$54,3,FALSE),0)</f>
        <v/>
      </c>
      <c r="OJ35" s="161">
        <f>IFERROR(VLOOKUP(SUBSTITUTE(SUBSTITUTE(SUBSTITUTE($NC35,"~","~~"),"*","~*"),"?","~?"),'DADOS_RESTRICOES'!$M$2:$Q$54,3,FALSE),0)</f>
        <v/>
      </c>
      <c r="OK35" s="161">
        <f>IFERROR(VLOOKUP(SUBSTITUTE(SUBSTITUTE(SUBSTITUTE($NB35,"~","~~"),"*","~*"),"?","~?"),'DADOS_RESTRICOES'!$M$2:$Q$54,2,FALSE),"")</f>
        <v/>
      </c>
      <c r="OL35" s="161">
        <f>IFERROR(VLOOKUP(SUBSTITUTE(SUBSTITUTE(SUBSTITUTE($NC35,"~","~~"),"*","~*"),"?","~?"),'DADOS_RESTRICOES'!$M$2:$Q$54,2,FALSE),"")</f>
        <v/>
      </c>
      <c r="OM35" s="161">
        <f>COUNTIF($NS35:$NW35,1)</f>
        <v/>
      </c>
      <c r="ON35" s="161">
        <f>COUNTIF($NS35:$NW35,2)</f>
        <v/>
      </c>
      <c r="OO35" s="161">
        <f>COUNTIF($NS35:$NW35,3)</f>
        <v/>
      </c>
      <c r="OP35" s="161">
        <f>COUNTIF($NS35:$NW35,4)</f>
        <v/>
      </c>
      <c r="OQ35" s="161">
        <f>COUNTIF($NS35:$NW35,5)</f>
        <v/>
      </c>
      <c r="OR35" s="161">
        <f>COUNTIF($NS35:$NW35,6)</f>
        <v/>
      </c>
      <c r="OS35" s="161">
        <f>COUNTIF($OI35:$OJ35,1)</f>
        <v/>
      </c>
      <c r="OT35" s="161">
        <f>COUNTIF($OI35:$OJ35,2)+$OF35</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IF($MS35=0,0,(IF(COUNTIF($RK35:$RN35,"Salto")&gt;0,1,0)+IF(COUNTIF($RK35:$RN35,"Queima")&gt;0,1,0)+IF(COUNTIF($RK35:$RN35,"Estilhaço")&gt;0,1,0))*FLOOR($PD35/2,1))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SUBSTITUTE(SUBSTITUTE(SUBSTITUTE($NB35,"~","~~"),"*","~*"),"?","~?"),'DADOS_RESTRICOES'!$M$2:$Q$54,4,FALSE),0)+IFERROR(VLOOKUP(SUBSTITUTE(SUBSTITUTE(SUBSTITUTE($NC35,"~","~~"),"*","~*"),"?","~?"),'DADOS_RESTRICOES'!$M$2:$Q$54,4,FALSE),0)&gt;1,$OK35&amp;" e "&amp;$OL35&amp;" são as duas de frequência",""),IF(AND((COUNTIF($RK35:$RN35,"Rápido")+COUNTIF($OK35:$OL35,"Rápido"))&gt;0,(COUNTIF($MX35:$NA35,"Atrasar")+COUNTIF($OK35:$OL35,"Atrasar"))&gt;0),"Rápido não entra com Atrasar",""),IF(AND((COUNTIF($RK35:$RN35,"Reação")+COUNTIF($OK35:$OL35,"Reação"))&gt;0,(COUNTIF($RK35:$RN35,"Rápido")+COUNTIF($OK35:$OL35,"Rápido"))&gt;0),"Reação não entra com Rápido",""),IF(AND((COUNTIF($RK35:$RN35,"Reação")+COUNTIF($OK35:$OL35,"Reação"))&gt;0,(COUNTIF($RK35:$RN35,"Armado")+COUNTIF($OK35:$OL35,"Armado"))&gt;0),"Reação não entra com Armado",""),IF(AND((COUNTIF($RK35:$RN35,"Reação")+COUNTIF($OK35:$OL35,"Reação"))&gt;0,(COUNTIF($MX35:$NA35,"Atrasar")+COUNTIF($OK35:$OL35,"Atrasar"))&gt;0),"Reação não entra com Atrasar",""),IF(AND((COUNTIF($RK35:$RN35,"Reação")+COUNTIF($OK35:$OL35,"Reação"))&gt;0,(COUNTIF($MX35:$NA35,"Parado")+COUNTIF($OK35:$OL35,"Parado"))&gt;0),"Reação não entra com Parado",""),IF(AND((COUNTIF($MX35:$NA35,"Atrasar")+COUNTIF($OK35:$OL35,"Atrasar"))&gt;0,(COUNTIF($MX35:$NA35,"Parado")+COUNTIF($OK35:$OL35,"Parado"))&gt;0),"Atrasar não entra com Parado",""),IF(AND((COUNTIF($RK35:$RN35,"Armado")+COUNTIF($OK35:$OL35,"Armado"))&gt;0,(COUNTIF($MX35:$NA35,"Carregar")+COUNTIF($OK35:$OL35,"Carregar"))&gt;0),"Armado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Resistência",""),IF(AND(COUNTIF($RK35:$RN35,"Inescapável")&gt;0,OR($OU35&gt;1,$OV35&gt;0)),"Inescapável não aceita outra peça",""),IF(AND($MS35&gt;0,$PD35*IF(COUNTIF($RK35:$RN35,"Remate")&gt;0,1.25,1)+$PE35&gt;4*$MS35),($PD35*IF(COUNTIF($RK35:$RN35,"Remate")&gt;0,1.25,1)+$PE35)&amp;" dados somando repetições"&amp;IF(COUNTIF($RK35:$RN35,"Remate")&gt;0," e o Remate","")&amp;": o teto da Classe "&amp;$MS35&amp;" é "&amp;4*$MS35,""))),IF(AND($MX35&lt;&gt;"",COUNTIF('DADOS_MELHORIAS'!$O$2:$O$113,SUBSTITUTE(SUBSTITUTE(SUBSTITUTE($MX35,"~","~~"),"*","~*"),"?","~?"))=0),"Melhoria não cadastrada ou com erro: "&amp;$MX35,""),IF(AND($MY35&lt;&gt;"",COUNTIF('DADOS_MELHORIAS'!$O$2:$O$113,SUBSTITUTE(SUBSTITUTE(SUBSTITUTE($MY35,"~","~~"),"*","~*"),"?","~?"))=0),"Melhoria não cadastrada ou com erro: "&amp;$MY35,""),IF(AND($MZ35&lt;&gt;"",COUNTIF('DADOS_MELHORIAS'!$O$2:$O$113,SUBSTITUTE(SUBSTITUTE(SUBSTITUTE($MZ35,"~","~~"),"*","~*"),"?","~?"))=0),"Melhoria não cadastrada ou com erro: "&amp;$MZ35,""),IF(AND($NA35&lt;&gt;"",COUNTIF('DADOS_MELHORIAS'!$O$2:$O$113,SUBSTITUTE(SUBSTITUTE(SUBSTITUTE($NA35,"~","~~"),"*","~*"),"?","~?"))=0),"Melhoria não cadastrada ou com erro: "&amp;$NA35,""),IF(AND($NB35&lt;&gt;"",COUNTIF('DADOS_RESTRICOES'!$M$2:$M$54,SUBSTITUTE(SUBSTITUTE(SUBSTITUTE($NB35,"~","~~"),"*","~*"),"?","~?"))=0),"Restrição não cadastrada ou com erro: "&amp;$NB35,""),IF(AND($NC35&lt;&gt;"",COUNTIF('DADOS_RESTRICOES'!$M$2:$M$54,SUBSTITUTE(SUBSTITUTE(SUBSTITUTE($NC35,"~","~~"),"*","~*"),"?","~?"))=0),"Restrição não cadastrada ou com erro: "&amp;$NC35,"")))</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dela",IF(COUNTIF($OK35:$OL35,"Atrasar")&gt;0,"Sua Ação Completa",IF(COUNTIF($RK35:$RN35,"Rápido")&gt;0,"Sua Bônus",IF(COUNTIF($RK35:$RN35,"Reação")&gt;0,"Sua Reação","Sua Padrão")))&amp;" + a básica dela"&amp;IF(COUNTIF($RK35:$RN35,"Reação")&gt;0," e a coletiva","")&amp;IF(COUNTIF($OK35:$OL35,"Carregar")&gt;0," · em dois turnos","")))</f>
        <v/>
      </c>
      <c r="QC35" s="161">
        <f>IF($MW35&lt;&gt;"",$MW35,IF($NJ35=0,"",INDEX($AA$2:$AA$11,$NJ35)))</f>
        <v/>
      </c>
      <c r="QD35" s="161">
        <f>IF(OR($ND35=0,$NJ35=0),"",IF(COUNTIF($RK35:$RN35,"Inescapável")&gt;0,"Automático",IF($QC35="Ataque",IF($NH35="","Ataque","Ataque "&amp;IF(($NH35+2*IF(COUNTIF($RK35:$RN35,"Precisão")&gt;0,1,0))&gt;=0,"+","−")&amp;ABS(($NH35+2*IF(COUNTIF($RK35:$RN35,"Precisão")&gt;0,1,0))))&amp;IF($OD35&gt;0," · TR"&amp;IF($NI35="",""," CD "&amp;$NI35),""),IF(LEFT($QC35,2)="TR",$QC35&amp;IF($NI35="",""," · CD "&amp;$NI35)&amp;IF(COUNTIF($RK35:$RN35,"Certeiro")&gt;0,"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COUNTIF($RK35:$RN35,"Longe")+3*COUNTIF($RK35:$RN35,"Muito Longe")</f>
        <v/>
      </c>
      <c r="QG35" s="161">
        <f>COUNTIF($RK35:$RN35,"Maior")+3*COUNTIF($RK35:$RN35,"Muito Maior")</f>
        <v/>
      </c>
      <c r="QH35" s="161">
        <f>IF($NJ35=0,0,CHOOSE(1+INDEX($AC$2:$AC$11,$NJ35),0,$QF35,$QG35,$QF35+$QG35))</f>
        <v/>
      </c>
      <c r="QI35" s="161">
        <f>IF($NJ35=0,0,CHOOSE(1+INDEX($AD$2:$AD$11,$NJ35),0,$QF35,$QG35,$QF35+$QG35))</f>
        <v/>
      </c>
      <c r="QJ35" s="161">
        <f>IF(OR($ND35=0,$NJ35=0),"",INDEX($AI$2:$AN$41,($NJ35-1)*4+IF($MS35=0,1,IF($MS35&lt;=5,2,IF($MS35=6,3,4))),1+MIN(5,$QH35))&amp;INDEX($AO$2:$AT$41,($NJ35-1)*4+IF($MS35=0,1,IF($MS35&lt;=5,2,IF($MS35=6,3,4))),1+MIN(5,$QI35))&amp;IF(INDEX($AE$2:$AE$11,$NJ35)=1,IF(COUNTIF($RK35:$RN35,"Mais Um")&gt;0," · +"&amp;COUNTIF($RK35:$RN35,"Mais Um")&amp;IF(COUNTIF($RK35:$RN35,"Mais Um")&gt;1," alvos"," alvo"),"")&amp;IF(COUNTIF($RK35:$RN35,"Rajada")&gt;0,IF($MS35=0,"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c r="RK35">
        <f>IF($MX35="","",IFERROR(VLOOKUP(SUBSTITUTE(SUBSTITUTE(SUBSTITUTE($MX35,"~","~~"),"*","~*"),"?","~?"),'DADOS_MELHORIAS'!$O$2:$X$113,10,FALSE),$MX35))</f>
        <v/>
      </c>
      <c r="RL35">
        <f>IF($MY35="","",IFERROR(VLOOKUP(SUBSTITUTE(SUBSTITUTE(SUBSTITUTE($MY35,"~","~~"),"*","~*"),"?","~?"),'DADOS_MELHORIAS'!$O$2:$X$113,10,FALSE),$MY35))</f>
        <v/>
      </c>
      <c r="RM35">
        <f>IF($MZ35="","",IFERROR(VLOOKUP(SUBSTITUTE(SUBSTITUTE(SUBSTITUTE($MZ35,"~","~~"),"*","~*"),"?","~?"),'DADOS_MELHORIAS'!$O$2:$X$113,10,FALSE),$MZ35))</f>
        <v/>
      </c>
      <c r="RN35">
        <f>IF($NA35="","",IFERROR(VLOOKUP(SUBSTITUTE(SUBSTITUTE(SUBSTITUTE($NA35,"~","~~"),"*","~*"),"?","~?"),'DADOS_MELHORIAS'!$O$2:$X$113,10,FALSE),$NA35))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IFERROR(MATCH($MU36,$V$2:$V$11,0),0)</f>
        <v/>
      </c>
      <c r="NK36" s="161">
        <f>IFERROR(VLOOKUP(SUBSTITUTE(SUBSTITUTE(SUBSTITUTE($MX36,"~","~~"),"*","~*"),"?","~?"),'DADOS_MELHORIAS'!$AG$2:$AL$113,2,FALSE),"")</f>
        <v/>
      </c>
      <c r="NL36" s="161">
        <f>IFERROR(VLOOKUP(SUBSTITUTE(SUBSTITUTE(SUBSTITUTE($MY36,"~","~~"),"*","~*"),"?","~?"),'DADOS_MELHORIAS'!$AG$2:$AL$113,2,FALSE),"")</f>
        <v/>
      </c>
      <c r="NM36" s="161">
        <f>IFERROR(VLOOKUP(SUBSTITUTE(SUBSTITUTE(SUBSTITUTE($MZ36,"~","~~"),"*","~*"),"?","~?"),'DADOS_MELHORIAS'!$AG$2:$AL$113,2,FALSE),"")</f>
        <v/>
      </c>
      <c r="NN36" s="161">
        <f>IFERROR(VLOOKUP(SUBSTITUTE(SUBSTITUTE(SUBSTITUTE($NA36,"~","~~"),"*","~*"),"?","~?"),'DADOS_MELHORIAS'!$AG$2:$AL$113,2,FALSE),"")</f>
        <v/>
      </c>
      <c r="NO36" s="161">
        <f>IFERROR(VLOOKUP(SUBSTITUTE(SUBSTITUTE(SUBSTITUTE($MX36,"~","~~"),"*","~*"),"?","~?"),'DADOS_MELHORIAS'!$AG$2:$AL$113,3,FALSE),0)</f>
        <v/>
      </c>
      <c r="NP36" s="161">
        <f>IFERROR(VLOOKUP(SUBSTITUTE(SUBSTITUTE(SUBSTITUTE($MY36,"~","~~"),"*","~*"),"?","~?"),'DADOS_MELHORIAS'!$AG$2:$AL$113,3,FALSE),0)</f>
        <v/>
      </c>
      <c r="NQ36" s="161">
        <f>IFERROR(VLOOKUP(SUBSTITUTE(SUBSTITUTE(SUBSTITUTE($MZ36,"~","~~"),"*","~*"),"?","~?"),'DADOS_MELHORIAS'!$AG$2:$AL$113,3,FALSE),0)</f>
        <v/>
      </c>
      <c r="NR36" s="161">
        <f>IFERROR(VLOOKUP(SUBSTITUTE(SUBSTITUTE(SUBSTITUTE($NA36,"~","~~"),"*","~*"),"?","~?"),'DADOS_MELHORIAS'!$AG$2:$AL$113,3,FALSE),0)</f>
        <v/>
      </c>
      <c r="NS36" s="161">
        <f>IF($MS36=0,0,IF($NJ36=0,0,INDEX($X$2:$X$11,$NJ36)))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IF($NJ36=0,0,IF(INDEX($W$2:$W$11,$NJ36)="",0,IF((COUNTIF(INDEX($EL$2:$EP$13,$MO36,0),INDEX($W$2:$W$11,$NJ36))+COUNTIF(INDEX($QV$2:$QY$13,$MO36,0),INDEX($W$2:$W$11,$NJ36)))=0,1,0)))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SUBSTITUTE(SUBSTITUTE(SUBSTITUTE($MX36,"~","~~"),"*","~*"),"?","~?"),'DADOS_MELHORIAS'!$AG$2:$AL$113,4,FALSE),0)+IFERROR(VLOOKUP(SUBSTITUTE(SUBSTITUTE(SUBSTITUTE($MY36,"~","~~"),"*","~*"),"?","~?"),'DADOS_MELHORIAS'!$AG$2:$AL$113,4,FALSE),0)+IFERROR(VLOOKUP(SUBSTITUTE(SUBSTITUTE(SUBSTITUTE($MZ36,"~","~~"),"*","~*"),"?","~?"),'DADOS_MELHORIAS'!$AG$2:$AL$113,4,FALSE),0)+IFERROR(VLOOKUP(SUBSTITUTE(SUBSTITUTE(SUBSTITUTE($NA36,"~","~~"),"*","~*"),"?","~?"),'DADOS_MELHORIAS'!$AG$2:$AL$113,4,FALSE),0)</f>
        <v/>
      </c>
      <c r="OD36" s="161">
        <f>IFERROR(VLOOKUP(SUBSTITUTE(SUBSTITUTE(SUBSTITUTE($MX36,"~","~~"),"*","~*"),"?","~?"),'DADOS_MELHORIAS'!$AG$2:$AL$113,6,FALSE),0)+IFERROR(VLOOKUP(SUBSTITUTE(SUBSTITUTE(SUBSTITUTE($MY36,"~","~~"),"*","~*"),"?","~?"),'DADOS_MELHORIAS'!$AG$2:$AL$113,6,FALSE),0)+IFERROR(VLOOKUP(SUBSTITUTE(SUBSTITUTE(SUBSTITUTE($MZ36,"~","~~"),"*","~*"),"?","~?"),'DADOS_MELHORIAS'!$AG$2:$AL$113,6,FALSE),0)+IFERROR(VLOOKUP(SUBSTITUTE(SUBSTITUTE(SUBSTITUTE($NA36,"~","~~"),"*","~*"),"?","~?"),'DADOS_MELHORIAS'!$AG$2:$AL$113,6,FALSE),0)</f>
        <v/>
      </c>
      <c r="OE36" s="161">
        <f>TEXTJOIN(", ",TRUE,IF(IFERROR(VLOOKUP(SUBSTITUTE(SUBSTITUTE(SUBSTITUTE($MX36,"~","~~"),"*","~*"),"?","~?"),'DADOS_MELHORIAS'!$AG$2:$AL$113,5,FALSE),0)=1,$MX36,""),IF(IFERROR(VLOOKUP(SUBSTITUTE(SUBSTITUTE(SUBSTITUTE($MY36,"~","~~"),"*","~*"),"?","~?"),'DADOS_MELHORIAS'!$AG$2:$AL$113,5,FALSE),0)=1,$MY36,""),IF(IFERROR(VLOOKUP(SUBSTITUTE(SUBSTITUTE(SUBSTITUTE($MZ36,"~","~~"),"*","~*"),"?","~?"),'DADOS_MELHORIAS'!$AG$2:$AL$113,5,FALSE),0)=1,$MZ36,""),IF(IFERROR(VLOOKUP(SUBSTITUTE(SUBSTITUTE(SUBSTITUTE($NA36,"~","~~"),"*","~*"),"?","~?"),'DADOS_MELHORIAS'!$AG$2:$AL$113,5,FALSE),0)=1,$NA36,""))</f>
        <v/>
      </c>
      <c r="OF36" s="161">
        <f>IF($NJ36=0,0,INDEX($Y$2:$Y$11,$NJ36))</f>
        <v/>
      </c>
      <c r="OG36" s="161">
        <f>IF($NJ36=0,0,INDEX($Z$2:$Z$11,$NJ36))</f>
        <v/>
      </c>
      <c r="OH36" s="161">
        <f>IF($NJ36=0,0,INDEX($AB$2:$AB$11,$NJ36))</f>
        <v/>
      </c>
      <c r="OI36" s="161">
        <f>IFERROR(VLOOKUP(SUBSTITUTE(SUBSTITUTE(SUBSTITUTE($NB36,"~","~~"),"*","~*"),"?","~?"),'DADOS_RESTRICOES'!$M$2:$Q$54,3,FALSE),0)</f>
        <v/>
      </c>
      <c r="OJ36" s="161">
        <f>IFERROR(VLOOKUP(SUBSTITUTE(SUBSTITUTE(SUBSTITUTE($NC36,"~","~~"),"*","~*"),"?","~?"),'DADOS_RESTRICOES'!$M$2:$Q$54,3,FALSE),0)</f>
        <v/>
      </c>
      <c r="OK36" s="161">
        <f>IFERROR(VLOOKUP(SUBSTITUTE(SUBSTITUTE(SUBSTITUTE($NB36,"~","~~"),"*","~*"),"?","~?"),'DADOS_RESTRICOES'!$M$2:$Q$54,2,FALSE),"")</f>
        <v/>
      </c>
      <c r="OL36" s="161">
        <f>IFERROR(VLOOKUP(SUBSTITUTE(SUBSTITUTE(SUBSTITUTE($NC36,"~","~~"),"*","~*"),"?","~?"),'DADOS_RESTRICOES'!$M$2:$Q$54,2,FALSE),"")</f>
        <v/>
      </c>
      <c r="OM36" s="161">
        <f>COUNTIF($NS36:$NW36,1)</f>
        <v/>
      </c>
      <c r="ON36" s="161">
        <f>COUNTIF($NS36:$NW36,2)</f>
        <v/>
      </c>
      <c r="OO36" s="161">
        <f>COUNTIF($NS36:$NW36,3)</f>
        <v/>
      </c>
      <c r="OP36" s="161">
        <f>COUNTIF($NS36:$NW36,4)</f>
        <v/>
      </c>
      <c r="OQ36" s="161">
        <f>COUNTIF($NS36:$NW36,5)</f>
        <v/>
      </c>
      <c r="OR36" s="161">
        <f>COUNTIF($NS36:$NW36,6)</f>
        <v/>
      </c>
      <c r="OS36" s="161">
        <f>COUNTIF($OI36:$OJ36,1)</f>
        <v/>
      </c>
      <c r="OT36" s="161">
        <f>COUNTIF($OI36:$OJ36,2)+$OF36</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IF($MS36=0,0,(IF(COUNTIF($RK36:$RN36,"Salto")&gt;0,1,0)+IF(COUNTIF($RK36:$RN36,"Queima")&gt;0,1,0)+IF(COUNTIF($RK36:$RN36,"Estilhaço")&gt;0,1,0))*FLOOR($PD36/2,1))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SUBSTITUTE(SUBSTITUTE(SUBSTITUTE($NB36,"~","~~"),"*","~*"),"?","~?"),'DADOS_RESTRICOES'!$M$2:$Q$54,4,FALSE),0)+IFERROR(VLOOKUP(SUBSTITUTE(SUBSTITUTE(SUBSTITUTE($NC36,"~","~~"),"*","~*"),"?","~?"),'DADOS_RESTRICOES'!$M$2:$Q$54,4,FALSE),0)&gt;1,$OK36&amp;" e "&amp;$OL36&amp;" são as duas de frequência",""),IF(AND((COUNTIF($RK36:$RN36,"Rápido")+COUNTIF($OK36:$OL36,"Rápido"))&gt;0,(COUNTIF($MX36:$NA36,"Atrasar")+COUNTIF($OK36:$OL36,"Atrasar"))&gt;0),"Rápido não entra com Atrasar",""),IF(AND((COUNTIF($RK36:$RN36,"Reação")+COUNTIF($OK36:$OL36,"Reação"))&gt;0,(COUNTIF($RK36:$RN36,"Rápido")+COUNTIF($OK36:$OL36,"Rápido"))&gt;0),"Reação não entra com Rápido",""),IF(AND((COUNTIF($RK36:$RN36,"Reação")+COUNTIF($OK36:$OL36,"Reação"))&gt;0,(COUNTIF($RK36:$RN36,"Armado")+COUNTIF($OK36:$OL36,"Armado"))&gt;0),"Reação não entra com Armado",""),IF(AND((COUNTIF($RK36:$RN36,"Reação")+COUNTIF($OK36:$OL36,"Reação"))&gt;0,(COUNTIF($MX36:$NA36,"Atrasar")+COUNTIF($OK36:$OL36,"Atrasar"))&gt;0),"Reação não entra com Atrasar",""),IF(AND((COUNTIF($RK36:$RN36,"Reação")+COUNTIF($OK36:$OL36,"Reação"))&gt;0,(COUNTIF($MX36:$NA36,"Parado")+COUNTIF($OK36:$OL36,"Parado"))&gt;0),"Reação não entra com Parado",""),IF(AND((COUNTIF($MX36:$NA36,"Atrasar")+COUNTIF($OK36:$OL36,"Atrasar"))&gt;0,(COUNTIF($MX36:$NA36,"Parado")+COUNTIF($OK36:$OL36,"Parado"))&gt;0),"Atrasar não entra com Parado",""),IF(AND((COUNTIF($RK36:$RN36,"Armado")+COUNTIF($OK36:$OL36,"Armado"))&gt;0,(COUNTIF($MX36:$NA36,"Carregar")+COUNTIF($OK36:$OL36,"Carregar"))&gt;0),"Armado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Resistência",""),IF(AND(COUNTIF($RK36:$RN36,"Inescapável")&gt;0,OR($OU36&gt;1,$OV36&gt;0)),"Inescapável não aceita outra peça",""),IF(AND($MS36&gt;0,$PD36*IF(COUNTIF($RK36:$RN36,"Remate")&gt;0,1.25,1)+$PE36&gt;4*$MS36),($PD36*IF(COUNTIF($RK36:$RN36,"Remate")&gt;0,1.25,1)+$PE36)&amp;" dados somando repetições"&amp;IF(COUNTIF($RK36:$RN36,"Remate")&gt;0," e o Remate","")&amp;": o teto da Classe "&amp;$MS36&amp;" é "&amp;4*$MS36,""))),IF(AND($MX36&lt;&gt;"",COUNTIF('DADOS_MELHORIAS'!$O$2:$O$113,SUBSTITUTE(SUBSTITUTE(SUBSTITUTE($MX36,"~","~~"),"*","~*"),"?","~?"))=0),"Melhoria não cadastrada ou com erro: "&amp;$MX36,""),IF(AND($MY36&lt;&gt;"",COUNTIF('DADOS_MELHORIAS'!$O$2:$O$113,SUBSTITUTE(SUBSTITUTE(SUBSTITUTE($MY36,"~","~~"),"*","~*"),"?","~?"))=0),"Melhoria não cadastrada ou com erro: "&amp;$MY36,""),IF(AND($MZ36&lt;&gt;"",COUNTIF('DADOS_MELHORIAS'!$O$2:$O$113,SUBSTITUTE(SUBSTITUTE(SUBSTITUTE($MZ36,"~","~~"),"*","~*"),"?","~?"))=0),"Melhoria não cadastrada ou com erro: "&amp;$MZ36,""),IF(AND($NA36&lt;&gt;"",COUNTIF('DADOS_MELHORIAS'!$O$2:$O$113,SUBSTITUTE(SUBSTITUTE(SUBSTITUTE($NA36,"~","~~"),"*","~*"),"?","~?"))=0),"Melhoria não cadastrada ou com erro: "&amp;$NA36,""),IF(AND($NB36&lt;&gt;"",COUNTIF('DADOS_RESTRICOES'!$M$2:$M$54,SUBSTITUTE(SUBSTITUTE(SUBSTITUTE($NB36,"~","~~"),"*","~*"),"?","~?"))=0),"Restrição não cadastrada ou com erro: "&amp;$NB36,""),IF(AND($NC36&lt;&gt;"",COUNTIF('DADOS_RESTRICOES'!$M$2:$M$54,SUBSTITUTE(SUBSTITUTE(SUBSTITUTE($NC36,"~","~~"),"*","~*"),"?","~?"))=0),"Restrição não cadastrada ou com erro: "&amp;$NC36,"")))</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dela",IF(COUNTIF($OK36:$OL36,"Atrasar")&gt;0,"Sua Ação Completa",IF(COUNTIF($RK36:$RN36,"Rápido")&gt;0,"Sua Bônus",IF(COUNTIF($RK36:$RN36,"Reação")&gt;0,"Sua Reação","Sua Padrão")))&amp;" + a básica dela"&amp;IF(COUNTIF($RK36:$RN36,"Reação")&gt;0," e a coletiva","")&amp;IF(COUNTIF($OK36:$OL36,"Carregar")&gt;0," · em dois turnos","")))</f>
        <v/>
      </c>
      <c r="QC36" s="161">
        <f>IF($MW36&lt;&gt;"",$MW36,IF($NJ36=0,"",INDEX($AA$2:$AA$11,$NJ36)))</f>
        <v/>
      </c>
      <c r="QD36" s="161">
        <f>IF(OR($ND36=0,$NJ36=0),"",IF(COUNTIF($RK36:$RN36,"Inescapável")&gt;0,"Automático",IF($QC36="Ataque",IF($NH36="","Ataque","Ataque "&amp;IF(($NH36+2*IF(COUNTIF($RK36:$RN36,"Precisão")&gt;0,1,0))&gt;=0,"+","−")&amp;ABS(($NH36+2*IF(COUNTIF($RK36:$RN36,"Precisão")&gt;0,1,0))))&amp;IF($OD36&gt;0," · TR"&amp;IF($NI36="",""," CD "&amp;$NI36),""),IF(LEFT($QC36,2)="TR",$QC36&amp;IF($NI36="",""," · CD "&amp;$NI36)&amp;IF(COUNTIF($RK36:$RN36,"Certeiro")&gt;0,"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COUNTIF($RK36:$RN36,"Longe")+3*COUNTIF($RK36:$RN36,"Muito Longe")</f>
        <v/>
      </c>
      <c r="QG36" s="161">
        <f>COUNTIF($RK36:$RN36,"Maior")+3*COUNTIF($RK36:$RN36,"Muito Maior")</f>
        <v/>
      </c>
      <c r="QH36" s="161">
        <f>IF($NJ36=0,0,CHOOSE(1+INDEX($AC$2:$AC$11,$NJ36),0,$QF36,$QG36,$QF36+$QG36))</f>
        <v/>
      </c>
      <c r="QI36" s="161">
        <f>IF($NJ36=0,0,CHOOSE(1+INDEX($AD$2:$AD$11,$NJ36),0,$QF36,$QG36,$QF36+$QG36))</f>
        <v/>
      </c>
      <c r="QJ36" s="161">
        <f>IF(OR($ND36=0,$NJ36=0),"",INDEX($AI$2:$AN$41,($NJ36-1)*4+IF($MS36=0,1,IF($MS36&lt;=5,2,IF($MS36=6,3,4))),1+MIN(5,$QH36))&amp;INDEX($AO$2:$AT$41,($NJ36-1)*4+IF($MS36=0,1,IF($MS36&lt;=5,2,IF($MS36=6,3,4))),1+MIN(5,$QI36))&amp;IF(INDEX($AE$2:$AE$11,$NJ36)=1,IF(COUNTIF($RK36:$RN36,"Mais Um")&gt;0," · +"&amp;COUNTIF($RK36:$RN36,"Mais Um")&amp;IF(COUNTIF($RK36:$RN36,"Mais Um")&gt;1," alvos"," alvo"),"")&amp;IF(COUNTIF($RK36:$RN36,"Rajada")&gt;0,IF($MS36=0,"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c r="RK36">
        <f>IF($MX36="","",IFERROR(VLOOKUP(SUBSTITUTE(SUBSTITUTE(SUBSTITUTE($MX36,"~","~~"),"*","~*"),"?","~?"),'DADOS_MELHORIAS'!$O$2:$X$113,10,FALSE),$MX36))</f>
        <v/>
      </c>
      <c r="RL36">
        <f>IF($MY36="","",IFERROR(VLOOKUP(SUBSTITUTE(SUBSTITUTE(SUBSTITUTE($MY36,"~","~~"),"*","~*"),"?","~?"),'DADOS_MELHORIAS'!$O$2:$X$113,10,FALSE),$MY36))</f>
        <v/>
      </c>
      <c r="RM36">
        <f>IF($MZ36="","",IFERROR(VLOOKUP(SUBSTITUTE(SUBSTITUTE(SUBSTITUTE($MZ36,"~","~~"),"*","~*"),"?","~?"),'DADOS_MELHORIAS'!$O$2:$X$113,10,FALSE),$MZ36))</f>
        <v/>
      </c>
      <c r="RN36">
        <f>IF($NA36="","",IFERROR(VLOOKUP(SUBSTITUTE(SUBSTITUTE(SUBSTITUTE($NA36,"~","~~"),"*","~*"),"?","~?"),'DADOS_MELHORIAS'!$O$2:$X$113,10,FALSE),$NA36))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IFERROR(MATCH($MU37,$V$2:$V$11,0),0)</f>
        <v/>
      </c>
      <c r="NK37" s="161">
        <f>IFERROR(VLOOKUP(SUBSTITUTE(SUBSTITUTE(SUBSTITUTE($MX37,"~","~~"),"*","~*"),"?","~?"),'DADOS_MELHORIAS'!$AG$2:$AL$113,2,FALSE),"")</f>
        <v/>
      </c>
      <c r="NL37" s="161">
        <f>IFERROR(VLOOKUP(SUBSTITUTE(SUBSTITUTE(SUBSTITUTE($MY37,"~","~~"),"*","~*"),"?","~?"),'DADOS_MELHORIAS'!$AG$2:$AL$113,2,FALSE),"")</f>
        <v/>
      </c>
      <c r="NM37" s="161">
        <f>IFERROR(VLOOKUP(SUBSTITUTE(SUBSTITUTE(SUBSTITUTE($MZ37,"~","~~"),"*","~*"),"?","~?"),'DADOS_MELHORIAS'!$AG$2:$AL$113,2,FALSE),"")</f>
        <v/>
      </c>
      <c r="NN37" s="161">
        <f>IFERROR(VLOOKUP(SUBSTITUTE(SUBSTITUTE(SUBSTITUTE($NA37,"~","~~"),"*","~*"),"?","~?"),'DADOS_MELHORIAS'!$AG$2:$AL$113,2,FALSE),"")</f>
        <v/>
      </c>
      <c r="NO37" s="161">
        <f>IFERROR(VLOOKUP(SUBSTITUTE(SUBSTITUTE(SUBSTITUTE($MX37,"~","~~"),"*","~*"),"?","~?"),'DADOS_MELHORIAS'!$AG$2:$AL$113,3,FALSE),0)</f>
        <v/>
      </c>
      <c r="NP37" s="161">
        <f>IFERROR(VLOOKUP(SUBSTITUTE(SUBSTITUTE(SUBSTITUTE($MY37,"~","~~"),"*","~*"),"?","~?"),'DADOS_MELHORIAS'!$AG$2:$AL$113,3,FALSE),0)</f>
        <v/>
      </c>
      <c r="NQ37" s="161">
        <f>IFERROR(VLOOKUP(SUBSTITUTE(SUBSTITUTE(SUBSTITUTE($MZ37,"~","~~"),"*","~*"),"?","~?"),'DADOS_MELHORIAS'!$AG$2:$AL$113,3,FALSE),0)</f>
        <v/>
      </c>
      <c r="NR37" s="161">
        <f>IFERROR(VLOOKUP(SUBSTITUTE(SUBSTITUTE(SUBSTITUTE($NA37,"~","~~"),"*","~*"),"?","~?"),'DADOS_MELHORIAS'!$AG$2:$AL$113,3,FALSE),0)</f>
        <v/>
      </c>
      <c r="NS37" s="161">
        <f>IF($MS37=0,0,IF($NJ37=0,0,INDEX($X$2:$X$11,$NJ37)))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IF($NJ37=0,0,IF(INDEX($W$2:$W$11,$NJ37)="",0,IF((COUNTIF(INDEX($EL$2:$EP$13,$MO37,0),INDEX($W$2:$W$11,$NJ37))+COUNTIF(INDEX($QV$2:$QY$13,$MO37,0),INDEX($W$2:$W$11,$NJ37)))=0,1,0)))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SUBSTITUTE(SUBSTITUTE(SUBSTITUTE($MX37,"~","~~"),"*","~*"),"?","~?"),'DADOS_MELHORIAS'!$AG$2:$AL$113,4,FALSE),0)+IFERROR(VLOOKUP(SUBSTITUTE(SUBSTITUTE(SUBSTITUTE($MY37,"~","~~"),"*","~*"),"?","~?"),'DADOS_MELHORIAS'!$AG$2:$AL$113,4,FALSE),0)+IFERROR(VLOOKUP(SUBSTITUTE(SUBSTITUTE(SUBSTITUTE($MZ37,"~","~~"),"*","~*"),"?","~?"),'DADOS_MELHORIAS'!$AG$2:$AL$113,4,FALSE),0)+IFERROR(VLOOKUP(SUBSTITUTE(SUBSTITUTE(SUBSTITUTE($NA37,"~","~~"),"*","~*"),"?","~?"),'DADOS_MELHORIAS'!$AG$2:$AL$113,4,FALSE),0)</f>
        <v/>
      </c>
      <c r="OD37" s="161">
        <f>IFERROR(VLOOKUP(SUBSTITUTE(SUBSTITUTE(SUBSTITUTE($MX37,"~","~~"),"*","~*"),"?","~?"),'DADOS_MELHORIAS'!$AG$2:$AL$113,6,FALSE),0)+IFERROR(VLOOKUP(SUBSTITUTE(SUBSTITUTE(SUBSTITUTE($MY37,"~","~~"),"*","~*"),"?","~?"),'DADOS_MELHORIAS'!$AG$2:$AL$113,6,FALSE),0)+IFERROR(VLOOKUP(SUBSTITUTE(SUBSTITUTE(SUBSTITUTE($MZ37,"~","~~"),"*","~*"),"?","~?"),'DADOS_MELHORIAS'!$AG$2:$AL$113,6,FALSE),0)+IFERROR(VLOOKUP(SUBSTITUTE(SUBSTITUTE(SUBSTITUTE($NA37,"~","~~"),"*","~*"),"?","~?"),'DADOS_MELHORIAS'!$AG$2:$AL$113,6,FALSE),0)</f>
        <v/>
      </c>
      <c r="OE37" s="161">
        <f>TEXTJOIN(", ",TRUE,IF(IFERROR(VLOOKUP(SUBSTITUTE(SUBSTITUTE(SUBSTITUTE($MX37,"~","~~"),"*","~*"),"?","~?"),'DADOS_MELHORIAS'!$AG$2:$AL$113,5,FALSE),0)=1,$MX37,""),IF(IFERROR(VLOOKUP(SUBSTITUTE(SUBSTITUTE(SUBSTITUTE($MY37,"~","~~"),"*","~*"),"?","~?"),'DADOS_MELHORIAS'!$AG$2:$AL$113,5,FALSE),0)=1,$MY37,""),IF(IFERROR(VLOOKUP(SUBSTITUTE(SUBSTITUTE(SUBSTITUTE($MZ37,"~","~~"),"*","~*"),"?","~?"),'DADOS_MELHORIAS'!$AG$2:$AL$113,5,FALSE),0)=1,$MZ37,""),IF(IFERROR(VLOOKUP(SUBSTITUTE(SUBSTITUTE(SUBSTITUTE($NA37,"~","~~"),"*","~*"),"?","~?"),'DADOS_MELHORIAS'!$AG$2:$AL$113,5,FALSE),0)=1,$NA37,""))</f>
        <v/>
      </c>
      <c r="OF37" s="161">
        <f>IF($NJ37=0,0,INDEX($Y$2:$Y$11,$NJ37))</f>
        <v/>
      </c>
      <c r="OG37" s="161">
        <f>IF($NJ37=0,0,INDEX($Z$2:$Z$11,$NJ37))</f>
        <v/>
      </c>
      <c r="OH37" s="161">
        <f>IF($NJ37=0,0,INDEX($AB$2:$AB$11,$NJ37))</f>
        <v/>
      </c>
      <c r="OI37" s="161">
        <f>IFERROR(VLOOKUP(SUBSTITUTE(SUBSTITUTE(SUBSTITUTE($NB37,"~","~~"),"*","~*"),"?","~?"),'DADOS_RESTRICOES'!$M$2:$Q$54,3,FALSE),0)</f>
        <v/>
      </c>
      <c r="OJ37" s="161">
        <f>IFERROR(VLOOKUP(SUBSTITUTE(SUBSTITUTE(SUBSTITUTE($NC37,"~","~~"),"*","~*"),"?","~?"),'DADOS_RESTRICOES'!$M$2:$Q$54,3,FALSE),0)</f>
        <v/>
      </c>
      <c r="OK37" s="161">
        <f>IFERROR(VLOOKUP(SUBSTITUTE(SUBSTITUTE(SUBSTITUTE($NB37,"~","~~"),"*","~*"),"?","~?"),'DADOS_RESTRICOES'!$M$2:$Q$54,2,FALSE),"")</f>
        <v/>
      </c>
      <c r="OL37" s="161">
        <f>IFERROR(VLOOKUP(SUBSTITUTE(SUBSTITUTE(SUBSTITUTE($NC37,"~","~~"),"*","~*"),"?","~?"),'DADOS_RESTRICOES'!$M$2:$Q$54,2,FALSE),"")</f>
        <v/>
      </c>
      <c r="OM37" s="161">
        <f>COUNTIF($NS37:$NW37,1)</f>
        <v/>
      </c>
      <c r="ON37" s="161">
        <f>COUNTIF($NS37:$NW37,2)</f>
        <v/>
      </c>
      <c r="OO37" s="161">
        <f>COUNTIF($NS37:$NW37,3)</f>
        <v/>
      </c>
      <c r="OP37" s="161">
        <f>COUNTIF($NS37:$NW37,4)</f>
        <v/>
      </c>
      <c r="OQ37" s="161">
        <f>COUNTIF($NS37:$NW37,5)</f>
        <v/>
      </c>
      <c r="OR37" s="161">
        <f>COUNTIF($NS37:$NW37,6)</f>
        <v/>
      </c>
      <c r="OS37" s="161">
        <f>COUNTIF($OI37:$OJ37,1)</f>
        <v/>
      </c>
      <c r="OT37" s="161">
        <f>COUNTIF($OI37:$OJ37,2)+$OF37</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IF($MS37=0,0,(IF(COUNTIF($RK37:$RN37,"Salto")&gt;0,1,0)+IF(COUNTIF($RK37:$RN37,"Queima")&gt;0,1,0)+IF(COUNTIF($RK37:$RN37,"Estilhaço")&gt;0,1,0))*FLOOR($PD37/2,1))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SUBSTITUTE(SUBSTITUTE(SUBSTITUTE($NB37,"~","~~"),"*","~*"),"?","~?"),'DADOS_RESTRICOES'!$M$2:$Q$54,4,FALSE),0)+IFERROR(VLOOKUP(SUBSTITUTE(SUBSTITUTE(SUBSTITUTE($NC37,"~","~~"),"*","~*"),"?","~?"),'DADOS_RESTRICOES'!$M$2:$Q$54,4,FALSE),0)&gt;1,$OK37&amp;" e "&amp;$OL37&amp;" são as duas de frequência",""),IF(AND((COUNTIF($RK37:$RN37,"Rápido")+COUNTIF($OK37:$OL37,"Rápido"))&gt;0,(COUNTIF($MX37:$NA37,"Atrasar")+COUNTIF($OK37:$OL37,"Atrasar"))&gt;0),"Rápido não entra com Atrasar",""),IF(AND((COUNTIF($RK37:$RN37,"Reação")+COUNTIF($OK37:$OL37,"Reação"))&gt;0,(COUNTIF($RK37:$RN37,"Rápido")+COUNTIF($OK37:$OL37,"Rápido"))&gt;0),"Reação não entra com Rápido",""),IF(AND((COUNTIF($RK37:$RN37,"Reação")+COUNTIF($OK37:$OL37,"Reação"))&gt;0,(COUNTIF($RK37:$RN37,"Armado")+COUNTIF($OK37:$OL37,"Armado"))&gt;0),"Reação não entra com Armado",""),IF(AND((COUNTIF($RK37:$RN37,"Reação")+COUNTIF($OK37:$OL37,"Reação"))&gt;0,(COUNTIF($MX37:$NA37,"Atrasar")+COUNTIF($OK37:$OL37,"Atrasar"))&gt;0),"Reação não entra com Atrasar",""),IF(AND((COUNTIF($RK37:$RN37,"Reação")+COUNTIF($OK37:$OL37,"Reação"))&gt;0,(COUNTIF($MX37:$NA37,"Parado")+COUNTIF($OK37:$OL37,"Parado"))&gt;0),"Reação não entra com Parado",""),IF(AND((COUNTIF($MX37:$NA37,"Atrasar")+COUNTIF($OK37:$OL37,"Atrasar"))&gt;0,(COUNTIF($MX37:$NA37,"Parado")+COUNTIF($OK37:$OL37,"Parado"))&gt;0),"Atrasar não entra com Parado",""),IF(AND((COUNTIF($RK37:$RN37,"Armado")+COUNTIF($OK37:$OL37,"Armado"))&gt;0,(COUNTIF($MX37:$NA37,"Carregar")+COUNTIF($OK37:$OL37,"Carregar"))&gt;0),"Armado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Resistência",""),IF(AND(COUNTIF($RK37:$RN37,"Inescapável")&gt;0,OR($OU37&gt;1,$OV37&gt;0)),"Inescapável não aceita outra peça",""),IF(AND($MS37&gt;0,$PD37*IF(COUNTIF($RK37:$RN37,"Remate")&gt;0,1.25,1)+$PE37&gt;4*$MS37),($PD37*IF(COUNTIF($RK37:$RN37,"Remate")&gt;0,1.25,1)+$PE37)&amp;" dados somando repetições"&amp;IF(COUNTIF($RK37:$RN37,"Remate")&gt;0," e o Remate","")&amp;": o teto da Classe "&amp;$MS37&amp;" é "&amp;4*$MS37,""))),IF(AND($MX37&lt;&gt;"",COUNTIF('DADOS_MELHORIAS'!$O$2:$O$113,SUBSTITUTE(SUBSTITUTE(SUBSTITUTE($MX37,"~","~~"),"*","~*"),"?","~?"))=0),"Melhoria não cadastrada ou com erro: "&amp;$MX37,""),IF(AND($MY37&lt;&gt;"",COUNTIF('DADOS_MELHORIAS'!$O$2:$O$113,SUBSTITUTE(SUBSTITUTE(SUBSTITUTE($MY37,"~","~~"),"*","~*"),"?","~?"))=0),"Melhoria não cadastrada ou com erro: "&amp;$MY37,""),IF(AND($MZ37&lt;&gt;"",COUNTIF('DADOS_MELHORIAS'!$O$2:$O$113,SUBSTITUTE(SUBSTITUTE(SUBSTITUTE($MZ37,"~","~~"),"*","~*"),"?","~?"))=0),"Melhoria não cadastrada ou com erro: "&amp;$MZ37,""),IF(AND($NA37&lt;&gt;"",COUNTIF('DADOS_MELHORIAS'!$O$2:$O$113,SUBSTITUTE(SUBSTITUTE(SUBSTITUTE($NA37,"~","~~"),"*","~*"),"?","~?"))=0),"Melhoria não cadastrada ou com erro: "&amp;$NA37,""),IF(AND($NB37&lt;&gt;"",COUNTIF('DADOS_RESTRICOES'!$M$2:$M$54,SUBSTITUTE(SUBSTITUTE(SUBSTITUTE($NB37,"~","~~"),"*","~*"),"?","~?"))=0),"Restrição não cadastrada ou com erro: "&amp;$NB37,""),IF(AND($NC37&lt;&gt;"",COUNTIF('DADOS_RESTRICOES'!$M$2:$M$54,SUBSTITUTE(SUBSTITUTE(SUBSTITUTE($NC37,"~","~~"),"*","~*"),"?","~?"))=0),"Restrição não cadastrada ou com erro: "&amp;$NC37,"")))</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dela",IF(COUNTIF($OK37:$OL37,"Atrasar")&gt;0,"Sua Ação Completa",IF(COUNTIF($RK37:$RN37,"Rápido")&gt;0,"Sua Bônus",IF(COUNTIF($RK37:$RN37,"Reação")&gt;0,"Sua Reação","Sua Padrão")))&amp;" + a básica dela"&amp;IF(COUNTIF($RK37:$RN37,"Reação")&gt;0," e a coletiva","")&amp;IF(COUNTIF($OK37:$OL37,"Carregar")&gt;0," · em dois turnos","")))</f>
        <v/>
      </c>
      <c r="QC37" s="161">
        <f>IF($MW37&lt;&gt;"",$MW37,IF($NJ37=0,"",INDEX($AA$2:$AA$11,$NJ37)))</f>
        <v/>
      </c>
      <c r="QD37" s="161">
        <f>IF(OR($ND37=0,$NJ37=0),"",IF(COUNTIF($RK37:$RN37,"Inescapável")&gt;0,"Automático",IF($QC37="Ataque",IF($NH37="","Ataque","Ataque "&amp;IF(($NH37+2*IF(COUNTIF($RK37:$RN37,"Precisão")&gt;0,1,0))&gt;=0,"+","−")&amp;ABS(($NH37+2*IF(COUNTIF($RK37:$RN37,"Precisão")&gt;0,1,0))))&amp;IF($OD37&gt;0," · TR"&amp;IF($NI37="",""," CD "&amp;$NI37),""),IF(LEFT($QC37,2)="TR",$QC37&amp;IF($NI37="",""," · CD "&amp;$NI37)&amp;IF(COUNTIF($RK37:$RN37,"Certeiro")&gt;0,"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COUNTIF($RK37:$RN37,"Longe")+3*COUNTIF($RK37:$RN37,"Muito Longe")</f>
        <v/>
      </c>
      <c r="QG37" s="161">
        <f>COUNTIF($RK37:$RN37,"Maior")+3*COUNTIF($RK37:$RN37,"Muito Maior")</f>
        <v/>
      </c>
      <c r="QH37" s="161">
        <f>IF($NJ37=0,0,CHOOSE(1+INDEX($AC$2:$AC$11,$NJ37),0,$QF37,$QG37,$QF37+$QG37))</f>
        <v/>
      </c>
      <c r="QI37" s="161">
        <f>IF($NJ37=0,0,CHOOSE(1+INDEX($AD$2:$AD$11,$NJ37),0,$QF37,$QG37,$QF37+$QG37))</f>
        <v/>
      </c>
      <c r="QJ37" s="161">
        <f>IF(OR($ND37=0,$NJ37=0),"",INDEX($AI$2:$AN$41,($NJ37-1)*4+IF($MS37=0,1,IF($MS37&lt;=5,2,IF($MS37=6,3,4))),1+MIN(5,$QH37))&amp;INDEX($AO$2:$AT$41,($NJ37-1)*4+IF($MS37=0,1,IF($MS37&lt;=5,2,IF($MS37=6,3,4))),1+MIN(5,$QI37))&amp;IF(INDEX($AE$2:$AE$11,$NJ37)=1,IF(COUNTIF($RK37:$RN37,"Mais Um")&gt;0," · +"&amp;COUNTIF($RK37:$RN37,"Mais Um")&amp;IF(COUNTIF($RK37:$RN37,"Mais Um")&gt;1," alvos"," alvo"),"")&amp;IF(COUNTIF($RK37:$RN37,"Rajada")&gt;0,IF($MS37=0,"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c r="RK37">
        <f>IF($MX37="","",IFERROR(VLOOKUP(SUBSTITUTE(SUBSTITUTE(SUBSTITUTE($MX37,"~","~~"),"*","~*"),"?","~?"),'DADOS_MELHORIAS'!$O$2:$X$113,10,FALSE),$MX37))</f>
        <v/>
      </c>
      <c r="RL37">
        <f>IF($MY37="","",IFERROR(VLOOKUP(SUBSTITUTE(SUBSTITUTE(SUBSTITUTE($MY37,"~","~~"),"*","~*"),"?","~?"),'DADOS_MELHORIAS'!$O$2:$X$113,10,FALSE),$MY37))</f>
        <v/>
      </c>
      <c r="RM37">
        <f>IF($MZ37="","",IFERROR(VLOOKUP(SUBSTITUTE(SUBSTITUTE(SUBSTITUTE($MZ37,"~","~~"),"*","~*"),"?","~?"),'DADOS_MELHORIAS'!$O$2:$X$113,10,FALSE),$MZ37))</f>
        <v/>
      </c>
      <c r="RN37">
        <f>IF($NA37="","",IFERROR(VLOOKUP(SUBSTITUTE(SUBSTITUTE(SUBSTITUTE($NA37,"~","~~"),"*","~*"),"?","~?"),'DADOS_MELHORIAS'!$O$2:$X$113,10,FALSE),$NA37))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IFERROR(MATCH($MU38,$V$2:$V$11,0),0)</f>
        <v/>
      </c>
      <c r="NK38" s="161">
        <f>IFERROR(VLOOKUP(SUBSTITUTE(SUBSTITUTE(SUBSTITUTE($MX38,"~","~~"),"*","~*"),"?","~?"),'DADOS_MELHORIAS'!$AG$2:$AL$113,2,FALSE),"")</f>
        <v/>
      </c>
      <c r="NL38" s="161">
        <f>IFERROR(VLOOKUP(SUBSTITUTE(SUBSTITUTE(SUBSTITUTE($MY38,"~","~~"),"*","~*"),"?","~?"),'DADOS_MELHORIAS'!$AG$2:$AL$113,2,FALSE),"")</f>
        <v/>
      </c>
      <c r="NM38" s="161">
        <f>IFERROR(VLOOKUP(SUBSTITUTE(SUBSTITUTE(SUBSTITUTE($MZ38,"~","~~"),"*","~*"),"?","~?"),'DADOS_MELHORIAS'!$AG$2:$AL$113,2,FALSE),"")</f>
        <v/>
      </c>
      <c r="NN38" s="161">
        <f>IFERROR(VLOOKUP(SUBSTITUTE(SUBSTITUTE(SUBSTITUTE($NA38,"~","~~"),"*","~*"),"?","~?"),'DADOS_MELHORIAS'!$AG$2:$AL$113,2,FALSE),"")</f>
        <v/>
      </c>
      <c r="NO38" s="161">
        <f>IFERROR(VLOOKUP(SUBSTITUTE(SUBSTITUTE(SUBSTITUTE($MX38,"~","~~"),"*","~*"),"?","~?"),'DADOS_MELHORIAS'!$AG$2:$AL$113,3,FALSE),0)</f>
        <v/>
      </c>
      <c r="NP38" s="161">
        <f>IFERROR(VLOOKUP(SUBSTITUTE(SUBSTITUTE(SUBSTITUTE($MY38,"~","~~"),"*","~*"),"?","~?"),'DADOS_MELHORIAS'!$AG$2:$AL$113,3,FALSE),0)</f>
        <v/>
      </c>
      <c r="NQ38" s="161">
        <f>IFERROR(VLOOKUP(SUBSTITUTE(SUBSTITUTE(SUBSTITUTE($MZ38,"~","~~"),"*","~*"),"?","~?"),'DADOS_MELHORIAS'!$AG$2:$AL$113,3,FALSE),0)</f>
        <v/>
      </c>
      <c r="NR38" s="161">
        <f>IFERROR(VLOOKUP(SUBSTITUTE(SUBSTITUTE(SUBSTITUTE($NA38,"~","~~"),"*","~*"),"?","~?"),'DADOS_MELHORIAS'!$AG$2:$AL$113,3,FALSE),0)</f>
        <v/>
      </c>
      <c r="NS38" s="161">
        <f>IF($MS38=0,0,IF($NJ38=0,0,INDEX($X$2:$X$11,$NJ38)))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IF($NJ38=0,0,IF(INDEX($W$2:$W$11,$NJ38)="",0,IF((COUNTIF(INDEX($EL$2:$EP$13,$MO38,0),INDEX($W$2:$W$11,$NJ38))+COUNTIF(INDEX($QV$2:$QY$13,$MO38,0),INDEX($W$2:$W$11,$NJ38)))=0,1,0)))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SUBSTITUTE(SUBSTITUTE(SUBSTITUTE($MX38,"~","~~"),"*","~*"),"?","~?"),'DADOS_MELHORIAS'!$AG$2:$AL$113,4,FALSE),0)+IFERROR(VLOOKUP(SUBSTITUTE(SUBSTITUTE(SUBSTITUTE($MY38,"~","~~"),"*","~*"),"?","~?"),'DADOS_MELHORIAS'!$AG$2:$AL$113,4,FALSE),0)+IFERROR(VLOOKUP(SUBSTITUTE(SUBSTITUTE(SUBSTITUTE($MZ38,"~","~~"),"*","~*"),"?","~?"),'DADOS_MELHORIAS'!$AG$2:$AL$113,4,FALSE),0)+IFERROR(VLOOKUP(SUBSTITUTE(SUBSTITUTE(SUBSTITUTE($NA38,"~","~~"),"*","~*"),"?","~?"),'DADOS_MELHORIAS'!$AG$2:$AL$113,4,FALSE),0)</f>
        <v/>
      </c>
      <c r="OD38" s="161">
        <f>IFERROR(VLOOKUP(SUBSTITUTE(SUBSTITUTE(SUBSTITUTE($MX38,"~","~~"),"*","~*"),"?","~?"),'DADOS_MELHORIAS'!$AG$2:$AL$113,6,FALSE),0)+IFERROR(VLOOKUP(SUBSTITUTE(SUBSTITUTE(SUBSTITUTE($MY38,"~","~~"),"*","~*"),"?","~?"),'DADOS_MELHORIAS'!$AG$2:$AL$113,6,FALSE),0)+IFERROR(VLOOKUP(SUBSTITUTE(SUBSTITUTE(SUBSTITUTE($MZ38,"~","~~"),"*","~*"),"?","~?"),'DADOS_MELHORIAS'!$AG$2:$AL$113,6,FALSE),0)+IFERROR(VLOOKUP(SUBSTITUTE(SUBSTITUTE(SUBSTITUTE($NA38,"~","~~"),"*","~*"),"?","~?"),'DADOS_MELHORIAS'!$AG$2:$AL$113,6,FALSE),0)</f>
        <v/>
      </c>
      <c r="OE38" s="161">
        <f>TEXTJOIN(", ",TRUE,IF(IFERROR(VLOOKUP(SUBSTITUTE(SUBSTITUTE(SUBSTITUTE($MX38,"~","~~"),"*","~*"),"?","~?"),'DADOS_MELHORIAS'!$AG$2:$AL$113,5,FALSE),0)=1,$MX38,""),IF(IFERROR(VLOOKUP(SUBSTITUTE(SUBSTITUTE(SUBSTITUTE($MY38,"~","~~"),"*","~*"),"?","~?"),'DADOS_MELHORIAS'!$AG$2:$AL$113,5,FALSE),0)=1,$MY38,""),IF(IFERROR(VLOOKUP(SUBSTITUTE(SUBSTITUTE(SUBSTITUTE($MZ38,"~","~~"),"*","~*"),"?","~?"),'DADOS_MELHORIAS'!$AG$2:$AL$113,5,FALSE),0)=1,$MZ38,""),IF(IFERROR(VLOOKUP(SUBSTITUTE(SUBSTITUTE(SUBSTITUTE($NA38,"~","~~"),"*","~*"),"?","~?"),'DADOS_MELHORIAS'!$AG$2:$AL$113,5,FALSE),0)=1,$NA38,""))</f>
        <v/>
      </c>
      <c r="OF38" s="161">
        <f>IF($NJ38=0,0,INDEX($Y$2:$Y$11,$NJ38))</f>
        <v/>
      </c>
      <c r="OG38" s="161">
        <f>IF($NJ38=0,0,INDEX($Z$2:$Z$11,$NJ38))</f>
        <v/>
      </c>
      <c r="OH38" s="161">
        <f>IF($NJ38=0,0,INDEX($AB$2:$AB$11,$NJ38))</f>
        <v/>
      </c>
      <c r="OI38" s="161">
        <f>IFERROR(VLOOKUP(SUBSTITUTE(SUBSTITUTE(SUBSTITUTE($NB38,"~","~~"),"*","~*"),"?","~?"),'DADOS_RESTRICOES'!$M$2:$Q$54,3,FALSE),0)</f>
        <v/>
      </c>
      <c r="OJ38" s="161">
        <f>IFERROR(VLOOKUP(SUBSTITUTE(SUBSTITUTE(SUBSTITUTE($NC38,"~","~~"),"*","~*"),"?","~?"),'DADOS_RESTRICOES'!$M$2:$Q$54,3,FALSE),0)</f>
        <v/>
      </c>
      <c r="OK38" s="161">
        <f>IFERROR(VLOOKUP(SUBSTITUTE(SUBSTITUTE(SUBSTITUTE($NB38,"~","~~"),"*","~*"),"?","~?"),'DADOS_RESTRICOES'!$M$2:$Q$54,2,FALSE),"")</f>
        <v/>
      </c>
      <c r="OL38" s="161">
        <f>IFERROR(VLOOKUP(SUBSTITUTE(SUBSTITUTE(SUBSTITUTE($NC38,"~","~~"),"*","~*"),"?","~?"),'DADOS_RESTRICOES'!$M$2:$Q$54,2,FALSE),"")</f>
        <v/>
      </c>
      <c r="OM38" s="161">
        <f>COUNTIF($NS38:$NW38,1)</f>
        <v/>
      </c>
      <c r="ON38" s="161">
        <f>COUNTIF($NS38:$NW38,2)</f>
        <v/>
      </c>
      <c r="OO38" s="161">
        <f>COUNTIF($NS38:$NW38,3)</f>
        <v/>
      </c>
      <c r="OP38" s="161">
        <f>COUNTIF($NS38:$NW38,4)</f>
        <v/>
      </c>
      <c r="OQ38" s="161">
        <f>COUNTIF($NS38:$NW38,5)</f>
        <v/>
      </c>
      <c r="OR38" s="161">
        <f>COUNTIF($NS38:$NW38,6)</f>
        <v/>
      </c>
      <c r="OS38" s="161">
        <f>COUNTIF($OI38:$OJ38,1)</f>
        <v/>
      </c>
      <c r="OT38" s="161">
        <f>COUNTIF($OI38:$OJ38,2)+$OF38</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IF($MS38=0,0,(IF(COUNTIF($RK38:$RN38,"Salto")&gt;0,1,0)+IF(COUNTIF($RK38:$RN38,"Queima")&gt;0,1,0)+IF(COUNTIF($RK38:$RN38,"Estilhaço")&gt;0,1,0))*FLOOR($PD38/2,1))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SUBSTITUTE(SUBSTITUTE(SUBSTITUTE($NB38,"~","~~"),"*","~*"),"?","~?"),'DADOS_RESTRICOES'!$M$2:$Q$54,4,FALSE),0)+IFERROR(VLOOKUP(SUBSTITUTE(SUBSTITUTE(SUBSTITUTE($NC38,"~","~~"),"*","~*"),"?","~?"),'DADOS_RESTRICOES'!$M$2:$Q$54,4,FALSE),0)&gt;1,$OK38&amp;" e "&amp;$OL38&amp;" são as duas de frequência",""),IF(AND((COUNTIF($RK38:$RN38,"Rápido")+COUNTIF($OK38:$OL38,"Rápido"))&gt;0,(COUNTIF($MX38:$NA38,"Atrasar")+COUNTIF($OK38:$OL38,"Atrasar"))&gt;0),"Rápido não entra com Atrasar",""),IF(AND((COUNTIF($RK38:$RN38,"Reação")+COUNTIF($OK38:$OL38,"Reação"))&gt;0,(COUNTIF($RK38:$RN38,"Rápido")+COUNTIF($OK38:$OL38,"Rápido"))&gt;0),"Reação não entra com Rápido",""),IF(AND((COUNTIF($RK38:$RN38,"Reação")+COUNTIF($OK38:$OL38,"Reação"))&gt;0,(COUNTIF($RK38:$RN38,"Armado")+COUNTIF($OK38:$OL38,"Armado"))&gt;0),"Reação não entra com Armado",""),IF(AND((COUNTIF($RK38:$RN38,"Reação")+COUNTIF($OK38:$OL38,"Reação"))&gt;0,(COUNTIF($MX38:$NA38,"Atrasar")+COUNTIF($OK38:$OL38,"Atrasar"))&gt;0),"Reação não entra com Atrasar",""),IF(AND((COUNTIF($RK38:$RN38,"Reação")+COUNTIF($OK38:$OL38,"Reação"))&gt;0,(COUNTIF($MX38:$NA38,"Parado")+COUNTIF($OK38:$OL38,"Parado"))&gt;0),"Reação não entra com Parado",""),IF(AND((COUNTIF($MX38:$NA38,"Atrasar")+COUNTIF($OK38:$OL38,"Atrasar"))&gt;0,(COUNTIF($MX38:$NA38,"Parado")+COUNTIF($OK38:$OL38,"Parado"))&gt;0),"Atrasar não entra com Parado",""),IF(AND((COUNTIF($RK38:$RN38,"Armado")+COUNTIF($OK38:$OL38,"Armado"))&gt;0,(COUNTIF($MX38:$NA38,"Carregar")+COUNTIF($OK38:$OL38,"Carregar"))&gt;0),"Armado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Resistência",""),IF(AND(COUNTIF($RK38:$RN38,"Inescapável")&gt;0,OR($OU38&gt;1,$OV38&gt;0)),"Inescapável não aceita outra peça",""),IF(AND($MS38&gt;0,$PD38*IF(COUNTIF($RK38:$RN38,"Remate")&gt;0,1.25,1)+$PE38&gt;4*$MS38),($PD38*IF(COUNTIF($RK38:$RN38,"Remate")&gt;0,1.25,1)+$PE38)&amp;" dados somando repetições"&amp;IF(COUNTIF($RK38:$RN38,"Remate")&gt;0," e o Remate","")&amp;": o teto da Classe "&amp;$MS38&amp;" é "&amp;4*$MS38,""))),IF(AND($MX38&lt;&gt;"",COUNTIF('DADOS_MELHORIAS'!$O$2:$O$113,SUBSTITUTE(SUBSTITUTE(SUBSTITUTE($MX38,"~","~~"),"*","~*"),"?","~?"))=0),"Melhoria não cadastrada ou com erro: "&amp;$MX38,""),IF(AND($MY38&lt;&gt;"",COUNTIF('DADOS_MELHORIAS'!$O$2:$O$113,SUBSTITUTE(SUBSTITUTE(SUBSTITUTE($MY38,"~","~~"),"*","~*"),"?","~?"))=0),"Melhoria não cadastrada ou com erro: "&amp;$MY38,""),IF(AND($MZ38&lt;&gt;"",COUNTIF('DADOS_MELHORIAS'!$O$2:$O$113,SUBSTITUTE(SUBSTITUTE(SUBSTITUTE($MZ38,"~","~~"),"*","~*"),"?","~?"))=0),"Melhoria não cadastrada ou com erro: "&amp;$MZ38,""),IF(AND($NA38&lt;&gt;"",COUNTIF('DADOS_MELHORIAS'!$O$2:$O$113,SUBSTITUTE(SUBSTITUTE(SUBSTITUTE($NA38,"~","~~"),"*","~*"),"?","~?"))=0),"Melhoria não cadastrada ou com erro: "&amp;$NA38,""),IF(AND($NB38&lt;&gt;"",COUNTIF('DADOS_RESTRICOES'!$M$2:$M$54,SUBSTITUTE(SUBSTITUTE(SUBSTITUTE($NB38,"~","~~"),"*","~*"),"?","~?"))=0),"Restrição não cadastrada ou com erro: "&amp;$NB38,""),IF(AND($NC38&lt;&gt;"",COUNTIF('DADOS_RESTRICOES'!$M$2:$M$54,SUBSTITUTE(SUBSTITUTE(SUBSTITUTE($NC38,"~","~~"),"*","~*"),"?","~?"))=0),"Restrição não cadastrada ou com erro: "&amp;$NC38,"")))</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dela",IF(COUNTIF($OK38:$OL38,"Atrasar")&gt;0,"Sua Ação Completa",IF(COUNTIF($RK38:$RN38,"Rápido")&gt;0,"Sua Bônus",IF(COUNTIF($RK38:$RN38,"Reação")&gt;0,"Sua Reação","Sua Padrão")))&amp;" + a básica dela"&amp;IF(COUNTIF($RK38:$RN38,"Reação")&gt;0," e a coletiva","")&amp;IF(COUNTIF($OK38:$OL38,"Carregar")&gt;0," · em dois turnos","")))</f>
        <v/>
      </c>
      <c r="QC38" s="161">
        <f>IF($MW38&lt;&gt;"",$MW38,IF($NJ38=0,"",INDEX($AA$2:$AA$11,$NJ38)))</f>
        <v/>
      </c>
      <c r="QD38" s="161">
        <f>IF(OR($ND38=0,$NJ38=0),"",IF(COUNTIF($RK38:$RN38,"Inescapável")&gt;0,"Automático",IF($QC38="Ataque",IF($NH38="","Ataque","Ataque "&amp;IF(($NH38+2*IF(COUNTIF($RK38:$RN38,"Precisão")&gt;0,1,0))&gt;=0,"+","−")&amp;ABS(($NH38+2*IF(COUNTIF($RK38:$RN38,"Precisão")&gt;0,1,0))))&amp;IF($OD38&gt;0," · TR"&amp;IF($NI38="",""," CD "&amp;$NI38),""),IF(LEFT($QC38,2)="TR",$QC38&amp;IF($NI38="",""," · CD "&amp;$NI38)&amp;IF(COUNTIF($RK38:$RN38,"Certeiro")&gt;0,"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COUNTIF($RK38:$RN38,"Longe")+3*COUNTIF($RK38:$RN38,"Muito Longe")</f>
        <v/>
      </c>
      <c r="QG38" s="161">
        <f>COUNTIF($RK38:$RN38,"Maior")+3*COUNTIF($RK38:$RN38,"Muito Maior")</f>
        <v/>
      </c>
      <c r="QH38" s="161">
        <f>IF($NJ38=0,0,CHOOSE(1+INDEX($AC$2:$AC$11,$NJ38),0,$QF38,$QG38,$QF38+$QG38))</f>
        <v/>
      </c>
      <c r="QI38" s="161">
        <f>IF($NJ38=0,0,CHOOSE(1+INDEX($AD$2:$AD$11,$NJ38),0,$QF38,$QG38,$QF38+$QG38))</f>
        <v/>
      </c>
      <c r="QJ38" s="161">
        <f>IF(OR($ND38=0,$NJ38=0),"",INDEX($AI$2:$AN$41,($NJ38-1)*4+IF($MS38=0,1,IF($MS38&lt;=5,2,IF($MS38=6,3,4))),1+MIN(5,$QH38))&amp;INDEX($AO$2:$AT$41,($NJ38-1)*4+IF($MS38=0,1,IF($MS38&lt;=5,2,IF($MS38=6,3,4))),1+MIN(5,$QI38))&amp;IF(INDEX($AE$2:$AE$11,$NJ38)=1,IF(COUNTIF($RK38:$RN38,"Mais Um")&gt;0," · +"&amp;COUNTIF($RK38:$RN38,"Mais Um")&amp;IF(COUNTIF($RK38:$RN38,"Mais Um")&gt;1," alvos"," alvo"),"")&amp;IF(COUNTIF($RK38:$RN38,"Rajada")&gt;0,IF($MS38=0,"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c r="RK38">
        <f>IF($MX38="","",IFERROR(VLOOKUP(SUBSTITUTE(SUBSTITUTE(SUBSTITUTE($MX38,"~","~~"),"*","~*"),"?","~?"),'DADOS_MELHORIAS'!$O$2:$X$113,10,FALSE),$MX38))</f>
        <v/>
      </c>
      <c r="RL38">
        <f>IF($MY38="","",IFERROR(VLOOKUP(SUBSTITUTE(SUBSTITUTE(SUBSTITUTE($MY38,"~","~~"),"*","~*"),"?","~?"),'DADOS_MELHORIAS'!$O$2:$X$113,10,FALSE),$MY38))</f>
        <v/>
      </c>
      <c r="RM38">
        <f>IF($MZ38="","",IFERROR(VLOOKUP(SUBSTITUTE(SUBSTITUTE(SUBSTITUTE($MZ38,"~","~~"),"*","~*"),"?","~?"),'DADOS_MELHORIAS'!$O$2:$X$113,10,FALSE),$MZ38))</f>
        <v/>
      </c>
      <c r="RN38">
        <f>IF($NA38="","",IFERROR(VLOOKUP(SUBSTITUTE(SUBSTITUTE(SUBSTITUTE($NA38,"~","~~"),"*","~*"),"?","~?"),'DADOS_MELHORIAS'!$O$2:$X$113,10,FALSE),$NA38))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IFERROR(MATCH($MU39,$V$2:$V$11,0),0)</f>
        <v/>
      </c>
      <c r="NK39" s="161">
        <f>IFERROR(VLOOKUP(SUBSTITUTE(SUBSTITUTE(SUBSTITUTE($MX39,"~","~~"),"*","~*"),"?","~?"),'DADOS_MELHORIAS'!$AG$2:$AL$113,2,FALSE),"")</f>
        <v/>
      </c>
      <c r="NL39" s="161">
        <f>IFERROR(VLOOKUP(SUBSTITUTE(SUBSTITUTE(SUBSTITUTE($MY39,"~","~~"),"*","~*"),"?","~?"),'DADOS_MELHORIAS'!$AG$2:$AL$113,2,FALSE),"")</f>
        <v/>
      </c>
      <c r="NM39" s="161">
        <f>IFERROR(VLOOKUP(SUBSTITUTE(SUBSTITUTE(SUBSTITUTE($MZ39,"~","~~"),"*","~*"),"?","~?"),'DADOS_MELHORIAS'!$AG$2:$AL$113,2,FALSE),"")</f>
        <v/>
      </c>
      <c r="NN39" s="161">
        <f>IFERROR(VLOOKUP(SUBSTITUTE(SUBSTITUTE(SUBSTITUTE($NA39,"~","~~"),"*","~*"),"?","~?"),'DADOS_MELHORIAS'!$AG$2:$AL$113,2,FALSE),"")</f>
        <v/>
      </c>
      <c r="NO39" s="161">
        <f>IFERROR(VLOOKUP(SUBSTITUTE(SUBSTITUTE(SUBSTITUTE($MX39,"~","~~"),"*","~*"),"?","~?"),'DADOS_MELHORIAS'!$AG$2:$AL$113,3,FALSE),0)</f>
        <v/>
      </c>
      <c r="NP39" s="161">
        <f>IFERROR(VLOOKUP(SUBSTITUTE(SUBSTITUTE(SUBSTITUTE($MY39,"~","~~"),"*","~*"),"?","~?"),'DADOS_MELHORIAS'!$AG$2:$AL$113,3,FALSE),0)</f>
        <v/>
      </c>
      <c r="NQ39" s="161">
        <f>IFERROR(VLOOKUP(SUBSTITUTE(SUBSTITUTE(SUBSTITUTE($MZ39,"~","~~"),"*","~*"),"?","~?"),'DADOS_MELHORIAS'!$AG$2:$AL$113,3,FALSE),0)</f>
        <v/>
      </c>
      <c r="NR39" s="161">
        <f>IFERROR(VLOOKUP(SUBSTITUTE(SUBSTITUTE(SUBSTITUTE($NA39,"~","~~"),"*","~*"),"?","~?"),'DADOS_MELHORIAS'!$AG$2:$AL$113,3,FALSE),0)</f>
        <v/>
      </c>
      <c r="NS39" s="161">
        <f>IF($MS39=0,0,IF($NJ39=0,0,INDEX($X$2:$X$11,$NJ39)))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IF($NJ39=0,0,IF(INDEX($W$2:$W$11,$NJ39)="",0,IF((COUNTIF(INDEX($EL$2:$EP$13,$MO39,0),INDEX($W$2:$W$11,$NJ39))+COUNTIF(INDEX($QV$2:$QY$13,$MO39,0),INDEX($W$2:$W$11,$NJ39)))=0,1,0)))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SUBSTITUTE(SUBSTITUTE(SUBSTITUTE($MX39,"~","~~"),"*","~*"),"?","~?"),'DADOS_MELHORIAS'!$AG$2:$AL$113,4,FALSE),0)+IFERROR(VLOOKUP(SUBSTITUTE(SUBSTITUTE(SUBSTITUTE($MY39,"~","~~"),"*","~*"),"?","~?"),'DADOS_MELHORIAS'!$AG$2:$AL$113,4,FALSE),0)+IFERROR(VLOOKUP(SUBSTITUTE(SUBSTITUTE(SUBSTITUTE($MZ39,"~","~~"),"*","~*"),"?","~?"),'DADOS_MELHORIAS'!$AG$2:$AL$113,4,FALSE),0)+IFERROR(VLOOKUP(SUBSTITUTE(SUBSTITUTE(SUBSTITUTE($NA39,"~","~~"),"*","~*"),"?","~?"),'DADOS_MELHORIAS'!$AG$2:$AL$113,4,FALSE),0)</f>
        <v/>
      </c>
      <c r="OD39" s="161">
        <f>IFERROR(VLOOKUP(SUBSTITUTE(SUBSTITUTE(SUBSTITUTE($MX39,"~","~~"),"*","~*"),"?","~?"),'DADOS_MELHORIAS'!$AG$2:$AL$113,6,FALSE),0)+IFERROR(VLOOKUP(SUBSTITUTE(SUBSTITUTE(SUBSTITUTE($MY39,"~","~~"),"*","~*"),"?","~?"),'DADOS_MELHORIAS'!$AG$2:$AL$113,6,FALSE),0)+IFERROR(VLOOKUP(SUBSTITUTE(SUBSTITUTE(SUBSTITUTE($MZ39,"~","~~"),"*","~*"),"?","~?"),'DADOS_MELHORIAS'!$AG$2:$AL$113,6,FALSE),0)+IFERROR(VLOOKUP(SUBSTITUTE(SUBSTITUTE(SUBSTITUTE($NA39,"~","~~"),"*","~*"),"?","~?"),'DADOS_MELHORIAS'!$AG$2:$AL$113,6,FALSE),0)</f>
        <v/>
      </c>
      <c r="OE39" s="161">
        <f>TEXTJOIN(", ",TRUE,IF(IFERROR(VLOOKUP(SUBSTITUTE(SUBSTITUTE(SUBSTITUTE($MX39,"~","~~"),"*","~*"),"?","~?"),'DADOS_MELHORIAS'!$AG$2:$AL$113,5,FALSE),0)=1,$MX39,""),IF(IFERROR(VLOOKUP(SUBSTITUTE(SUBSTITUTE(SUBSTITUTE($MY39,"~","~~"),"*","~*"),"?","~?"),'DADOS_MELHORIAS'!$AG$2:$AL$113,5,FALSE),0)=1,$MY39,""),IF(IFERROR(VLOOKUP(SUBSTITUTE(SUBSTITUTE(SUBSTITUTE($MZ39,"~","~~"),"*","~*"),"?","~?"),'DADOS_MELHORIAS'!$AG$2:$AL$113,5,FALSE),0)=1,$MZ39,""),IF(IFERROR(VLOOKUP(SUBSTITUTE(SUBSTITUTE(SUBSTITUTE($NA39,"~","~~"),"*","~*"),"?","~?"),'DADOS_MELHORIAS'!$AG$2:$AL$113,5,FALSE),0)=1,$NA39,""))</f>
        <v/>
      </c>
      <c r="OF39" s="161">
        <f>IF($NJ39=0,0,INDEX($Y$2:$Y$11,$NJ39))</f>
        <v/>
      </c>
      <c r="OG39" s="161">
        <f>IF($NJ39=0,0,INDEX($Z$2:$Z$11,$NJ39))</f>
        <v/>
      </c>
      <c r="OH39" s="161">
        <f>IF($NJ39=0,0,INDEX($AB$2:$AB$11,$NJ39))</f>
        <v/>
      </c>
      <c r="OI39" s="161">
        <f>IFERROR(VLOOKUP(SUBSTITUTE(SUBSTITUTE(SUBSTITUTE($NB39,"~","~~"),"*","~*"),"?","~?"),'DADOS_RESTRICOES'!$M$2:$Q$54,3,FALSE),0)</f>
        <v/>
      </c>
      <c r="OJ39" s="161">
        <f>IFERROR(VLOOKUP(SUBSTITUTE(SUBSTITUTE(SUBSTITUTE($NC39,"~","~~"),"*","~*"),"?","~?"),'DADOS_RESTRICOES'!$M$2:$Q$54,3,FALSE),0)</f>
        <v/>
      </c>
      <c r="OK39" s="161">
        <f>IFERROR(VLOOKUP(SUBSTITUTE(SUBSTITUTE(SUBSTITUTE($NB39,"~","~~"),"*","~*"),"?","~?"),'DADOS_RESTRICOES'!$M$2:$Q$54,2,FALSE),"")</f>
        <v/>
      </c>
      <c r="OL39" s="161">
        <f>IFERROR(VLOOKUP(SUBSTITUTE(SUBSTITUTE(SUBSTITUTE($NC39,"~","~~"),"*","~*"),"?","~?"),'DADOS_RESTRICOES'!$M$2:$Q$54,2,FALSE),"")</f>
        <v/>
      </c>
      <c r="OM39" s="161">
        <f>COUNTIF($NS39:$NW39,1)</f>
        <v/>
      </c>
      <c r="ON39" s="161">
        <f>COUNTIF($NS39:$NW39,2)</f>
        <v/>
      </c>
      <c r="OO39" s="161">
        <f>COUNTIF($NS39:$NW39,3)</f>
        <v/>
      </c>
      <c r="OP39" s="161">
        <f>COUNTIF($NS39:$NW39,4)</f>
        <v/>
      </c>
      <c r="OQ39" s="161">
        <f>COUNTIF($NS39:$NW39,5)</f>
        <v/>
      </c>
      <c r="OR39" s="161">
        <f>COUNTIF($NS39:$NW39,6)</f>
        <v/>
      </c>
      <c r="OS39" s="161">
        <f>COUNTIF($OI39:$OJ39,1)</f>
        <v/>
      </c>
      <c r="OT39" s="161">
        <f>COUNTIF($OI39:$OJ39,2)+$OF39</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IF($MS39=0,0,(IF(COUNTIF($RK39:$RN39,"Salto")&gt;0,1,0)+IF(COUNTIF($RK39:$RN39,"Queima")&gt;0,1,0)+IF(COUNTIF($RK39:$RN39,"Estilhaço")&gt;0,1,0))*FLOOR($PD39/2,1))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SUBSTITUTE(SUBSTITUTE(SUBSTITUTE($NB39,"~","~~"),"*","~*"),"?","~?"),'DADOS_RESTRICOES'!$M$2:$Q$54,4,FALSE),0)+IFERROR(VLOOKUP(SUBSTITUTE(SUBSTITUTE(SUBSTITUTE($NC39,"~","~~"),"*","~*"),"?","~?"),'DADOS_RESTRICOES'!$M$2:$Q$54,4,FALSE),0)&gt;1,$OK39&amp;" e "&amp;$OL39&amp;" são as duas de frequência",""),IF(AND((COUNTIF($RK39:$RN39,"Rápido")+COUNTIF($OK39:$OL39,"Rápido"))&gt;0,(COUNTIF($MX39:$NA39,"Atrasar")+COUNTIF($OK39:$OL39,"Atrasar"))&gt;0),"Rápido não entra com Atrasar",""),IF(AND((COUNTIF($RK39:$RN39,"Reação")+COUNTIF($OK39:$OL39,"Reação"))&gt;0,(COUNTIF($RK39:$RN39,"Rápido")+COUNTIF($OK39:$OL39,"Rápido"))&gt;0),"Reação não entra com Rápido",""),IF(AND((COUNTIF($RK39:$RN39,"Reação")+COUNTIF($OK39:$OL39,"Reação"))&gt;0,(COUNTIF($RK39:$RN39,"Armado")+COUNTIF($OK39:$OL39,"Armado"))&gt;0),"Reação não entra com Armado",""),IF(AND((COUNTIF($RK39:$RN39,"Reação")+COUNTIF($OK39:$OL39,"Reação"))&gt;0,(COUNTIF($MX39:$NA39,"Atrasar")+COUNTIF($OK39:$OL39,"Atrasar"))&gt;0),"Reação não entra com Atrasar",""),IF(AND((COUNTIF($RK39:$RN39,"Reação")+COUNTIF($OK39:$OL39,"Reação"))&gt;0,(COUNTIF($MX39:$NA39,"Parado")+COUNTIF($OK39:$OL39,"Parado"))&gt;0),"Reação não entra com Parado",""),IF(AND((COUNTIF($MX39:$NA39,"Atrasar")+COUNTIF($OK39:$OL39,"Atrasar"))&gt;0,(COUNTIF($MX39:$NA39,"Parado")+COUNTIF($OK39:$OL39,"Parado"))&gt;0),"Atrasar não entra com Parado",""),IF(AND((COUNTIF($RK39:$RN39,"Armado")+COUNTIF($OK39:$OL39,"Armado"))&gt;0,(COUNTIF($MX39:$NA39,"Carregar")+COUNTIF($OK39:$OL39,"Carregar"))&gt;0),"Armado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Resistência",""),IF(AND(COUNTIF($RK39:$RN39,"Inescapável")&gt;0,OR($OU39&gt;1,$OV39&gt;0)),"Inescapável não aceita outra peça",""),IF(AND($MS39&gt;0,$PD39*IF(COUNTIF($RK39:$RN39,"Remate")&gt;0,1.25,1)+$PE39&gt;4*$MS39),($PD39*IF(COUNTIF($RK39:$RN39,"Remate")&gt;0,1.25,1)+$PE39)&amp;" dados somando repetições"&amp;IF(COUNTIF($RK39:$RN39,"Remate")&gt;0," e o Remate","")&amp;": o teto da Classe "&amp;$MS39&amp;" é "&amp;4*$MS39,""))),IF(AND($MX39&lt;&gt;"",COUNTIF('DADOS_MELHORIAS'!$O$2:$O$113,SUBSTITUTE(SUBSTITUTE(SUBSTITUTE($MX39,"~","~~"),"*","~*"),"?","~?"))=0),"Melhoria não cadastrada ou com erro: "&amp;$MX39,""),IF(AND($MY39&lt;&gt;"",COUNTIF('DADOS_MELHORIAS'!$O$2:$O$113,SUBSTITUTE(SUBSTITUTE(SUBSTITUTE($MY39,"~","~~"),"*","~*"),"?","~?"))=0),"Melhoria não cadastrada ou com erro: "&amp;$MY39,""),IF(AND($MZ39&lt;&gt;"",COUNTIF('DADOS_MELHORIAS'!$O$2:$O$113,SUBSTITUTE(SUBSTITUTE(SUBSTITUTE($MZ39,"~","~~"),"*","~*"),"?","~?"))=0),"Melhoria não cadastrada ou com erro: "&amp;$MZ39,""),IF(AND($NA39&lt;&gt;"",COUNTIF('DADOS_MELHORIAS'!$O$2:$O$113,SUBSTITUTE(SUBSTITUTE(SUBSTITUTE($NA39,"~","~~"),"*","~*"),"?","~?"))=0),"Melhoria não cadastrada ou com erro: "&amp;$NA39,""),IF(AND($NB39&lt;&gt;"",COUNTIF('DADOS_RESTRICOES'!$M$2:$M$54,SUBSTITUTE(SUBSTITUTE(SUBSTITUTE($NB39,"~","~~"),"*","~*"),"?","~?"))=0),"Restrição não cadastrada ou com erro: "&amp;$NB39,""),IF(AND($NC39&lt;&gt;"",COUNTIF('DADOS_RESTRICOES'!$M$2:$M$54,SUBSTITUTE(SUBSTITUTE(SUBSTITUTE($NC39,"~","~~"),"*","~*"),"?","~?"))=0),"Restrição não cadastrada ou com erro: "&amp;$NC39,"")))</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dela",IF(COUNTIF($OK39:$OL39,"Atrasar")&gt;0,"Sua Ação Completa",IF(COUNTIF($RK39:$RN39,"Rápido")&gt;0,"Sua Bônus",IF(COUNTIF($RK39:$RN39,"Reação")&gt;0,"Sua Reação","Sua Padrão")))&amp;" + a básica dela"&amp;IF(COUNTIF($RK39:$RN39,"Reação")&gt;0," e a coletiva","")&amp;IF(COUNTIF($OK39:$OL39,"Carregar")&gt;0," · em dois turnos","")))</f>
        <v/>
      </c>
      <c r="QC39" s="161">
        <f>IF($MW39&lt;&gt;"",$MW39,IF($NJ39=0,"",INDEX($AA$2:$AA$11,$NJ39)))</f>
        <v/>
      </c>
      <c r="QD39" s="161">
        <f>IF(OR($ND39=0,$NJ39=0),"",IF(COUNTIF($RK39:$RN39,"Inescapável")&gt;0,"Automático",IF($QC39="Ataque",IF($NH39="","Ataque","Ataque "&amp;IF(($NH39+2*IF(COUNTIF($RK39:$RN39,"Precisão")&gt;0,1,0))&gt;=0,"+","−")&amp;ABS(($NH39+2*IF(COUNTIF($RK39:$RN39,"Precisão")&gt;0,1,0))))&amp;IF($OD39&gt;0," · TR"&amp;IF($NI39="",""," CD "&amp;$NI39),""),IF(LEFT($QC39,2)="TR",$QC39&amp;IF($NI39="",""," · CD "&amp;$NI39)&amp;IF(COUNTIF($RK39:$RN39,"Certeiro")&gt;0,"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COUNTIF($RK39:$RN39,"Longe")+3*COUNTIF($RK39:$RN39,"Muito Longe")</f>
        <v/>
      </c>
      <c r="QG39" s="161">
        <f>COUNTIF($RK39:$RN39,"Maior")+3*COUNTIF($RK39:$RN39,"Muito Maior")</f>
        <v/>
      </c>
      <c r="QH39" s="161">
        <f>IF($NJ39=0,0,CHOOSE(1+INDEX($AC$2:$AC$11,$NJ39),0,$QF39,$QG39,$QF39+$QG39))</f>
        <v/>
      </c>
      <c r="QI39" s="161">
        <f>IF($NJ39=0,0,CHOOSE(1+INDEX($AD$2:$AD$11,$NJ39),0,$QF39,$QG39,$QF39+$QG39))</f>
        <v/>
      </c>
      <c r="QJ39" s="161">
        <f>IF(OR($ND39=0,$NJ39=0),"",INDEX($AI$2:$AN$41,($NJ39-1)*4+IF($MS39=0,1,IF($MS39&lt;=5,2,IF($MS39=6,3,4))),1+MIN(5,$QH39))&amp;INDEX($AO$2:$AT$41,($NJ39-1)*4+IF($MS39=0,1,IF($MS39&lt;=5,2,IF($MS39=6,3,4))),1+MIN(5,$QI39))&amp;IF(INDEX($AE$2:$AE$11,$NJ39)=1,IF(COUNTIF($RK39:$RN39,"Mais Um")&gt;0," · +"&amp;COUNTIF($RK39:$RN39,"Mais Um")&amp;IF(COUNTIF($RK39:$RN39,"Mais Um")&gt;1," alvos"," alvo"),"")&amp;IF(COUNTIF($RK39:$RN39,"Rajada")&gt;0,IF($MS39=0,"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c r="RK39">
        <f>IF($MX39="","",IFERROR(VLOOKUP(SUBSTITUTE(SUBSTITUTE(SUBSTITUTE($MX39,"~","~~"),"*","~*"),"?","~?"),'DADOS_MELHORIAS'!$O$2:$X$113,10,FALSE),$MX39))</f>
        <v/>
      </c>
      <c r="RL39">
        <f>IF($MY39="","",IFERROR(VLOOKUP(SUBSTITUTE(SUBSTITUTE(SUBSTITUTE($MY39,"~","~~"),"*","~*"),"?","~?"),'DADOS_MELHORIAS'!$O$2:$X$113,10,FALSE),$MY39))</f>
        <v/>
      </c>
      <c r="RM39">
        <f>IF($MZ39="","",IFERROR(VLOOKUP(SUBSTITUTE(SUBSTITUTE(SUBSTITUTE($MZ39,"~","~~"),"*","~*"),"?","~?"),'DADOS_MELHORIAS'!$O$2:$X$113,10,FALSE),$MZ39))</f>
        <v/>
      </c>
      <c r="RN39">
        <f>IF($NA39="","",IFERROR(VLOOKUP(SUBSTITUTE(SUBSTITUTE(SUBSTITUTE($NA39,"~","~~"),"*","~*"),"?","~?"),'DADOS_MELHORIAS'!$O$2:$X$113,10,FALSE),$NA39))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IFERROR(MATCH($MU40,$V$2:$V$11,0),0)</f>
        <v/>
      </c>
      <c r="NK40" s="161">
        <f>IFERROR(VLOOKUP(SUBSTITUTE(SUBSTITUTE(SUBSTITUTE($MX40,"~","~~"),"*","~*"),"?","~?"),'DADOS_MELHORIAS'!$AG$2:$AL$113,2,FALSE),"")</f>
        <v/>
      </c>
      <c r="NL40" s="161">
        <f>IFERROR(VLOOKUP(SUBSTITUTE(SUBSTITUTE(SUBSTITUTE($MY40,"~","~~"),"*","~*"),"?","~?"),'DADOS_MELHORIAS'!$AG$2:$AL$113,2,FALSE),"")</f>
        <v/>
      </c>
      <c r="NM40" s="161">
        <f>IFERROR(VLOOKUP(SUBSTITUTE(SUBSTITUTE(SUBSTITUTE($MZ40,"~","~~"),"*","~*"),"?","~?"),'DADOS_MELHORIAS'!$AG$2:$AL$113,2,FALSE),"")</f>
        <v/>
      </c>
      <c r="NN40" s="161">
        <f>IFERROR(VLOOKUP(SUBSTITUTE(SUBSTITUTE(SUBSTITUTE($NA40,"~","~~"),"*","~*"),"?","~?"),'DADOS_MELHORIAS'!$AG$2:$AL$113,2,FALSE),"")</f>
        <v/>
      </c>
      <c r="NO40" s="161">
        <f>IFERROR(VLOOKUP(SUBSTITUTE(SUBSTITUTE(SUBSTITUTE($MX40,"~","~~"),"*","~*"),"?","~?"),'DADOS_MELHORIAS'!$AG$2:$AL$113,3,FALSE),0)</f>
        <v/>
      </c>
      <c r="NP40" s="161">
        <f>IFERROR(VLOOKUP(SUBSTITUTE(SUBSTITUTE(SUBSTITUTE($MY40,"~","~~"),"*","~*"),"?","~?"),'DADOS_MELHORIAS'!$AG$2:$AL$113,3,FALSE),0)</f>
        <v/>
      </c>
      <c r="NQ40" s="161">
        <f>IFERROR(VLOOKUP(SUBSTITUTE(SUBSTITUTE(SUBSTITUTE($MZ40,"~","~~"),"*","~*"),"?","~?"),'DADOS_MELHORIAS'!$AG$2:$AL$113,3,FALSE),0)</f>
        <v/>
      </c>
      <c r="NR40" s="161">
        <f>IFERROR(VLOOKUP(SUBSTITUTE(SUBSTITUTE(SUBSTITUTE($NA40,"~","~~"),"*","~*"),"?","~?"),'DADOS_MELHORIAS'!$AG$2:$AL$113,3,FALSE),0)</f>
        <v/>
      </c>
      <c r="NS40" s="161">
        <f>IF($MS40=0,0,IF($NJ40=0,0,INDEX($X$2:$X$11,$NJ40)))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IF($NJ40=0,0,IF(INDEX($W$2:$W$11,$NJ40)="",0,IF((COUNTIF(INDEX($EL$2:$EP$13,$MO40,0),INDEX($W$2:$W$11,$NJ40))+COUNTIF(INDEX($QV$2:$QY$13,$MO40,0),INDEX($W$2:$W$11,$NJ40)))=0,1,0)))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SUBSTITUTE(SUBSTITUTE(SUBSTITUTE($MX40,"~","~~"),"*","~*"),"?","~?"),'DADOS_MELHORIAS'!$AG$2:$AL$113,4,FALSE),0)+IFERROR(VLOOKUP(SUBSTITUTE(SUBSTITUTE(SUBSTITUTE($MY40,"~","~~"),"*","~*"),"?","~?"),'DADOS_MELHORIAS'!$AG$2:$AL$113,4,FALSE),0)+IFERROR(VLOOKUP(SUBSTITUTE(SUBSTITUTE(SUBSTITUTE($MZ40,"~","~~"),"*","~*"),"?","~?"),'DADOS_MELHORIAS'!$AG$2:$AL$113,4,FALSE),0)+IFERROR(VLOOKUP(SUBSTITUTE(SUBSTITUTE(SUBSTITUTE($NA40,"~","~~"),"*","~*"),"?","~?"),'DADOS_MELHORIAS'!$AG$2:$AL$113,4,FALSE),0)</f>
        <v/>
      </c>
      <c r="OD40" s="161">
        <f>IFERROR(VLOOKUP(SUBSTITUTE(SUBSTITUTE(SUBSTITUTE($MX40,"~","~~"),"*","~*"),"?","~?"),'DADOS_MELHORIAS'!$AG$2:$AL$113,6,FALSE),0)+IFERROR(VLOOKUP(SUBSTITUTE(SUBSTITUTE(SUBSTITUTE($MY40,"~","~~"),"*","~*"),"?","~?"),'DADOS_MELHORIAS'!$AG$2:$AL$113,6,FALSE),0)+IFERROR(VLOOKUP(SUBSTITUTE(SUBSTITUTE(SUBSTITUTE($MZ40,"~","~~"),"*","~*"),"?","~?"),'DADOS_MELHORIAS'!$AG$2:$AL$113,6,FALSE),0)+IFERROR(VLOOKUP(SUBSTITUTE(SUBSTITUTE(SUBSTITUTE($NA40,"~","~~"),"*","~*"),"?","~?"),'DADOS_MELHORIAS'!$AG$2:$AL$113,6,FALSE),0)</f>
        <v/>
      </c>
      <c r="OE40" s="161">
        <f>TEXTJOIN(", ",TRUE,IF(IFERROR(VLOOKUP(SUBSTITUTE(SUBSTITUTE(SUBSTITUTE($MX40,"~","~~"),"*","~*"),"?","~?"),'DADOS_MELHORIAS'!$AG$2:$AL$113,5,FALSE),0)=1,$MX40,""),IF(IFERROR(VLOOKUP(SUBSTITUTE(SUBSTITUTE(SUBSTITUTE($MY40,"~","~~"),"*","~*"),"?","~?"),'DADOS_MELHORIAS'!$AG$2:$AL$113,5,FALSE),0)=1,$MY40,""),IF(IFERROR(VLOOKUP(SUBSTITUTE(SUBSTITUTE(SUBSTITUTE($MZ40,"~","~~"),"*","~*"),"?","~?"),'DADOS_MELHORIAS'!$AG$2:$AL$113,5,FALSE),0)=1,$MZ40,""),IF(IFERROR(VLOOKUP(SUBSTITUTE(SUBSTITUTE(SUBSTITUTE($NA40,"~","~~"),"*","~*"),"?","~?"),'DADOS_MELHORIAS'!$AG$2:$AL$113,5,FALSE),0)=1,$NA40,""))</f>
        <v/>
      </c>
      <c r="OF40" s="161">
        <f>IF($NJ40=0,0,INDEX($Y$2:$Y$11,$NJ40))</f>
        <v/>
      </c>
      <c r="OG40" s="161">
        <f>IF($NJ40=0,0,INDEX($Z$2:$Z$11,$NJ40))</f>
        <v/>
      </c>
      <c r="OH40" s="161">
        <f>IF($NJ40=0,0,INDEX($AB$2:$AB$11,$NJ40))</f>
        <v/>
      </c>
      <c r="OI40" s="161">
        <f>IFERROR(VLOOKUP(SUBSTITUTE(SUBSTITUTE(SUBSTITUTE($NB40,"~","~~"),"*","~*"),"?","~?"),'DADOS_RESTRICOES'!$M$2:$Q$54,3,FALSE),0)</f>
        <v/>
      </c>
      <c r="OJ40" s="161">
        <f>IFERROR(VLOOKUP(SUBSTITUTE(SUBSTITUTE(SUBSTITUTE($NC40,"~","~~"),"*","~*"),"?","~?"),'DADOS_RESTRICOES'!$M$2:$Q$54,3,FALSE),0)</f>
        <v/>
      </c>
      <c r="OK40" s="161">
        <f>IFERROR(VLOOKUP(SUBSTITUTE(SUBSTITUTE(SUBSTITUTE($NB40,"~","~~"),"*","~*"),"?","~?"),'DADOS_RESTRICOES'!$M$2:$Q$54,2,FALSE),"")</f>
        <v/>
      </c>
      <c r="OL40" s="161">
        <f>IFERROR(VLOOKUP(SUBSTITUTE(SUBSTITUTE(SUBSTITUTE($NC40,"~","~~"),"*","~*"),"?","~?"),'DADOS_RESTRICOES'!$M$2:$Q$54,2,FALSE),"")</f>
        <v/>
      </c>
      <c r="OM40" s="161">
        <f>COUNTIF($NS40:$NW40,1)</f>
        <v/>
      </c>
      <c r="ON40" s="161">
        <f>COUNTIF($NS40:$NW40,2)</f>
        <v/>
      </c>
      <c r="OO40" s="161">
        <f>COUNTIF($NS40:$NW40,3)</f>
        <v/>
      </c>
      <c r="OP40" s="161">
        <f>COUNTIF($NS40:$NW40,4)</f>
        <v/>
      </c>
      <c r="OQ40" s="161">
        <f>COUNTIF($NS40:$NW40,5)</f>
        <v/>
      </c>
      <c r="OR40" s="161">
        <f>COUNTIF($NS40:$NW40,6)</f>
        <v/>
      </c>
      <c r="OS40" s="161">
        <f>COUNTIF($OI40:$OJ40,1)</f>
        <v/>
      </c>
      <c r="OT40" s="161">
        <f>COUNTIF($OI40:$OJ40,2)+$OF40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IF($MS40=0,0,(IF(COUNTIF($RK40:$RN40,"Salto")&gt;0,1,0)+IF(COUNTIF($RK40:$RN40,"Queima")&gt;0,1,0)+IF(COUNTIF($RK40:$RN40,"Estilhaço")&gt;0,1,0))*FLOOR($PD40/2,1))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SUBSTITUTE(SUBSTITUTE(SUBSTITUTE($NB40,"~","~~"),"*","~*"),"?","~?"),'DADOS_RESTRICOES'!$M$2:$Q$54,4,FALSE),0)+IFERROR(VLOOKUP(SUBSTITUTE(SUBSTITUTE(SUBSTITUTE($NC40,"~","~~"),"*","~*"),"?","~?"),'DADOS_RESTRICOES'!$M$2:$Q$54,4,FALSE),0)&gt;1,$OK40&amp;" e "&amp;$OL40&amp;" são as duas de frequência",""),IF(AND((COUNTIF($RK40:$RN40,"Rápido")+COUNTIF($OK40:$OL40,"Rápido"))&gt;0,(COUNTIF($MX40:$NA40,"Atrasar")+COUNTIF($OK40:$OL40,"Atrasar"))&gt;0),"Rápido não entra com Atrasar",""),IF(AND((COUNTIF($RK40:$RN40,"Reação")+COUNTIF($OK40:$OL40,"Reação"))&gt;0,(COUNTIF($RK40:$RN40,"Rápido")+COUNTIF($OK40:$OL40,"Rápido"))&gt;0),"Reação não entra com Rápido",""),IF(AND((COUNTIF($RK40:$RN40,"Reação")+COUNTIF($OK40:$OL40,"Reação"))&gt;0,(COUNTIF($RK40:$RN40,"Armado")+COUNTIF($OK40:$OL40,"Armado"))&gt;0),"Reação não entra com Armado",""),IF(AND((COUNTIF($RK40:$RN40,"Reação")+COUNTIF($OK40:$OL40,"Reação"))&gt;0,(COUNTIF($MX40:$NA40,"Atrasar")+COUNTIF($OK40:$OL40,"Atrasar"))&gt;0),"Reação não entra com Atrasar",""),IF(AND((COUNTIF($RK40:$RN40,"Reação")+COUNTIF($OK40:$OL40,"Reação"))&gt;0,(COUNTIF($MX40:$NA40,"Parado")+COUNTIF($OK40:$OL40,"Parado"))&gt;0),"Reação não entra com Parado",""),IF(AND((COUNTIF($MX40:$NA40,"Atrasar")+COUNTIF($OK40:$OL40,"Atrasar"))&gt;0,(COUNTIF($MX40:$NA40,"Parado")+COUNTIF($OK40:$OL40,"Parado"))&gt;0),"Atrasar não entra com Parado",""),IF(AND((COUNTIF($RK40:$RN40,"Armado")+COUNTIF($OK40:$OL40,"Armado"))&gt;0,(COUNTIF($MX40:$NA40,"Carregar")+COUNTIF($OK40:$OL40,"Carregar"))&gt;0),"Armado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Resistência",""),IF(AND(COUNTIF($RK40:$RN40,"Inescapável")&gt;0,OR($OU40&gt;1,$OV40&gt;0)),"Inescapável não aceita outra peça",""),IF(AND($MS40&gt;0,$PD40*IF(COUNTIF($RK40:$RN40,"Remate")&gt;0,1.25,1)+$PE40&gt;4*$MS40),($PD40*IF(COUNTIF($RK40:$RN40,"Remate")&gt;0,1.25,1)+$PE40)&amp;" dados somando repetições"&amp;IF(COUNTIF($RK40:$RN40,"Remate")&gt;0," e o Remate","")&amp;": o teto da Classe "&amp;$MS40&amp;" é "&amp;4*$MS40,""))),IF(AND($MX40&lt;&gt;"",COUNTIF('DADOS_MELHORIAS'!$O$2:$O$113,SUBSTITUTE(SUBSTITUTE(SUBSTITUTE($MX40,"~","~~"),"*","~*"),"?","~?"))=0),"Melhoria não cadastrada ou com erro: "&amp;$MX40,""),IF(AND($MY40&lt;&gt;"",COUNTIF('DADOS_MELHORIAS'!$O$2:$O$113,SUBSTITUTE(SUBSTITUTE(SUBSTITUTE($MY40,"~","~~"),"*","~*"),"?","~?"))=0),"Melhoria não cadastrada ou com erro: "&amp;$MY40,""),IF(AND($MZ40&lt;&gt;"",COUNTIF('DADOS_MELHORIAS'!$O$2:$O$113,SUBSTITUTE(SUBSTITUTE(SUBSTITUTE($MZ40,"~","~~"),"*","~*"),"?","~?"))=0),"Melhoria não cadastrada ou com erro: "&amp;$MZ40,""),IF(AND($NA40&lt;&gt;"",COUNTIF('DADOS_MELHORIAS'!$O$2:$O$113,SUBSTITUTE(SUBSTITUTE(SUBSTITUTE($NA40,"~","~~"),"*","~*"),"?","~?"))=0),"Melhoria não cadastrada ou com erro: "&amp;$NA40,""),IF(AND($NB40&lt;&gt;"",COUNTIF('DADOS_RESTRICOES'!$M$2:$M$54,SUBSTITUTE(SUBSTITUTE(SUBSTITUTE($NB40,"~","~~"),"*","~*"),"?","~?"))=0),"Restrição não cadastrada ou com erro: "&amp;$NB40,""),IF(AND($NC40&lt;&gt;"",COUNTIF('DADOS_RESTRICOES'!$M$2:$M$54,SUBSTITUTE(SUBSTITUTE(SUBSTITUTE($NC40,"~","~~"),"*","~*"),"?","~?"))=0),"Restrição não cadastrada ou com erro: "&amp;$NC40,"")))</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dela",IF(COUNTIF($OK40:$OL40,"Atrasar")&gt;0,"Sua Ação Completa",IF(COUNTIF($RK40:$RN40,"Rápido")&gt;0,"Sua Bônus",IF(COUNTIF($RK40:$RN40,"Reação")&gt;0,"Sua Reação","Sua Padrão")))&amp;" + a básica dela"&amp;IF(COUNTIF($RK40:$RN40,"Reação")&gt;0," e a coletiva","")&amp;IF(COUNTIF($OK40:$OL40,"Carregar")&gt;0," · em dois turnos","")))</f>
        <v/>
      </c>
      <c r="QC40" s="161">
        <f>IF($MW40&lt;&gt;"",$MW40,IF($NJ40=0,"",INDEX($AA$2:$AA$11,$NJ40)))</f>
        <v/>
      </c>
      <c r="QD40" s="161">
        <f>IF(OR($ND40=0,$NJ40=0),"",IF(COUNTIF($RK40:$RN40,"Inescapável")&gt;0,"Automático",IF($QC40="Ataque",IF($NH40="","Ataque","Ataque "&amp;IF(($NH40+2*IF(COUNTIF($RK40:$RN40,"Precisão")&gt;0,1,0))&gt;=0,"+","−")&amp;ABS(($NH40+2*IF(COUNTIF($RK40:$RN40,"Precisão")&gt;0,1,0))))&amp;IF($OD40&gt;0," · TR"&amp;IF($NI40="",""," CD "&amp;$NI40),""),IF(LEFT($QC40,2)="TR",$QC40&amp;IF($NI40="",""," · CD "&amp;$NI40)&amp;IF(COUNTIF($RK40:$RN40,"Certeiro")&gt;0,"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COUNTIF($RK40:$RN40,"Longe")+3*COUNTIF($RK40:$RN40,"Muito Longe")</f>
        <v/>
      </c>
      <c r="QG40" s="161">
        <f>COUNTIF($RK40:$RN40,"Maior")+3*COUNTIF($RK40:$RN40,"Muito Maior")</f>
        <v/>
      </c>
      <c r="QH40" s="161">
        <f>IF($NJ40=0,0,CHOOSE(1+INDEX($AC$2:$AC$11,$NJ40),0,$QF40,$QG40,$QF40+$QG40))</f>
        <v/>
      </c>
      <c r="QI40" s="161">
        <f>IF($NJ40=0,0,CHOOSE(1+INDEX($AD$2:$AD$11,$NJ40),0,$QF40,$QG40,$QF40+$QG40))</f>
        <v/>
      </c>
      <c r="QJ40" s="161">
        <f>IF(OR($ND40=0,$NJ40=0),"",INDEX($AI$2:$AN$41,($NJ40-1)*4+IF($MS40=0,1,IF($MS40&lt;=5,2,IF($MS40=6,3,4))),1+MIN(5,$QH40))&amp;INDEX($AO$2:$AT$41,($NJ40-1)*4+IF($MS40=0,1,IF($MS40&lt;=5,2,IF($MS40=6,3,4))),1+MIN(5,$QI40))&amp;IF(INDEX($AE$2:$AE$11,$NJ40)=1,IF(COUNTIF($RK40:$RN40,"Mais Um")&gt;0," · +"&amp;COUNTIF($RK40:$RN40,"Mais Um")&amp;IF(COUNTIF($RK40:$RN40,"Mais Um")&gt;1," alvos"," alvo"),"")&amp;IF(COUNTIF($RK40:$RN40,"Rajada")&gt;0,IF($MS40=0,"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c r="RK40">
        <f>IF($MX40="","",IFERROR(VLOOKUP(SUBSTITUTE(SUBSTITUTE(SUBSTITUTE($MX40,"~","~~"),"*","~*"),"?","~?"),'DADOS_MELHORIAS'!$O$2:$X$113,10,FALSE),$MX40))</f>
        <v/>
      </c>
      <c r="RL40">
        <f>IF($MY40="","",IFERROR(VLOOKUP(SUBSTITUTE(SUBSTITUTE(SUBSTITUTE($MY40,"~","~~"),"*","~*"),"?","~?"),'DADOS_MELHORIAS'!$O$2:$X$113,10,FALSE),$MY40))</f>
        <v/>
      </c>
      <c r="RM40">
        <f>IF($MZ40="","",IFERROR(VLOOKUP(SUBSTITUTE(SUBSTITUTE(SUBSTITUTE($MZ40,"~","~~"),"*","~*"),"?","~?"),'DADOS_MELHORIAS'!$O$2:$X$113,10,FALSE),$MZ40))</f>
        <v/>
      </c>
      <c r="RN40">
        <f>IF($NA40="","",IFERROR(VLOOKUP(SUBSTITUTE(SUBSTITUTE(SUBSTITUTE($NA40,"~","~~"),"*","~*"),"?","~?"),'DADOS_MELHORIAS'!$O$2:$X$113,10,FALSE),$NA40))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IFERROR(MATCH($MU41,$V$2:$V$11,0),0)</f>
        <v/>
      </c>
      <c r="NK41" s="161">
        <f>IFERROR(VLOOKUP(SUBSTITUTE(SUBSTITUTE(SUBSTITUTE($MX41,"~","~~"),"*","~*"),"?","~?"),'DADOS_MELHORIAS'!$AG$2:$AL$113,2,FALSE),"")</f>
        <v/>
      </c>
      <c r="NL41" s="161">
        <f>IFERROR(VLOOKUP(SUBSTITUTE(SUBSTITUTE(SUBSTITUTE($MY41,"~","~~"),"*","~*"),"?","~?"),'DADOS_MELHORIAS'!$AG$2:$AL$113,2,FALSE),"")</f>
        <v/>
      </c>
      <c r="NM41" s="161">
        <f>IFERROR(VLOOKUP(SUBSTITUTE(SUBSTITUTE(SUBSTITUTE($MZ41,"~","~~"),"*","~*"),"?","~?"),'DADOS_MELHORIAS'!$AG$2:$AL$113,2,FALSE),"")</f>
        <v/>
      </c>
      <c r="NN41" s="161">
        <f>IFERROR(VLOOKUP(SUBSTITUTE(SUBSTITUTE(SUBSTITUTE($NA41,"~","~~"),"*","~*"),"?","~?"),'DADOS_MELHORIAS'!$AG$2:$AL$113,2,FALSE),"")</f>
        <v/>
      </c>
      <c r="NO41" s="161">
        <f>IFERROR(VLOOKUP(SUBSTITUTE(SUBSTITUTE(SUBSTITUTE($MX41,"~","~~"),"*","~*"),"?","~?"),'DADOS_MELHORIAS'!$AG$2:$AL$113,3,FALSE),0)</f>
        <v/>
      </c>
      <c r="NP41" s="161">
        <f>IFERROR(VLOOKUP(SUBSTITUTE(SUBSTITUTE(SUBSTITUTE($MY41,"~","~~"),"*","~*"),"?","~?"),'DADOS_MELHORIAS'!$AG$2:$AL$113,3,FALSE),0)</f>
        <v/>
      </c>
      <c r="NQ41" s="161">
        <f>IFERROR(VLOOKUP(SUBSTITUTE(SUBSTITUTE(SUBSTITUTE($MZ41,"~","~~"),"*","~*"),"?","~?"),'DADOS_MELHORIAS'!$AG$2:$AL$113,3,FALSE),0)</f>
        <v/>
      </c>
      <c r="NR41" s="161">
        <f>IFERROR(VLOOKUP(SUBSTITUTE(SUBSTITUTE(SUBSTITUTE($NA41,"~","~~"),"*","~*"),"?","~?"),'DADOS_MELHORIAS'!$AG$2:$AL$113,3,FALSE),0)</f>
        <v/>
      </c>
      <c r="NS41" s="161">
        <f>IF($MS41=0,0,IF($NJ41=0,0,INDEX($X$2:$X$11,$NJ41)))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IF($NJ41=0,0,IF(INDEX($W$2:$W$11,$NJ41)="",0,IF((COUNTIF(INDEX($EL$2:$EP$13,$MO41,0),INDEX($W$2:$W$11,$NJ41))+COUNTIF(INDEX($QV$2:$QY$13,$MO41,0),INDEX($W$2:$W$11,$NJ41)))=0,1,0)))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SUBSTITUTE(SUBSTITUTE(SUBSTITUTE($MX41,"~","~~"),"*","~*"),"?","~?"),'DADOS_MELHORIAS'!$AG$2:$AL$113,4,FALSE),0)+IFERROR(VLOOKUP(SUBSTITUTE(SUBSTITUTE(SUBSTITUTE($MY41,"~","~~"),"*","~*"),"?","~?"),'DADOS_MELHORIAS'!$AG$2:$AL$113,4,FALSE),0)+IFERROR(VLOOKUP(SUBSTITUTE(SUBSTITUTE(SUBSTITUTE($MZ41,"~","~~"),"*","~*"),"?","~?"),'DADOS_MELHORIAS'!$AG$2:$AL$113,4,FALSE),0)+IFERROR(VLOOKUP(SUBSTITUTE(SUBSTITUTE(SUBSTITUTE($NA41,"~","~~"),"*","~*"),"?","~?"),'DADOS_MELHORIAS'!$AG$2:$AL$113,4,FALSE),0)</f>
        <v/>
      </c>
      <c r="OD41" s="161">
        <f>IFERROR(VLOOKUP(SUBSTITUTE(SUBSTITUTE(SUBSTITUTE($MX41,"~","~~"),"*","~*"),"?","~?"),'DADOS_MELHORIAS'!$AG$2:$AL$113,6,FALSE),0)+IFERROR(VLOOKUP(SUBSTITUTE(SUBSTITUTE(SUBSTITUTE($MY41,"~","~~"),"*","~*"),"?","~?"),'DADOS_MELHORIAS'!$AG$2:$AL$113,6,FALSE),0)+IFERROR(VLOOKUP(SUBSTITUTE(SUBSTITUTE(SUBSTITUTE($MZ41,"~","~~"),"*","~*"),"?","~?"),'DADOS_MELHORIAS'!$AG$2:$AL$113,6,FALSE),0)+IFERROR(VLOOKUP(SUBSTITUTE(SUBSTITUTE(SUBSTITUTE($NA41,"~","~~"),"*","~*"),"?","~?"),'DADOS_MELHORIAS'!$AG$2:$AL$113,6,FALSE),0)</f>
        <v/>
      </c>
      <c r="OE41" s="161">
        <f>TEXTJOIN(", ",TRUE,IF(IFERROR(VLOOKUP(SUBSTITUTE(SUBSTITUTE(SUBSTITUTE($MX41,"~","~~"),"*","~*"),"?","~?"),'DADOS_MELHORIAS'!$AG$2:$AL$113,5,FALSE),0)=1,$MX41,""),IF(IFERROR(VLOOKUP(SUBSTITUTE(SUBSTITUTE(SUBSTITUTE($MY41,"~","~~"),"*","~*"),"?","~?"),'DADOS_MELHORIAS'!$AG$2:$AL$113,5,FALSE),0)=1,$MY41,""),IF(IFERROR(VLOOKUP(SUBSTITUTE(SUBSTITUTE(SUBSTITUTE($MZ41,"~","~~"),"*","~*"),"?","~?"),'DADOS_MELHORIAS'!$AG$2:$AL$113,5,FALSE),0)=1,$MZ41,""),IF(IFERROR(VLOOKUP(SUBSTITUTE(SUBSTITUTE(SUBSTITUTE($NA41,"~","~~"),"*","~*"),"?","~?"),'DADOS_MELHORIAS'!$AG$2:$AL$113,5,FALSE),0)=1,$NA41,""))</f>
        <v/>
      </c>
      <c r="OF41" s="161">
        <f>IF($NJ41=0,0,INDEX($Y$2:$Y$11,$NJ41))</f>
        <v/>
      </c>
      <c r="OG41" s="161">
        <f>IF($NJ41=0,0,INDEX($Z$2:$Z$11,$NJ41))</f>
        <v/>
      </c>
      <c r="OH41" s="161">
        <f>IF($NJ41=0,0,INDEX($AB$2:$AB$11,$NJ41))</f>
        <v/>
      </c>
      <c r="OI41" s="161">
        <f>IFERROR(VLOOKUP(SUBSTITUTE(SUBSTITUTE(SUBSTITUTE($NB41,"~","~~"),"*","~*"),"?","~?"),'DADOS_RESTRICOES'!$M$2:$Q$54,3,FALSE),0)</f>
        <v/>
      </c>
      <c r="OJ41" s="161">
        <f>IFERROR(VLOOKUP(SUBSTITUTE(SUBSTITUTE(SUBSTITUTE($NC41,"~","~~"),"*","~*"),"?","~?"),'DADOS_RESTRICOES'!$M$2:$Q$54,3,FALSE),0)</f>
        <v/>
      </c>
      <c r="OK41" s="161">
        <f>IFERROR(VLOOKUP(SUBSTITUTE(SUBSTITUTE(SUBSTITUTE($NB41,"~","~~"),"*","~*"),"?","~?"),'DADOS_RESTRICOES'!$M$2:$Q$54,2,FALSE),"")</f>
        <v/>
      </c>
      <c r="OL41" s="161">
        <f>IFERROR(VLOOKUP(SUBSTITUTE(SUBSTITUTE(SUBSTITUTE($NC41,"~","~~"),"*","~*"),"?","~?"),'DADOS_RESTRICOES'!$M$2:$Q$54,2,FALSE),"")</f>
        <v/>
      </c>
      <c r="OM41" s="161">
        <f>COUNTIF($NS41:$NW41,1)</f>
        <v/>
      </c>
      <c r="ON41" s="161">
        <f>COUNTIF($NS41:$NW41,2)</f>
        <v/>
      </c>
      <c r="OO41" s="161">
        <f>COUNTIF($NS41:$NW41,3)</f>
        <v/>
      </c>
      <c r="OP41" s="161">
        <f>COUNTIF($NS41:$NW41,4)</f>
        <v/>
      </c>
      <c r="OQ41" s="161">
        <f>COUNTIF($NS41:$NW41,5)</f>
        <v/>
      </c>
      <c r="OR41" s="161">
        <f>COUNTIF($NS41:$NW41,6)</f>
        <v/>
      </c>
      <c r="OS41" s="161">
        <f>COUNTIF($OI41:$OJ41,1)</f>
        <v/>
      </c>
      <c r="OT41" s="161">
        <f>COUNTIF($OI41:$OJ41,2)+$OF41</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IF($MS41=0,0,(IF(COUNTIF($RK41:$RN41,"Salto")&gt;0,1,0)+IF(COUNTIF($RK41:$RN41,"Queima")&gt;0,1,0)+IF(COUNTIF($RK41:$RN41,"Estilhaço")&gt;0,1,0))*FLOOR($PD41/2,1))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SUBSTITUTE(SUBSTITUTE(SUBSTITUTE($NB41,"~","~~"),"*","~*"),"?","~?"),'DADOS_RESTRICOES'!$M$2:$Q$54,4,FALSE),0)+IFERROR(VLOOKUP(SUBSTITUTE(SUBSTITUTE(SUBSTITUTE($NC41,"~","~~"),"*","~*"),"?","~?"),'DADOS_RESTRICOES'!$M$2:$Q$54,4,FALSE),0)&gt;1,$OK41&amp;" e "&amp;$OL41&amp;" são as duas de frequência",""),IF(AND((COUNTIF($RK41:$RN41,"Rápido")+COUNTIF($OK41:$OL41,"Rápido"))&gt;0,(COUNTIF($MX41:$NA41,"Atrasar")+COUNTIF($OK41:$OL41,"Atrasar"))&gt;0),"Rápido não entra com Atrasar",""),IF(AND((COUNTIF($RK41:$RN41,"Reação")+COUNTIF($OK41:$OL41,"Reação"))&gt;0,(COUNTIF($RK41:$RN41,"Rápido")+COUNTIF($OK41:$OL41,"Rápido"))&gt;0),"Reação não entra com Rápido",""),IF(AND((COUNTIF($RK41:$RN41,"Reação")+COUNTIF($OK41:$OL41,"Reação"))&gt;0,(COUNTIF($RK41:$RN41,"Armado")+COUNTIF($OK41:$OL41,"Armado"))&gt;0),"Reação não entra com Armado",""),IF(AND((COUNTIF($RK41:$RN41,"Reação")+COUNTIF($OK41:$OL41,"Reação"))&gt;0,(COUNTIF($MX41:$NA41,"Atrasar")+COUNTIF($OK41:$OL41,"Atrasar"))&gt;0),"Reação não entra com Atrasar",""),IF(AND((COUNTIF($RK41:$RN41,"Reação")+COUNTIF($OK41:$OL41,"Reação"))&gt;0,(COUNTIF($MX41:$NA41,"Parado")+COUNTIF($OK41:$OL41,"Parado"))&gt;0),"Reação não entra com Parado",""),IF(AND((COUNTIF($MX41:$NA41,"Atrasar")+COUNTIF($OK41:$OL41,"Atrasar"))&gt;0,(COUNTIF($MX41:$NA41,"Parado")+COUNTIF($OK41:$OL41,"Parado"))&gt;0),"Atrasar não entra com Parado",""),IF(AND((COUNTIF($RK41:$RN41,"Armado")+COUNTIF($OK41:$OL41,"Armado"))&gt;0,(COUNTIF($MX41:$NA41,"Carregar")+COUNTIF($OK41:$OL41,"Carregar"))&gt;0),"Armado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Resistência",""),IF(AND(COUNTIF($RK41:$RN41,"Inescapável")&gt;0,OR($OU41&gt;1,$OV41&gt;0)),"Inescapável não aceita outra peça",""),IF(AND($MS41&gt;0,$PD41*IF(COUNTIF($RK41:$RN41,"Remate")&gt;0,1.25,1)+$PE41&gt;4*$MS41),($PD41*IF(COUNTIF($RK41:$RN41,"Remate")&gt;0,1.25,1)+$PE41)&amp;" dados somando repetições"&amp;IF(COUNTIF($RK41:$RN41,"Remate")&gt;0," e o Remate","")&amp;": o teto da Classe "&amp;$MS41&amp;" é "&amp;4*$MS41,""))),IF(AND($MX41&lt;&gt;"",COUNTIF('DADOS_MELHORIAS'!$O$2:$O$113,SUBSTITUTE(SUBSTITUTE(SUBSTITUTE($MX41,"~","~~"),"*","~*"),"?","~?"))=0),"Melhoria não cadastrada ou com erro: "&amp;$MX41,""),IF(AND($MY41&lt;&gt;"",COUNTIF('DADOS_MELHORIAS'!$O$2:$O$113,SUBSTITUTE(SUBSTITUTE(SUBSTITUTE($MY41,"~","~~"),"*","~*"),"?","~?"))=0),"Melhoria não cadastrada ou com erro: "&amp;$MY41,""),IF(AND($MZ41&lt;&gt;"",COUNTIF('DADOS_MELHORIAS'!$O$2:$O$113,SUBSTITUTE(SUBSTITUTE(SUBSTITUTE($MZ41,"~","~~"),"*","~*"),"?","~?"))=0),"Melhoria não cadastrada ou com erro: "&amp;$MZ41,""),IF(AND($NA41&lt;&gt;"",COUNTIF('DADOS_MELHORIAS'!$O$2:$O$113,SUBSTITUTE(SUBSTITUTE(SUBSTITUTE($NA41,"~","~~"),"*","~*"),"?","~?"))=0),"Melhoria não cadastrada ou com erro: "&amp;$NA41,""),IF(AND($NB41&lt;&gt;"",COUNTIF('DADOS_RESTRICOES'!$M$2:$M$54,SUBSTITUTE(SUBSTITUTE(SUBSTITUTE($NB41,"~","~~"),"*","~*"),"?","~?"))=0),"Restrição não cadastrada ou com erro: "&amp;$NB41,""),IF(AND($NC41&lt;&gt;"",COUNTIF('DADOS_RESTRICOES'!$M$2:$M$54,SUBSTITUTE(SUBSTITUTE(SUBSTITUTE($NC41,"~","~~"),"*","~*"),"?","~?"))=0),"Restrição não cadastrada ou com erro: "&amp;$NC41,"")))</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dela",IF(COUNTIF($OK41:$OL41,"Atrasar")&gt;0,"Sua Ação Completa",IF(COUNTIF($RK41:$RN41,"Rápido")&gt;0,"Sua Bônus",IF(COUNTIF($RK41:$RN41,"Reação")&gt;0,"Sua Reação","Sua Padrão")))&amp;" + a básica dela"&amp;IF(COUNTIF($RK41:$RN41,"Reação")&gt;0," e a coletiva","")&amp;IF(COUNTIF($OK41:$OL41,"Carregar")&gt;0," · em dois turnos","")))</f>
        <v/>
      </c>
      <c r="QC41" s="161">
        <f>IF($MW41&lt;&gt;"",$MW41,IF($NJ41=0,"",INDEX($AA$2:$AA$11,$NJ41)))</f>
        <v/>
      </c>
      <c r="QD41" s="161">
        <f>IF(OR($ND41=0,$NJ41=0),"",IF(COUNTIF($RK41:$RN41,"Inescapável")&gt;0,"Automático",IF($QC41="Ataque",IF($NH41="","Ataque","Ataque "&amp;IF(($NH41+2*IF(COUNTIF($RK41:$RN41,"Precisão")&gt;0,1,0))&gt;=0,"+","−")&amp;ABS(($NH41+2*IF(COUNTIF($RK41:$RN41,"Precisão")&gt;0,1,0))))&amp;IF($OD41&gt;0," · TR"&amp;IF($NI41="",""," CD "&amp;$NI41),""),IF(LEFT($QC41,2)="TR",$QC41&amp;IF($NI41="",""," · CD "&amp;$NI41)&amp;IF(COUNTIF($RK41:$RN41,"Certeiro")&gt;0,"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COUNTIF($RK41:$RN41,"Longe")+3*COUNTIF($RK41:$RN41,"Muito Longe")</f>
        <v/>
      </c>
      <c r="QG41" s="161">
        <f>COUNTIF($RK41:$RN41,"Maior")+3*COUNTIF($RK41:$RN41,"Muito Maior")</f>
        <v/>
      </c>
      <c r="QH41" s="161">
        <f>IF($NJ41=0,0,CHOOSE(1+INDEX($AC$2:$AC$11,$NJ41),0,$QF41,$QG41,$QF41+$QG41))</f>
        <v/>
      </c>
      <c r="QI41" s="161">
        <f>IF($NJ41=0,0,CHOOSE(1+INDEX($AD$2:$AD$11,$NJ41),0,$QF41,$QG41,$QF41+$QG41))</f>
        <v/>
      </c>
      <c r="QJ41" s="161">
        <f>IF(OR($ND41=0,$NJ41=0),"",INDEX($AI$2:$AN$41,($NJ41-1)*4+IF($MS41=0,1,IF($MS41&lt;=5,2,IF($MS41=6,3,4))),1+MIN(5,$QH41))&amp;INDEX($AO$2:$AT$41,($NJ41-1)*4+IF($MS41=0,1,IF($MS41&lt;=5,2,IF($MS41=6,3,4))),1+MIN(5,$QI41))&amp;IF(INDEX($AE$2:$AE$11,$NJ41)=1,IF(COUNTIF($RK41:$RN41,"Mais Um")&gt;0," · +"&amp;COUNTIF($RK41:$RN41,"Mais Um")&amp;IF(COUNTIF($RK41:$RN41,"Mais Um")&gt;1," alvos"," alvo"),"")&amp;IF(COUNTIF($RK41:$RN41,"Rajada")&gt;0,IF($MS41=0,"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c r="RK41">
        <f>IF($MX41="","",IFERROR(VLOOKUP(SUBSTITUTE(SUBSTITUTE(SUBSTITUTE($MX41,"~","~~"),"*","~*"),"?","~?"),'DADOS_MELHORIAS'!$O$2:$X$113,10,FALSE),$MX41))</f>
        <v/>
      </c>
      <c r="RL41">
        <f>IF($MY41="","",IFERROR(VLOOKUP(SUBSTITUTE(SUBSTITUTE(SUBSTITUTE($MY41,"~","~~"),"*","~*"),"?","~?"),'DADOS_MELHORIAS'!$O$2:$X$113,10,FALSE),$MY41))</f>
        <v/>
      </c>
      <c r="RM41">
        <f>IF($MZ41="","",IFERROR(VLOOKUP(SUBSTITUTE(SUBSTITUTE(SUBSTITUTE($MZ41,"~","~~"),"*","~*"),"?","~?"),'DADOS_MELHORIAS'!$O$2:$X$113,10,FALSE),$MZ41))</f>
        <v/>
      </c>
      <c r="RN41">
        <f>IF($NA41="","",IFERROR(VLOOKUP(SUBSTITUTE(SUBSTITUTE(SUBSTITUTE($NA41,"~","~~"),"*","~*"),"?","~?"),'DADOS_MELHORIAS'!$O$2:$X$113,10,FALSE),$NA41))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IFERROR(MATCH($MU42,$V$2:$V$11,0),0)</f>
        <v/>
      </c>
      <c r="NK42" s="161">
        <f>IFERROR(VLOOKUP(SUBSTITUTE(SUBSTITUTE(SUBSTITUTE($MX42,"~","~~"),"*","~*"),"?","~?"),'DADOS_MELHORIAS'!$AG$2:$AL$113,2,FALSE),"")</f>
        <v/>
      </c>
      <c r="NL42" s="161">
        <f>IFERROR(VLOOKUP(SUBSTITUTE(SUBSTITUTE(SUBSTITUTE($MY42,"~","~~"),"*","~*"),"?","~?"),'DADOS_MELHORIAS'!$AG$2:$AL$113,2,FALSE),"")</f>
        <v/>
      </c>
      <c r="NM42" s="161">
        <f>IFERROR(VLOOKUP(SUBSTITUTE(SUBSTITUTE(SUBSTITUTE($MZ42,"~","~~"),"*","~*"),"?","~?"),'DADOS_MELHORIAS'!$AG$2:$AL$113,2,FALSE),"")</f>
        <v/>
      </c>
      <c r="NN42" s="161">
        <f>IFERROR(VLOOKUP(SUBSTITUTE(SUBSTITUTE(SUBSTITUTE($NA42,"~","~~"),"*","~*"),"?","~?"),'DADOS_MELHORIAS'!$AG$2:$AL$113,2,FALSE),"")</f>
        <v/>
      </c>
      <c r="NO42" s="161">
        <f>IFERROR(VLOOKUP(SUBSTITUTE(SUBSTITUTE(SUBSTITUTE($MX42,"~","~~"),"*","~*"),"?","~?"),'DADOS_MELHORIAS'!$AG$2:$AL$113,3,FALSE),0)</f>
        <v/>
      </c>
      <c r="NP42" s="161">
        <f>IFERROR(VLOOKUP(SUBSTITUTE(SUBSTITUTE(SUBSTITUTE($MY42,"~","~~"),"*","~*"),"?","~?"),'DADOS_MELHORIAS'!$AG$2:$AL$113,3,FALSE),0)</f>
        <v/>
      </c>
      <c r="NQ42" s="161">
        <f>IFERROR(VLOOKUP(SUBSTITUTE(SUBSTITUTE(SUBSTITUTE($MZ42,"~","~~"),"*","~*"),"?","~?"),'DADOS_MELHORIAS'!$AG$2:$AL$113,3,FALSE),0)</f>
        <v/>
      </c>
      <c r="NR42" s="161">
        <f>IFERROR(VLOOKUP(SUBSTITUTE(SUBSTITUTE(SUBSTITUTE($NA42,"~","~~"),"*","~*"),"?","~?"),'DADOS_MELHORIAS'!$AG$2:$AL$113,3,FALSE),0)</f>
        <v/>
      </c>
      <c r="NS42" s="161">
        <f>IF($MS42=0,0,IF($NJ42=0,0,INDEX($X$2:$X$11,$NJ42)))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IF($NJ42=0,0,IF(INDEX($W$2:$W$11,$NJ42)="",0,IF((COUNTIF(INDEX($EL$2:$EP$13,$MO42,0),INDEX($W$2:$W$11,$NJ42))+COUNTIF(INDEX($QV$2:$QY$13,$MO42,0),INDEX($W$2:$W$11,$NJ42)))=0,1,0)))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SUBSTITUTE(SUBSTITUTE(SUBSTITUTE($MX42,"~","~~"),"*","~*"),"?","~?"),'DADOS_MELHORIAS'!$AG$2:$AL$113,4,FALSE),0)+IFERROR(VLOOKUP(SUBSTITUTE(SUBSTITUTE(SUBSTITUTE($MY42,"~","~~"),"*","~*"),"?","~?"),'DADOS_MELHORIAS'!$AG$2:$AL$113,4,FALSE),0)+IFERROR(VLOOKUP(SUBSTITUTE(SUBSTITUTE(SUBSTITUTE($MZ42,"~","~~"),"*","~*"),"?","~?"),'DADOS_MELHORIAS'!$AG$2:$AL$113,4,FALSE),0)+IFERROR(VLOOKUP(SUBSTITUTE(SUBSTITUTE(SUBSTITUTE($NA42,"~","~~"),"*","~*"),"?","~?"),'DADOS_MELHORIAS'!$AG$2:$AL$113,4,FALSE),0)</f>
        <v/>
      </c>
      <c r="OD42" s="161">
        <f>IFERROR(VLOOKUP(SUBSTITUTE(SUBSTITUTE(SUBSTITUTE($MX42,"~","~~"),"*","~*"),"?","~?"),'DADOS_MELHORIAS'!$AG$2:$AL$113,6,FALSE),0)+IFERROR(VLOOKUP(SUBSTITUTE(SUBSTITUTE(SUBSTITUTE($MY42,"~","~~"),"*","~*"),"?","~?"),'DADOS_MELHORIAS'!$AG$2:$AL$113,6,FALSE),0)+IFERROR(VLOOKUP(SUBSTITUTE(SUBSTITUTE(SUBSTITUTE($MZ42,"~","~~"),"*","~*"),"?","~?"),'DADOS_MELHORIAS'!$AG$2:$AL$113,6,FALSE),0)+IFERROR(VLOOKUP(SUBSTITUTE(SUBSTITUTE(SUBSTITUTE($NA42,"~","~~"),"*","~*"),"?","~?"),'DADOS_MELHORIAS'!$AG$2:$AL$113,6,FALSE),0)</f>
        <v/>
      </c>
      <c r="OE42" s="161">
        <f>TEXTJOIN(", ",TRUE,IF(IFERROR(VLOOKUP(SUBSTITUTE(SUBSTITUTE(SUBSTITUTE($MX42,"~","~~"),"*","~*"),"?","~?"),'DADOS_MELHORIAS'!$AG$2:$AL$113,5,FALSE),0)=1,$MX42,""),IF(IFERROR(VLOOKUP(SUBSTITUTE(SUBSTITUTE(SUBSTITUTE($MY42,"~","~~"),"*","~*"),"?","~?"),'DADOS_MELHORIAS'!$AG$2:$AL$113,5,FALSE),0)=1,$MY42,""),IF(IFERROR(VLOOKUP(SUBSTITUTE(SUBSTITUTE(SUBSTITUTE($MZ42,"~","~~"),"*","~*"),"?","~?"),'DADOS_MELHORIAS'!$AG$2:$AL$113,5,FALSE),0)=1,$MZ42,""),IF(IFERROR(VLOOKUP(SUBSTITUTE(SUBSTITUTE(SUBSTITUTE($NA42,"~","~~"),"*","~*"),"?","~?"),'DADOS_MELHORIAS'!$AG$2:$AL$113,5,FALSE),0)=1,$NA42,""))</f>
        <v/>
      </c>
      <c r="OF42" s="161">
        <f>IF($NJ42=0,0,INDEX($Y$2:$Y$11,$NJ42))</f>
        <v/>
      </c>
      <c r="OG42" s="161">
        <f>IF($NJ42=0,0,INDEX($Z$2:$Z$11,$NJ42))</f>
        <v/>
      </c>
      <c r="OH42" s="161">
        <f>IF($NJ42=0,0,INDEX($AB$2:$AB$11,$NJ42))</f>
        <v/>
      </c>
      <c r="OI42" s="161">
        <f>IFERROR(VLOOKUP(SUBSTITUTE(SUBSTITUTE(SUBSTITUTE($NB42,"~","~~"),"*","~*"),"?","~?"),'DADOS_RESTRICOES'!$M$2:$Q$54,3,FALSE),0)</f>
        <v/>
      </c>
      <c r="OJ42" s="161">
        <f>IFERROR(VLOOKUP(SUBSTITUTE(SUBSTITUTE(SUBSTITUTE($NC42,"~","~~"),"*","~*"),"?","~?"),'DADOS_RESTRICOES'!$M$2:$Q$54,3,FALSE),0)</f>
        <v/>
      </c>
      <c r="OK42" s="161">
        <f>IFERROR(VLOOKUP(SUBSTITUTE(SUBSTITUTE(SUBSTITUTE($NB42,"~","~~"),"*","~*"),"?","~?"),'DADOS_RESTRICOES'!$M$2:$Q$54,2,FALSE),"")</f>
        <v/>
      </c>
      <c r="OL42" s="161">
        <f>IFERROR(VLOOKUP(SUBSTITUTE(SUBSTITUTE(SUBSTITUTE($NC42,"~","~~"),"*","~*"),"?","~?"),'DADOS_RESTRICOES'!$M$2:$Q$54,2,FALSE),"")</f>
        <v/>
      </c>
      <c r="OM42" s="161">
        <f>COUNTIF($NS42:$NW42,1)</f>
        <v/>
      </c>
      <c r="ON42" s="161">
        <f>COUNTIF($NS42:$NW42,2)</f>
        <v/>
      </c>
      <c r="OO42" s="161">
        <f>COUNTIF($NS42:$NW42,3)</f>
        <v/>
      </c>
      <c r="OP42" s="161">
        <f>COUNTIF($NS42:$NW42,4)</f>
        <v/>
      </c>
      <c r="OQ42" s="161">
        <f>COUNTIF($NS42:$NW42,5)</f>
        <v/>
      </c>
      <c r="OR42" s="161">
        <f>COUNTIF($NS42:$NW42,6)</f>
        <v/>
      </c>
      <c r="OS42" s="161">
        <f>COUNTIF($OI42:$OJ42,1)</f>
        <v/>
      </c>
      <c r="OT42" s="161">
        <f>COUNTIF($OI42:$OJ42,2)+$OF42</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IF($MS42=0,0,(IF(COUNTIF($RK42:$RN42,"Salto")&gt;0,1,0)+IF(COUNTIF($RK42:$RN42,"Queima")&gt;0,1,0)+IF(COUNTIF($RK42:$RN42,"Estilhaço")&gt;0,1,0))*FLOOR($PD42/2,1))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SUBSTITUTE(SUBSTITUTE(SUBSTITUTE($NB42,"~","~~"),"*","~*"),"?","~?"),'DADOS_RESTRICOES'!$M$2:$Q$54,4,FALSE),0)+IFERROR(VLOOKUP(SUBSTITUTE(SUBSTITUTE(SUBSTITUTE($NC42,"~","~~"),"*","~*"),"?","~?"),'DADOS_RESTRICOES'!$M$2:$Q$54,4,FALSE),0)&gt;1,$OK42&amp;" e "&amp;$OL42&amp;" são as duas de frequência",""),IF(AND((COUNTIF($RK42:$RN42,"Rápido")+COUNTIF($OK42:$OL42,"Rápido"))&gt;0,(COUNTIF($MX42:$NA42,"Atrasar")+COUNTIF($OK42:$OL42,"Atrasar"))&gt;0),"Rápido não entra com Atrasar",""),IF(AND((COUNTIF($RK42:$RN42,"Reação")+COUNTIF($OK42:$OL42,"Reação"))&gt;0,(COUNTIF($RK42:$RN42,"Rápido")+COUNTIF($OK42:$OL42,"Rápido"))&gt;0),"Reação não entra com Rápido",""),IF(AND((COUNTIF($RK42:$RN42,"Reação")+COUNTIF($OK42:$OL42,"Reação"))&gt;0,(COUNTIF($RK42:$RN42,"Armado")+COUNTIF($OK42:$OL42,"Armado"))&gt;0),"Reação não entra com Armado",""),IF(AND((COUNTIF($RK42:$RN42,"Reação")+COUNTIF($OK42:$OL42,"Reação"))&gt;0,(COUNTIF($MX42:$NA42,"Atrasar")+COUNTIF($OK42:$OL42,"Atrasar"))&gt;0),"Reação não entra com Atrasar",""),IF(AND((COUNTIF($RK42:$RN42,"Reação")+COUNTIF($OK42:$OL42,"Reação"))&gt;0,(COUNTIF($MX42:$NA42,"Parado")+COUNTIF($OK42:$OL42,"Parado"))&gt;0),"Reação não entra com Parado",""),IF(AND((COUNTIF($MX42:$NA42,"Atrasar")+COUNTIF($OK42:$OL42,"Atrasar"))&gt;0,(COUNTIF($MX42:$NA42,"Parado")+COUNTIF($OK42:$OL42,"Parado"))&gt;0),"Atrasar não entra com Parado",""),IF(AND((COUNTIF($RK42:$RN42,"Armado")+COUNTIF($OK42:$OL42,"Armado"))&gt;0,(COUNTIF($MX42:$NA42,"Carregar")+COUNTIF($OK42:$OL42,"Carregar"))&gt;0),"Armado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Resistência",""),IF(AND(COUNTIF($RK42:$RN42,"Inescapável")&gt;0,OR($OU42&gt;1,$OV42&gt;0)),"Inescapável não aceita outra peça",""),IF(AND($MS42&gt;0,$PD42*IF(COUNTIF($RK42:$RN42,"Remate")&gt;0,1.25,1)+$PE42&gt;4*$MS42),($PD42*IF(COUNTIF($RK42:$RN42,"Remate")&gt;0,1.25,1)+$PE42)&amp;" dados somando repetições"&amp;IF(COUNTIF($RK42:$RN42,"Remate")&gt;0," e o Remate","")&amp;": o teto da Classe "&amp;$MS42&amp;" é "&amp;4*$MS42,""))),IF(AND($MX42&lt;&gt;"",COUNTIF('DADOS_MELHORIAS'!$O$2:$O$113,SUBSTITUTE(SUBSTITUTE(SUBSTITUTE($MX42,"~","~~"),"*","~*"),"?","~?"))=0),"Melhoria não cadastrada ou com erro: "&amp;$MX42,""),IF(AND($MY42&lt;&gt;"",COUNTIF('DADOS_MELHORIAS'!$O$2:$O$113,SUBSTITUTE(SUBSTITUTE(SUBSTITUTE($MY42,"~","~~"),"*","~*"),"?","~?"))=0),"Melhoria não cadastrada ou com erro: "&amp;$MY42,""),IF(AND($MZ42&lt;&gt;"",COUNTIF('DADOS_MELHORIAS'!$O$2:$O$113,SUBSTITUTE(SUBSTITUTE(SUBSTITUTE($MZ42,"~","~~"),"*","~*"),"?","~?"))=0),"Melhoria não cadastrada ou com erro: "&amp;$MZ42,""),IF(AND($NA42&lt;&gt;"",COUNTIF('DADOS_MELHORIAS'!$O$2:$O$113,SUBSTITUTE(SUBSTITUTE(SUBSTITUTE($NA42,"~","~~"),"*","~*"),"?","~?"))=0),"Melhoria não cadastrada ou com erro: "&amp;$NA42,""),IF(AND($NB42&lt;&gt;"",COUNTIF('DADOS_RESTRICOES'!$M$2:$M$54,SUBSTITUTE(SUBSTITUTE(SUBSTITUTE($NB42,"~","~~"),"*","~*"),"?","~?"))=0),"Restrição não cadastrada ou com erro: "&amp;$NB42,""),IF(AND($NC42&lt;&gt;"",COUNTIF('DADOS_RESTRICOES'!$M$2:$M$54,SUBSTITUTE(SUBSTITUTE(SUBSTITUTE($NC42,"~","~~"),"*","~*"),"?","~?"))=0),"Restrição não cadastrada ou com erro: "&amp;$NC42,"")))</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dela",IF(COUNTIF($OK42:$OL42,"Atrasar")&gt;0,"Sua Ação Completa",IF(COUNTIF($RK42:$RN42,"Rápido")&gt;0,"Sua Bônus",IF(COUNTIF($RK42:$RN42,"Reação")&gt;0,"Sua Reação","Sua Padrão")))&amp;" + a básica dela"&amp;IF(COUNTIF($RK42:$RN42,"Reação")&gt;0," e a coletiva","")&amp;IF(COUNTIF($OK42:$OL42,"Carregar")&gt;0," · em dois turnos","")))</f>
        <v/>
      </c>
      <c r="QC42" s="161">
        <f>IF($MW42&lt;&gt;"",$MW42,IF($NJ42=0,"",INDEX($AA$2:$AA$11,$NJ42)))</f>
        <v/>
      </c>
      <c r="QD42" s="161">
        <f>IF(OR($ND42=0,$NJ42=0),"",IF(COUNTIF($RK42:$RN42,"Inescapável")&gt;0,"Automático",IF($QC42="Ataque",IF($NH42="","Ataque","Ataque "&amp;IF(($NH42+2*IF(COUNTIF($RK42:$RN42,"Precisão")&gt;0,1,0))&gt;=0,"+","−")&amp;ABS(($NH42+2*IF(COUNTIF($RK42:$RN42,"Precisão")&gt;0,1,0))))&amp;IF($OD42&gt;0," · TR"&amp;IF($NI42="",""," CD "&amp;$NI42),""),IF(LEFT($QC42,2)="TR",$QC42&amp;IF($NI42="",""," · CD "&amp;$NI42)&amp;IF(COUNTIF($RK42:$RN42,"Certeiro")&gt;0,"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COUNTIF($RK42:$RN42,"Longe")+3*COUNTIF($RK42:$RN42,"Muito Longe")</f>
        <v/>
      </c>
      <c r="QG42" s="161">
        <f>COUNTIF($RK42:$RN42,"Maior")+3*COUNTIF($RK42:$RN42,"Muito Maior")</f>
        <v/>
      </c>
      <c r="QH42" s="161">
        <f>IF($NJ42=0,0,CHOOSE(1+INDEX($AC$2:$AC$11,$NJ42),0,$QF42,$QG42,$QF42+$QG42))</f>
        <v/>
      </c>
      <c r="QI42" s="161">
        <f>IF($NJ42=0,0,CHOOSE(1+INDEX($AD$2:$AD$11,$NJ42),0,$QF42,$QG42,$QF42+$QG42))</f>
        <v/>
      </c>
      <c r="QJ42" s="161">
        <f>IF(OR($ND42=0,$NJ42=0),"",INDEX($AI$2:$AN$41,($NJ42-1)*4+IF($MS42=0,1,IF($MS42&lt;=5,2,IF($MS42=6,3,4))),1+MIN(5,$QH42))&amp;INDEX($AO$2:$AT$41,($NJ42-1)*4+IF($MS42=0,1,IF($MS42&lt;=5,2,IF($MS42=6,3,4))),1+MIN(5,$QI42))&amp;IF(INDEX($AE$2:$AE$11,$NJ42)=1,IF(COUNTIF($RK42:$RN42,"Mais Um")&gt;0," · +"&amp;COUNTIF($RK42:$RN42,"Mais Um")&amp;IF(COUNTIF($RK42:$RN42,"Mais Um")&gt;1," alvos"," alvo"),"")&amp;IF(COUNTIF($RK42:$RN42,"Rajada")&gt;0,IF($MS42=0,"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c r="RK42">
        <f>IF($MX42="","",IFERROR(VLOOKUP(SUBSTITUTE(SUBSTITUTE(SUBSTITUTE($MX42,"~","~~"),"*","~*"),"?","~?"),'DADOS_MELHORIAS'!$O$2:$X$113,10,FALSE),$MX42))</f>
        <v/>
      </c>
      <c r="RL42">
        <f>IF($MY42="","",IFERROR(VLOOKUP(SUBSTITUTE(SUBSTITUTE(SUBSTITUTE($MY42,"~","~~"),"*","~*"),"?","~?"),'DADOS_MELHORIAS'!$O$2:$X$113,10,FALSE),$MY42))</f>
        <v/>
      </c>
      <c r="RM42">
        <f>IF($MZ42="","",IFERROR(VLOOKUP(SUBSTITUTE(SUBSTITUTE(SUBSTITUTE($MZ42,"~","~~"),"*","~*"),"?","~?"),'DADOS_MELHORIAS'!$O$2:$X$113,10,FALSE),$MZ42))</f>
        <v/>
      </c>
      <c r="RN42">
        <f>IF($NA42="","",IFERROR(VLOOKUP(SUBSTITUTE(SUBSTITUTE(SUBSTITUTE($NA42,"~","~~"),"*","~*"),"?","~?"),'DADOS_MELHORIAS'!$O$2:$X$113,10,FALSE),$NA42))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IFERROR(MATCH($MU43,$V$2:$V$11,0),0)</f>
        <v/>
      </c>
      <c r="NK43" s="161">
        <f>IFERROR(VLOOKUP(SUBSTITUTE(SUBSTITUTE(SUBSTITUTE($MX43,"~","~~"),"*","~*"),"?","~?"),'DADOS_MELHORIAS'!$AG$2:$AL$113,2,FALSE),"")</f>
        <v/>
      </c>
      <c r="NL43" s="161">
        <f>IFERROR(VLOOKUP(SUBSTITUTE(SUBSTITUTE(SUBSTITUTE($MY43,"~","~~"),"*","~*"),"?","~?"),'DADOS_MELHORIAS'!$AG$2:$AL$113,2,FALSE),"")</f>
        <v/>
      </c>
      <c r="NM43" s="161">
        <f>IFERROR(VLOOKUP(SUBSTITUTE(SUBSTITUTE(SUBSTITUTE($MZ43,"~","~~"),"*","~*"),"?","~?"),'DADOS_MELHORIAS'!$AG$2:$AL$113,2,FALSE),"")</f>
        <v/>
      </c>
      <c r="NN43" s="161">
        <f>IFERROR(VLOOKUP(SUBSTITUTE(SUBSTITUTE(SUBSTITUTE($NA43,"~","~~"),"*","~*"),"?","~?"),'DADOS_MELHORIAS'!$AG$2:$AL$113,2,FALSE),"")</f>
        <v/>
      </c>
      <c r="NO43" s="161">
        <f>IFERROR(VLOOKUP(SUBSTITUTE(SUBSTITUTE(SUBSTITUTE($MX43,"~","~~"),"*","~*"),"?","~?"),'DADOS_MELHORIAS'!$AG$2:$AL$113,3,FALSE),0)</f>
        <v/>
      </c>
      <c r="NP43" s="161">
        <f>IFERROR(VLOOKUP(SUBSTITUTE(SUBSTITUTE(SUBSTITUTE($MY43,"~","~~"),"*","~*"),"?","~?"),'DADOS_MELHORIAS'!$AG$2:$AL$113,3,FALSE),0)</f>
        <v/>
      </c>
      <c r="NQ43" s="161">
        <f>IFERROR(VLOOKUP(SUBSTITUTE(SUBSTITUTE(SUBSTITUTE($MZ43,"~","~~"),"*","~*"),"?","~?"),'DADOS_MELHORIAS'!$AG$2:$AL$113,3,FALSE),0)</f>
        <v/>
      </c>
      <c r="NR43" s="161">
        <f>IFERROR(VLOOKUP(SUBSTITUTE(SUBSTITUTE(SUBSTITUTE($NA43,"~","~~"),"*","~*"),"?","~?"),'DADOS_MELHORIAS'!$AG$2:$AL$113,3,FALSE),0)</f>
        <v/>
      </c>
      <c r="NS43" s="161">
        <f>IF($MS43=0,0,IF($NJ43=0,0,INDEX($X$2:$X$11,$NJ43)))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IF($NJ43=0,0,IF(INDEX($W$2:$W$11,$NJ43)="",0,IF((COUNTIF(INDEX($EL$2:$EP$13,$MO43,0),INDEX($W$2:$W$11,$NJ43))+COUNTIF(INDEX($QV$2:$QY$13,$MO43,0),INDEX($W$2:$W$11,$NJ43)))=0,1,0)))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SUBSTITUTE(SUBSTITUTE(SUBSTITUTE($MX43,"~","~~"),"*","~*"),"?","~?"),'DADOS_MELHORIAS'!$AG$2:$AL$113,4,FALSE),0)+IFERROR(VLOOKUP(SUBSTITUTE(SUBSTITUTE(SUBSTITUTE($MY43,"~","~~"),"*","~*"),"?","~?"),'DADOS_MELHORIAS'!$AG$2:$AL$113,4,FALSE),0)+IFERROR(VLOOKUP(SUBSTITUTE(SUBSTITUTE(SUBSTITUTE($MZ43,"~","~~"),"*","~*"),"?","~?"),'DADOS_MELHORIAS'!$AG$2:$AL$113,4,FALSE),0)+IFERROR(VLOOKUP(SUBSTITUTE(SUBSTITUTE(SUBSTITUTE($NA43,"~","~~"),"*","~*"),"?","~?"),'DADOS_MELHORIAS'!$AG$2:$AL$113,4,FALSE),0)</f>
        <v/>
      </c>
      <c r="OD43" s="161">
        <f>IFERROR(VLOOKUP(SUBSTITUTE(SUBSTITUTE(SUBSTITUTE($MX43,"~","~~"),"*","~*"),"?","~?"),'DADOS_MELHORIAS'!$AG$2:$AL$113,6,FALSE),0)+IFERROR(VLOOKUP(SUBSTITUTE(SUBSTITUTE(SUBSTITUTE($MY43,"~","~~"),"*","~*"),"?","~?"),'DADOS_MELHORIAS'!$AG$2:$AL$113,6,FALSE),0)+IFERROR(VLOOKUP(SUBSTITUTE(SUBSTITUTE(SUBSTITUTE($MZ43,"~","~~"),"*","~*"),"?","~?"),'DADOS_MELHORIAS'!$AG$2:$AL$113,6,FALSE),0)+IFERROR(VLOOKUP(SUBSTITUTE(SUBSTITUTE(SUBSTITUTE($NA43,"~","~~"),"*","~*"),"?","~?"),'DADOS_MELHORIAS'!$AG$2:$AL$113,6,FALSE),0)</f>
        <v/>
      </c>
      <c r="OE43" s="161">
        <f>TEXTJOIN(", ",TRUE,IF(IFERROR(VLOOKUP(SUBSTITUTE(SUBSTITUTE(SUBSTITUTE($MX43,"~","~~"),"*","~*"),"?","~?"),'DADOS_MELHORIAS'!$AG$2:$AL$113,5,FALSE),0)=1,$MX43,""),IF(IFERROR(VLOOKUP(SUBSTITUTE(SUBSTITUTE(SUBSTITUTE($MY43,"~","~~"),"*","~*"),"?","~?"),'DADOS_MELHORIAS'!$AG$2:$AL$113,5,FALSE),0)=1,$MY43,""),IF(IFERROR(VLOOKUP(SUBSTITUTE(SUBSTITUTE(SUBSTITUTE($MZ43,"~","~~"),"*","~*"),"?","~?"),'DADOS_MELHORIAS'!$AG$2:$AL$113,5,FALSE),0)=1,$MZ43,""),IF(IFERROR(VLOOKUP(SUBSTITUTE(SUBSTITUTE(SUBSTITUTE($NA43,"~","~~"),"*","~*"),"?","~?"),'DADOS_MELHORIAS'!$AG$2:$AL$113,5,FALSE),0)=1,$NA43,""))</f>
        <v/>
      </c>
      <c r="OF43" s="161">
        <f>IF($NJ43=0,0,INDEX($Y$2:$Y$11,$NJ43))</f>
        <v/>
      </c>
      <c r="OG43" s="161">
        <f>IF($NJ43=0,0,INDEX($Z$2:$Z$11,$NJ43))</f>
        <v/>
      </c>
      <c r="OH43" s="161">
        <f>IF($NJ43=0,0,INDEX($AB$2:$AB$11,$NJ43))</f>
        <v/>
      </c>
      <c r="OI43" s="161">
        <f>IFERROR(VLOOKUP(SUBSTITUTE(SUBSTITUTE(SUBSTITUTE($NB43,"~","~~"),"*","~*"),"?","~?"),'DADOS_RESTRICOES'!$M$2:$Q$54,3,FALSE),0)</f>
        <v/>
      </c>
      <c r="OJ43" s="161">
        <f>IFERROR(VLOOKUP(SUBSTITUTE(SUBSTITUTE(SUBSTITUTE($NC43,"~","~~"),"*","~*"),"?","~?"),'DADOS_RESTRICOES'!$M$2:$Q$54,3,FALSE),0)</f>
        <v/>
      </c>
      <c r="OK43" s="161">
        <f>IFERROR(VLOOKUP(SUBSTITUTE(SUBSTITUTE(SUBSTITUTE($NB43,"~","~~"),"*","~*"),"?","~?"),'DADOS_RESTRICOES'!$M$2:$Q$54,2,FALSE),"")</f>
        <v/>
      </c>
      <c r="OL43" s="161">
        <f>IFERROR(VLOOKUP(SUBSTITUTE(SUBSTITUTE(SUBSTITUTE($NC43,"~","~~"),"*","~*"),"?","~?"),'DADOS_RESTRICOES'!$M$2:$Q$54,2,FALSE),"")</f>
        <v/>
      </c>
      <c r="OM43" s="161">
        <f>COUNTIF($NS43:$NW43,1)</f>
        <v/>
      </c>
      <c r="ON43" s="161">
        <f>COUNTIF($NS43:$NW43,2)</f>
        <v/>
      </c>
      <c r="OO43" s="161">
        <f>COUNTIF($NS43:$NW43,3)</f>
        <v/>
      </c>
      <c r="OP43" s="161">
        <f>COUNTIF($NS43:$NW43,4)</f>
        <v/>
      </c>
      <c r="OQ43" s="161">
        <f>COUNTIF($NS43:$NW43,5)</f>
        <v/>
      </c>
      <c r="OR43" s="161">
        <f>COUNTIF($NS43:$NW43,6)</f>
        <v/>
      </c>
      <c r="OS43" s="161">
        <f>COUNTIF($OI43:$OJ43,1)</f>
        <v/>
      </c>
      <c r="OT43" s="161">
        <f>COUNTIF($OI43:$OJ43,2)+$OF43</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IF($MS43=0,0,(IF(COUNTIF($RK43:$RN43,"Salto")&gt;0,1,0)+IF(COUNTIF($RK43:$RN43,"Queima")&gt;0,1,0)+IF(COUNTIF($RK43:$RN43,"Estilhaço")&gt;0,1,0))*FLOOR($PD43/2,1))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SUBSTITUTE(SUBSTITUTE(SUBSTITUTE($NB43,"~","~~"),"*","~*"),"?","~?"),'DADOS_RESTRICOES'!$M$2:$Q$54,4,FALSE),0)+IFERROR(VLOOKUP(SUBSTITUTE(SUBSTITUTE(SUBSTITUTE($NC43,"~","~~"),"*","~*"),"?","~?"),'DADOS_RESTRICOES'!$M$2:$Q$54,4,FALSE),0)&gt;1,$OK43&amp;" e "&amp;$OL43&amp;" são as duas de frequência",""),IF(AND((COUNTIF($RK43:$RN43,"Rápido")+COUNTIF($OK43:$OL43,"Rápido"))&gt;0,(COUNTIF($MX43:$NA43,"Atrasar")+COUNTIF($OK43:$OL43,"Atrasar"))&gt;0),"Rápido não entra com Atrasar",""),IF(AND((COUNTIF($RK43:$RN43,"Reação")+COUNTIF($OK43:$OL43,"Reação"))&gt;0,(COUNTIF($RK43:$RN43,"Rápido")+COUNTIF($OK43:$OL43,"Rápido"))&gt;0),"Reação não entra com Rápido",""),IF(AND((COUNTIF($RK43:$RN43,"Reação")+COUNTIF($OK43:$OL43,"Reação"))&gt;0,(COUNTIF($RK43:$RN43,"Armado")+COUNTIF($OK43:$OL43,"Armado"))&gt;0),"Reação não entra com Armado",""),IF(AND((COUNTIF($RK43:$RN43,"Reação")+COUNTIF($OK43:$OL43,"Reação"))&gt;0,(COUNTIF($MX43:$NA43,"Atrasar")+COUNTIF($OK43:$OL43,"Atrasar"))&gt;0),"Reação não entra com Atrasar",""),IF(AND((COUNTIF($RK43:$RN43,"Reação")+COUNTIF($OK43:$OL43,"Reação"))&gt;0,(COUNTIF($MX43:$NA43,"Parado")+COUNTIF($OK43:$OL43,"Parado"))&gt;0),"Reação não entra com Parado",""),IF(AND((COUNTIF($MX43:$NA43,"Atrasar")+COUNTIF($OK43:$OL43,"Atrasar"))&gt;0,(COUNTIF($MX43:$NA43,"Parado")+COUNTIF($OK43:$OL43,"Parado"))&gt;0),"Atrasar não entra com Parado",""),IF(AND((COUNTIF($RK43:$RN43,"Armado")+COUNTIF($OK43:$OL43,"Armado"))&gt;0,(COUNTIF($MX43:$NA43,"Carregar")+COUNTIF($OK43:$OL43,"Carregar"))&gt;0),"Armado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Resistência",""),IF(AND(COUNTIF($RK43:$RN43,"Inescapável")&gt;0,OR($OU43&gt;1,$OV43&gt;0)),"Inescapável não aceita outra peça",""),IF(AND($MS43&gt;0,$PD43*IF(COUNTIF($RK43:$RN43,"Remate")&gt;0,1.25,1)+$PE43&gt;4*$MS43),($PD43*IF(COUNTIF($RK43:$RN43,"Remate")&gt;0,1.25,1)+$PE43)&amp;" dados somando repetições"&amp;IF(COUNTIF($RK43:$RN43,"Remate")&gt;0," e o Remate","")&amp;": o teto da Classe "&amp;$MS43&amp;" é "&amp;4*$MS43,""))),IF(AND($MX43&lt;&gt;"",COUNTIF('DADOS_MELHORIAS'!$O$2:$O$113,SUBSTITUTE(SUBSTITUTE(SUBSTITUTE($MX43,"~","~~"),"*","~*"),"?","~?"))=0),"Melhoria não cadastrada ou com erro: "&amp;$MX43,""),IF(AND($MY43&lt;&gt;"",COUNTIF('DADOS_MELHORIAS'!$O$2:$O$113,SUBSTITUTE(SUBSTITUTE(SUBSTITUTE($MY43,"~","~~"),"*","~*"),"?","~?"))=0),"Melhoria não cadastrada ou com erro: "&amp;$MY43,""),IF(AND($MZ43&lt;&gt;"",COUNTIF('DADOS_MELHORIAS'!$O$2:$O$113,SUBSTITUTE(SUBSTITUTE(SUBSTITUTE($MZ43,"~","~~"),"*","~*"),"?","~?"))=0),"Melhoria não cadastrada ou com erro: "&amp;$MZ43,""),IF(AND($NA43&lt;&gt;"",COUNTIF('DADOS_MELHORIAS'!$O$2:$O$113,SUBSTITUTE(SUBSTITUTE(SUBSTITUTE($NA43,"~","~~"),"*","~*"),"?","~?"))=0),"Melhoria não cadastrada ou com erro: "&amp;$NA43,""),IF(AND($NB43&lt;&gt;"",COUNTIF('DADOS_RESTRICOES'!$M$2:$M$54,SUBSTITUTE(SUBSTITUTE(SUBSTITUTE($NB43,"~","~~"),"*","~*"),"?","~?"))=0),"Restrição não cadastrada ou com erro: "&amp;$NB43,""),IF(AND($NC43&lt;&gt;"",COUNTIF('DADOS_RESTRICOES'!$M$2:$M$54,SUBSTITUTE(SUBSTITUTE(SUBSTITUTE($NC43,"~","~~"),"*","~*"),"?","~?"))=0),"Restrição não cadastrada ou com erro: "&amp;$NC43,"")))</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dela",IF(COUNTIF($OK43:$OL43,"Atrasar")&gt;0,"Sua Ação Completa",IF(COUNTIF($RK43:$RN43,"Rápido")&gt;0,"Sua Bônus",IF(COUNTIF($RK43:$RN43,"Reação")&gt;0,"Sua Reação","Sua Padrão")))&amp;" + a básica dela"&amp;IF(COUNTIF($RK43:$RN43,"Reação")&gt;0," e a coletiva","")&amp;IF(COUNTIF($OK43:$OL43,"Carregar")&gt;0," · em dois turnos","")))</f>
        <v/>
      </c>
      <c r="QC43" s="161">
        <f>IF($MW43&lt;&gt;"",$MW43,IF($NJ43=0,"",INDEX($AA$2:$AA$11,$NJ43)))</f>
        <v/>
      </c>
      <c r="QD43" s="161">
        <f>IF(OR($ND43=0,$NJ43=0),"",IF(COUNTIF($RK43:$RN43,"Inescapável")&gt;0,"Automático",IF($QC43="Ataque",IF($NH43="","Ataque","Ataque "&amp;IF(($NH43+2*IF(COUNTIF($RK43:$RN43,"Precisão")&gt;0,1,0))&gt;=0,"+","−")&amp;ABS(($NH43+2*IF(COUNTIF($RK43:$RN43,"Precisão")&gt;0,1,0))))&amp;IF($OD43&gt;0," · TR"&amp;IF($NI43="",""," CD "&amp;$NI43),""),IF(LEFT($QC43,2)="TR",$QC43&amp;IF($NI43="",""," · CD "&amp;$NI43)&amp;IF(COUNTIF($RK43:$RN43,"Certeiro")&gt;0,"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COUNTIF($RK43:$RN43,"Longe")+3*COUNTIF($RK43:$RN43,"Muito Longe")</f>
        <v/>
      </c>
      <c r="QG43" s="161">
        <f>COUNTIF($RK43:$RN43,"Maior")+3*COUNTIF($RK43:$RN43,"Muito Maior")</f>
        <v/>
      </c>
      <c r="QH43" s="161">
        <f>IF($NJ43=0,0,CHOOSE(1+INDEX($AC$2:$AC$11,$NJ43),0,$QF43,$QG43,$QF43+$QG43))</f>
        <v/>
      </c>
      <c r="QI43" s="161">
        <f>IF($NJ43=0,0,CHOOSE(1+INDEX($AD$2:$AD$11,$NJ43),0,$QF43,$QG43,$QF43+$QG43))</f>
        <v/>
      </c>
      <c r="QJ43" s="161">
        <f>IF(OR($ND43=0,$NJ43=0),"",INDEX($AI$2:$AN$41,($NJ43-1)*4+IF($MS43=0,1,IF($MS43&lt;=5,2,IF($MS43=6,3,4))),1+MIN(5,$QH43))&amp;INDEX($AO$2:$AT$41,($NJ43-1)*4+IF($MS43=0,1,IF($MS43&lt;=5,2,IF($MS43=6,3,4))),1+MIN(5,$QI43))&amp;IF(INDEX($AE$2:$AE$11,$NJ43)=1,IF(COUNTIF($RK43:$RN43,"Mais Um")&gt;0," · +"&amp;COUNTIF($RK43:$RN43,"Mais Um")&amp;IF(COUNTIF($RK43:$RN43,"Mais Um")&gt;1," alvos"," alvo"),"")&amp;IF(COUNTIF($RK43:$RN43,"Rajada")&gt;0,IF($MS43=0,"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c r="RK43">
        <f>IF($MX43="","",IFERROR(VLOOKUP(SUBSTITUTE(SUBSTITUTE(SUBSTITUTE($MX43,"~","~~"),"*","~*"),"?","~?"),'DADOS_MELHORIAS'!$O$2:$X$113,10,FALSE),$MX43))</f>
        <v/>
      </c>
      <c r="RL43">
        <f>IF($MY43="","",IFERROR(VLOOKUP(SUBSTITUTE(SUBSTITUTE(SUBSTITUTE($MY43,"~","~~"),"*","~*"),"?","~?"),'DADOS_MELHORIAS'!$O$2:$X$113,10,FALSE),$MY43))</f>
        <v/>
      </c>
      <c r="RM43">
        <f>IF($MZ43="","",IFERROR(VLOOKUP(SUBSTITUTE(SUBSTITUTE(SUBSTITUTE($MZ43,"~","~~"),"*","~*"),"?","~?"),'DADOS_MELHORIAS'!$O$2:$X$113,10,FALSE),$MZ43))</f>
        <v/>
      </c>
      <c r="RN43">
        <f>IF($NA43="","",IFERROR(VLOOKUP(SUBSTITUTE(SUBSTITUTE(SUBSTITUTE($NA43,"~","~~"),"*","~*"),"?","~?"),'DADOS_MELHORIAS'!$O$2:$X$113,10,FALSE),$NA43))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IFERROR(MATCH($MU44,$V$2:$V$11,0),0)</f>
        <v/>
      </c>
      <c r="NK44" s="161">
        <f>IFERROR(VLOOKUP(SUBSTITUTE(SUBSTITUTE(SUBSTITUTE($MX44,"~","~~"),"*","~*"),"?","~?"),'DADOS_MELHORIAS'!$AG$2:$AL$113,2,FALSE),"")</f>
        <v/>
      </c>
      <c r="NL44" s="161">
        <f>IFERROR(VLOOKUP(SUBSTITUTE(SUBSTITUTE(SUBSTITUTE($MY44,"~","~~"),"*","~*"),"?","~?"),'DADOS_MELHORIAS'!$AG$2:$AL$113,2,FALSE),"")</f>
        <v/>
      </c>
      <c r="NM44" s="161">
        <f>IFERROR(VLOOKUP(SUBSTITUTE(SUBSTITUTE(SUBSTITUTE($MZ44,"~","~~"),"*","~*"),"?","~?"),'DADOS_MELHORIAS'!$AG$2:$AL$113,2,FALSE),"")</f>
        <v/>
      </c>
      <c r="NN44" s="161">
        <f>IFERROR(VLOOKUP(SUBSTITUTE(SUBSTITUTE(SUBSTITUTE($NA44,"~","~~"),"*","~*"),"?","~?"),'DADOS_MELHORIAS'!$AG$2:$AL$113,2,FALSE),"")</f>
        <v/>
      </c>
      <c r="NO44" s="161">
        <f>IFERROR(VLOOKUP(SUBSTITUTE(SUBSTITUTE(SUBSTITUTE($MX44,"~","~~"),"*","~*"),"?","~?"),'DADOS_MELHORIAS'!$AG$2:$AL$113,3,FALSE),0)</f>
        <v/>
      </c>
      <c r="NP44" s="161">
        <f>IFERROR(VLOOKUP(SUBSTITUTE(SUBSTITUTE(SUBSTITUTE($MY44,"~","~~"),"*","~*"),"?","~?"),'DADOS_MELHORIAS'!$AG$2:$AL$113,3,FALSE),0)</f>
        <v/>
      </c>
      <c r="NQ44" s="161">
        <f>IFERROR(VLOOKUP(SUBSTITUTE(SUBSTITUTE(SUBSTITUTE($MZ44,"~","~~"),"*","~*"),"?","~?"),'DADOS_MELHORIAS'!$AG$2:$AL$113,3,FALSE),0)</f>
        <v/>
      </c>
      <c r="NR44" s="161">
        <f>IFERROR(VLOOKUP(SUBSTITUTE(SUBSTITUTE(SUBSTITUTE($NA44,"~","~~"),"*","~*"),"?","~?"),'DADOS_MELHORIAS'!$AG$2:$AL$113,3,FALSE),0)</f>
        <v/>
      </c>
      <c r="NS44" s="161">
        <f>IF($MS44=0,0,IF($NJ44=0,0,INDEX($X$2:$X$11,$NJ44)))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IF($NJ44=0,0,IF(INDEX($W$2:$W$11,$NJ44)="",0,IF((COUNTIF(INDEX($EL$2:$EP$13,$MO44,0),INDEX($W$2:$W$11,$NJ44))+COUNTIF(INDEX($QV$2:$QY$13,$MO44,0),INDEX($W$2:$W$11,$NJ44)))=0,1,0)))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SUBSTITUTE(SUBSTITUTE(SUBSTITUTE($MX44,"~","~~"),"*","~*"),"?","~?"),'DADOS_MELHORIAS'!$AG$2:$AL$113,4,FALSE),0)+IFERROR(VLOOKUP(SUBSTITUTE(SUBSTITUTE(SUBSTITUTE($MY44,"~","~~"),"*","~*"),"?","~?"),'DADOS_MELHORIAS'!$AG$2:$AL$113,4,FALSE),0)+IFERROR(VLOOKUP(SUBSTITUTE(SUBSTITUTE(SUBSTITUTE($MZ44,"~","~~"),"*","~*"),"?","~?"),'DADOS_MELHORIAS'!$AG$2:$AL$113,4,FALSE),0)+IFERROR(VLOOKUP(SUBSTITUTE(SUBSTITUTE(SUBSTITUTE($NA44,"~","~~"),"*","~*"),"?","~?"),'DADOS_MELHORIAS'!$AG$2:$AL$113,4,FALSE),0)</f>
        <v/>
      </c>
      <c r="OD44" s="161">
        <f>IFERROR(VLOOKUP(SUBSTITUTE(SUBSTITUTE(SUBSTITUTE($MX44,"~","~~"),"*","~*"),"?","~?"),'DADOS_MELHORIAS'!$AG$2:$AL$113,6,FALSE),0)+IFERROR(VLOOKUP(SUBSTITUTE(SUBSTITUTE(SUBSTITUTE($MY44,"~","~~"),"*","~*"),"?","~?"),'DADOS_MELHORIAS'!$AG$2:$AL$113,6,FALSE),0)+IFERROR(VLOOKUP(SUBSTITUTE(SUBSTITUTE(SUBSTITUTE($MZ44,"~","~~"),"*","~*"),"?","~?"),'DADOS_MELHORIAS'!$AG$2:$AL$113,6,FALSE),0)+IFERROR(VLOOKUP(SUBSTITUTE(SUBSTITUTE(SUBSTITUTE($NA44,"~","~~"),"*","~*"),"?","~?"),'DADOS_MELHORIAS'!$AG$2:$AL$113,6,FALSE),0)</f>
        <v/>
      </c>
      <c r="OE44" s="161">
        <f>TEXTJOIN(", ",TRUE,IF(IFERROR(VLOOKUP(SUBSTITUTE(SUBSTITUTE(SUBSTITUTE($MX44,"~","~~"),"*","~*"),"?","~?"),'DADOS_MELHORIAS'!$AG$2:$AL$113,5,FALSE),0)=1,$MX44,""),IF(IFERROR(VLOOKUP(SUBSTITUTE(SUBSTITUTE(SUBSTITUTE($MY44,"~","~~"),"*","~*"),"?","~?"),'DADOS_MELHORIAS'!$AG$2:$AL$113,5,FALSE),0)=1,$MY44,""),IF(IFERROR(VLOOKUP(SUBSTITUTE(SUBSTITUTE(SUBSTITUTE($MZ44,"~","~~"),"*","~*"),"?","~?"),'DADOS_MELHORIAS'!$AG$2:$AL$113,5,FALSE),0)=1,$MZ44,""),IF(IFERROR(VLOOKUP(SUBSTITUTE(SUBSTITUTE(SUBSTITUTE($NA44,"~","~~"),"*","~*"),"?","~?"),'DADOS_MELHORIAS'!$AG$2:$AL$113,5,FALSE),0)=1,$NA44,""))</f>
        <v/>
      </c>
      <c r="OF44" s="161">
        <f>IF($NJ44=0,0,INDEX($Y$2:$Y$11,$NJ44))</f>
        <v/>
      </c>
      <c r="OG44" s="161">
        <f>IF($NJ44=0,0,INDEX($Z$2:$Z$11,$NJ44))</f>
        <v/>
      </c>
      <c r="OH44" s="161">
        <f>IF($NJ44=0,0,INDEX($AB$2:$AB$11,$NJ44))</f>
        <v/>
      </c>
      <c r="OI44" s="161">
        <f>IFERROR(VLOOKUP(SUBSTITUTE(SUBSTITUTE(SUBSTITUTE($NB44,"~","~~"),"*","~*"),"?","~?"),'DADOS_RESTRICOES'!$M$2:$Q$54,3,FALSE),0)</f>
        <v/>
      </c>
      <c r="OJ44" s="161">
        <f>IFERROR(VLOOKUP(SUBSTITUTE(SUBSTITUTE(SUBSTITUTE($NC44,"~","~~"),"*","~*"),"?","~?"),'DADOS_RESTRICOES'!$M$2:$Q$54,3,FALSE),0)</f>
        <v/>
      </c>
      <c r="OK44" s="161">
        <f>IFERROR(VLOOKUP(SUBSTITUTE(SUBSTITUTE(SUBSTITUTE($NB44,"~","~~"),"*","~*"),"?","~?"),'DADOS_RESTRICOES'!$M$2:$Q$54,2,FALSE),"")</f>
        <v/>
      </c>
      <c r="OL44" s="161">
        <f>IFERROR(VLOOKUP(SUBSTITUTE(SUBSTITUTE(SUBSTITUTE($NC44,"~","~~"),"*","~*"),"?","~?"),'DADOS_RESTRICOES'!$M$2:$Q$54,2,FALSE),"")</f>
        <v/>
      </c>
      <c r="OM44" s="161">
        <f>COUNTIF($NS44:$NW44,1)</f>
        <v/>
      </c>
      <c r="ON44" s="161">
        <f>COUNTIF($NS44:$NW44,2)</f>
        <v/>
      </c>
      <c r="OO44" s="161">
        <f>COUNTIF($NS44:$NW44,3)</f>
        <v/>
      </c>
      <c r="OP44" s="161">
        <f>COUNTIF($NS44:$NW44,4)</f>
        <v/>
      </c>
      <c r="OQ44" s="161">
        <f>COUNTIF($NS44:$NW44,5)</f>
        <v/>
      </c>
      <c r="OR44" s="161">
        <f>COUNTIF($NS44:$NW44,6)</f>
        <v/>
      </c>
      <c r="OS44" s="161">
        <f>COUNTIF($OI44:$OJ44,1)</f>
        <v/>
      </c>
      <c r="OT44" s="161">
        <f>COUNTIF($OI44:$OJ44,2)+$OF44</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IF($MS44=0,0,(IF(COUNTIF($RK44:$RN44,"Salto")&gt;0,1,0)+IF(COUNTIF($RK44:$RN44,"Queima")&gt;0,1,0)+IF(COUNTIF($RK44:$RN44,"Estilhaço")&gt;0,1,0))*FLOOR($PD44/2,1))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SUBSTITUTE(SUBSTITUTE(SUBSTITUTE($NB44,"~","~~"),"*","~*"),"?","~?"),'DADOS_RESTRICOES'!$M$2:$Q$54,4,FALSE),0)+IFERROR(VLOOKUP(SUBSTITUTE(SUBSTITUTE(SUBSTITUTE($NC44,"~","~~"),"*","~*"),"?","~?"),'DADOS_RESTRICOES'!$M$2:$Q$54,4,FALSE),0)&gt;1,$OK44&amp;" e "&amp;$OL44&amp;" são as duas de frequência",""),IF(AND((COUNTIF($RK44:$RN44,"Rápido")+COUNTIF($OK44:$OL44,"Rápido"))&gt;0,(COUNTIF($MX44:$NA44,"Atrasar")+COUNTIF($OK44:$OL44,"Atrasar"))&gt;0),"Rápido não entra com Atrasar",""),IF(AND((COUNTIF($RK44:$RN44,"Reação")+COUNTIF($OK44:$OL44,"Reação"))&gt;0,(COUNTIF($RK44:$RN44,"Rápido")+COUNTIF($OK44:$OL44,"Rápido"))&gt;0),"Reação não entra com Rápido",""),IF(AND((COUNTIF($RK44:$RN44,"Reação")+COUNTIF($OK44:$OL44,"Reação"))&gt;0,(COUNTIF($RK44:$RN44,"Armado")+COUNTIF($OK44:$OL44,"Armado"))&gt;0),"Reação não entra com Armado",""),IF(AND((COUNTIF($RK44:$RN44,"Reação")+COUNTIF($OK44:$OL44,"Reação"))&gt;0,(COUNTIF($MX44:$NA44,"Atrasar")+COUNTIF($OK44:$OL44,"Atrasar"))&gt;0),"Reação não entra com Atrasar",""),IF(AND((COUNTIF($RK44:$RN44,"Reação")+COUNTIF($OK44:$OL44,"Reação"))&gt;0,(COUNTIF($MX44:$NA44,"Parado")+COUNTIF($OK44:$OL44,"Parado"))&gt;0),"Reação não entra com Parado",""),IF(AND((COUNTIF($MX44:$NA44,"Atrasar")+COUNTIF($OK44:$OL44,"Atrasar"))&gt;0,(COUNTIF($MX44:$NA44,"Parado")+COUNTIF($OK44:$OL44,"Parado"))&gt;0),"Atrasar não entra com Parado",""),IF(AND((COUNTIF($RK44:$RN44,"Armado")+COUNTIF($OK44:$OL44,"Armado"))&gt;0,(COUNTIF($MX44:$NA44,"Carregar")+COUNTIF($OK44:$OL44,"Carregar"))&gt;0),"Armado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Resistência",""),IF(AND(COUNTIF($RK44:$RN44,"Inescapável")&gt;0,OR($OU44&gt;1,$OV44&gt;0)),"Inescapável não aceita outra peça",""),IF(AND($MS44&gt;0,$PD44*IF(COUNTIF($RK44:$RN44,"Remate")&gt;0,1.25,1)+$PE44&gt;4*$MS44),($PD44*IF(COUNTIF($RK44:$RN44,"Remate")&gt;0,1.25,1)+$PE44)&amp;" dados somando repetições"&amp;IF(COUNTIF($RK44:$RN44,"Remate")&gt;0," e o Remate","")&amp;": o teto da Classe "&amp;$MS44&amp;" é "&amp;4*$MS44,""))),IF(AND($MX44&lt;&gt;"",COUNTIF('DADOS_MELHORIAS'!$O$2:$O$113,SUBSTITUTE(SUBSTITUTE(SUBSTITUTE($MX44,"~","~~"),"*","~*"),"?","~?"))=0),"Melhoria não cadastrada ou com erro: "&amp;$MX44,""),IF(AND($MY44&lt;&gt;"",COUNTIF('DADOS_MELHORIAS'!$O$2:$O$113,SUBSTITUTE(SUBSTITUTE(SUBSTITUTE($MY44,"~","~~"),"*","~*"),"?","~?"))=0),"Melhoria não cadastrada ou com erro: "&amp;$MY44,""),IF(AND($MZ44&lt;&gt;"",COUNTIF('DADOS_MELHORIAS'!$O$2:$O$113,SUBSTITUTE(SUBSTITUTE(SUBSTITUTE($MZ44,"~","~~"),"*","~*"),"?","~?"))=0),"Melhoria não cadastrada ou com erro: "&amp;$MZ44,""),IF(AND($NA44&lt;&gt;"",COUNTIF('DADOS_MELHORIAS'!$O$2:$O$113,SUBSTITUTE(SUBSTITUTE(SUBSTITUTE($NA44,"~","~~"),"*","~*"),"?","~?"))=0),"Melhoria não cadastrada ou com erro: "&amp;$NA44,""),IF(AND($NB44&lt;&gt;"",COUNTIF('DADOS_RESTRICOES'!$M$2:$M$54,SUBSTITUTE(SUBSTITUTE(SUBSTITUTE($NB44,"~","~~"),"*","~*"),"?","~?"))=0),"Restrição não cadastrada ou com erro: "&amp;$NB44,""),IF(AND($NC44&lt;&gt;"",COUNTIF('DADOS_RESTRICOES'!$M$2:$M$54,SUBSTITUTE(SUBSTITUTE(SUBSTITUTE($NC44,"~","~~"),"*","~*"),"?","~?"))=0),"Restrição não cadastrada ou com erro: "&amp;$NC44,"")))</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dela",IF(COUNTIF($OK44:$OL44,"Atrasar")&gt;0,"Sua Ação Completa",IF(COUNTIF($RK44:$RN44,"Rápido")&gt;0,"Sua Bônus",IF(COUNTIF($RK44:$RN44,"Reação")&gt;0,"Sua Reação","Sua Padrão")))&amp;" + a básica dela"&amp;IF(COUNTIF($RK44:$RN44,"Reação")&gt;0," e a coletiva","")&amp;IF(COUNTIF($OK44:$OL44,"Carregar")&gt;0," · em dois turnos","")))</f>
        <v/>
      </c>
      <c r="QC44" s="161">
        <f>IF($MW44&lt;&gt;"",$MW44,IF($NJ44=0,"",INDEX($AA$2:$AA$11,$NJ44)))</f>
        <v/>
      </c>
      <c r="QD44" s="161">
        <f>IF(OR($ND44=0,$NJ44=0),"",IF(COUNTIF($RK44:$RN44,"Inescapável")&gt;0,"Automático",IF($QC44="Ataque",IF($NH44="","Ataque","Ataque "&amp;IF(($NH44+2*IF(COUNTIF($RK44:$RN44,"Precisão")&gt;0,1,0))&gt;=0,"+","−")&amp;ABS(($NH44+2*IF(COUNTIF($RK44:$RN44,"Precisão")&gt;0,1,0))))&amp;IF($OD44&gt;0," · TR"&amp;IF($NI44="",""," CD "&amp;$NI44),""),IF(LEFT($QC44,2)="TR",$QC44&amp;IF($NI44="",""," · CD "&amp;$NI44)&amp;IF(COUNTIF($RK44:$RN44,"Certeiro")&gt;0,"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COUNTIF($RK44:$RN44,"Longe")+3*COUNTIF($RK44:$RN44,"Muito Longe")</f>
        <v/>
      </c>
      <c r="QG44" s="161">
        <f>COUNTIF($RK44:$RN44,"Maior")+3*COUNTIF($RK44:$RN44,"Muito Maior")</f>
        <v/>
      </c>
      <c r="QH44" s="161">
        <f>IF($NJ44=0,0,CHOOSE(1+INDEX($AC$2:$AC$11,$NJ44),0,$QF44,$QG44,$QF44+$QG44))</f>
        <v/>
      </c>
      <c r="QI44" s="161">
        <f>IF($NJ44=0,0,CHOOSE(1+INDEX($AD$2:$AD$11,$NJ44),0,$QF44,$QG44,$QF44+$QG44))</f>
        <v/>
      </c>
      <c r="QJ44" s="161">
        <f>IF(OR($ND44=0,$NJ44=0),"",INDEX($AI$2:$AN$41,($NJ44-1)*4+IF($MS44=0,1,IF($MS44&lt;=5,2,IF($MS44=6,3,4))),1+MIN(5,$QH44))&amp;INDEX($AO$2:$AT$41,($NJ44-1)*4+IF($MS44=0,1,IF($MS44&lt;=5,2,IF($MS44=6,3,4))),1+MIN(5,$QI44))&amp;IF(INDEX($AE$2:$AE$11,$NJ44)=1,IF(COUNTIF($RK44:$RN44,"Mais Um")&gt;0," · +"&amp;COUNTIF($RK44:$RN44,"Mais Um")&amp;IF(COUNTIF($RK44:$RN44,"Mais Um")&gt;1," alvos"," alvo"),"")&amp;IF(COUNTIF($RK44:$RN44,"Rajada")&gt;0,IF($MS44=0,"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c r="RK44">
        <f>IF($MX44="","",IFERROR(VLOOKUP(SUBSTITUTE(SUBSTITUTE(SUBSTITUTE($MX44,"~","~~"),"*","~*"),"?","~?"),'DADOS_MELHORIAS'!$O$2:$X$113,10,FALSE),$MX44))</f>
        <v/>
      </c>
      <c r="RL44">
        <f>IF($MY44="","",IFERROR(VLOOKUP(SUBSTITUTE(SUBSTITUTE(SUBSTITUTE($MY44,"~","~~"),"*","~*"),"?","~?"),'DADOS_MELHORIAS'!$O$2:$X$113,10,FALSE),$MY44))</f>
        <v/>
      </c>
      <c r="RM44">
        <f>IF($MZ44="","",IFERROR(VLOOKUP(SUBSTITUTE(SUBSTITUTE(SUBSTITUTE($MZ44,"~","~~"),"*","~*"),"?","~?"),'DADOS_MELHORIAS'!$O$2:$X$113,10,FALSE),$MZ44))</f>
        <v/>
      </c>
      <c r="RN44">
        <f>IF($NA44="","",IFERROR(VLOOKUP(SUBSTITUTE(SUBSTITUTE(SUBSTITUTE($NA44,"~","~~"),"*","~*"),"?","~?"),'DADOS_MELHORIAS'!$O$2:$X$113,10,FALSE),$NA44))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IFERROR(MATCH($MU45,$V$2:$V$11,0),0)</f>
        <v/>
      </c>
      <c r="NK45" s="161">
        <f>IFERROR(VLOOKUP(SUBSTITUTE(SUBSTITUTE(SUBSTITUTE($MX45,"~","~~"),"*","~*"),"?","~?"),'DADOS_MELHORIAS'!$AG$2:$AL$113,2,FALSE),"")</f>
        <v/>
      </c>
      <c r="NL45" s="161">
        <f>IFERROR(VLOOKUP(SUBSTITUTE(SUBSTITUTE(SUBSTITUTE($MY45,"~","~~"),"*","~*"),"?","~?"),'DADOS_MELHORIAS'!$AG$2:$AL$113,2,FALSE),"")</f>
        <v/>
      </c>
      <c r="NM45" s="161">
        <f>IFERROR(VLOOKUP(SUBSTITUTE(SUBSTITUTE(SUBSTITUTE($MZ45,"~","~~"),"*","~*"),"?","~?"),'DADOS_MELHORIAS'!$AG$2:$AL$113,2,FALSE),"")</f>
        <v/>
      </c>
      <c r="NN45" s="161">
        <f>IFERROR(VLOOKUP(SUBSTITUTE(SUBSTITUTE(SUBSTITUTE($NA45,"~","~~"),"*","~*"),"?","~?"),'DADOS_MELHORIAS'!$AG$2:$AL$113,2,FALSE),"")</f>
        <v/>
      </c>
      <c r="NO45" s="161">
        <f>IFERROR(VLOOKUP(SUBSTITUTE(SUBSTITUTE(SUBSTITUTE($MX45,"~","~~"),"*","~*"),"?","~?"),'DADOS_MELHORIAS'!$AG$2:$AL$113,3,FALSE),0)</f>
        <v/>
      </c>
      <c r="NP45" s="161">
        <f>IFERROR(VLOOKUP(SUBSTITUTE(SUBSTITUTE(SUBSTITUTE($MY45,"~","~~"),"*","~*"),"?","~?"),'DADOS_MELHORIAS'!$AG$2:$AL$113,3,FALSE),0)</f>
        <v/>
      </c>
      <c r="NQ45" s="161">
        <f>IFERROR(VLOOKUP(SUBSTITUTE(SUBSTITUTE(SUBSTITUTE($MZ45,"~","~~"),"*","~*"),"?","~?"),'DADOS_MELHORIAS'!$AG$2:$AL$113,3,FALSE),0)</f>
        <v/>
      </c>
      <c r="NR45" s="161">
        <f>IFERROR(VLOOKUP(SUBSTITUTE(SUBSTITUTE(SUBSTITUTE($NA45,"~","~~"),"*","~*"),"?","~?"),'DADOS_MELHORIAS'!$AG$2:$AL$113,3,FALSE),0)</f>
        <v/>
      </c>
      <c r="NS45" s="161">
        <f>IF($MS45=0,0,IF($NJ45=0,0,INDEX($X$2:$X$11,$NJ45)))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IF($NJ45=0,0,IF(INDEX($W$2:$W$11,$NJ45)="",0,IF((COUNTIF(INDEX($EL$2:$EP$13,$MO45,0),INDEX($W$2:$W$11,$NJ45))+COUNTIF(INDEX($QV$2:$QY$13,$MO45,0),INDEX($W$2:$W$11,$NJ45)))=0,1,0)))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SUBSTITUTE(SUBSTITUTE(SUBSTITUTE($MX45,"~","~~"),"*","~*"),"?","~?"),'DADOS_MELHORIAS'!$AG$2:$AL$113,4,FALSE),0)+IFERROR(VLOOKUP(SUBSTITUTE(SUBSTITUTE(SUBSTITUTE($MY45,"~","~~"),"*","~*"),"?","~?"),'DADOS_MELHORIAS'!$AG$2:$AL$113,4,FALSE),0)+IFERROR(VLOOKUP(SUBSTITUTE(SUBSTITUTE(SUBSTITUTE($MZ45,"~","~~"),"*","~*"),"?","~?"),'DADOS_MELHORIAS'!$AG$2:$AL$113,4,FALSE),0)+IFERROR(VLOOKUP(SUBSTITUTE(SUBSTITUTE(SUBSTITUTE($NA45,"~","~~"),"*","~*"),"?","~?"),'DADOS_MELHORIAS'!$AG$2:$AL$113,4,FALSE),0)</f>
        <v/>
      </c>
      <c r="OD45" s="161">
        <f>IFERROR(VLOOKUP(SUBSTITUTE(SUBSTITUTE(SUBSTITUTE($MX45,"~","~~"),"*","~*"),"?","~?"),'DADOS_MELHORIAS'!$AG$2:$AL$113,6,FALSE),0)+IFERROR(VLOOKUP(SUBSTITUTE(SUBSTITUTE(SUBSTITUTE($MY45,"~","~~"),"*","~*"),"?","~?"),'DADOS_MELHORIAS'!$AG$2:$AL$113,6,FALSE),0)+IFERROR(VLOOKUP(SUBSTITUTE(SUBSTITUTE(SUBSTITUTE($MZ45,"~","~~"),"*","~*"),"?","~?"),'DADOS_MELHORIAS'!$AG$2:$AL$113,6,FALSE),0)+IFERROR(VLOOKUP(SUBSTITUTE(SUBSTITUTE(SUBSTITUTE($NA45,"~","~~"),"*","~*"),"?","~?"),'DADOS_MELHORIAS'!$AG$2:$AL$113,6,FALSE),0)</f>
        <v/>
      </c>
      <c r="OE45" s="161">
        <f>TEXTJOIN(", ",TRUE,IF(IFERROR(VLOOKUP(SUBSTITUTE(SUBSTITUTE(SUBSTITUTE($MX45,"~","~~"),"*","~*"),"?","~?"),'DADOS_MELHORIAS'!$AG$2:$AL$113,5,FALSE),0)=1,$MX45,""),IF(IFERROR(VLOOKUP(SUBSTITUTE(SUBSTITUTE(SUBSTITUTE($MY45,"~","~~"),"*","~*"),"?","~?"),'DADOS_MELHORIAS'!$AG$2:$AL$113,5,FALSE),0)=1,$MY45,""),IF(IFERROR(VLOOKUP(SUBSTITUTE(SUBSTITUTE(SUBSTITUTE($MZ45,"~","~~"),"*","~*"),"?","~?"),'DADOS_MELHORIAS'!$AG$2:$AL$113,5,FALSE),0)=1,$MZ45,""),IF(IFERROR(VLOOKUP(SUBSTITUTE(SUBSTITUTE(SUBSTITUTE($NA45,"~","~~"),"*","~*"),"?","~?"),'DADOS_MELHORIAS'!$AG$2:$AL$113,5,FALSE),0)=1,$NA45,""))</f>
        <v/>
      </c>
      <c r="OF45" s="161">
        <f>IF($NJ45=0,0,INDEX($Y$2:$Y$11,$NJ45))</f>
        <v/>
      </c>
      <c r="OG45" s="161">
        <f>IF($NJ45=0,0,INDEX($Z$2:$Z$11,$NJ45))</f>
        <v/>
      </c>
      <c r="OH45" s="161">
        <f>IF($NJ45=0,0,INDEX($AB$2:$AB$11,$NJ45))</f>
        <v/>
      </c>
      <c r="OI45" s="161">
        <f>IFERROR(VLOOKUP(SUBSTITUTE(SUBSTITUTE(SUBSTITUTE($NB45,"~","~~"),"*","~*"),"?","~?"),'DADOS_RESTRICOES'!$M$2:$Q$54,3,FALSE),0)</f>
        <v/>
      </c>
      <c r="OJ45" s="161">
        <f>IFERROR(VLOOKUP(SUBSTITUTE(SUBSTITUTE(SUBSTITUTE($NC45,"~","~~"),"*","~*"),"?","~?"),'DADOS_RESTRICOES'!$M$2:$Q$54,3,FALSE),0)</f>
        <v/>
      </c>
      <c r="OK45" s="161">
        <f>IFERROR(VLOOKUP(SUBSTITUTE(SUBSTITUTE(SUBSTITUTE($NB45,"~","~~"),"*","~*"),"?","~?"),'DADOS_RESTRICOES'!$M$2:$Q$54,2,FALSE),"")</f>
        <v/>
      </c>
      <c r="OL45" s="161">
        <f>IFERROR(VLOOKUP(SUBSTITUTE(SUBSTITUTE(SUBSTITUTE($NC45,"~","~~"),"*","~*"),"?","~?"),'DADOS_RESTRICOES'!$M$2:$Q$54,2,FALSE),"")</f>
        <v/>
      </c>
      <c r="OM45" s="161">
        <f>COUNTIF($NS45:$NW45,1)</f>
        <v/>
      </c>
      <c r="ON45" s="161">
        <f>COUNTIF($NS45:$NW45,2)</f>
        <v/>
      </c>
      <c r="OO45" s="161">
        <f>COUNTIF($NS45:$NW45,3)</f>
        <v/>
      </c>
      <c r="OP45" s="161">
        <f>COUNTIF($NS45:$NW45,4)</f>
        <v/>
      </c>
      <c r="OQ45" s="161">
        <f>COUNTIF($NS45:$NW45,5)</f>
        <v/>
      </c>
      <c r="OR45" s="161">
        <f>COUNTIF($NS45:$NW45,6)</f>
        <v/>
      </c>
      <c r="OS45" s="161">
        <f>COUNTIF($OI45:$OJ45,1)</f>
        <v/>
      </c>
      <c r="OT45" s="161">
        <f>COUNTIF($OI45:$OJ45,2)+$OF45</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IF($MS45=0,0,(IF(COUNTIF($RK45:$RN45,"Salto")&gt;0,1,0)+IF(COUNTIF($RK45:$RN45,"Queima")&gt;0,1,0)+IF(COUNTIF($RK45:$RN45,"Estilhaço")&gt;0,1,0))*FLOOR($PD45/2,1))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SUBSTITUTE(SUBSTITUTE(SUBSTITUTE($NB45,"~","~~"),"*","~*"),"?","~?"),'DADOS_RESTRICOES'!$M$2:$Q$54,4,FALSE),0)+IFERROR(VLOOKUP(SUBSTITUTE(SUBSTITUTE(SUBSTITUTE($NC45,"~","~~"),"*","~*"),"?","~?"),'DADOS_RESTRICOES'!$M$2:$Q$54,4,FALSE),0)&gt;1,$OK45&amp;" e "&amp;$OL45&amp;" são as duas de frequência",""),IF(AND((COUNTIF($RK45:$RN45,"Rápido")+COUNTIF($OK45:$OL45,"Rápido"))&gt;0,(COUNTIF($MX45:$NA45,"Atrasar")+COUNTIF($OK45:$OL45,"Atrasar"))&gt;0),"Rápido não entra com Atrasar",""),IF(AND((COUNTIF($RK45:$RN45,"Reação")+COUNTIF($OK45:$OL45,"Reação"))&gt;0,(COUNTIF($RK45:$RN45,"Rápido")+COUNTIF($OK45:$OL45,"Rápido"))&gt;0),"Reação não entra com Rápido",""),IF(AND((COUNTIF($RK45:$RN45,"Reação")+COUNTIF($OK45:$OL45,"Reação"))&gt;0,(COUNTIF($RK45:$RN45,"Armado")+COUNTIF($OK45:$OL45,"Armado"))&gt;0),"Reação não entra com Armado",""),IF(AND((COUNTIF($RK45:$RN45,"Reação")+COUNTIF($OK45:$OL45,"Reação"))&gt;0,(COUNTIF($MX45:$NA45,"Atrasar")+COUNTIF($OK45:$OL45,"Atrasar"))&gt;0),"Reação não entra com Atrasar",""),IF(AND((COUNTIF($RK45:$RN45,"Reação")+COUNTIF($OK45:$OL45,"Reação"))&gt;0,(COUNTIF($MX45:$NA45,"Parado")+COUNTIF($OK45:$OL45,"Parado"))&gt;0),"Reação não entra com Parado",""),IF(AND((COUNTIF($MX45:$NA45,"Atrasar")+COUNTIF($OK45:$OL45,"Atrasar"))&gt;0,(COUNTIF($MX45:$NA45,"Parado")+COUNTIF($OK45:$OL45,"Parado"))&gt;0),"Atrasar não entra com Parado",""),IF(AND((COUNTIF($RK45:$RN45,"Armado")+COUNTIF($OK45:$OL45,"Armado"))&gt;0,(COUNTIF($MX45:$NA45,"Carregar")+COUNTIF($OK45:$OL45,"Carregar"))&gt;0),"Armado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Resistência",""),IF(AND(COUNTIF($RK45:$RN45,"Inescapável")&gt;0,OR($OU45&gt;1,$OV45&gt;0)),"Inescapável não aceita outra peça",""),IF(AND($MS45&gt;0,$PD45*IF(COUNTIF($RK45:$RN45,"Remate")&gt;0,1.25,1)+$PE45&gt;4*$MS45),($PD45*IF(COUNTIF($RK45:$RN45,"Remate")&gt;0,1.25,1)+$PE45)&amp;" dados somando repetições"&amp;IF(COUNTIF($RK45:$RN45,"Remate")&gt;0," e o Remate","")&amp;": o teto da Classe "&amp;$MS45&amp;" é "&amp;4*$MS45,""))),IF(AND($MX45&lt;&gt;"",COUNTIF('DADOS_MELHORIAS'!$O$2:$O$113,SUBSTITUTE(SUBSTITUTE(SUBSTITUTE($MX45,"~","~~"),"*","~*"),"?","~?"))=0),"Melhoria não cadastrada ou com erro: "&amp;$MX45,""),IF(AND($MY45&lt;&gt;"",COUNTIF('DADOS_MELHORIAS'!$O$2:$O$113,SUBSTITUTE(SUBSTITUTE(SUBSTITUTE($MY45,"~","~~"),"*","~*"),"?","~?"))=0),"Melhoria não cadastrada ou com erro: "&amp;$MY45,""),IF(AND($MZ45&lt;&gt;"",COUNTIF('DADOS_MELHORIAS'!$O$2:$O$113,SUBSTITUTE(SUBSTITUTE(SUBSTITUTE($MZ45,"~","~~"),"*","~*"),"?","~?"))=0),"Melhoria não cadastrada ou com erro: "&amp;$MZ45,""),IF(AND($NA45&lt;&gt;"",COUNTIF('DADOS_MELHORIAS'!$O$2:$O$113,SUBSTITUTE(SUBSTITUTE(SUBSTITUTE($NA45,"~","~~"),"*","~*"),"?","~?"))=0),"Melhoria não cadastrada ou com erro: "&amp;$NA45,""),IF(AND($NB45&lt;&gt;"",COUNTIF('DADOS_RESTRICOES'!$M$2:$M$54,SUBSTITUTE(SUBSTITUTE(SUBSTITUTE($NB45,"~","~~"),"*","~*"),"?","~?"))=0),"Restrição não cadastrada ou com erro: "&amp;$NB45,""),IF(AND($NC45&lt;&gt;"",COUNTIF('DADOS_RESTRICOES'!$M$2:$M$54,SUBSTITUTE(SUBSTITUTE(SUBSTITUTE($NC45,"~","~~"),"*","~*"),"?","~?"))=0),"Restrição não cadastrada ou com erro: "&amp;$NC45,"")))</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dela",IF(COUNTIF($OK45:$OL45,"Atrasar")&gt;0,"Sua Ação Completa",IF(COUNTIF($RK45:$RN45,"Rápido")&gt;0,"Sua Bônus",IF(COUNTIF($RK45:$RN45,"Reação")&gt;0,"Sua Reação","Sua Padrão")))&amp;" + a básica dela"&amp;IF(COUNTIF($RK45:$RN45,"Reação")&gt;0," e a coletiva","")&amp;IF(COUNTIF($OK45:$OL45,"Carregar")&gt;0," · em dois turnos","")))</f>
        <v/>
      </c>
      <c r="QC45" s="161">
        <f>IF($MW45&lt;&gt;"",$MW45,IF($NJ45=0,"",INDEX($AA$2:$AA$11,$NJ45)))</f>
        <v/>
      </c>
      <c r="QD45" s="161">
        <f>IF(OR($ND45=0,$NJ45=0),"",IF(COUNTIF($RK45:$RN45,"Inescapável")&gt;0,"Automático",IF($QC45="Ataque",IF($NH45="","Ataque","Ataque "&amp;IF(($NH45+2*IF(COUNTIF($RK45:$RN45,"Precisão")&gt;0,1,0))&gt;=0,"+","−")&amp;ABS(($NH45+2*IF(COUNTIF($RK45:$RN45,"Precisão")&gt;0,1,0))))&amp;IF($OD45&gt;0," · TR"&amp;IF($NI45="",""," CD "&amp;$NI45),""),IF(LEFT($QC45,2)="TR",$QC45&amp;IF($NI45="",""," · CD "&amp;$NI45)&amp;IF(COUNTIF($RK45:$RN45,"Certeiro")&gt;0,"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COUNTIF($RK45:$RN45,"Longe")+3*COUNTIF($RK45:$RN45,"Muito Longe")</f>
        <v/>
      </c>
      <c r="QG45" s="161">
        <f>COUNTIF($RK45:$RN45,"Maior")+3*COUNTIF($RK45:$RN45,"Muito Maior")</f>
        <v/>
      </c>
      <c r="QH45" s="161">
        <f>IF($NJ45=0,0,CHOOSE(1+INDEX($AC$2:$AC$11,$NJ45),0,$QF45,$QG45,$QF45+$QG45))</f>
        <v/>
      </c>
      <c r="QI45" s="161">
        <f>IF($NJ45=0,0,CHOOSE(1+INDEX($AD$2:$AD$11,$NJ45),0,$QF45,$QG45,$QF45+$QG45))</f>
        <v/>
      </c>
      <c r="QJ45" s="161">
        <f>IF(OR($ND45=0,$NJ45=0),"",INDEX($AI$2:$AN$41,($NJ45-1)*4+IF($MS45=0,1,IF($MS45&lt;=5,2,IF($MS45=6,3,4))),1+MIN(5,$QH45))&amp;INDEX($AO$2:$AT$41,($NJ45-1)*4+IF($MS45=0,1,IF($MS45&lt;=5,2,IF($MS45=6,3,4))),1+MIN(5,$QI45))&amp;IF(INDEX($AE$2:$AE$11,$NJ45)=1,IF(COUNTIF($RK45:$RN45,"Mais Um")&gt;0," · +"&amp;COUNTIF($RK45:$RN45,"Mais Um")&amp;IF(COUNTIF($RK45:$RN45,"Mais Um")&gt;1," alvos"," alvo"),"")&amp;IF(COUNTIF($RK45:$RN45,"Rajada")&gt;0,IF($MS45=0,"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c r="RK45">
        <f>IF($MX45="","",IFERROR(VLOOKUP(SUBSTITUTE(SUBSTITUTE(SUBSTITUTE($MX45,"~","~~"),"*","~*"),"?","~?"),'DADOS_MELHORIAS'!$O$2:$X$113,10,FALSE),$MX45))</f>
        <v/>
      </c>
      <c r="RL45">
        <f>IF($MY45="","",IFERROR(VLOOKUP(SUBSTITUTE(SUBSTITUTE(SUBSTITUTE($MY45,"~","~~"),"*","~*"),"?","~?"),'DADOS_MELHORIAS'!$O$2:$X$113,10,FALSE),$MY45))</f>
        <v/>
      </c>
      <c r="RM45">
        <f>IF($MZ45="","",IFERROR(VLOOKUP(SUBSTITUTE(SUBSTITUTE(SUBSTITUTE($MZ45,"~","~~"),"*","~*"),"?","~?"),'DADOS_MELHORIAS'!$O$2:$X$113,10,FALSE),$MZ45))</f>
        <v/>
      </c>
      <c r="RN45">
        <f>IF($NA45="","",IFERROR(VLOOKUP(SUBSTITUTE(SUBSTITUTE(SUBSTITUTE($NA45,"~","~~"),"*","~*"),"?","~?"),'DADOS_MELHORIAS'!$O$2:$X$113,10,FALSE),$NA45))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IFERROR(MATCH($MU46,$V$2:$V$11,0),0)</f>
        <v/>
      </c>
      <c r="NK46" s="161">
        <f>IFERROR(VLOOKUP(SUBSTITUTE(SUBSTITUTE(SUBSTITUTE($MX46,"~","~~"),"*","~*"),"?","~?"),'DADOS_MELHORIAS'!$AG$2:$AL$113,2,FALSE),"")</f>
        <v/>
      </c>
      <c r="NL46" s="161">
        <f>IFERROR(VLOOKUP(SUBSTITUTE(SUBSTITUTE(SUBSTITUTE($MY46,"~","~~"),"*","~*"),"?","~?"),'DADOS_MELHORIAS'!$AG$2:$AL$113,2,FALSE),"")</f>
        <v/>
      </c>
      <c r="NM46" s="161">
        <f>IFERROR(VLOOKUP(SUBSTITUTE(SUBSTITUTE(SUBSTITUTE($MZ46,"~","~~"),"*","~*"),"?","~?"),'DADOS_MELHORIAS'!$AG$2:$AL$113,2,FALSE),"")</f>
        <v/>
      </c>
      <c r="NN46" s="161">
        <f>IFERROR(VLOOKUP(SUBSTITUTE(SUBSTITUTE(SUBSTITUTE($NA46,"~","~~"),"*","~*"),"?","~?"),'DADOS_MELHORIAS'!$AG$2:$AL$113,2,FALSE),"")</f>
        <v/>
      </c>
      <c r="NO46" s="161">
        <f>IFERROR(VLOOKUP(SUBSTITUTE(SUBSTITUTE(SUBSTITUTE($MX46,"~","~~"),"*","~*"),"?","~?"),'DADOS_MELHORIAS'!$AG$2:$AL$113,3,FALSE),0)</f>
        <v/>
      </c>
      <c r="NP46" s="161">
        <f>IFERROR(VLOOKUP(SUBSTITUTE(SUBSTITUTE(SUBSTITUTE($MY46,"~","~~"),"*","~*"),"?","~?"),'DADOS_MELHORIAS'!$AG$2:$AL$113,3,FALSE),0)</f>
        <v/>
      </c>
      <c r="NQ46" s="161">
        <f>IFERROR(VLOOKUP(SUBSTITUTE(SUBSTITUTE(SUBSTITUTE($MZ46,"~","~~"),"*","~*"),"?","~?"),'DADOS_MELHORIAS'!$AG$2:$AL$113,3,FALSE),0)</f>
        <v/>
      </c>
      <c r="NR46" s="161">
        <f>IFERROR(VLOOKUP(SUBSTITUTE(SUBSTITUTE(SUBSTITUTE($NA46,"~","~~"),"*","~*"),"?","~?"),'DADOS_MELHORIAS'!$AG$2:$AL$113,3,FALSE),0)</f>
        <v/>
      </c>
      <c r="NS46" s="161">
        <f>IF($MS46=0,0,IF($NJ46=0,0,INDEX($X$2:$X$11,$NJ46)))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IF($NJ46=0,0,IF(INDEX($W$2:$W$11,$NJ46)="",0,IF((COUNTIF(INDEX($EL$2:$EP$13,$MO46,0),INDEX($W$2:$W$11,$NJ46))+COUNTIF(INDEX($QV$2:$QY$13,$MO46,0),INDEX($W$2:$W$11,$NJ46)))=0,1,0)))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SUBSTITUTE(SUBSTITUTE(SUBSTITUTE($MX46,"~","~~"),"*","~*"),"?","~?"),'DADOS_MELHORIAS'!$AG$2:$AL$113,4,FALSE),0)+IFERROR(VLOOKUP(SUBSTITUTE(SUBSTITUTE(SUBSTITUTE($MY46,"~","~~"),"*","~*"),"?","~?"),'DADOS_MELHORIAS'!$AG$2:$AL$113,4,FALSE),0)+IFERROR(VLOOKUP(SUBSTITUTE(SUBSTITUTE(SUBSTITUTE($MZ46,"~","~~"),"*","~*"),"?","~?"),'DADOS_MELHORIAS'!$AG$2:$AL$113,4,FALSE),0)+IFERROR(VLOOKUP(SUBSTITUTE(SUBSTITUTE(SUBSTITUTE($NA46,"~","~~"),"*","~*"),"?","~?"),'DADOS_MELHORIAS'!$AG$2:$AL$113,4,FALSE),0)</f>
        <v/>
      </c>
      <c r="OD46" s="161">
        <f>IFERROR(VLOOKUP(SUBSTITUTE(SUBSTITUTE(SUBSTITUTE($MX46,"~","~~"),"*","~*"),"?","~?"),'DADOS_MELHORIAS'!$AG$2:$AL$113,6,FALSE),0)+IFERROR(VLOOKUP(SUBSTITUTE(SUBSTITUTE(SUBSTITUTE($MY46,"~","~~"),"*","~*"),"?","~?"),'DADOS_MELHORIAS'!$AG$2:$AL$113,6,FALSE),0)+IFERROR(VLOOKUP(SUBSTITUTE(SUBSTITUTE(SUBSTITUTE($MZ46,"~","~~"),"*","~*"),"?","~?"),'DADOS_MELHORIAS'!$AG$2:$AL$113,6,FALSE),0)+IFERROR(VLOOKUP(SUBSTITUTE(SUBSTITUTE(SUBSTITUTE($NA46,"~","~~"),"*","~*"),"?","~?"),'DADOS_MELHORIAS'!$AG$2:$AL$113,6,FALSE),0)</f>
        <v/>
      </c>
      <c r="OE46" s="161">
        <f>TEXTJOIN(", ",TRUE,IF(IFERROR(VLOOKUP(SUBSTITUTE(SUBSTITUTE(SUBSTITUTE($MX46,"~","~~"),"*","~*"),"?","~?"),'DADOS_MELHORIAS'!$AG$2:$AL$113,5,FALSE),0)=1,$MX46,""),IF(IFERROR(VLOOKUP(SUBSTITUTE(SUBSTITUTE(SUBSTITUTE($MY46,"~","~~"),"*","~*"),"?","~?"),'DADOS_MELHORIAS'!$AG$2:$AL$113,5,FALSE),0)=1,$MY46,""),IF(IFERROR(VLOOKUP(SUBSTITUTE(SUBSTITUTE(SUBSTITUTE($MZ46,"~","~~"),"*","~*"),"?","~?"),'DADOS_MELHORIAS'!$AG$2:$AL$113,5,FALSE),0)=1,$MZ46,""),IF(IFERROR(VLOOKUP(SUBSTITUTE(SUBSTITUTE(SUBSTITUTE($NA46,"~","~~"),"*","~*"),"?","~?"),'DADOS_MELHORIAS'!$AG$2:$AL$113,5,FALSE),0)=1,$NA46,""))</f>
        <v/>
      </c>
      <c r="OF46" s="161">
        <f>IF($NJ46=0,0,INDEX($Y$2:$Y$11,$NJ46))</f>
        <v/>
      </c>
      <c r="OG46" s="161">
        <f>IF($NJ46=0,0,INDEX($Z$2:$Z$11,$NJ46))</f>
        <v/>
      </c>
      <c r="OH46" s="161">
        <f>IF($NJ46=0,0,INDEX($AB$2:$AB$11,$NJ46))</f>
        <v/>
      </c>
      <c r="OI46" s="161">
        <f>IFERROR(VLOOKUP(SUBSTITUTE(SUBSTITUTE(SUBSTITUTE($NB46,"~","~~"),"*","~*"),"?","~?"),'DADOS_RESTRICOES'!$M$2:$Q$54,3,FALSE),0)</f>
        <v/>
      </c>
      <c r="OJ46" s="161">
        <f>IFERROR(VLOOKUP(SUBSTITUTE(SUBSTITUTE(SUBSTITUTE($NC46,"~","~~"),"*","~*"),"?","~?"),'DADOS_RESTRICOES'!$M$2:$Q$54,3,FALSE),0)</f>
        <v/>
      </c>
      <c r="OK46" s="161">
        <f>IFERROR(VLOOKUP(SUBSTITUTE(SUBSTITUTE(SUBSTITUTE($NB46,"~","~~"),"*","~*"),"?","~?"),'DADOS_RESTRICOES'!$M$2:$Q$54,2,FALSE),"")</f>
        <v/>
      </c>
      <c r="OL46" s="161">
        <f>IFERROR(VLOOKUP(SUBSTITUTE(SUBSTITUTE(SUBSTITUTE($NC46,"~","~~"),"*","~*"),"?","~?"),'DADOS_RESTRICOES'!$M$2:$Q$54,2,FALSE),"")</f>
        <v/>
      </c>
      <c r="OM46" s="161">
        <f>COUNTIF($NS46:$NW46,1)</f>
        <v/>
      </c>
      <c r="ON46" s="161">
        <f>COUNTIF($NS46:$NW46,2)</f>
        <v/>
      </c>
      <c r="OO46" s="161">
        <f>COUNTIF($NS46:$NW46,3)</f>
        <v/>
      </c>
      <c r="OP46" s="161">
        <f>COUNTIF($NS46:$NW46,4)</f>
        <v/>
      </c>
      <c r="OQ46" s="161">
        <f>COUNTIF($NS46:$NW46,5)</f>
        <v/>
      </c>
      <c r="OR46" s="161">
        <f>COUNTIF($NS46:$NW46,6)</f>
        <v/>
      </c>
      <c r="OS46" s="161">
        <f>COUNTIF($OI46:$OJ46,1)</f>
        <v/>
      </c>
      <c r="OT46" s="161">
        <f>COUNTIF($OI46:$OJ46,2)+$OF46</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IF($MS46=0,0,(IF(COUNTIF($RK46:$RN46,"Salto")&gt;0,1,0)+IF(COUNTIF($RK46:$RN46,"Queima")&gt;0,1,0)+IF(COUNTIF($RK46:$RN46,"Estilhaço")&gt;0,1,0))*FLOOR($PD46/2,1))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SUBSTITUTE(SUBSTITUTE(SUBSTITUTE($NB46,"~","~~"),"*","~*"),"?","~?"),'DADOS_RESTRICOES'!$M$2:$Q$54,4,FALSE),0)+IFERROR(VLOOKUP(SUBSTITUTE(SUBSTITUTE(SUBSTITUTE($NC46,"~","~~"),"*","~*"),"?","~?"),'DADOS_RESTRICOES'!$M$2:$Q$54,4,FALSE),0)&gt;1,$OK46&amp;" e "&amp;$OL46&amp;" são as duas de frequência",""),IF(AND((COUNTIF($RK46:$RN46,"Rápido")+COUNTIF($OK46:$OL46,"Rápido"))&gt;0,(COUNTIF($MX46:$NA46,"Atrasar")+COUNTIF($OK46:$OL46,"Atrasar"))&gt;0),"Rápido não entra com Atrasar",""),IF(AND((COUNTIF($RK46:$RN46,"Reação")+COUNTIF($OK46:$OL46,"Reação"))&gt;0,(COUNTIF($RK46:$RN46,"Rápido")+COUNTIF($OK46:$OL46,"Rápido"))&gt;0),"Reação não entra com Rápido",""),IF(AND((COUNTIF($RK46:$RN46,"Reação")+COUNTIF($OK46:$OL46,"Reação"))&gt;0,(COUNTIF($RK46:$RN46,"Armado")+COUNTIF($OK46:$OL46,"Armado"))&gt;0),"Reação não entra com Armado",""),IF(AND((COUNTIF($RK46:$RN46,"Reação")+COUNTIF($OK46:$OL46,"Reação"))&gt;0,(COUNTIF($MX46:$NA46,"Atrasar")+COUNTIF($OK46:$OL46,"Atrasar"))&gt;0),"Reação não entra com Atrasar",""),IF(AND((COUNTIF($RK46:$RN46,"Reação")+COUNTIF($OK46:$OL46,"Reação"))&gt;0,(COUNTIF($MX46:$NA46,"Parado")+COUNTIF($OK46:$OL46,"Parado"))&gt;0),"Reação não entra com Parado",""),IF(AND((COUNTIF($MX46:$NA46,"Atrasar")+COUNTIF($OK46:$OL46,"Atrasar"))&gt;0,(COUNTIF($MX46:$NA46,"Parado")+COUNTIF($OK46:$OL46,"Parado"))&gt;0),"Atrasar não entra com Parado",""),IF(AND((COUNTIF($RK46:$RN46,"Armado")+COUNTIF($OK46:$OL46,"Armado"))&gt;0,(COUNTIF($MX46:$NA46,"Carregar")+COUNTIF($OK46:$OL46,"Carregar"))&gt;0),"Armado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Resistência",""),IF(AND(COUNTIF($RK46:$RN46,"Inescapável")&gt;0,OR($OU46&gt;1,$OV46&gt;0)),"Inescapável não aceita outra peça",""),IF(AND($MS46&gt;0,$PD46*IF(COUNTIF($RK46:$RN46,"Remate")&gt;0,1.25,1)+$PE46&gt;4*$MS46),($PD46*IF(COUNTIF($RK46:$RN46,"Remate")&gt;0,1.25,1)+$PE46)&amp;" dados somando repetições"&amp;IF(COUNTIF($RK46:$RN46,"Remate")&gt;0," e o Remate","")&amp;": o teto da Classe "&amp;$MS46&amp;" é "&amp;4*$MS46,""))),IF(AND($MX46&lt;&gt;"",COUNTIF('DADOS_MELHORIAS'!$O$2:$O$113,SUBSTITUTE(SUBSTITUTE(SUBSTITUTE($MX46,"~","~~"),"*","~*"),"?","~?"))=0),"Melhoria não cadastrada ou com erro: "&amp;$MX46,""),IF(AND($MY46&lt;&gt;"",COUNTIF('DADOS_MELHORIAS'!$O$2:$O$113,SUBSTITUTE(SUBSTITUTE(SUBSTITUTE($MY46,"~","~~"),"*","~*"),"?","~?"))=0),"Melhoria não cadastrada ou com erro: "&amp;$MY46,""),IF(AND($MZ46&lt;&gt;"",COUNTIF('DADOS_MELHORIAS'!$O$2:$O$113,SUBSTITUTE(SUBSTITUTE(SUBSTITUTE($MZ46,"~","~~"),"*","~*"),"?","~?"))=0),"Melhoria não cadastrada ou com erro: "&amp;$MZ46,""),IF(AND($NA46&lt;&gt;"",COUNTIF('DADOS_MELHORIAS'!$O$2:$O$113,SUBSTITUTE(SUBSTITUTE(SUBSTITUTE($NA46,"~","~~"),"*","~*"),"?","~?"))=0),"Melhoria não cadastrada ou com erro: "&amp;$NA46,""),IF(AND($NB46&lt;&gt;"",COUNTIF('DADOS_RESTRICOES'!$M$2:$M$54,SUBSTITUTE(SUBSTITUTE(SUBSTITUTE($NB46,"~","~~"),"*","~*"),"?","~?"))=0),"Restrição não cadastrada ou com erro: "&amp;$NB46,""),IF(AND($NC46&lt;&gt;"",COUNTIF('DADOS_RESTRICOES'!$M$2:$M$54,SUBSTITUTE(SUBSTITUTE(SUBSTITUTE($NC46,"~","~~"),"*","~*"),"?","~?"))=0),"Restrição não cadastrada ou com erro: "&amp;$NC46,"")))</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dela",IF(COUNTIF($OK46:$OL46,"Atrasar")&gt;0,"Sua Ação Completa",IF(COUNTIF($RK46:$RN46,"Rápido")&gt;0,"Sua Bônus",IF(COUNTIF($RK46:$RN46,"Reação")&gt;0,"Sua Reação","Sua Padrão")))&amp;" + a básica dela"&amp;IF(COUNTIF($RK46:$RN46,"Reação")&gt;0," e a coletiva","")&amp;IF(COUNTIF($OK46:$OL46,"Carregar")&gt;0," · em dois turnos","")))</f>
        <v/>
      </c>
      <c r="QC46" s="161">
        <f>IF($MW46&lt;&gt;"",$MW46,IF($NJ46=0,"",INDEX($AA$2:$AA$11,$NJ46)))</f>
        <v/>
      </c>
      <c r="QD46" s="161">
        <f>IF(OR($ND46=0,$NJ46=0),"",IF(COUNTIF($RK46:$RN46,"Inescapável")&gt;0,"Automático",IF($QC46="Ataque",IF($NH46="","Ataque","Ataque "&amp;IF(($NH46+2*IF(COUNTIF($RK46:$RN46,"Precisão")&gt;0,1,0))&gt;=0,"+","−")&amp;ABS(($NH46+2*IF(COUNTIF($RK46:$RN46,"Precisão")&gt;0,1,0))))&amp;IF($OD46&gt;0," · TR"&amp;IF($NI46="",""," CD "&amp;$NI46),""),IF(LEFT($QC46,2)="TR",$QC46&amp;IF($NI46="",""," · CD "&amp;$NI46)&amp;IF(COUNTIF($RK46:$RN46,"Certeiro")&gt;0,"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COUNTIF($RK46:$RN46,"Longe")+3*COUNTIF($RK46:$RN46,"Muito Longe")</f>
        <v/>
      </c>
      <c r="QG46" s="161">
        <f>COUNTIF($RK46:$RN46,"Maior")+3*COUNTIF($RK46:$RN46,"Muito Maior")</f>
        <v/>
      </c>
      <c r="QH46" s="161">
        <f>IF($NJ46=0,0,CHOOSE(1+INDEX($AC$2:$AC$11,$NJ46),0,$QF46,$QG46,$QF46+$QG46))</f>
        <v/>
      </c>
      <c r="QI46" s="161">
        <f>IF($NJ46=0,0,CHOOSE(1+INDEX($AD$2:$AD$11,$NJ46),0,$QF46,$QG46,$QF46+$QG46))</f>
        <v/>
      </c>
      <c r="QJ46" s="161">
        <f>IF(OR($ND46=0,$NJ46=0),"",INDEX($AI$2:$AN$41,($NJ46-1)*4+IF($MS46=0,1,IF($MS46&lt;=5,2,IF($MS46=6,3,4))),1+MIN(5,$QH46))&amp;INDEX($AO$2:$AT$41,($NJ46-1)*4+IF($MS46=0,1,IF($MS46&lt;=5,2,IF($MS46=6,3,4))),1+MIN(5,$QI46))&amp;IF(INDEX($AE$2:$AE$11,$NJ46)=1,IF(COUNTIF($RK46:$RN46,"Mais Um")&gt;0," · +"&amp;COUNTIF($RK46:$RN46,"Mais Um")&amp;IF(COUNTIF($RK46:$RN46,"Mais Um")&gt;1," alvos"," alvo"),"")&amp;IF(COUNTIF($RK46:$RN46,"Rajada")&gt;0,IF($MS46=0,"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c r="RK46">
        <f>IF($MX46="","",IFERROR(VLOOKUP(SUBSTITUTE(SUBSTITUTE(SUBSTITUTE($MX46,"~","~~"),"*","~*"),"?","~?"),'DADOS_MELHORIAS'!$O$2:$X$113,10,FALSE),$MX46))</f>
        <v/>
      </c>
      <c r="RL46">
        <f>IF($MY46="","",IFERROR(VLOOKUP(SUBSTITUTE(SUBSTITUTE(SUBSTITUTE($MY46,"~","~~"),"*","~*"),"?","~?"),'DADOS_MELHORIAS'!$O$2:$X$113,10,FALSE),$MY46))</f>
        <v/>
      </c>
      <c r="RM46">
        <f>IF($MZ46="","",IFERROR(VLOOKUP(SUBSTITUTE(SUBSTITUTE(SUBSTITUTE($MZ46,"~","~~"),"*","~*"),"?","~?"),'DADOS_MELHORIAS'!$O$2:$X$113,10,FALSE),$MZ46))</f>
        <v/>
      </c>
      <c r="RN46">
        <f>IF($NA46="","",IFERROR(VLOOKUP(SUBSTITUTE(SUBSTITUTE(SUBSTITUTE($NA46,"~","~~"),"*","~*"),"?","~?"),'DADOS_MELHORIAS'!$O$2:$X$113,10,FALSE),$NA46))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IFERROR(MATCH($MU47,$V$2:$V$11,0),0)</f>
        <v/>
      </c>
      <c r="NK47" s="161">
        <f>IFERROR(VLOOKUP(SUBSTITUTE(SUBSTITUTE(SUBSTITUTE($MX47,"~","~~"),"*","~*"),"?","~?"),'DADOS_MELHORIAS'!$AG$2:$AL$113,2,FALSE),"")</f>
        <v/>
      </c>
      <c r="NL47" s="161">
        <f>IFERROR(VLOOKUP(SUBSTITUTE(SUBSTITUTE(SUBSTITUTE($MY47,"~","~~"),"*","~*"),"?","~?"),'DADOS_MELHORIAS'!$AG$2:$AL$113,2,FALSE),"")</f>
        <v/>
      </c>
      <c r="NM47" s="161">
        <f>IFERROR(VLOOKUP(SUBSTITUTE(SUBSTITUTE(SUBSTITUTE($MZ47,"~","~~"),"*","~*"),"?","~?"),'DADOS_MELHORIAS'!$AG$2:$AL$113,2,FALSE),"")</f>
        <v/>
      </c>
      <c r="NN47" s="161">
        <f>IFERROR(VLOOKUP(SUBSTITUTE(SUBSTITUTE(SUBSTITUTE($NA47,"~","~~"),"*","~*"),"?","~?"),'DADOS_MELHORIAS'!$AG$2:$AL$113,2,FALSE),"")</f>
        <v/>
      </c>
      <c r="NO47" s="161">
        <f>IFERROR(VLOOKUP(SUBSTITUTE(SUBSTITUTE(SUBSTITUTE($MX47,"~","~~"),"*","~*"),"?","~?"),'DADOS_MELHORIAS'!$AG$2:$AL$113,3,FALSE),0)</f>
        <v/>
      </c>
      <c r="NP47" s="161">
        <f>IFERROR(VLOOKUP(SUBSTITUTE(SUBSTITUTE(SUBSTITUTE($MY47,"~","~~"),"*","~*"),"?","~?"),'DADOS_MELHORIAS'!$AG$2:$AL$113,3,FALSE),0)</f>
        <v/>
      </c>
      <c r="NQ47" s="161">
        <f>IFERROR(VLOOKUP(SUBSTITUTE(SUBSTITUTE(SUBSTITUTE($MZ47,"~","~~"),"*","~*"),"?","~?"),'DADOS_MELHORIAS'!$AG$2:$AL$113,3,FALSE),0)</f>
        <v/>
      </c>
      <c r="NR47" s="161">
        <f>IFERROR(VLOOKUP(SUBSTITUTE(SUBSTITUTE(SUBSTITUTE($NA47,"~","~~"),"*","~*"),"?","~?"),'DADOS_MELHORIAS'!$AG$2:$AL$113,3,FALSE),0)</f>
        <v/>
      </c>
      <c r="NS47" s="161">
        <f>IF($MS47=0,0,IF($NJ47=0,0,INDEX($X$2:$X$11,$NJ47)))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IF($NJ47=0,0,IF(INDEX($W$2:$W$11,$NJ47)="",0,IF((COUNTIF(INDEX($EL$2:$EP$13,$MO47,0),INDEX($W$2:$W$11,$NJ47))+COUNTIF(INDEX($QV$2:$QY$13,$MO47,0),INDEX($W$2:$W$11,$NJ47)))=0,1,0)))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SUBSTITUTE(SUBSTITUTE(SUBSTITUTE($MX47,"~","~~"),"*","~*"),"?","~?"),'DADOS_MELHORIAS'!$AG$2:$AL$113,4,FALSE),0)+IFERROR(VLOOKUP(SUBSTITUTE(SUBSTITUTE(SUBSTITUTE($MY47,"~","~~"),"*","~*"),"?","~?"),'DADOS_MELHORIAS'!$AG$2:$AL$113,4,FALSE),0)+IFERROR(VLOOKUP(SUBSTITUTE(SUBSTITUTE(SUBSTITUTE($MZ47,"~","~~"),"*","~*"),"?","~?"),'DADOS_MELHORIAS'!$AG$2:$AL$113,4,FALSE),0)+IFERROR(VLOOKUP(SUBSTITUTE(SUBSTITUTE(SUBSTITUTE($NA47,"~","~~"),"*","~*"),"?","~?"),'DADOS_MELHORIAS'!$AG$2:$AL$113,4,FALSE),0)</f>
        <v/>
      </c>
      <c r="OD47" s="161">
        <f>IFERROR(VLOOKUP(SUBSTITUTE(SUBSTITUTE(SUBSTITUTE($MX47,"~","~~"),"*","~*"),"?","~?"),'DADOS_MELHORIAS'!$AG$2:$AL$113,6,FALSE),0)+IFERROR(VLOOKUP(SUBSTITUTE(SUBSTITUTE(SUBSTITUTE($MY47,"~","~~"),"*","~*"),"?","~?"),'DADOS_MELHORIAS'!$AG$2:$AL$113,6,FALSE),0)+IFERROR(VLOOKUP(SUBSTITUTE(SUBSTITUTE(SUBSTITUTE($MZ47,"~","~~"),"*","~*"),"?","~?"),'DADOS_MELHORIAS'!$AG$2:$AL$113,6,FALSE),0)+IFERROR(VLOOKUP(SUBSTITUTE(SUBSTITUTE(SUBSTITUTE($NA47,"~","~~"),"*","~*"),"?","~?"),'DADOS_MELHORIAS'!$AG$2:$AL$113,6,FALSE),0)</f>
        <v/>
      </c>
      <c r="OE47" s="161">
        <f>TEXTJOIN(", ",TRUE,IF(IFERROR(VLOOKUP(SUBSTITUTE(SUBSTITUTE(SUBSTITUTE($MX47,"~","~~"),"*","~*"),"?","~?"),'DADOS_MELHORIAS'!$AG$2:$AL$113,5,FALSE),0)=1,$MX47,""),IF(IFERROR(VLOOKUP(SUBSTITUTE(SUBSTITUTE(SUBSTITUTE($MY47,"~","~~"),"*","~*"),"?","~?"),'DADOS_MELHORIAS'!$AG$2:$AL$113,5,FALSE),0)=1,$MY47,""),IF(IFERROR(VLOOKUP(SUBSTITUTE(SUBSTITUTE(SUBSTITUTE($MZ47,"~","~~"),"*","~*"),"?","~?"),'DADOS_MELHORIAS'!$AG$2:$AL$113,5,FALSE),0)=1,$MZ47,""),IF(IFERROR(VLOOKUP(SUBSTITUTE(SUBSTITUTE(SUBSTITUTE($NA47,"~","~~"),"*","~*"),"?","~?"),'DADOS_MELHORIAS'!$AG$2:$AL$113,5,FALSE),0)=1,$NA47,""))</f>
        <v/>
      </c>
      <c r="OF47" s="161">
        <f>IF($NJ47=0,0,INDEX($Y$2:$Y$11,$NJ47))</f>
        <v/>
      </c>
      <c r="OG47" s="161">
        <f>IF($NJ47=0,0,INDEX($Z$2:$Z$11,$NJ47))</f>
        <v/>
      </c>
      <c r="OH47" s="161">
        <f>IF($NJ47=0,0,INDEX($AB$2:$AB$11,$NJ47))</f>
        <v/>
      </c>
      <c r="OI47" s="161">
        <f>IFERROR(VLOOKUP(SUBSTITUTE(SUBSTITUTE(SUBSTITUTE($NB47,"~","~~"),"*","~*"),"?","~?"),'DADOS_RESTRICOES'!$M$2:$Q$54,3,FALSE),0)</f>
        <v/>
      </c>
      <c r="OJ47" s="161">
        <f>IFERROR(VLOOKUP(SUBSTITUTE(SUBSTITUTE(SUBSTITUTE($NC47,"~","~~"),"*","~*"),"?","~?"),'DADOS_RESTRICOES'!$M$2:$Q$54,3,FALSE),0)</f>
        <v/>
      </c>
      <c r="OK47" s="161">
        <f>IFERROR(VLOOKUP(SUBSTITUTE(SUBSTITUTE(SUBSTITUTE($NB47,"~","~~"),"*","~*"),"?","~?"),'DADOS_RESTRICOES'!$M$2:$Q$54,2,FALSE),"")</f>
        <v/>
      </c>
      <c r="OL47" s="161">
        <f>IFERROR(VLOOKUP(SUBSTITUTE(SUBSTITUTE(SUBSTITUTE($NC47,"~","~~"),"*","~*"),"?","~?"),'DADOS_RESTRICOES'!$M$2:$Q$54,2,FALSE),"")</f>
        <v/>
      </c>
      <c r="OM47" s="161">
        <f>COUNTIF($NS47:$NW47,1)</f>
        <v/>
      </c>
      <c r="ON47" s="161">
        <f>COUNTIF($NS47:$NW47,2)</f>
        <v/>
      </c>
      <c r="OO47" s="161">
        <f>COUNTIF($NS47:$NW47,3)</f>
        <v/>
      </c>
      <c r="OP47" s="161">
        <f>COUNTIF($NS47:$NW47,4)</f>
        <v/>
      </c>
      <c r="OQ47" s="161">
        <f>COUNTIF($NS47:$NW47,5)</f>
        <v/>
      </c>
      <c r="OR47" s="161">
        <f>COUNTIF($NS47:$NW47,6)</f>
        <v/>
      </c>
      <c r="OS47" s="161">
        <f>COUNTIF($OI47:$OJ47,1)</f>
        <v/>
      </c>
      <c r="OT47" s="161">
        <f>COUNTIF($OI47:$OJ47,2)+$OF47</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IF($MS47=0,0,(IF(COUNTIF($RK47:$RN47,"Salto")&gt;0,1,0)+IF(COUNTIF($RK47:$RN47,"Queima")&gt;0,1,0)+IF(COUNTIF($RK47:$RN47,"Estilhaço")&gt;0,1,0))*FLOOR($PD47/2,1))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SUBSTITUTE(SUBSTITUTE(SUBSTITUTE($NB47,"~","~~"),"*","~*"),"?","~?"),'DADOS_RESTRICOES'!$M$2:$Q$54,4,FALSE),0)+IFERROR(VLOOKUP(SUBSTITUTE(SUBSTITUTE(SUBSTITUTE($NC47,"~","~~"),"*","~*"),"?","~?"),'DADOS_RESTRICOES'!$M$2:$Q$54,4,FALSE),0)&gt;1,$OK47&amp;" e "&amp;$OL47&amp;" são as duas de frequência",""),IF(AND((COUNTIF($RK47:$RN47,"Rápido")+COUNTIF($OK47:$OL47,"Rápido"))&gt;0,(COUNTIF($MX47:$NA47,"Atrasar")+COUNTIF($OK47:$OL47,"Atrasar"))&gt;0),"Rápido não entra com Atrasar",""),IF(AND((COUNTIF($RK47:$RN47,"Reação")+COUNTIF($OK47:$OL47,"Reação"))&gt;0,(COUNTIF($RK47:$RN47,"Rápido")+COUNTIF($OK47:$OL47,"Rápido"))&gt;0),"Reação não entra com Rápido",""),IF(AND((COUNTIF($RK47:$RN47,"Reação")+COUNTIF($OK47:$OL47,"Reação"))&gt;0,(COUNTIF($RK47:$RN47,"Armado")+COUNTIF($OK47:$OL47,"Armado"))&gt;0),"Reação não entra com Armado",""),IF(AND((COUNTIF($RK47:$RN47,"Reação")+COUNTIF($OK47:$OL47,"Reação"))&gt;0,(COUNTIF($MX47:$NA47,"Atrasar")+COUNTIF($OK47:$OL47,"Atrasar"))&gt;0),"Reação não entra com Atrasar",""),IF(AND((COUNTIF($RK47:$RN47,"Reação")+COUNTIF($OK47:$OL47,"Reação"))&gt;0,(COUNTIF($MX47:$NA47,"Parado")+COUNTIF($OK47:$OL47,"Parado"))&gt;0),"Reação não entra com Parado",""),IF(AND((COUNTIF($MX47:$NA47,"Atrasar")+COUNTIF($OK47:$OL47,"Atrasar"))&gt;0,(COUNTIF($MX47:$NA47,"Parado")+COUNTIF($OK47:$OL47,"Parado"))&gt;0),"Atrasar não entra com Parado",""),IF(AND((COUNTIF($RK47:$RN47,"Armado")+COUNTIF($OK47:$OL47,"Armado"))&gt;0,(COUNTIF($MX47:$NA47,"Carregar")+COUNTIF($OK47:$OL47,"Carregar"))&gt;0),"Armado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Resistência",""),IF(AND(COUNTIF($RK47:$RN47,"Inescapável")&gt;0,OR($OU47&gt;1,$OV47&gt;0)),"Inescapável não aceita outra peça",""),IF(AND($MS47&gt;0,$PD47*IF(COUNTIF($RK47:$RN47,"Remate")&gt;0,1.25,1)+$PE47&gt;4*$MS47),($PD47*IF(COUNTIF($RK47:$RN47,"Remate")&gt;0,1.25,1)+$PE47)&amp;" dados somando repetições"&amp;IF(COUNTIF($RK47:$RN47,"Remate")&gt;0," e o Remate","")&amp;": o teto da Classe "&amp;$MS47&amp;" é "&amp;4*$MS47,""))),IF(AND($MX47&lt;&gt;"",COUNTIF('DADOS_MELHORIAS'!$O$2:$O$113,SUBSTITUTE(SUBSTITUTE(SUBSTITUTE($MX47,"~","~~"),"*","~*"),"?","~?"))=0),"Melhoria não cadastrada ou com erro: "&amp;$MX47,""),IF(AND($MY47&lt;&gt;"",COUNTIF('DADOS_MELHORIAS'!$O$2:$O$113,SUBSTITUTE(SUBSTITUTE(SUBSTITUTE($MY47,"~","~~"),"*","~*"),"?","~?"))=0),"Melhoria não cadastrada ou com erro: "&amp;$MY47,""),IF(AND($MZ47&lt;&gt;"",COUNTIF('DADOS_MELHORIAS'!$O$2:$O$113,SUBSTITUTE(SUBSTITUTE(SUBSTITUTE($MZ47,"~","~~"),"*","~*"),"?","~?"))=0),"Melhoria não cadastrada ou com erro: "&amp;$MZ47,""),IF(AND($NA47&lt;&gt;"",COUNTIF('DADOS_MELHORIAS'!$O$2:$O$113,SUBSTITUTE(SUBSTITUTE(SUBSTITUTE($NA47,"~","~~"),"*","~*"),"?","~?"))=0),"Melhoria não cadastrada ou com erro: "&amp;$NA47,""),IF(AND($NB47&lt;&gt;"",COUNTIF('DADOS_RESTRICOES'!$M$2:$M$54,SUBSTITUTE(SUBSTITUTE(SUBSTITUTE($NB47,"~","~~"),"*","~*"),"?","~?"))=0),"Restrição não cadastrada ou com erro: "&amp;$NB47,""),IF(AND($NC47&lt;&gt;"",COUNTIF('DADOS_RESTRICOES'!$M$2:$M$54,SUBSTITUTE(SUBSTITUTE(SUBSTITUTE($NC47,"~","~~"),"*","~*"),"?","~?"))=0),"Restrição não cadastrada ou com erro: "&amp;$NC47,"")))</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dela",IF(COUNTIF($OK47:$OL47,"Atrasar")&gt;0,"Sua Ação Completa",IF(COUNTIF($RK47:$RN47,"Rápido")&gt;0,"Sua Bônus",IF(COUNTIF($RK47:$RN47,"Reação")&gt;0,"Sua Reação","Sua Padrão")))&amp;" + a básica dela"&amp;IF(COUNTIF($RK47:$RN47,"Reação")&gt;0," e a coletiva","")&amp;IF(COUNTIF($OK47:$OL47,"Carregar")&gt;0," · em dois turnos","")))</f>
        <v/>
      </c>
      <c r="QC47" s="161">
        <f>IF($MW47&lt;&gt;"",$MW47,IF($NJ47=0,"",INDEX($AA$2:$AA$11,$NJ47)))</f>
        <v/>
      </c>
      <c r="QD47" s="161">
        <f>IF(OR($ND47=0,$NJ47=0),"",IF(COUNTIF($RK47:$RN47,"Inescapável")&gt;0,"Automático",IF($QC47="Ataque",IF($NH47="","Ataque","Ataque "&amp;IF(($NH47+2*IF(COUNTIF($RK47:$RN47,"Precisão")&gt;0,1,0))&gt;=0,"+","−")&amp;ABS(($NH47+2*IF(COUNTIF($RK47:$RN47,"Precisão")&gt;0,1,0))))&amp;IF($OD47&gt;0," · TR"&amp;IF($NI47="",""," CD "&amp;$NI47),""),IF(LEFT($QC47,2)="TR",$QC47&amp;IF($NI47="",""," · CD "&amp;$NI47)&amp;IF(COUNTIF($RK47:$RN47,"Certeiro")&gt;0,"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COUNTIF($RK47:$RN47,"Longe")+3*COUNTIF($RK47:$RN47,"Muito Longe")</f>
        <v/>
      </c>
      <c r="QG47" s="161">
        <f>COUNTIF($RK47:$RN47,"Maior")+3*COUNTIF($RK47:$RN47,"Muito Maior")</f>
        <v/>
      </c>
      <c r="QH47" s="161">
        <f>IF($NJ47=0,0,CHOOSE(1+INDEX($AC$2:$AC$11,$NJ47),0,$QF47,$QG47,$QF47+$QG47))</f>
        <v/>
      </c>
      <c r="QI47" s="161">
        <f>IF($NJ47=0,0,CHOOSE(1+INDEX($AD$2:$AD$11,$NJ47),0,$QF47,$QG47,$QF47+$QG47))</f>
        <v/>
      </c>
      <c r="QJ47" s="161">
        <f>IF(OR($ND47=0,$NJ47=0),"",INDEX($AI$2:$AN$41,($NJ47-1)*4+IF($MS47=0,1,IF($MS47&lt;=5,2,IF($MS47=6,3,4))),1+MIN(5,$QH47))&amp;INDEX($AO$2:$AT$41,($NJ47-1)*4+IF($MS47=0,1,IF($MS47&lt;=5,2,IF($MS47=6,3,4))),1+MIN(5,$QI47))&amp;IF(INDEX($AE$2:$AE$11,$NJ47)=1,IF(COUNTIF($RK47:$RN47,"Mais Um")&gt;0," · +"&amp;COUNTIF($RK47:$RN47,"Mais Um")&amp;IF(COUNTIF($RK47:$RN47,"Mais Um")&gt;1," alvos"," alvo"),"")&amp;IF(COUNTIF($RK47:$RN47,"Rajada")&gt;0,IF($MS47=0,"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c r="RK47">
        <f>IF($MX47="","",IFERROR(VLOOKUP(SUBSTITUTE(SUBSTITUTE(SUBSTITUTE($MX47,"~","~~"),"*","~*"),"?","~?"),'DADOS_MELHORIAS'!$O$2:$X$113,10,FALSE),$MX47))</f>
        <v/>
      </c>
      <c r="RL47">
        <f>IF($MY47="","",IFERROR(VLOOKUP(SUBSTITUTE(SUBSTITUTE(SUBSTITUTE($MY47,"~","~~"),"*","~*"),"?","~?"),'DADOS_MELHORIAS'!$O$2:$X$113,10,FALSE),$MY47))</f>
        <v/>
      </c>
      <c r="RM47">
        <f>IF($MZ47="","",IFERROR(VLOOKUP(SUBSTITUTE(SUBSTITUTE(SUBSTITUTE($MZ47,"~","~~"),"*","~*"),"?","~?"),'DADOS_MELHORIAS'!$O$2:$X$113,10,FALSE),$MZ47))</f>
        <v/>
      </c>
      <c r="RN47">
        <f>IF($NA47="","",IFERROR(VLOOKUP(SUBSTITUTE(SUBSTITUTE(SUBSTITUTE($NA47,"~","~~"),"*","~*"),"?","~?"),'DADOS_MELHORIAS'!$O$2:$X$113,10,FALSE),$NA47))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IFERROR(MATCH($MU48,$V$2:$V$11,0),0)</f>
        <v/>
      </c>
      <c r="NK48" s="161">
        <f>IFERROR(VLOOKUP(SUBSTITUTE(SUBSTITUTE(SUBSTITUTE($MX48,"~","~~"),"*","~*"),"?","~?"),'DADOS_MELHORIAS'!$AG$2:$AL$113,2,FALSE),"")</f>
        <v/>
      </c>
      <c r="NL48" s="161">
        <f>IFERROR(VLOOKUP(SUBSTITUTE(SUBSTITUTE(SUBSTITUTE($MY48,"~","~~"),"*","~*"),"?","~?"),'DADOS_MELHORIAS'!$AG$2:$AL$113,2,FALSE),"")</f>
        <v/>
      </c>
      <c r="NM48" s="161">
        <f>IFERROR(VLOOKUP(SUBSTITUTE(SUBSTITUTE(SUBSTITUTE($MZ48,"~","~~"),"*","~*"),"?","~?"),'DADOS_MELHORIAS'!$AG$2:$AL$113,2,FALSE),"")</f>
        <v/>
      </c>
      <c r="NN48" s="161">
        <f>IFERROR(VLOOKUP(SUBSTITUTE(SUBSTITUTE(SUBSTITUTE($NA48,"~","~~"),"*","~*"),"?","~?"),'DADOS_MELHORIAS'!$AG$2:$AL$113,2,FALSE),"")</f>
        <v/>
      </c>
      <c r="NO48" s="161">
        <f>IFERROR(VLOOKUP(SUBSTITUTE(SUBSTITUTE(SUBSTITUTE($MX48,"~","~~"),"*","~*"),"?","~?"),'DADOS_MELHORIAS'!$AG$2:$AL$113,3,FALSE),0)</f>
        <v/>
      </c>
      <c r="NP48" s="161">
        <f>IFERROR(VLOOKUP(SUBSTITUTE(SUBSTITUTE(SUBSTITUTE($MY48,"~","~~"),"*","~*"),"?","~?"),'DADOS_MELHORIAS'!$AG$2:$AL$113,3,FALSE),0)</f>
        <v/>
      </c>
      <c r="NQ48" s="161">
        <f>IFERROR(VLOOKUP(SUBSTITUTE(SUBSTITUTE(SUBSTITUTE($MZ48,"~","~~"),"*","~*"),"?","~?"),'DADOS_MELHORIAS'!$AG$2:$AL$113,3,FALSE),0)</f>
        <v/>
      </c>
      <c r="NR48" s="161">
        <f>IFERROR(VLOOKUP(SUBSTITUTE(SUBSTITUTE(SUBSTITUTE($NA48,"~","~~"),"*","~*"),"?","~?"),'DADOS_MELHORIAS'!$AG$2:$AL$113,3,FALSE),0)</f>
        <v/>
      </c>
      <c r="NS48" s="161">
        <f>IF($MS48=0,0,IF($NJ48=0,0,INDEX($X$2:$X$11,$NJ48)))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IF($NJ48=0,0,IF(INDEX($W$2:$W$11,$NJ48)="",0,IF((COUNTIF(INDEX($EL$2:$EP$13,$MO48,0),INDEX($W$2:$W$11,$NJ48))+COUNTIF(INDEX($QV$2:$QY$13,$MO48,0),INDEX($W$2:$W$11,$NJ48)))=0,1,0)))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SUBSTITUTE(SUBSTITUTE(SUBSTITUTE($MX48,"~","~~"),"*","~*"),"?","~?"),'DADOS_MELHORIAS'!$AG$2:$AL$113,4,FALSE),0)+IFERROR(VLOOKUP(SUBSTITUTE(SUBSTITUTE(SUBSTITUTE($MY48,"~","~~"),"*","~*"),"?","~?"),'DADOS_MELHORIAS'!$AG$2:$AL$113,4,FALSE),0)+IFERROR(VLOOKUP(SUBSTITUTE(SUBSTITUTE(SUBSTITUTE($MZ48,"~","~~"),"*","~*"),"?","~?"),'DADOS_MELHORIAS'!$AG$2:$AL$113,4,FALSE),0)+IFERROR(VLOOKUP(SUBSTITUTE(SUBSTITUTE(SUBSTITUTE($NA48,"~","~~"),"*","~*"),"?","~?"),'DADOS_MELHORIAS'!$AG$2:$AL$113,4,FALSE),0)</f>
        <v/>
      </c>
      <c r="OD48" s="161">
        <f>IFERROR(VLOOKUP(SUBSTITUTE(SUBSTITUTE(SUBSTITUTE($MX48,"~","~~"),"*","~*"),"?","~?"),'DADOS_MELHORIAS'!$AG$2:$AL$113,6,FALSE),0)+IFERROR(VLOOKUP(SUBSTITUTE(SUBSTITUTE(SUBSTITUTE($MY48,"~","~~"),"*","~*"),"?","~?"),'DADOS_MELHORIAS'!$AG$2:$AL$113,6,FALSE),0)+IFERROR(VLOOKUP(SUBSTITUTE(SUBSTITUTE(SUBSTITUTE($MZ48,"~","~~"),"*","~*"),"?","~?"),'DADOS_MELHORIAS'!$AG$2:$AL$113,6,FALSE),0)+IFERROR(VLOOKUP(SUBSTITUTE(SUBSTITUTE(SUBSTITUTE($NA48,"~","~~"),"*","~*"),"?","~?"),'DADOS_MELHORIAS'!$AG$2:$AL$113,6,FALSE),0)</f>
        <v/>
      </c>
      <c r="OE48" s="161">
        <f>TEXTJOIN(", ",TRUE,IF(IFERROR(VLOOKUP(SUBSTITUTE(SUBSTITUTE(SUBSTITUTE($MX48,"~","~~"),"*","~*"),"?","~?"),'DADOS_MELHORIAS'!$AG$2:$AL$113,5,FALSE),0)=1,$MX48,""),IF(IFERROR(VLOOKUP(SUBSTITUTE(SUBSTITUTE(SUBSTITUTE($MY48,"~","~~"),"*","~*"),"?","~?"),'DADOS_MELHORIAS'!$AG$2:$AL$113,5,FALSE),0)=1,$MY48,""),IF(IFERROR(VLOOKUP(SUBSTITUTE(SUBSTITUTE(SUBSTITUTE($MZ48,"~","~~"),"*","~*"),"?","~?"),'DADOS_MELHORIAS'!$AG$2:$AL$113,5,FALSE),0)=1,$MZ48,""),IF(IFERROR(VLOOKUP(SUBSTITUTE(SUBSTITUTE(SUBSTITUTE($NA48,"~","~~"),"*","~*"),"?","~?"),'DADOS_MELHORIAS'!$AG$2:$AL$113,5,FALSE),0)=1,$NA48,""))</f>
        <v/>
      </c>
      <c r="OF48" s="161">
        <f>IF($NJ48=0,0,INDEX($Y$2:$Y$11,$NJ48))</f>
        <v/>
      </c>
      <c r="OG48" s="161">
        <f>IF($NJ48=0,0,INDEX($Z$2:$Z$11,$NJ48))</f>
        <v/>
      </c>
      <c r="OH48" s="161">
        <f>IF($NJ48=0,0,INDEX($AB$2:$AB$11,$NJ48))</f>
        <v/>
      </c>
      <c r="OI48" s="161">
        <f>IFERROR(VLOOKUP(SUBSTITUTE(SUBSTITUTE(SUBSTITUTE($NB48,"~","~~"),"*","~*"),"?","~?"),'DADOS_RESTRICOES'!$M$2:$Q$54,3,FALSE),0)</f>
        <v/>
      </c>
      <c r="OJ48" s="161">
        <f>IFERROR(VLOOKUP(SUBSTITUTE(SUBSTITUTE(SUBSTITUTE($NC48,"~","~~"),"*","~*"),"?","~?"),'DADOS_RESTRICOES'!$M$2:$Q$54,3,FALSE),0)</f>
        <v/>
      </c>
      <c r="OK48" s="161">
        <f>IFERROR(VLOOKUP(SUBSTITUTE(SUBSTITUTE(SUBSTITUTE($NB48,"~","~~"),"*","~*"),"?","~?"),'DADOS_RESTRICOES'!$M$2:$Q$54,2,FALSE),"")</f>
        <v/>
      </c>
      <c r="OL48" s="161">
        <f>IFERROR(VLOOKUP(SUBSTITUTE(SUBSTITUTE(SUBSTITUTE($NC48,"~","~~"),"*","~*"),"?","~?"),'DADOS_RESTRICOES'!$M$2:$Q$54,2,FALSE),"")</f>
        <v/>
      </c>
      <c r="OM48" s="161">
        <f>COUNTIF($NS48:$NW48,1)</f>
        <v/>
      </c>
      <c r="ON48" s="161">
        <f>COUNTIF($NS48:$NW48,2)</f>
        <v/>
      </c>
      <c r="OO48" s="161">
        <f>COUNTIF($NS48:$NW48,3)</f>
        <v/>
      </c>
      <c r="OP48" s="161">
        <f>COUNTIF($NS48:$NW48,4)</f>
        <v/>
      </c>
      <c r="OQ48" s="161">
        <f>COUNTIF($NS48:$NW48,5)</f>
        <v/>
      </c>
      <c r="OR48" s="161">
        <f>COUNTIF($NS48:$NW48,6)</f>
        <v/>
      </c>
      <c r="OS48" s="161">
        <f>COUNTIF($OI48:$OJ48,1)</f>
        <v/>
      </c>
      <c r="OT48" s="161">
        <f>COUNTIF($OI48:$OJ48,2)+$OF48</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IF($MS48=0,0,(IF(COUNTIF($RK48:$RN48,"Salto")&gt;0,1,0)+IF(COUNTIF($RK48:$RN48,"Queima")&gt;0,1,0)+IF(COUNTIF($RK48:$RN48,"Estilhaço")&gt;0,1,0))*FLOOR($PD48/2,1))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SUBSTITUTE(SUBSTITUTE(SUBSTITUTE($NB48,"~","~~"),"*","~*"),"?","~?"),'DADOS_RESTRICOES'!$M$2:$Q$54,4,FALSE),0)+IFERROR(VLOOKUP(SUBSTITUTE(SUBSTITUTE(SUBSTITUTE($NC48,"~","~~"),"*","~*"),"?","~?"),'DADOS_RESTRICOES'!$M$2:$Q$54,4,FALSE),0)&gt;1,$OK48&amp;" e "&amp;$OL48&amp;" são as duas de frequência",""),IF(AND((COUNTIF($RK48:$RN48,"Rápido")+COUNTIF($OK48:$OL48,"Rápido"))&gt;0,(COUNTIF($MX48:$NA48,"Atrasar")+COUNTIF($OK48:$OL48,"Atrasar"))&gt;0),"Rápido não entra com Atrasar",""),IF(AND((COUNTIF($RK48:$RN48,"Reação")+COUNTIF($OK48:$OL48,"Reação"))&gt;0,(COUNTIF($RK48:$RN48,"Rápido")+COUNTIF($OK48:$OL48,"Rápido"))&gt;0),"Reação não entra com Rápido",""),IF(AND((COUNTIF($RK48:$RN48,"Reação")+COUNTIF($OK48:$OL48,"Reação"))&gt;0,(COUNTIF($RK48:$RN48,"Armado")+COUNTIF($OK48:$OL48,"Armado"))&gt;0),"Reação não entra com Armado",""),IF(AND((COUNTIF($RK48:$RN48,"Reação")+COUNTIF($OK48:$OL48,"Reação"))&gt;0,(COUNTIF($MX48:$NA48,"Atrasar")+COUNTIF($OK48:$OL48,"Atrasar"))&gt;0),"Reação não entra com Atrasar",""),IF(AND((COUNTIF($RK48:$RN48,"Reação")+COUNTIF($OK48:$OL48,"Reação"))&gt;0,(COUNTIF($MX48:$NA48,"Parado")+COUNTIF($OK48:$OL48,"Parado"))&gt;0),"Reação não entra com Parado",""),IF(AND((COUNTIF($MX48:$NA48,"Atrasar")+COUNTIF($OK48:$OL48,"Atrasar"))&gt;0,(COUNTIF($MX48:$NA48,"Parado")+COUNTIF($OK48:$OL48,"Parado"))&gt;0),"Atrasar não entra com Parado",""),IF(AND((COUNTIF($RK48:$RN48,"Armado")+COUNTIF($OK48:$OL48,"Armado"))&gt;0,(COUNTIF($MX48:$NA48,"Carregar")+COUNTIF($OK48:$OL48,"Carregar"))&gt;0),"Armado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Resistência",""),IF(AND(COUNTIF($RK48:$RN48,"Inescapável")&gt;0,OR($OU48&gt;1,$OV48&gt;0)),"Inescapável não aceita outra peça",""),IF(AND($MS48&gt;0,$PD48*IF(COUNTIF($RK48:$RN48,"Remate")&gt;0,1.25,1)+$PE48&gt;4*$MS48),($PD48*IF(COUNTIF($RK48:$RN48,"Remate")&gt;0,1.25,1)+$PE48)&amp;" dados somando repetições"&amp;IF(COUNTIF($RK48:$RN48,"Remate")&gt;0," e o Remate","")&amp;": o teto da Classe "&amp;$MS48&amp;" é "&amp;4*$MS48,""))),IF(AND($MX48&lt;&gt;"",COUNTIF('DADOS_MELHORIAS'!$O$2:$O$113,SUBSTITUTE(SUBSTITUTE(SUBSTITUTE($MX48,"~","~~"),"*","~*"),"?","~?"))=0),"Melhoria não cadastrada ou com erro: "&amp;$MX48,""),IF(AND($MY48&lt;&gt;"",COUNTIF('DADOS_MELHORIAS'!$O$2:$O$113,SUBSTITUTE(SUBSTITUTE(SUBSTITUTE($MY48,"~","~~"),"*","~*"),"?","~?"))=0),"Melhoria não cadastrada ou com erro: "&amp;$MY48,""),IF(AND($MZ48&lt;&gt;"",COUNTIF('DADOS_MELHORIAS'!$O$2:$O$113,SUBSTITUTE(SUBSTITUTE(SUBSTITUTE($MZ48,"~","~~"),"*","~*"),"?","~?"))=0),"Melhoria não cadastrada ou com erro: "&amp;$MZ48,""),IF(AND($NA48&lt;&gt;"",COUNTIF('DADOS_MELHORIAS'!$O$2:$O$113,SUBSTITUTE(SUBSTITUTE(SUBSTITUTE($NA48,"~","~~"),"*","~*"),"?","~?"))=0),"Melhoria não cadastrada ou com erro: "&amp;$NA48,""),IF(AND($NB48&lt;&gt;"",COUNTIF('DADOS_RESTRICOES'!$M$2:$M$54,SUBSTITUTE(SUBSTITUTE(SUBSTITUTE($NB48,"~","~~"),"*","~*"),"?","~?"))=0),"Restrição não cadastrada ou com erro: "&amp;$NB48,""),IF(AND($NC48&lt;&gt;"",COUNTIF('DADOS_RESTRICOES'!$M$2:$M$54,SUBSTITUTE(SUBSTITUTE(SUBSTITUTE($NC48,"~","~~"),"*","~*"),"?","~?"))=0),"Restrição não cadastrada ou com erro: "&amp;$NC48,"")))</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dela",IF(COUNTIF($OK48:$OL48,"Atrasar")&gt;0,"Sua Ação Completa",IF(COUNTIF($RK48:$RN48,"Rápido")&gt;0,"Sua Bônus",IF(COUNTIF($RK48:$RN48,"Reação")&gt;0,"Sua Reação","Sua Padrão")))&amp;" + a básica dela"&amp;IF(COUNTIF($RK48:$RN48,"Reação")&gt;0," e a coletiva","")&amp;IF(COUNTIF($OK48:$OL48,"Carregar")&gt;0," · em dois turnos","")))</f>
        <v/>
      </c>
      <c r="QC48" s="161">
        <f>IF($MW48&lt;&gt;"",$MW48,IF($NJ48=0,"",INDEX($AA$2:$AA$11,$NJ48)))</f>
        <v/>
      </c>
      <c r="QD48" s="161">
        <f>IF(OR($ND48=0,$NJ48=0),"",IF(COUNTIF($RK48:$RN48,"Inescapável")&gt;0,"Automático",IF($QC48="Ataque",IF($NH48="","Ataque","Ataque "&amp;IF(($NH48+2*IF(COUNTIF($RK48:$RN48,"Precisão")&gt;0,1,0))&gt;=0,"+","−")&amp;ABS(($NH48+2*IF(COUNTIF($RK48:$RN48,"Precisão")&gt;0,1,0))))&amp;IF($OD48&gt;0," · TR"&amp;IF($NI48="",""," CD "&amp;$NI48),""),IF(LEFT($QC48,2)="TR",$QC48&amp;IF($NI48="",""," · CD "&amp;$NI48)&amp;IF(COUNTIF($RK48:$RN48,"Certeiro")&gt;0,"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COUNTIF($RK48:$RN48,"Longe")+3*COUNTIF($RK48:$RN48,"Muito Longe")</f>
        <v/>
      </c>
      <c r="QG48" s="161">
        <f>COUNTIF($RK48:$RN48,"Maior")+3*COUNTIF($RK48:$RN48,"Muito Maior")</f>
        <v/>
      </c>
      <c r="QH48" s="161">
        <f>IF($NJ48=0,0,CHOOSE(1+INDEX($AC$2:$AC$11,$NJ48),0,$QF48,$QG48,$QF48+$QG48))</f>
        <v/>
      </c>
      <c r="QI48" s="161">
        <f>IF($NJ48=0,0,CHOOSE(1+INDEX($AD$2:$AD$11,$NJ48),0,$QF48,$QG48,$QF48+$QG48))</f>
        <v/>
      </c>
      <c r="QJ48" s="161">
        <f>IF(OR($ND48=0,$NJ48=0),"",INDEX($AI$2:$AN$41,($NJ48-1)*4+IF($MS48=0,1,IF($MS48&lt;=5,2,IF($MS48=6,3,4))),1+MIN(5,$QH48))&amp;INDEX($AO$2:$AT$41,($NJ48-1)*4+IF($MS48=0,1,IF($MS48&lt;=5,2,IF($MS48=6,3,4))),1+MIN(5,$QI48))&amp;IF(INDEX($AE$2:$AE$11,$NJ48)=1,IF(COUNTIF($RK48:$RN48,"Mais Um")&gt;0," · +"&amp;COUNTIF($RK48:$RN48,"Mais Um")&amp;IF(COUNTIF($RK48:$RN48,"Mais Um")&gt;1," alvos"," alvo"),"")&amp;IF(COUNTIF($RK48:$RN48,"Rajada")&gt;0,IF($MS48=0,"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c r="RK48">
        <f>IF($MX48="","",IFERROR(VLOOKUP(SUBSTITUTE(SUBSTITUTE(SUBSTITUTE($MX48,"~","~~"),"*","~*"),"?","~?"),'DADOS_MELHORIAS'!$O$2:$X$113,10,FALSE),$MX48))</f>
        <v/>
      </c>
      <c r="RL48">
        <f>IF($MY48="","",IFERROR(VLOOKUP(SUBSTITUTE(SUBSTITUTE(SUBSTITUTE($MY48,"~","~~"),"*","~*"),"?","~?"),'DADOS_MELHORIAS'!$O$2:$X$113,10,FALSE),$MY48))</f>
        <v/>
      </c>
      <c r="RM48">
        <f>IF($MZ48="","",IFERROR(VLOOKUP(SUBSTITUTE(SUBSTITUTE(SUBSTITUTE($MZ48,"~","~~"),"*","~*"),"?","~?"),'DADOS_MELHORIAS'!$O$2:$X$113,10,FALSE),$MZ48))</f>
        <v/>
      </c>
      <c r="RN48">
        <f>IF($NA48="","",IFERROR(VLOOKUP(SUBSTITUTE(SUBSTITUTE(SUBSTITUTE($NA48,"~","~~"),"*","~*"),"?","~?"),'DADOS_MELHORIAS'!$O$2:$X$113,10,FALSE),$NA48))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IFERROR(MATCH($MU49,$V$2:$V$11,0),0)</f>
        <v/>
      </c>
      <c r="NK49" s="161">
        <f>IFERROR(VLOOKUP(SUBSTITUTE(SUBSTITUTE(SUBSTITUTE($MX49,"~","~~"),"*","~*"),"?","~?"),'DADOS_MELHORIAS'!$AG$2:$AL$113,2,FALSE),"")</f>
        <v/>
      </c>
      <c r="NL49" s="161">
        <f>IFERROR(VLOOKUP(SUBSTITUTE(SUBSTITUTE(SUBSTITUTE($MY49,"~","~~"),"*","~*"),"?","~?"),'DADOS_MELHORIAS'!$AG$2:$AL$113,2,FALSE),"")</f>
        <v/>
      </c>
      <c r="NM49" s="161">
        <f>IFERROR(VLOOKUP(SUBSTITUTE(SUBSTITUTE(SUBSTITUTE($MZ49,"~","~~"),"*","~*"),"?","~?"),'DADOS_MELHORIAS'!$AG$2:$AL$113,2,FALSE),"")</f>
        <v/>
      </c>
      <c r="NN49" s="161">
        <f>IFERROR(VLOOKUP(SUBSTITUTE(SUBSTITUTE(SUBSTITUTE($NA49,"~","~~"),"*","~*"),"?","~?"),'DADOS_MELHORIAS'!$AG$2:$AL$113,2,FALSE),"")</f>
        <v/>
      </c>
      <c r="NO49" s="161">
        <f>IFERROR(VLOOKUP(SUBSTITUTE(SUBSTITUTE(SUBSTITUTE($MX49,"~","~~"),"*","~*"),"?","~?"),'DADOS_MELHORIAS'!$AG$2:$AL$113,3,FALSE),0)</f>
        <v/>
      </c>
      <c r="NP49" s="161">
        <f>IFERROR(VLOOKUP(SUBSTITUTE(SUBSTITUTE(SUBSTITUTE($MY49,"~","~~"),"*","~*"),"?","~?"),'DADOS_MELHORIAS'!$AG$2:$AL$113,3,FALSE),0)</f>
        <v/>
      </c>
      <c r="NQ49" s="161">
        <f>IFERROR(VLOOKUP(SUBSTITUTE(SUBSTITUTE(SUBSTITUTE($MZ49,"~","~~"),"*","~*"),"?","~?"),'DADOS_MELHORIAS'!$AG$2:$AL$113,3,FALSE),0)</f>
        <v/>
      </c>
      <c r="NR49" s="161">
        <f>IFERROR(VLOOKUP(SUBSTITUTE(SUBSTITUTE(SUBSTITUTE($NA49,"~","~~"),"*","~*"),"?","~?"),'DADOS_MELHORIAS'!$AG$2:$AL$113,3,FALSE),0)</f>
        <v/>
      </c>
      <c r="NS49" s="161">
        <f>IF($MS49=0,0,IF($NJ49=0,0,INDEX($X$2:$X$11,$NJ49)))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IF($NJ49=0,0,IF(INDEX($W$2:$W$11,$NJ49)="",0,IF((COUNTIF(INDEX($EL$2:$EP$13,$MO49,0),INDEX($W$2:$W$11,$NJ49))+COUNTIF(INDEX($QV$2:$QY$13,$MO49,0),INDEX($W$2:$W$11,$NJ49)))=0,1,0)))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SUBSTITUTE(SUBSTITUTE(SUBSTITUTE($MX49,"~","~~"),"*","~*"),"?","~?"),'DADOS_MELHORIAS'!$AG$2:$AL$113,4,FALSE),0)+IFERROR(VLOOKUP(SUBSTITUTE(SUBSTITUTE(SUBSTITUTE($MY49,"~","~~"),"*","~*"),"?","~?"),'DADOS_MELHORIAS'!$AG$2:$AL$113,4,FALSE),0)+IFERROR(VLOOKUP(SUBSTITUTE(SUBSTITUTE(SUBSTITUTE($MZ49,"~","~~"),"*","~*"),"?","~?"),'DADOS_MELHORIAS'!$AG$2:$AL$113,4,FALSE),0)+IFERROR(VLOOKUP(SUBSTITUTE(SUBSTITUTE(SUBSTITUTE($NA49,"~","~~"),"*","~*"),"?","~?"),'DADOS_MELHORIAS'!$AG$2:$AL$113,4,FALSE),0)</f>
        <v/>
      </c>
      <c r="OD49" s="161">
        <f>IFERROR(VLOOKUP(SUBSTITUTE(SUBSTITUTE(SUBSTITUTE($MX49,"~","~~"),"*","~*"),"?","~?"),'DADOS_MELHORIAS'!$AG$2:$AL$113,6,FALSE),0)+IFERROR(VLOOKUP(SUBSTITUTE(SUBSTITUTE(SUBSTITUTE($MY49,"~","~~"),"*","~*"),"?","~?"),'DADOS_MELHORIAS'!$AG$2:$AL$113,6,FALSE),0)+IFERROR(VLOOKUP(SUBSTITUTE(SUBSTITUTE(SUBSTITUTE($MZ49,"~","~~"),"*","~*"),"?","~?"),'DADOS_MELHORIAS'!$AG$2:$AL$113,6,FALSE),0)+IFERROR(VLOOKUP(SUBSTITUTE(SUBSTITUTE(SUBSTITUTE($NA49,"~","~~"),"*","~*"),"?","~?"),'DADOS_MELHORIAS'!$AG$2:$AL$113,6,FALSE),0)</f>
        <v/>
      </c>
      <c r="OE49" s="161">
        <f>TEXTJOIN(", ",TRUE,IF(IFERROR(VLOOKUP(SUBSTITUTE(SUBSTITUTE(SUBSTITUTE($MX49,"~","~~"),"*","~*"),"?","~?"),'DADOS_MELHORIAS'!$AG$2:$AL$113,5,FALSE),0)=1,$MX49,""),IF(IFERROR(VLOOKUP(SUBSTITUTE(SUBSTITUTE(SUBSTITUTE($MY49,"~","~~"),"*","~*"),"?","~?"),'DADOS_MELHORIAS'!$AG$2:$AL$113,5,FALSE),0)=1,$MY49,""),IF(IFERROR(VLOOKUP(SUBSTITUTE(SUBSTITUTE(SUBSTITUTE($MZ49,"~","~~"),"*","~*"),"?","~?"),'DADOS_MELHORIAS'!$AG$2:$AL$113,5,FALSE),0)=1,$MZ49,""),IF(IFERROR(VLOOKUP(SUBSTITUTE(SUBSTITUTE(SUBSTITUTE($NA49,"~","~~"),"*","~*"),"?","~?"),'DADOS_MELHORIAS'!$AG$2:$AL$113,5,FALSE),0)=1,$NA49,""))</f>
        <v/>
      </c>
      <c r="OF49" s="161">
        <f>IF($NJ49=0,0,INDEX($Y$2:$Y$11,$NJ49))</f>
        <v/>
      </c>
      <c r="OG49" s="161">
        <f>IF($NJ49=0,0,INDEX($Z$2:$Z$11,$NJ49))</f>
        <v/>
      </c>
      <c r="OH49" s="161">
        <f>IF($NJ49=0,0,INDEX($AB$2:$AB$11,$NJ49))</f>
        <v/>
      </c>
      <c r="OI49" s="161">
        <f>IFERROR(VLOOKUP(SUBSTITUTE(SUBSTITUTE(SUBSTITUTE($NB49,"~","~~"),"*","~*"),"?","~?"),'DADOS_RESTRICOES'!$M$2:$Q$54,3,FALSE),0)</f>
        <v/>
      </c>
      <c r="OJ49" s="161">
        <f>IFERROR(VLOOKUP(SUBSTITUTE(SUBSTITUTE(SUBSTITUTE($NC49,"~","~~"),"*","~*"),"?","~?"),'DADOS_RESTRICOES'!$M$2:$Q$54,3,FALSE),0)</f>
        <v/>
      </c>
      <c r="OK49" s="161">
        <f>IFERROR(VLOOKUP(SUBSTITUTE(SUBSTITUTE(SUBSTITUTE($NB49,"~","~~"),"*","~*"),"?","~?"),'DADOS_RESTRICOES'!$M$2:$Q$54,2,FALSE),"")</f>
        <v/>
      </c>
      <c r="OL49" s="161">
        <f>IFERROR(VLOOKUP(SUBSTITUTE(SUBSTITUTE(SUBSTITUTE($NC49,"~","~~"),"*","~*"),"?","~?"),'DADOS_RESTRICOES'!$M$2:$Q$54,2,FALSE),"")</f>
        <v/>
      </c>
      <c r="OM49" s="161">
        <f>COUNTIF($NS49:$NW49,1)</f>
        <v/>
      </c>
      <c r="ON49" s="161">
        <f>COUNTIF($NS49:$NW49,2)</f>
        <v/>
      </c>
      <c r="OO49" s="161">
        <f>COUNTIF($NS49:$NW49,3)</f>
        <v/>
      </c>
      <c r="OP49" s="161">
        <f>COUNTIF($NS49:$NW49,4)</f>
        <v/>
      </c>
      <c r="OQ49" s="161">
        <f>COUNTIF($NS49:$NW49,5)</f>
        <v/>
      </c>
      <c r="OR49" s="161">
        <f>COUNTIF($NS49:$NW49,6)</f>
        <v/>
      </c>
      <c r="OS49" s="161">
        <f>COUNTIF($OI49:$OJ49,1)</f>
        <v/>
      </c>
      <c r="OT49" s="161">
        <f>COUNTIF($OI49:$OJ49,2)+$OF49</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IF($MS49=0,0,(IF(COUNTIF($RK49:$RN49,"Salto")&gt;0,1,0)+IF(COUNTIF($RK49:$RN49,"Queima")&gt;0,1,0)+IF(COUNTIF($RK49:$RN49,"Estilhaço")&gt;0,1,0))*FLOOR($PD49/2,1))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SUBSTITUTE(SUBSTITUTE(SUBSTITUTE($NB49,"~","~~"),"*","~*"),"?","~?"),'DADOS_RESTRICOES'!$M$2:$Q$54,4,FALSE),0)+IFERROR(VLOOKUP(SUBSTITUTE(SUBSTITUTE(SUBSTITUTE($NC49,"~","~~"),"*","~*"),"?","~?"),'DADOS_RESTRICOES'!$M$2:$Q$54,4,FALSE),0)&gt;1,$OK49&amp;" e "&amp;$OL49&amp;" são as duas de frequência",""),IF(AND((COUNTIF($RK49:$RN49,"Rápido")+COUNTIF($OK49:$OL49,"Rápido"))&gt;0,(COUNTIF($MX49:$NA49,"Atrasar")+COUNTIF($OK49:$OL49,"Atrasar"))&gt;0),"Rápido não entra com Atrasar",""),IF(AND((COUNTIF($RK49:$RN49,"Reação")+COUNTIF($OK49:$OL49,"Reação"))&gt;0,(COUNTIF($RK49:$RN49,"Rápido")+COUNTIF($OK49:$OL49,"Rápido"))&gt;0),"Reação não entra com Rápido",""),IF(AND((COUNTIF($RK49:$RN49,"Reação")+COUNTIF($OK49:$OL49,"Reação"))&gt;0,(COUNTIF($RK49:$RN49,"Armado")+COUNTIF($OK49:$OL49,"Armado"))&gt;0),"Reação não entra com Armado",""),IF(AND((COUNTIF($RK49:$RN49,"Reação")+COUNTIF($OK49:$OL49,"Reação"))&gt;0,(COUNTIF($MX49:$NA49,"Atrasar")+COUNTIF($OK49:$OL49,"Atrasar"))&gt;0),"Reação não entra com Atrasar",""),IF(AND((COUNTIF($RK49:$RN49,"Reação")+COUNTIF($OK49:$OL49,"Reação"))&gt;0,(COUNTIF($MX49:$NA49,"Parado")+COUNTIF($OK49:$OL49,"Parado"))&gt;0),"Reação não entra com Parado",""),IF(AND((COUNTIF($MX49:$NA49,"Atrasar")+COUNTIF($OK49:$OL49,"Atrasar"))&gt;0,(COUNTIF($MX49:$NA49,"Parado")+COUNTIF($OK49:$OL49,"Parado"))&gt;0),"Atrasar não entra com Parado",""),IF(AND((COUNTIF($RK49:$RN49,"Armado")+COUNTIF($OK49:$OL49,"Armado"))&gt;0,(COUNTIF($MX49:$NA49,"Carregar")+COUNTIF($OK49:$OL49,"Carregar"))&gt;0),"Armado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Resistência",""),IF(AND(COUNTIF($RK49:$RN49,"Inescapável")&gt;0,OR($OU49&gt;1,$OV49&gt;0)),"Inescapável não aceita outra peça",""),IF(AND($MS49&gt;0,$PD49*IF(COUNTIF($RK49:$RN49,"Remate")&gt;0,1.25,1)+$PE49&gt;4*$MS49),($PD49*IF(COUNTIF($RK49:$RN49,"Remate")&gt;0,1.25,1)+$PE49)&amp;" dados somando repetições"&amp;IF(COUNTIF($RK49:$RN49,"Remate")&gt;0," e o Remate","")&amp;": o teto da Classe "&amp;$MS49&amp;" é "&amp;4*$MS49,""))),IF(AND($MX49&lt;&gt;"",COUNTIF('DADOS_MELHORIAS'!$O$2:$O$113,SUBSTITUTE(SUBSTITUTE(SUBSTITUTE($MX49,"~","~~"),"*","~*"),"?","~?"))=0),"Melhoria não cadastrada ou com erro: "&amp;$MX49,""),IF(AND($MY49&lt;&gt;"",COUNTIF('DADOS_MELHORIAS'!$O$2:$O$113,SUBSTITUTE(SUBSTITUTE(SUBSTITUTE($MY49,"~","~~"),"*","~*"),"?","~?"))=0),"Melhoria não cadastrada ou com erro: "&amp;$MY49,""),IF(AND($MZ49&lt;&gt;"",COUNTIF('DADOS_MELHORIAS'!$O$2:$O$113,SUBSTITUTE(SUBSTITUTE(SUBSTITUTE($MZ49,"~","~~"),"*","~*"),"?","~?"))=0),"Melhoria não cadastrada ou com erro: "&amp;$MZ49,""),IF(AND($NA49&lt;&gt;"",COUNTIF('DADOS_MELHORIAS'!$O$2:$O$113,SUBSTITUTE(SUBSTITUTE(SUBSTITUTE($NA49,"~","~~"),"*","~*"),"?","~?"))=0),"Melhoria não cadastrada ou com erro: "&amp;$NA49,""),IF(AND($NB49&lt;&gt;"",COUNTIF('DADOS_RESTRICOES'!$M$2:$M$54,SUBSTITUTE(SUBSTITUTE(SUBSTITUTE($NB49,"~","~~"),"*","~*"),"?","~?"))=0),"Restrição não cadastrada ou com erro: "&amp;$NB49,""),IF(AND($NC49&lt;&gt;"",COUNTIF('DADOS_RESTRICOES'!$M$2:$M$54,SUBSTITUTE(SUBSTITUTE(SUBSTITUTE($NC49,"~","~~"),"*","~*"),"?","~?"))=0),"Restrição não cadastrada ou com erro: "&amp;$NC49,"")))</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dela",IF(COUNTIF($OK49:$OL49,"Atrasar")&gt;0,"Sua Ação Completa",IF(COUNTIF($RK49:$RN49,"Rápido")&gt;0,"Sua Bônus",IF(COUNTIF($RK49:$RN49,"Reação")&gt;0,"Sua Reação","Sua Padrão")))&amp;" + a básica dela"&amp;IF(COUNTIF($RK49:$RN49,"Reação")&gt;0," e a coletiva","")&amp;IF(COUNTIF($OK49:$OL49,"Carregar")&gt;0," · em dois turnos","")))</f>
        <v/>
      </c>
      <c r="QC49" s="161">
        <f>IF($MW49&lt;&gt;"",$MW49,IF($NJ49=0,"",INDEX($AA$2:$AA$11,$NJ49)))</f>
        <v/>
      </c>
      <c r="QD49" s="161">
        <f>IF(OR($ND49=0,$NJ49=0),"",IF(COUNTIF($RK49:$RN49,"Inescapável")&gt;0,"Automático",IF($QC49="Ataque",IF($NH49="","Ataque","Ataque "&amp;IF(($NH49+2*IF(COUNTIF($RK49:$RN49,"Precisão")&gt;0,1,0))&gt;=0,"+","−")&amp;ABS(($NH49+2*IF(COUNTIF($RK49:$RN49,"Precisão")&gt;0,1,0))))&amp;IF($OD49&gt;0," · TR"&amp;IF($NI49="",""," CD "&amp;$NI49),""),IF(LEFT($QC49,2)="TR",$QC49&amp;IF($NI49="",""," · CD "&amp;$NI49)&amp;IF(COUNTIF($RK49:$RN49,"Certeiro")&gt;0,"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COUNTIF($RK49:$RN49,"Longe")+3*COUNTIF($RK49:$RN49,"Muito Longe")</f>
        <v/>
      </c>
      <c r="QG49" s="161">
        <f>COUNTIF($RK49:$RN49,"Maior")+3*COUNTIF($RK49:$RN49,"Muito Maior")</f>
        <v/>
      </c>
      <c r="QH49" s="161">
        <f>IF($NJ49=0,0,CHOOSE(1+INDEX($AC$2:$AC$11,$NJ49),0,$QF49,$QG49,$QF49+$QG49))</f>
        <v/>
      </c>
      <c r="QI49" s="161">
        <f>IF($NJ49=0,0,CHOOSE(1+INDEX($AD$2:$AD$11,$NJ49),0,$QF49,$QG49,$QF49+$QG49))</f>
        <v/>
      </c>
      <c r="QJ49" s="161">
        <f>IF(OR($ND49=0,$NJ49=0),"",INDEX($AI$2:$AN$41,($NJ49-1)*4+IF($MS49=0,1,IF($MS49&lt;=5,2,IF($MS49=6,3,4))),1+MIN(5,$QH49))&amp;INDEX($AO$2:$AT$41,($NJ49-1)*4+IF($MS49=0,1,IF($MS49&lt;=5,2,IF($MS49=6,3,4))),1+MIN(5,$QI49))&amp;IF(INDEX($AE$2:$AE$11,$NJ49)=1,IF(COUNTIF($RK49:$RN49,"Mais Um")&gt;0," · +"&amp;COUNTIF($RK49:$RN49,"Mais Um")&amp;IF(COUNTIF($RK49:$RN49,"Mais Um")&gt;1," alvos"," alvo"),"")&amp;IF(COUNTIF($RK49:$RN49,"Rajada")&gt;0,IF($MS49=0,"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c r="RK49">
        <f>IF($MX49="","",IFERROR(VLOOKUP(SUBSTITUTE(SUBSTITUTE(SUBSTITUTE($MX49,"~","~~"),"*","~*"),"?","~?"),'DADOS_MELHORIAS'!$O$2:$X$113,10,FALSE),$MX49))</f>
        <v/>
      </c>
      <c r="RL49">
        <f>IF($MY49="","",IFERROR(VLOOKUP(SUBSTITUTE(SUBSTITUTE(SUBSTITUTE($MY49,"~","~~"),"*","~*"),"?","~?"),'DADOS_MELHORIAS'!$O$2:$X$113,10,FALSE),$MY49))</f>
        <v/>
      </c>
      <c r="RM49">
        <f>IF($MZ49="","",IFERROR(VLOOKUP(SUBSTITUTE(SUBSTITUTE(SUBSTITUTE($MZ49,"~","~~"),"*","~*"),"?","~?"),'DADOS_MELHORIAS'!$O$2:$X$113,10,FALSE),$MZ49))</f>
        <v/>
      </c>
      <c r="RN49">
        <f>IF($NA49="","",IFERROR(VLOOKUP(SUBSTITUTE(SUBSTITUTE(SUBSTITUTE($NA49,"~","~~"),"*","~*"),"?","~?"),'DADOS_MELHORIAS'!$O$2:$X$113,10,FALSE),$NA49))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IFERROR(MATCH($MU50,$V$2:$V$11,0),0)</f>
        <v/>
      </c>
      <c r="NK50" s="161">
        <f>IFERROR(VLOOKUP(SUBSTITUTE(SUBSTITUTE(SUBSTITUTE($MX50,"~","~~"),"*","~*"),"?","~?"),'DADOS_MELHORIAS'!$AG$2:$AL$113,2,FALSE),"")</f>
        <v/>
      </c>
      <c r="NL50" s="161">
        <f>IFERROR(VLOOKUP(SUBSTITUTE(SUBSTITUTE(SUBSTITUTE($MY50,"~","~~"),"*","~*"),"?","~?"),'DADOS_MELHORIAS'!$AG$2:$AL$113,2,FALSE),"")</f>
        <v/>
      </c>
      <c r="NM50" s="161">
        <f>IFERROR(VLOOKUP(SUBSTITUTE(SUBSTITUTE(SUBSTITUTE($MZ50,"~","~~"),"*","~*"),"?","~?"),'DADOS_MELHORIAS'!$AG$2:$AL$113,2,FALSE),"")</f>
        <v/>
      </c>
      <c r="NN50" s="161">
        <f>IFERROR(VLOOKUP(SUBSTITUTE(SUBSTITUTE(SUBSTITUTE($NA50,"~","~~"),"*","~*"),"?","~?"),'DADOS_MELHORIAS'!$AG$2:$AL$113,2,FALSE),"")</f>
        <v/>
      </c>
      <c r="NO50" s="161">
        <f>IFERROR(VLOOKUP(SUBSTITUTE(SUBSTITUTE(SUBSTITUTE($MX50,"~","~~"),"*","~*"),"?","~?"),'DADOS_MELHORIAS'!$AG$2:$AL$113,3,FALSE),0)</f>
        <v/>
      </c>
      <c r="NP50" s="161">
        <f>IFERROR(VLOOKUP(SUBSTITUTE(SUBSTITUTE(SUBSTITUTE($MY50,"~","~~"),"*","~*"),"?","~?"),'DADOS_MELHORIAS'!$AG$2:$AL$113,3,FALSE),0)</f>
        <v/>
      </c>
      <c r="NQ50" s="161">
        <f>IFERROR(VLOOKUP(SUBSTITUTE(SUBSTITUTE(SUBSTITUTE($MZ50,"~","~~"),"*","~*"),"?","~?"),'DADOS_MELHORIAS'!$AG$2:$AL$113,3,FALSE),0)</f>
        <v/>
      </c>
      <c r="NR50" s="161">
        <f>IFERROR(VLOOKUP(SUBSTITUTE(SUBSTITUTE(SUBSTITUTE($NA50,"~","~~"),"*","~*"),"?","~?"),'DADOS_MELHORIAS'!$AG$2:$AL$113,3,FALSE),0)</f>
        <v/>
      </c>
      <c r="NS50" s="161">
        <f>IF($MS50=0,0,IF($NJ50=0,0,INDEX($X$2:$X$11,$NJ50)))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IF($NJ50=0,0,IF(INDEX($W$2:$W$11,$NJ50)="",0,IF((COUNTIF(INDEX($EL$2:$EP$13,$MO50,0),INDEX($W$2:$W$11,$NJ50))+COUNTIF(INDEX($QV$2:$QY$13,$MO50,0),INDEX($W$2:$W$11,$NJ50)))=0,1,0)))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SUBSTITUTE(SUBSTITUTE(SUBSTITUTE($MX50,"~","~~"),"*","~*"),"?","~?"),'DADOS_MELHORIAS'!$AG$2:$AL$113,4,FALSE),0)+IFERROR(VLOOKUP(SUBSTITUTE(SUBSTITUTE(SUBSTITUTE($MY50,"~","~~"),"*","~*"),"?","~?"),'DADOS_MELHORIAS'!$AG$2:$AL$113,4,FALSE),0)+IFERROR(VLOOKUP(SUBSTITUTE(SUBSTITUTE(SUBSTITUTE($MZ50,"~","~~"),"*","~*"),"?","~?"),'DADOS_MELHORIAS'!$AG$2:$AL$113,4,FALSE),0)+IFERROR(VLOOKUP(SUBSTITUTE(SUBSTITUTE(SUBSTITUTE($NA50,"~","~~"),"*","~*"),"?","~?"),'DADOS_MELHORIAS'!$AG$2:$AL$113,4,FALSE),0)</f>
        <v/>
      </c>
      <c r="OD50" s="161">
        <f>IFERROR(VLOOKUP(SUBSTITUTE(SUBSTITUTE(SUBSTITUTE($MX50,"~","~~"),"*","~*"),"?","~?"),'DADOS_MELHORIAS'!$AG$2:$AL$113,6,FALSE),0)+IFERROR(VLOOKUP(SUBSTITUTE(SUBSTITUTE(SUBSTITUTE($MY50,"~","~~"),"*","~*"),"?","~?"),'DADOS_MELHORIAS'!$AG$2:$AL$113,6,FALSE),0)+IFERROR(VLOOKUP(SUBSTITUTE(SUBSTITUTE(SUBSTITUTE($MZ50,"~","~~"),"*","~*"),"?","~?"),'DADOS_MELHORIAS'!$AG$2:$AL$113,6,FALSE),0)+IFERROR(VLOOKUP(SUBSTITUTE(SUBSTITUTE(SUBSTITUTE($NA50,"~","~~"),"*","~*"),"?","~?"),'DADOS_MELHORIAS'!$AG$2:$AL$113,6,FALSE),0)</f>
        <v/>
      </c>
      <c r="OE50" s="161">
        <f>TEXTJOIN(", ",TRUE,IF(IFERROR(VLOOKUP(SUBSTITUTE(SUBSTITUTE(SUBSTITUTE($MX50,"~","~~"),"*","~*"),"?","~?"),'DADOS_MELHORIAS'!$AG$2:$AL$113,5,FALSE),0)=1,$MX50,""),IF(IFERROR(VLOOKUP(SUBSTITUTE(SUBSTITUTE(SUBSTITUTE($MY50,"~","~~"),"*","~*"),"?","~?"),'DADOS_MELHORIAS'!$AG$2:$AL$113,5,FALSE),0)=1,$MY50,""),IF(IFERROR(VLOOKUP(SUBSTITUTE(SUBSTITUTE(SUBSTITUTE($MZ50,"~","~~"),"*","~*"),"?","~?"),'DADOS_MELHORIAS'!$AG$2:$AL$113,5,FALSE),0)=1,$MZ50,""),IF(IFERROR(VLOOKUP(SUBSTITUTE(SUBSTITUTE(SUBSTITUTE($NA50,"~","~~"),"*","~*"),"?","~?"),'DADOS_MELHORIAS'!$AG$2:$AL$113,5,FALSE),0)=1,$NA50,""))</f>
        <v/>
      </c>
      <c r="OF50" s="161">
        <f>IF($NJ50=0,0,INDEX($Y$2:$Y$11,$NJ50))</f>
        <v/>
      </c>
      <c r="OG50" s="161">
        <f>IF($NJ50=0,0,INDEX($Z$2:$Z$11,$NJ50))</f>
        <v/>
      </c>
      <c r="OH50" s="161">
        <f>IF($NJ50=0,0,INDEX($AB$2:$AB$11,$NJ50))</f>
        <v/>
      </c>
      <c r="OI50" s="161">
        <f>IFERROR(VLOOKUP(SUBSTITUTE(SUBSTITUTE(SUBSTITUTE($NB50,"~","~~"),"*","~*"),"?","~?"),'DADOS_RESTRICOES'!$M$2:$Q$54,3,FALSE),0)</f>
        <v/>
      </c>
      <c r="OJ50" s="161">
        <f>IFERROR(VLOOKUP(SUBSTITUTE(SUBSTITUTE(SUBSTITUTE($NC50,"~","~~"),"*","~*"),"?","~?"),'DADOS_RESTRICOES'!$M$2:$Q$54,3,FALSE),0)</f>
        <v/>
      </c>
      <c r="OK50" s="161">
        <f>IFERROR(VLOOKUP(SUBSTITUTE(SUBSTITUTE(SUBSTITUTE($NB50,"~","~~"),"*","~*"),"?","~?"),'DADOS_RESTRICOES'!$M$2:$Q$54,2,FALSE),"")</f>
        <v/>
      </c>
      <c r="OL50" s="161">
        <f>IFERROR(VLOOKUP(SUBSTITUTE(SUBSTITUTE(SUBSTITUTE($NC50,"~","~~"),"*","~*"),"?","~?"),'DADOS_RESTRICOES'!$M$2:$Q$54,2,FALSE),"")</f>
        <v/>
      </c>
      <c r="OM50" s="161">
        <f>COUNTIF($NS50:$NW50,1)</f>
        <v/>
      </c>
      <c r="ON50" s="161">
        <f>COUNTIF($NS50:$NW50,2)</f>
        <v/>
      </c>
      <c r="OO50" s="161">
        <f>COUNTIF($NS50:$NW50,3)</f>
        <v/>
      </c>
      <c r="OP50" s="161">
        <f>COUNTIF($NS50:$NW50,4)</f>
        <v/>
      </c>
      <c r="OQ50" s="161">
        <f>COUNTIF($NS50:$NW50,5)</f>
        <v/>
      </c>
      <c r="OR50" s="161">
        <f>COUNTIF($NS50:$NW50,6)</f>
        <v/>
      </c>
      <c r="OS50" s="161">
        <f>COUNTIF($OI50:$OJ50,1)</f>
        <v/>
      </c>
      <c r="OT50" s="161">
        <f>COUNTIF($OI50:$OJ50,2)+$OF50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IF($MS50=0,0,(IF(COUNTIF($RK50:$RN50,"Salto")&gt;0,1,0)+IF(COUNTIF($RK50:$RN50,"Queima")&gt;0,1,0)+IF(COUNTIF($RK50:$RN50,"Estilhaço")&gt;0,1,0))*FLOOR($PD50/2,1))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SUBSTITUTE(SUBSTITUTE(SUBSTITUTE($NB50,"~","~~"),"*","~*"),"?","~?"),'DADOS_RESTRICOES'!$M$2:$Q$54,4,FALSE),0)+IFERROR(VLOOKUP(SUBSTITUTE(SUBSTITUTE(SUBSTITUTE($NC50,"~","~~"),"*","~*"),"?","~?"),'DADOS_RESTRICOES'!$M$2:$Q$54,4,FALSE),0)&gt;1,$OK50&amp;" e "&amp;$OL50&amp;" são as duas de frequência",""),IF(AND((COUNTIF($RK50:$RN50,"Rápido")+COUNTIF($OK50:$OL50,"Rápido"))&gt;0,(COUNTIF($MX50:$NA50,"Atrasar")+COUNTIF($OK50:$OL50,"Atrasar"))&gt;0),"Rápido não entra com Atrasar",""),IF(AND((COUNTIF($RK50:$RN50,"Reação")+COUNTIF($OK50:$OL50,"Reação"))&gt;0,(COUNTIF($RK50:$RN50,"Rápido")+COUNTIF($OK50:$OL50,"Rápido"))&gt;0),"Reação não entra com Rápido",""),IF(AND((COUNTIF($RK50:$RN50,"Reação")+COUNTIF($OK50:$OL50,"Reação"))&gt;0,(COUNTIF($RK50:$RN50,"Armado")+COUNTIF($OK50:$OL50,"Armado"))&gt;0),"Reação não entra com Armado",""),IF(AND((COUNTIF($RK50:$RN50,"Reação")+COUNTIF($OK50:$OL50,"Reação"))&gt;0,(COUNTIF($MX50:$NA50,"Atrasar")+COUNTIF($OK50:$OL50,"Atrasar"))&gt;0),"Reação não entra com Atrasar",""),IF(AND((COUNTIF($RK50:$RN50,"Reação")+COUNTIF($OK50:$OL50,"Reação"))&gt;0,(COUNTIF($MX50:$NA50,"Parado")+COUNTIF($OK50:$OL50,"Parado"))&gt;0),"Reação não entra com Parado",""),IF(AND((COUNTIF($MX50:$NA50,"Atrasar")+COUNTIF($OK50:$OL50,"Atrasar"))&gt;0,(COUNTIF($MX50:$NA50,"Parado")+COUNTIF($OK50:$OL50,"Parado"))&gt;0),"Atrasar não entra com Parado",""),IF(AND((COUNTIF($RK50:$RN50,"Armado")+COUNTIF($OK50:$OL50,"Armado"))&gt;0,(COUNTIF($MX50:$NA50,"Carregar")+COUNTIF($OK50:$OL50,"Carregar"))&gt;0),"Armado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Resistência",""),IF(AND(COUNTIF($RK50:$RN50,"Inescapável")&gt;0,OR($OU50&gt;1,$OV50&gt;0)),"Inescapável não aceita outra peça",""),IF(AND($MS50&gt;0,$PD50*IF(COUNTIF($RK50:$RN50,"Remate")&gt;0,1.25,1)+$PE50&gt;4*$MS50),($PD50*IF(COUNTIF($RK50:$RN50,"Remate")&gt;0,1.25,1)+$PE50)&amp;" dados somando repetições"&amp;IF(COUNTIF($RK50:$RN50,"Remate")&gt;0," e o Remate","")&amp;": o teto da Classe "&amp;$MS50&amp;" é "&amp;4*$MS50,""))),IF(AND($MX50&lt;&gt;"",COUNTIF('DADOS_MELHORIAS'!$O$2:$O$113,SUBSTITUTE(SUBSTITUTE(SUBSTITUTE($MX50,"~","~~"),"*","~*"),"?","~?"))=0),"Melhoria não cadastrada ou com erro: "&amp;$MX50,""),IF(AND($MY50&lt;&gt;"",COUNTIF('DADOS_MELHORIAS'!$O$2:$O$113,SUBSTITUTE(SUBSTITUTE(SUBSTITUTE($MY50,"~","~~"),"*","~*"),"?","~?"))=0),"Melhoria não cadastrada ou com erro: "&amp;$MY50,""),IF(AND($MZ50&lt;&gt;"",COUNTIF('DADOS_MELHORIAS'!$O$2:$O$113,SUBSTITUTE(SUBSTITUTE(SUBSTITUTE($MZ50,"~","~~"),"*","~*"),"?","~?"))=0),"Melhoria não cadastrada ou com erro: "&amp;$MZ50,""),IF(AND($NA50&lt;&gt;"",COUNTIF('DADOS_MELHORIAS'!$O$2:$O$113,SUBSTITUTE(SUBSTITUTE(SUBSTITUTE($NA50,"~","~~"),"*","~*"),"?","~?"))=0),"Melhoria não cadastrada ou com erro: "&amp;$NA50,""),IF(AND($NB50&lt;&gt;"",COUNTIF('DADOS_RESTRICOES'!$M$2:$M$54,SUBSTITUTE(SUBSTITUTE(SUBSTITUTE($NB50,"~","~~"),"*","~*"),"?","~?"))=0),"Restrição não cadastrada ou com erro: "&amp;$NB50,""),IF(AND($NC50&lt;&gt;"",COUNTIF('DADOS_RESTRICOES'!$M$2:$M$54,SUBSTITUTE(SUBSTITUTE(SUBSTITUTE($NC50,"~","~~"),"*","~*"),"?","~?"))=0),"Restrição não cadastrada ou com erro: "&amp;$NC50,"")))</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dela",IF(COUNTIF($OK50:$OL50,"Atrasar")&gt;0,"Sua Ação Completa",IF(COUNTIF($RK50:$RN50,"Rápido")&gt;0,"Sua Bônus",IF(COUNTIF($RK50:$RN50,"Reação")&gt;0,"Sua Reação","Sua Padrão")))&amp;" + a básica dela"&amp;IF(COUNTIF($RK50:$RN50,"Reação")&gt;0," e a coletiva","")&amp;IF(COUNTIF($OK50:$OL50,"Carregar")&gt;0," · em dois turnos","")))</f>
        <v/>
      </c>
      <c r="QC50" s="161">
        <f>IF($MW50&lt;&gt;"",$MW50,IF($NJ50=0,"",INDEX($AA$2:$AA$11,$NJ50)))</f>
        <v/>
      </c>
      <c r="QD50" s="161">
        <f>IF(OR($ND50=0,$NJ50=0),"",IF(COUNTIF($RK50:$RN50,"Inescapável")&gt;0,"Automático",IF($QC50="Ataque",IF($NH50="","Ataque","Ataque "&amp;IF(($NH50+2*IF(COUNTIF($RK50:$RN50,"Precisão")&gt;0,1,0))&gt;=0,"+","−")&amp;ABS(($NH50+2*IF(COUNTIF($RK50:$RN50,"Precisão")&gt;0,1,0))))&amp;IF($OD50&gt;0," · TR"&amp;IF($NI50="",""," CD "&amp;$NI50),""),IF(LEFT($QC50,2)="TR",$QC50&amp;IF($NI50="",""," · CD "&amp;$NI50)&amp;IF(COUNTIF($RK50:$RN50,"Certeiro")&gt;0,"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COUNTIF($RK50:$RN50,"Longe")+3*COUNTIF($RK50:$RN50,"Muito Longe")</f>
        <v/>
      </c>
      <c r="QG50" s="161">
        <f>COUNTIF($RK50:$RN50,"Maior")+3*COUNTIF($RK50:$RN50,"Muito Maior")</f>
        <v/>
      </c>
      <c r="QH50" s="161">
        <f>IF($NJ50=0,0,CHOOSE(1+INDEX($AC$2:$AC$11,$NJ50),0,$QF50,$QG50,$QF50+$QG50))</f>
        <v/>
      </c>
      <c r="QI50" s="161">
        <f>IF($NJ50=0,0,CHOOSE(1+INDEX($AD$2:$AD$11,$NJ50),0,$QF50,$QG50,$QF50+$QG50))</f>
        <v/>
      </c>
      <c r="QJ50" s="161">
        <f>IF(OR($ND50=0,$NJ50=0),"",INDEX($AI$2:$AN$41,($NJ50-1)*4+IF($MS50=0,1,IF($MS50&lt;=5,2,IF($MS50=6,3,4))),1+MIN(5,$QH50))&amp;INDEX($AO$2:$AT$41,($NJ50-1)*4+IF($MS50=0,1,IF($MS50&lt;=5,2,IF($MS50=6,3,4))),1+MIN(5,$QI50))&amp;IF(INDEX($AE$2:$AE$11,$NJ50)=1,IF(COUNTIF($RK50:$RN50,"Mais Um")&gt;0," · +"&amp;COUNTIF($RK50:$RN50,"Mais Um")&amp;IF(COUNTIF($RK50:$RN50,"Mais Um")&gt;1," alvos"," alvo"),"")&amp;IF(COUNTIF($RK50:$RN50,"Rajada")&gt;0,IF($MS50=0,"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c r="RK50">
        <f>IF($MX50="","",IFERROR(VLOOKUP(SUBSTITUTE(SUBSTITUTE(SUBSTITUTE($MX50,"~","~~"),"*","~*"),"?","~?"),'DADOS_MELHORIAS'!$O$2:$X$113,10,FALSE),$MX50))</f>
        <v/>
      </c>
      <c r="RL50">
        <f>IF($MY50="","",IFERROR(VLOOKUP(SUBSTITUTE(SUBSTITUTE(SUBSTITUTE($MY50,"~","~~"),"*","~*"),"?","~?"),'DADOS_MELHORIAS'!$O$2:$X$113,10,FALSE),$MY50))</f>
        <v/>
      </c>
      <c r="RM50">
        <f>IF($MZ50="","",IFERROR(VLOOKUP(SUBSTITUTE(SUBSTITUTE(SUBSTITUTE($MZ50,"~","~~"),"*","~*"),"?","~?"),'DADOS_MELHORIAS'!$O$2:$X$113,10,FALSE),$MZ50))</f>
        <v/>
      </c>
      <c r="RN50">
        <f>IF($NA50="","",IFERROR(VLOOKUP(SUBSTITUTE(SUBSTITUTE(SUBSTITUTE($NA50,"~","~~"),"*","~*"),"?","~?"),'DADOS_MELHORIAS'!$O$2:$X$113,10,FALSE),$NA50))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IFERROR(MATCH($MU51,$V$2:$V$11,0),0)</f>
        <v/>
      </c>
      <c r="NK51" s="161">
        <f>IFERROR(VLOOKUP(SUBSTITUTE(SUBSTITUTE(SUBSTITUTE($MX51,"~","~~"),"*","~*"),"?","~?"),'DADOS_MELHORIAS'!$AG$2:$AL$113,2,FALSE),"")</f>
        <v/>
      </c>
      <c r="NL51" s="161">
        <f>IFERROR(VLOOKUP(SUBSTITUTE(SUBSTITUTE(SUBSTITUTE($MY51,"~","~~"),"*","~*"),"?","~?"),'DADOS_MELHORIAS'!$AG$2:$AL$113,2,FALSE),"")</f>
        <v/>
      </c>
      <c r="NM51" s="161">
        <f>IFERROR(VLOOKUP(SUBSTITUTE(SUBSTITUTE(SUBSTITUTE($MZ51,"~","~~"),"*","~*"),"?","~?"),'DADOS_MELHORIAS'!$AG$2:$AL$113,2,FALSE),"")</f>
        <v/>
      </c>
      <c r="NN51" s="161">
        <f>IFERROR(VLOOKUP(SUBSTITUTE(SUBSTITUTE(SUBSTITUTE($NA51,"~","~~"),"*","~*"),"?","~?"),'DADOS_MELHORIAS'!$AG$2:$AL$113,2,FALSE),"")</f>
        <v/>
      </c>
      <c r="NO51" s="161">
        <f>IFERROR(VLOOKUP(SUBSTITUTE(SUBSTITUTE(SUBSTITUTE($MX51,"~","~~"),"*","~*"),"?","~?"),'DADOS_MELHORIAS'!$AG$2:$AL$113,3,FALSE),0)</f>
        <v/>
      </c>
      <c r="NP51" s="161">
        <f>IFERROR(VLOOKUP(SUBSTITUTE(SUBSTITUTE(SUBSTITUTE($MY51,"~","~~"),"*","~*"),"?","~?"),'DADOS_MELHORIAS'!$AG$2:$AL$113,3,FALSE),0)</f>
        <v/>
      </c>
      <c r="NQ51" s="161">
        <f>IFERROR(VLOOKUP(SUBSTITUTE(SUBSTITUTE(SUBSTITUTE($MZ51,"~","~~"),"*","~*"),"?","~?"),'DADOS_MELHORIAS'!$AG$2:$AL$113,3,FALSE),0)</f>
        <v/>
      </c>
      <c r="NR51" s="161">
        <f>IFERROR(VLOOKUP(SUBSTITUTE(SUBSTITUTE(SUBSTITUTE($NA51,"~","~~"),"*","~*"),"?","~?"),'DADOS_MELHORIAS'!$AG$2:$AL$113,3,FALSE),0)</f>
        <v/>
      </c>
      <c r="NS51" s="161">
        <f>IF($MS51=0,0,IF($NJ51=0,0,INDEX($X$2:$X$11,$NJ51)))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IF($NJ51=0,0,IF(INDEX($W$2:$W$11,$NJ51)="",0,IF((COUNTIF(INDEX($EL$2:$EP$13,$MO51,0),INDEX($W$2:$W$11,$NJ51))+COUNTIF(INDEX($QV$2:$QY$13,$MO51,0),INDEX($W$2:$W$11,$NJ51)))=0,1,0)))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SUBSTITUTE(SUBSTITUTE(SUBSTITUTE($MX51,"~","~~"),"*","~*"),"?","~?"),'DADOS_MELHORIAS'!$AG$2:$AL$113,4,FALSE),0)+IFERROR(VLOOKUP(SUBSTITUTE(SUBSTITUTE(SUBSTITUTE($MY51,"~","~~"),"*","~*"),"?","~?"),'DADOS_MELHORIAS'!$AG$2:$AL$113,4,FALSE),0)+IFERROR(VLOOKUP(SUBSTITUTE(SUBSTITUTE(SUBSTITUTE($MZ51,"~","~~"),"*","~*"),"?","~?"),'DADOS_MELHORIAS'!$AG$2:$AL$113,4,FALSE),0)+IFERROR(VLOOKUP(SUBSTITUTE(SUBSTITUTE(SUBSTITUTE($NA51,"~","~~"),"*","~*"),"?","~?"),'DADOS_MELHORIAS'!$AG$2:$AL$113,4,FALSE),0)</f>
        <v/>
      </c>
      <c r="OD51" s="161">
        <f>IFERROR(VLOOKUP(SUBSTITUTE(SUBSTITUTE(SUBSTITUTE($MX51,"~","~~"),"*","~*"),"?","~?"),'DADOS_MELHORIAS'!$AG$2:$AL$113,6,FALSE),0)+IFERROR(VLOOKUP(SUBSTITUTE(SUBSTITUTE(SUBSTITUTE($MY51,"~","~~"),"*","~*"),"?","~?"),'DADOS_MELHORIAS'!$AG$2:$AL$113,6,FALSE),0)+IFERROR(VLOOKUP(SUBSTITUTE(SUBSTITUTE(SUBSTITUTE($MZ51,"~","~~"),"*","~*"),"?","~?"),'DADOS_MELHORIAS'!$AG$2:$AL$113,6,FALSE),0)+IFERROR(VLOOKUP(SUBSTITUTE(SUBSTITUTE(SUBSTITUTE($NA51,"~","~~"),"*","~*"),"?","~?"),'DADOS_MELHORIAS'!$AG$2:$AL$113,6,FALSE),0)</f>
        <v/>
      </c>
      <c r="OE51" s="161">
        <f>TEXTJOIN(", ",TRUE,IF(IFERROR(VLOOKUP(SUBSTITUTE(SUBSTITUTE(SUBSTITUTE($MX51,"~","~~"),"*","~*"),"?","~?"),'DADOS_MELHORIAS'!$AG$2:$AL$113,5,FALSE),0)=1,$MX51,""),IF(IFERROR(VLOOKUP(SUBSTITUTE(SUBSTITUTE(SUBSTITUTE($MY51,"~","~~"),"*","~*"),"?","~?"),'DADOS_MELHORIAS'!$AG$2:$AL$113,5,FALSE),0)=1,$MY51,""),IF(IFERROR(VLOOKUP(SUBSTITUTE(SUBSTITUTE(SUBSTITUTE($MZ51,"~","~~"),"*","~*"),"?","~?"),'DADOS_MELHORIAS'!$AG$2:$AL$113,5,FALSE),0)=1,$MZ51,""),IF(IFERROR(VLOOKUP(SUBSTITUTE(SUBSTITUTE(SUBSTITUTE($NA51,"~","~~"),"*","~*"),"?","~?"),'DADOS_MELHORIAS'!$AG$2:$AL$113,5,FALSE),0)=1,$NA51,""))</f>
        <v/>
      </c>
      <c r="OF51" s="161">
        <f>IF($NJ51=0,0,INDEX($Y$2:$Y$11,$NJ51))</f>
        <v/>
      </c>
      <c r="OG51" s="161">
        <f>IF($NJ51=0,0,INDEX($Z$2:$Z$11,$NJ51))</f>
        <v/>
      </c>
      <c r="OH51" s="161">
        <f>IF($NJ51=0,0,INDEX($AB$2:$AB$11,$NJ51))</f>
        <v/>
      </c>
      <c r="OI51" s="161">
        <f>IFERROR(VLOOKUP(SUBSTITUTE(SUBSTITUTE(SUBSTITUTE($NB51,"~","~~"),"*","~*"),"?","~?"),'DADOS_RESTRICOES'!$M$2:$Q$54,3,FALSE),0)</f>
        <v/>
      </c>
      <c r="OJ51" s="161">
        <f>IFERROR(VLOOKUP(SUBSTITUTE(SUBSTITUTE(SUBSTITUTE($NC51,"~","~~"),"*","~*"),"?","~?"),'DADOS_RESTRICOES'!$M$2:$Q$54,3,FALSE),0)</f>
        <v/>
      </c>
      <c r="OK51" s="161">
        <f>IFERROR(VLOOKUP(SUBSTITUTE(SUBSTITUTE(SUBSTITUTE($NB51,"~","~~"),"*","~*"),"?","~?"),'DADOS_RESTRICOES'!$M$2:$Q$54,2,FALSE),"")</f>
        <v/>
      </c>
      <c r="OL51" s="161">
        <f>IFERROR(VLOOKUP(SUBSTITUTE(SUBSTITUTE(SUBSTITUTE($NC51,"~","~~"),"*","~*"),"?","~?"),'DADOS_RESTRICOES'!$M$2:$Q$54,2,FALSE),"")</f>
        <v/>
      </c>
      <c r="OM51" s="161">
        <f>COUNTIF($NS51:$NW51,1)</f>
        <v/>
      </c>
      <c r="ON51" s="161">
        <f>COUNTIF($NS51:$NW51,2)</f>
        <v/>
      </c>
      <c r="OO51" s="161">
        <f>COUNTIF($NS51:$NW51,3)</f>
        <v/>
      </c>
      <c r="OP51" s="161">
        <f>COUNTIF($NS51:$NW51,4)</f>
        <v/>
      </c>
      <c r="OQ51" s="161">
        <f>COUNTIF($NS51:$NW51,5)</f>
        <v/>
      </c>
      <c r="OR51" s="161">
        <f>COUNTIF($NS51:$NW51,6)</f>
        <v/>
      </c>
      <c r="OS51" s="161">
        <f>COUNTIF($OI51:$OJ51,1)</f>
        <v/>
      </c>
      <c r="OT51" s="161">
        <f>COUNTIF($OI51:$OJ51,2)+$OF51</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IF($MS51=0,0,(IF(COUNTIF($RK51:$RN51,"Salto")&gt;0,1,0)+IF(COUNTIF($RK51:$RN51,"Queima")&gt;0,1,0)+IF(COUNTIF($RK51:$RN51,"Estilhaço")&gt;0,1,0))*FLOOR($PD51/2,1))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SUBSTITUTE(SUBSTITUTE(SUBSTITUTE($NB51,"~","~~"),"*","~*"),"?","~?"),'DADOS_RESTRICOES'!$M$2:$Q$54,4,FALSE),0)+IFERROR(VLOOKUP(SUBSTITUTE(SUBSTITUTE(SUBSTITUTE($NC51,"~","~~"),"*","~*"),"?","~?"),'DADOS_RESTRICOES'!$M$2:$Q$54,4,FALSE),0)&gt;1,$OK51&amp;" e "&amp;$OL51&amp;" são as duas de frequência",""),IF(AND((COUNTIF($RK51:$RN51,"Rápido")+COUNTIF($OK51:$OL51,"Rápido"))&gt;0,(COUNTIF($MX51:$NA51,"Atrasar")+COUNTIF($OK51:$OL51,"Atrasar"))&gt;0),"Rápido não entra com Atrasar",""),IF(AND((COUNTIF($RK51:$RN51,"Reação")+COUNTIF($OK51:$OL51,"Reação"))&gt;0,(COUNTIF($RK51:$RN51,"Rápido")+COUNTIF($OK51:$OL51,"Rápido"))&gt;0),"Reação não entra com Rápido",""),IF(AND((COUNTIF($RK51:$RN51,"Reação")+COUNTIF($OK51:$OL51,"Reação"))&gt;0,(COUNTIF($RK51:$RN51,"Armado")+COUNTIF($OK51:$OL51,"Armado"))&gt;0),"Reação não entra com Armado",""),IF(AND((COUNTIF($RK51:$RN51,"Reação")+COUNTIF($OK51:$OL51,"Reação"))&gt;0,(COUNTIF($MX51:$NA51,"Atrasar")+COUNTIF($OK51:$OL51,"Atrasar"))&gt;0),"Reação não entra com Atrasar",""),IF(AND((COUNTIF($RK51:$RN51,"Reação")+COUNTIF($OK51:$OL51,"Reação"))&gt;0,(COUNTIF($MX51:$NA51,"Parado")+COUNTIF($OK51:$OL51,"Parado"))&gt;0),"Reação não entra com Parado",""),IF(AND((COUNTIF($MX51:$NA51,"Atrasar")+COUNTIF($OK51:$OL51,"Atrasar"))&gt;0,(COUNTIF($MX51:$NA51,"Parado")+COUNTIF($OK51:$OL51,"Parado"))&gt;0),"Atrasar não entra com Parado",""),IF(AND((COUNTIF($RK51:$RN51,"Armado")+COUNTIF($OK51:$OL51,"Armado"))&gt;0,(COUNTIF($MX51:$NA51,"Carregar")+COUNTIF($OK51:$OL51,"Carregar"))&gt;0),"Armado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Resistência",""),IF(AND(COUNTIF($RK51:$RN51,"Inescapável")&gt;0,OR($OU51&gt;1,$OV51&gt;0)),"Inescapável não aceita outra peça",""),IF(AND($MS51&gt;0,$PD51*IF(COUNTIF($RK51:$RN51,"Remate")&gt;0,1.25,1)+$PE51&gt;4*$MS51),($PD51*IF(COUNTIF($RK51:$RN51,"Remate")&gt;0,1.25,1)+$PE51)&amp;" dados somando repetições"&amp;IF(COUNTIF($RK51:$RN51,"Remate")&gt;0," e o Remate","")&amp;": o teto da Classe "&amp;$MS51&amp;" é "&amp;4*$MS51,""))),IF(AND($MX51&lt;&gt;"",COUNTIF('DADOS_MELHORIAS'!$O$2:$O$113,SUBSTITUTE(SUBSTITUTE(SUBSTITUTE($MX51,"~","~~"),"*","~*"),"?","~?"))=0),"Melhoria não cadastrada ou com erro: "&amp;$MX51,""),IF(AND($MY51&lt;&gt;"",COUNTIF('DADOS_MELHORIAS'!$O$2:$O$113,SUBSTITUTE(SUBSTITUTE(SUBSTITUTE($MY51,"~","~~"),"*","~*"),"?","~?"))=0),"Melhoria não cadastrada ou com erro: "&amp;$MY51,""),IF(AND($MZ51&lt;&gt;"",COUNTIF('DADOS_MELHORIAS'!$O$2:$O$113,SUBSTITUTE(SUBSTITUTE(SUBSTITUTE($MZ51,"~","~~"),"*","~*"),"?","~?"))=0),"Melhoria não cadastrada ou com erro: "&amp;$MZ51,""),IF(AND($NA51&lt;&gt;"",COUNTIF('DADOS_MELHORIAS'!$O$2:$O$113,SUBSTITUTE(SUBSTITUTE(SUBSTITUTE($NA51,"~","~~"),"*","~*"),"?","~?"))=0),"Melhoria não cadastrada ou com erro: "&amp;$NA51,""),IF(AND($NB51&lt;&gt;"",COUNTIF('DADOS_RESTRICOES'!$M$2:$M$54,SUBSTITUTE(SUBSTITUTE(SUBSTITUTE($NB51,"~","~~"),"*","~*"),"?","~?"))=0),"Restrição não cadastrada ou com erro: "&amp;$NB51,""),IF(AND($NC51&lt;&gt;"",COUNTIF('DADOS_RESTRICOES'!$M$2:$M$54,SUBSTITUTE(SUBSTITUTE(SUBSTITUTE($NC51,"~","~~"),"*","~*"),"?","~?"))=0),"Restrição não cadastrada ou com erro: "&amp;$NC51,"")))</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dela",IF(COUNTIF($OK51:$OL51,"Atrasar")&gt;0,"Sua Ação Completa",IF(COUNTIF($RK51:$RN51,"Rápido")&gt;0,"Sua Bônus",IF(COUNTIF($RK51:$RN51,"Reação")&gt;0,"Sua Reação","Sua Padrão")))&amp;" + a básica dela"&amp;IF(COUNTIF($RK51:$RN51,"Reação")&gt;0," e a coletiva","")&amp;IF(COUNTIF($OK51:$OL51,"Carregar")&gt;0," · em dois turnos","")))</f>
        <v/>
      </c>
      <c r="QC51" s="161">
        <f>IF($MW51&lt;&gt;"",$MW51,IF($NJ51=0,"",INDEX($AA$2:$AA$11,$NJ51)))</f>
        <v/>
      </c>
      <c r="QD51" s="161">
        <f>IF(OR($ND51=0,$NJ51=0),"",IF(COUNTIF($RK51:$RN51,"Inescapável")&gt;0,"Automático",IF($QC51="Ataque",IF($NH51="","Ataque","Ataque "&amp;IF(($NH51+2*IF(COUNTIF($RK51:$RN51,"Precisão")&gt;0,1,0))&gt;=0,"+","−")&amp;ABS(($NH51+2*IF(COUNTIF($RK51:$RN51,"Precisão")&gt;0,1,0))))&amp;IF($OD51&gt;0," · TR"&amp;IF($NI51="",""," CD "&amp;$NI51),""),IF(LEFT($QC51,2)="TR",$QC51&amp;IF($NI51="",""," · CD "&amp;$NI51)&amp;IF(COUNTIF($RK51:$RN51,"Certeiro")&gt;0,"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COUNTIF($RK51:$RN51,"Longe")+3*COUNTIF($RK51:$RN51,"Muito Longe")</f>
        <v/>
      </c>
      <c r="QG51" s="161">
        <f>COUNTIF($RK51:$RN51,"Maior")+3*COUNTIF($RK51:$RN51,"Muito Maior")</f>
        <v/>
      </c>
      <c r="QH51" s="161">
        <f>IF($NJ51=0,0,CHOOSE(1+INDEX($AC$2:$AC$11,$NJ51),0,$QF51,$QG51,$QF51+$QG51))</f>
        <v/>
      </c>
      <c r="QI51" s="161">
        <f>IF($NJ51=0,0,CHOOSE(1+INDEX($AD$2:$AD$11,$NJ51),0,$QF51,$QG51,$QF51+$QG51))</f>
        <v/>
      </c>
      <c r="QJ51" s="161">
        <f>IF(OR($ND51=0,$NJ51=0),"",INDEX($AI$2:$AN$41,($NJ51-1)*4+IF($MS51=0,1,IF($MS51&lt;=5,2,IF($MS51=6,3,4))),1+MIN(5,$QH51))&amp;INDEX($AO$2:$AT$41,($NJ51-1)*4+IF($MS51=0,1,IF($MS51&lt;=5,2,IF($MS51=6,3,4))),1+MIN(5,$QI51))&amp;IF(INDEX($AE$2:$AE$11,$NJ51)=1,IF(COUNTIF($RK51:$RN51,"Mais Um")&gt;0," · +"&amp;COUNTIF($RK51:$RN51,"Mais Um")&amp;IF(COUNTIF($RK51:$RN51,"Mais Um")&gt;1," alvos"," alvo"),"")&amp;IF(COUNTIF($RK51:$RN51,"Rajada")&gt;0,IF($MS51=0,"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c r="RK51">
        <f>IF($MX51="","",IFERROR(VLOOKUP(SUBSTITUTE(SUBSTITUTE(SUBSTITUTE($MX51,"~","~~"),"*","~*"),"?","~?"),'DADOS_MELHORIAS'!$O$2:$X$113,10,FALSE),$MX51))</f>
        <v/>
      </c>
      <c r="RL51">
        <f>IF($MY51="","",IFERROR(VLOOKUP(SUBSTITUTE(SUBSTITUTE(SUBSTITUTE($MY51,"~","~~"),"*","~*"),"?","~?"),'DADOS_MELHORIAS'!$O$2:$X$113,10,FALSE),$MY51))</f>
        <v/>
      </c>
      <c r="RM51">
        <f>IF($MZ51="","",IFERROR(VLOOKUP(SUBSTITUTE(SUBSTITUTE(SUBSTITUTE($MZ51,"~","~~"),"*","~*"),"?","~?"),'DADOS_MELHORIAS'!$O$2:$X$113,10,FALSE),$MZ51))</f>
        <v/>
      </c>
      <c r="RN51">
        <f>IF($NA51="","",IFERROR(VLOOKUP(SUBSTITUTE(SUBSTITUTE(SUBSTITUTE($NA51,"~","~~"),"*","~*"),"?","~?"),'DADOS_MELHORIAS'!$O$2:$X$113,10,FALSE),$NA51))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IFERROR(MATCH($MU52,$V$2:$V$11,0),0)</f>
        <v/>
      </c>
      <c r="NK52" s="161">
        <f>IFERROR(VLOOKUP(SUBSTITUTE(SUBSTITUTE(SUBSTITUTE($MX52,"~","~~"),"*","~*"),"?","~?"),'DADOS_MELHORIAS'!$AG$2:$AL$113,2,FALSE),"")</f>
        <v/>
      </c>
      <c r="NL52" s="161">
        <f>IFERROR(VLOOKUP(SUBSTITUTE(SUBSTITUTE(SUBSTITUTE($MY52,"~","~~"),"*","~*"),"?","~?"),'DADOS_MELHORIAS'!$AG$2:$AL$113,2,FALSE),"")</f>
        <v/>
      </c>
      <c r="NM52" s="161">
        <f>IFERROR(VLOOKUP(SUBSTITUTE(SUBSTITUTE(SUBSTITUTE($MZ52,"~","~~"),"*","~*"),"?","~?"),'DADOS_MELHORIAS'!$AG$2:$AL$113,2,FALSE),"")</f>
        <v/>
      </c>
      <c r="NN52" s="161">
        <f>IFERROR(VLOOKUP(SUBSTITUTE(SUBSTITUTE(SUBSTITUTE($NA52,"~","~~"),"*","~*"),"?","~?"),'DADOS_MELHORIAS'!$AG$2:$AL$113,2,FALSE),"")</f>
        <v/>
      </c>
      <c r="NO52" s="161">
        <f>IFERROR(VLOOKUP(SUBSTITUTE(SUBSTITUTE(SUBSTITUTE($MX52,"~","~~"),"*","~*"),"?","~?"),'DADOS_MELHORIAS'!$AG$2:$AL$113,3,FALSE),0)</f>
        <v/>
      </c>
      <c r="NP52" s="161">
        <f>IFERROR(VLOOKUP(SUBSTITUTE(SUBSTITUTE(SUBSTITUTE($MY52,"~","~~"),"*","~*"),"?","~?"),'DADOS_MELHORIAS'!$AG$2:$AL$113,3,FALSE),0)</f>
        <v/>
      </c>
      <c r="NQ52" s="161">
        <f>IFERROR(VLOOKUP(SUBSTITUTE(SUBSTITUTE(SUBSTITUTE($MZ52,"~","~~"),"*","~*"),"?","~?"),'DADOS_MELHORIAS'!$AG$2:$AL$113,3,FALSE),0)</f>
        <v/>
      </c>
      <c r="NR52" s="161">
        <f>IFERROR(VLOOKUP(SUBSTITUTE(SUBSTITUTE(SUBSTITUTE($NA52,"~","~~"),"*","~*"),"?","~?"),'DADOS_MELHORIAS'!$AG$2:$AL$113,3,FALSE),0)</f>
        <v/>
      </c>
      <c r="NS52" s="161">
        <f>IF($MS52=0,0,IF($NJ52=0,0,INDEX($X$2:$X$11,$NJ52)))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IF($NJ52=0,0,IF(INDEX($W$2:$W$11,$NJ52)="",0,IF((COUNTIF(INDEX($EL$2:$EP$13,$MO52,0),INDEX($W$2:$W$11,$NJ52))+COUNTIF(INDEX($QV$2:$QY$13,$MO52,0),INDEX($W$2:$W$11,$NJ52)))=0,1,0)))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SUBSTITUTE(SUBSTITUTE(SUBSTITUTE($MX52,"~","~~"),"*","~*"),"?","~?"),'DADOS_MELHORIAS'!$AG$2:$AL$113,4,FALSE),0)+IFERROR(VLOOKUP(SUBSTITUTE(SUBSTITUTE(SUBSTITUTE($MY52,"~","~~"),"*","~*"),"?","~?"),'DADOS_MELHORIAS'!$AG$2:$AL$113,4,FALSE),0)+IFERROR(VLOOKUP(SUBSTITUTE(SUBSTITUTE(SUBSTITUTE($MZ52,"~","~~"),"*","~*"),"?","~?"),'DADOS_MELHORIAS'!$AG$2:$AL$113,4,FALSE),0)+IFERROR(VLOOKUP(SUBSTITUTE(SUBSTITUTE(SUBSTITUTE($NA52,"~","~~"),"*","~*"),"?","~?"),'DADOS_MELHORIAS'!$AG$2:$AL$113,4,FALSE),0)</f>
        <v/>
      </c>
      <c r="OD52" s="161">
        <f>IFERROR(VLOOKUP(SUBSTITUTE(SUBSTITUTE(SUBSTITUTE($MX52,"~","~~"),"*","~*"),"?","~?"),'DADOS_MELHORIAS'!$AG$2:$AL$113,6,FALSE),0)+IFERROR(VLOOKUP(SUBSTITUTE(SUBSTITUTE(SUBSTITUTE($MY52,"~","~~"),"*","~*"),"?","~?"),'DADOS_MELHORIAS'!$AG$2:$AL$113,6,FALSE),0)+IFERROR(VLOOKUP(SUBSTITUTE(SUBSTITUTE(SUBSTITUTE($MZ52,"~","~~"),"*","~*"),"?","~?"),'DADOS_MELHORIAS'!$AG$2:$AL$113,6,FALSE),0)+IFERROR(VLOOKUP(SUBSTITUTE(SUBSTITUTE(SUBSTITUTE($NA52,"~","~~"),"*","~*"),"?","~?"),'DADOS_MELHORIAS'!$AG$2:$AL$113,6,FALSE),0)</f>
        <v/>
      </c>
      <c r="OE52" s="161">
        <f>TEXTJOIN(", ",TRUE,IF(IFERROR(VLOOKUP(SUBSTITUTE(SUBSTITUTE(SUBSTITUTE($MX52,"~","~~"),"*","~*"),"?","~?"),'DADOS_MELHORIAS'!$AG$2:$AL$113,5,FALSE),0)=1,$MX52,""),IF(IFERROR(VLOOKUP(SUBSTITUTE(SUBSTITUTE(SUBSTITUTE($MY52,"~","~~"),"*","~*"),"?","~?"),'DADOS_MELHORIAS'!$AG$2:$AL$113,5,FALSE),0)=1,$MY52,""),IF(IFERROR(VLOOKUP(SUBSTITUTE(SUBSTITUTE(SUBSTITUTE($MZ52,"~","~~"),"*","~*"),"?","~?"),'DADOS_MELHORIAS'!$AG$2:$AL$113,5,FALSE),0)=1,$MZ52,""),IF(IFERROR(VLOOKUP(SUBSTITUTE(SUBSTITUTE(SUBSTITUTE($NA52,"~","~~"),"*","~*"),"?","~?"),'DADOS_MELHORIAS'!$AG$2:$AL$113,5,FALSE),0)=1,$NA52,""))</f>
        <v/>
      </c>
      <c r="OF52" s="161">
        <f>IF($NJ52=0,0,INDEX($Y$2:$Y$11,$NJ52))</f>
        <v/>
      </c>
      <c r="OG52" s="161">
        <f>IF($NJ52=0,0,INDEX($Z$2:$Z$11,$NJ52))</f>
        <v/>
      </c>
      <c r="OH52" s="161">
        <f>IF($NJ52=0,0,INDEX($AB$2:$AB$11,$NJ52))</f>
        <v/>
      </c>
      <c r="OI52" s="161">
        <f>IFERROR(VLOOKUP(SUBSTITUTE(SUBSTITUTE(SUBSTITUTE($NB52,"~","~~"),"*","~*"),"?","~?"),'DADOS_RESTRICOES'!$M$2:$Q$54,3,FALSE),0)</f>
        <v/>
      </c>
      <c r="OJ52" s="161">
        <f>IFERROR(VLOOKUP(SUBSTITUTE(SUBSTITUTE(SUBSTITUTE($NC52,"~","~~"),"*","~*"),"?","~?"),'DADOS_RESTRICOES'!$M$2:$Q$54,3,FALSE),0)</f>
        <v/>
      </c>
      <c r="OK52" s="161">
        <f>IFERROR(VLOOKUP(SUBSTITUTE(SUBSTITUTE(SUBSTITUTE($NB52,"~","~~"),"*","~*"),"?","~?"),'DADOS_RESTRICOES'!$M$2:$Q$54,2,FALSE),"")</f>
        <v/>
      </c>
      <c r="OL52" s="161">
        <f>IFERROR(VLOOKUP(SUBSTITUTE(SUBSTITUTE(SUBSTITUTE($NC52,"~","~~"),"*","~*"),"?","~?"),'DADOS_RESTRICOES'!$M$2:$Q$54,2,FALSE),"")</f>
        <v/>
      </c>
      <c r="OM52" s="161">
        <f>COUNTIF($NS52:$NW52,1)</f>
        <v/>
      </c>
      <c r="ON52" s="161">
        <f>COUNTIF($NS52:$NW52,2)</f>
        <v/>
      </c>
      <c r="OO52" s="161">
        <f>COUNTIF($NS52:$NW52,3)</f>
        <v/>
      </c>
      <c r="OP52" s="161">
        <f>COUNTIF($NS52:$NW52,4)</f>
        <v/>
      </c>
      <c r="OQ52" s="161">
        <f>COUNTIF($NS52:$NW52,5)</f>
        <v/>
      </c>
      <c r="OR52" s="161">
        <f>COUNTIF($NS52:$NW52,6)</f>
        <v/>
      </c>
      <c r="OS52" s="161">
        <f>COUNTIF($OI52:$OJ52,1)</f>
        <v/>
      </c>
      <c r="OT52" s="161">
        <f>COUNTIF($OI52:$OJ52,2)+$OF52</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IF($MS52=0,0,(IF(COUNTIF($RK52:$RN52,"Salto")&gt;0,1,0)+IF(COUNTIF($RK52:$RN52,"Queima")&gt;0,1,0)+IF(COUNTIF($RK52:$RN52,"Estilhaço")&gt;0,1,0))*FLOOR($PD52/2,1))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SUBSTITUTE(SUBSTITUTE(SUBSTITUTE($NB52,"~","~~"),"*","~*"),"?","~?"),'DADOS_RESTRICOES'!$M$2:$Q$54,4,FALSE),0)+IFERROR(VLOOKUP(SUBSTITUTE(SUBSTITUTE(SUBSTITUTE($NC52,"~","~~"),"*","~*"),"?","~?"),'DADOS_RESTRICOES'!$M$2:$Q$54,4,FALSE),0)&gt;1,$OK52&amp;" e "&amp;$OL52&amp;" são as duas de frequência",""),IF(AND((COUNTIF($RK52:$RN52,"Rápido")+COUNTIF($OK52:$OL52,"Rápido"))&gt;0,(COUNTIF($MX52:$NA52,"Atrasar")+COUNTIF($OK52:$OL52,"Atrasar"))&gt;0),"Rápido não entra com Atrasar",""),IF(AND((COUNTIF($RK52:$RN52,"Reação")+COUNTIF($OK52:$OL52,"Reação"))&gt;0,(COUNTIF($RK52:$RN52,"Rápido")+COUNTIF($OK52:$OL52,"Rápido"))&gt;0),"Reação não entra com Rápido",""),IF(AND((COUNTIF($RK52:$RN52,"Reação")+COUNTIF($OK52:$OL52,"Reação"))&gt;0,(COUNTIF($RK52:$RN52,"Armado")+COUNTIF($OK52:$OL52,"Armado"))&gt;0),"Reação não entra com Armado",""),IF(AND((COUNTIF($RK52:$RN52,"Reação")+COUNTIF($OK52:$OL52,"Reação"))&gt;0,(COUNTIF($MX52:$NA52,"Atrasar")+COUNTIF($OK52:$OL52,"Atrasar"))&gt;0),"Reação não entra com Atrasar",""),IF(AND((COUNTIF($RK52:$RN52,"Reação")+COUNTIF($OK52:$OL52,"Reação"))&gt;0,(COUNTIF($MX52:$NA52,"Parado")+COUNTIF($OK52:$OL52,"Parado"))&gt;0),"Reação não entra com Parado",""),IF(AND((COUNTIF($MX52:$NA52,"Atrasar")+COUNTIF($OK52:$OL52,"Atrasar"))&gt;0,(COUNTIF($MX52:$NA52,"Parado")+COUNTIF($OK52:$OL52,"Parado"))&gt;0),"Atrasar não entra com Parado",""),IF(AND((COUNTIF($RK52:$RN52,"Armado")+COUNTIF($OK52:$OL52,"Armado"))&gt;0,(COUNTIF($MX52:$NA52,"Carregar")+COUNTIF($OK52:$OL52,"Carregar"))&gt;0),"Armado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Resistência",""),IF(AND(COUNTIF($RK52:$RN52,"Inescapável")&gt;0,OR($OU52&gt;1,$OV52&gt;0)),"Inescapável não aceita outra peça",""),IF(AND($MS52&gt;0,$PD52*IF(COUNTIF($RK52:$RN52,"Remate")&gt;0,1.25,1)+$PE52&gt;4*$MS52),($PD52*IF(COUNTIF($RK52:$RN52,"Remate")&gt;0,1.25,1)+$PE52)&amp;" dados somando repetições"&amp;IF(COUNTIF($RK52:$RN52,"Remate")&gt;0," e o Remate","")&amp;": o teto da Classe "&amp;$MS52&amp;" é "&amp;4*$MS52,""))),IF(AND($MX52&lt;&gt;"",COUNTIF('DADOS_MELHORIAS'!$O$2:$O$113,SUBSTITUTE(SUBSTITUTE(SUBSTITUTE($MX52,"~","~~"),"*","~*"),"?","~?"))=0),"Melhoria não cadastrada ou com erro: "&amp;$MX52,""),IF(AND($MY52&lt;&gt;"",COUNTIF('DADOS_MELHORIAS'!$O$2:$O$113,SUBSTITUTE(SUBSTITUTE(SUBSTITUTE($MY52,"~","~~"),"*","~*"),"?","~?"))=0),"Melhoria não cadastrada ou com erro: "&amp;$MY52,""),IF(AND($MZ52&lt;&gt;"",COUNTIF('DADOS_MELHORIAS'!$O$2:$O$113,SUBSTITUTE(SUBSTITUTE(SUBSTITUTE($MZ52,"~","~~"),"*","~*"),"?","~?"))=0),"Melhoria não cadastrada ou com erro: "&amp;$MZ52,""),IF(AND($NA52&lt;&gt;"",COUNTIF('DADOS_MELHORIAS'!$O$2:$O$113,SUBSTITUTE(SUBSTITUTE(SUBSTITUTE($NA52,"~","~~"),"*","~*"),"?","~?"))=0),"Melhoria não cadastrada ou com erro: "&amp;$NA52,""),IF(AND($NB52&lt;&gt;"",COUNTIF('DADOS_RESTRICOES'!$M$2:$M$54,SUBSTITUTE(SUBSTITUTE(SUBSTITUTE($NB52,"~","~~"),"*","~*"),"?","~?"))=0),"Restrição não cadastrada ou com erro: "&amp;$NB52,""),IF(AND($NC52&lt;&gt;"",COUNTIF('DADOS_RESTRICOES'!$M$2:$M$54,SUBSTITUTE(SUBSTITUTE(SUBSTITUTE($NC52,"~","~~"),"*","~*"),"?","~?"))=0),"Restrição não cadastrada ou com erro: "&amp;$NC52,"")))</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dela",IF(COUNTIF($OK52:$OL52,"Atrasar")&gt;0,"Sua Ação Completa",IF(COUNTIF($RK52:$RN52,"Rápido")&gt;0,"Sua Bônus",IF(COUNTIF($RK52:$RN52,"Reação")&gt;0,"Sua Reação","Sua Padrão")))&amp;" + a básica dela"&amp;IF(COUNTIF($RK52:$RN52,"Reação")&gt;0," e a coletiva","")&amp;IF(COUNTIF($OK52:$OL52,"Carregar")&gt;0," · em dois turnos","")))</f>
        <v/>
      </c>
      <c r="QC52" s="161">
        <f>IF($MW52&lt;&gt;"",$MW52,IF($NJ52=0,"",INDEX($AA$2:$AA$11,$NJ52)))</f>
        <v/>
      </c>
      <c r="QD52" s="161">
        <f>IF(OR($ND52=0,$NJ52=0),"",IF(COUNTIF($RK52:$RN52,"Inescapável")&gt;0,"Automático",IF($QC52="Ataque",IF($NH52="","Ataque","Ataque "&amp;IF(($NH52+2*IF(COUNTIF($RK52:$RN52,"Precisão")&gt;0,1,0))&gt;=0,"+","−")&amp;ABS(($NH52+2*IF(COUNTIF($RK52:$RN52,"Precisão")&gt;0,1,0))))&amp;IF($OD52&gt;0," · TR"&amp;IF($NI52="",""," CD "&amp;$NI52),""),IF(LEFT($QC52,2)="TR",$QC52&amp;IF($NI52="",""," · CD "&amp;$NI52)&amp;IF(COUNTIF($RK52:$RN52,"Certeiro")&gt;0,"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COUNTIF($RK52:$RN52,"Longe")+3*COUNTIF($RK52:$RN52,"Muito Longe")</f>
        <v/>
      </c>
      <c r="QG52" s="161">
        <f>COUNTIF($RK52:$RN52,"Maior")+3*COUNTIF($RK52:$RN52,"Muito Maior")</f>
        <v/>
      </c>
      <c r="QH52" s="161">
        <f>IF($NJ52=0,0,CHOOSE(1+INDEX($AC$2:$AC$11,$NJ52),0,$QF52,$QG52,$QF52+$QG52))</f>
        <v/>
      </c>
      <c r="QI52" s="161">
        <f>IF($NJ52=0,0,CHOOSE(1+INDEX($AD$2:$AD$11,$NJ52),0,$QF52,$QG52,$QF52+$QG52))</f>
        <v/>
      </c>
      <c r="QJ52" s="161">
        <f>IF(OR($ND52=0,$NJ52=0),"",INDEX($AI$2:$AN$41,($NJ52-1)*4+IF($MS52=0,1,IF($MS52&lt;=5,2,IF($MS52=6,3,4))),1+MIN(5,$QH52))&amp;INDEX($AO$2:$AT$41,($NJ52-1)*4+IF($MS52=0,1,IF($MS52&lt;=5,2,IF($MS52=6,3,4))),1+MIN(5,$QI52))&amp;IF(INDEX($AE$2:$AE$11,$NJ52)=1,IF(COUNTIF($RK52:$RN52,"Mais Um")&gt;0," · +"&amp;COUNTIF($RK52:$RN52,"Mais Um")&amp;IF(COUNTIF($RK52:$RN52,"Mais Um")&gt;1," alvos"," alvo"),"")&amp;IF(COUNTIF($RK52:$RN52,"Rajada")&gt;0,IF($MS52=0,"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c r="RK52">
        <f>IF($MX52="","",IFERROR(VLOOKUP(SUBSTITUTE(SUBSTITUTE(SUBSTITUTE($MX52,"~","~~"),"*","~*"),"?","~?"),'DADOS_MELHORIAS'!$O$2:$X$113,10,FALSE),$MX52))</f>
        <v/>
      </c>
      <c r="RL52">
        <f>IF($MY52="","",IFERROR(VLOOKUP(SUBSTITUTE(SUBSTITUTE(SUBSTITUTE($MY52,"~","~~"),"*","~*"),"?","~?"),'DADOS_MELHORIAS'!$O$2:$X$113,10,FALSE),$MY52))</f>
        <v/>
      </c>
      <c r="RM52">
        <f>IF($MZ52="","",IFERROR(VLOOKUP(SUBSTITUTE(SUBSTITUTE(SUBSTITUTE($MZ52,"~","~~"),"*","~*"),"?","~?"),'DADOS_MELHORIAS'!$O$2:$X$113,10,FALSE),$MZ52))</f>
        <v/>
      </c>
      <c r="RN52">
        <f>IF($NA52="","",IFERROR(VLOOKUP(SUBSTITUTE(SUBSTITUTE(SUBSTITUTE($NA52,"~","~~"),"*","~*"),"?","~?"),'DADOS_MELHORIAS'!$O$2:$X$113,10,FALSE),$NA52))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IFERROR(MATCH($MU53,$V$2:$V$11,0),0)</f>
        <v/>
      </c>
      <c r="NK53" s="161">
        <f>IFERROR(VLOOKUP(SUBSTITUTE(SUBSTITUTE(SUBSTITUTE($MX53,"~","~~"),"*","~*"),"?","~?"),'DADOS_MELHORIAS'!$AG$2:$AL$113,2,FALSE),"")</f>
        <v/>
      </c>
      <c r="NL53" s="161">
        <f>IFERROR(VLOOKUP(SUBSTITUTE(SUBSTITUTE(SUBSTITUTE($MY53,"~","~~"),"*","~*"),"?","~?"),'DADOS_MELHORIAS'!$AG$2:$AL$113,2,FALSE),"")</f>
        <v/>
      </c>
      <c r="NM53" s="161">
        <f>IFERROR(VLOOKUP(SUBSTITUTE(SUBSTITUTE(SUBSTITUTE($MZ53,"~","~~"),"*","~*"),"?","~?"),'DADOS_MELHORIAS'!$AG$2:$AL$113,2,FALSE),"")</f>
        <v/>
      </c>
      <c r="NN53" s="161">
        <f>IFERROR(VLOOKUP(SUBSTITUTE(SUBSTITUTE(SUBSTITUTE($NA53,"~","~~"),"*","~*"),"?","~?"),'DADOS_MELHORIAS'!$AG$2:$AL$113,2,FALSE),"")</f>
        <v/>
      </c>
      <c r="NO53" s="161">
        <f>IFERROR(VLOOKUP(SUBSTITUTE(SUBSTITUTE(SUBSTITUTE($MX53,"~","~~"),"*","~*"),"?","~?"),'DADOS_MELHORIAS'!$AG$2:$AL$113,3,FALSE),0)</f>
        <v/>
      </c>
      <c r="NP53" s="161">
        <f>IFERROR(VLOOKUP(SUBSTITUTE(SUBSTITUTE(SUBSTITUTE($MY53,"~","~~"),"*","~*"),"?","~?"),'DADOS_MELHORIAS'!$AG$2:$AL$113,3,FALSE),0)</f>
        <v/>
      </c>
      <c r="NQ53" s="161">
        <f>IFERROR(VLOOKUP(SUBSTITUTE(SUBSTITUTE(SUBSTITUTE($MZ53,"~","~~"),"*","~*"),"?","~?"),'DADOS_MELHORIAS'!$AG$2:$AL$113,3,FALSE),0)</f>
        <v/>
      </c>
      <c r="NR53" s="161">
        <f>IFERROR(VLOOKUP(SUBSTITUTE(SUBSTITUTE(SUBSTITUTE($NA53,"~","~~"),"*","~*"),"?","~?"),'DADOS_MELHORIAS'!$AG$2:$AL$113,3,FALSE),0)</f>
        <v/>
      </c>
      <c r="NS53" s="161">
        <f>IF($MS53=0,0,IF($NJ53=0,0,INDEX($X$2:$X$11,$NJ53)))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IF($NJ53=0,0,IF(INDEX($W$2:$W$11,$NJ53)="",0,IF((COUNTIF(INDEX($EL$2:$EP$13,$MO53,0),INDEX($W$2:$W$11,$NJ53))+COUNTIF(INDEX($QV$2:$QY$13,$MO53,0),INDEX($W$2:$W$11,$NJ53)))=0,1,0)))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SUBSTITUTE(SUBSTITUTE(SUBSTITUTE($MX53,"~","~~"),"*","~*"),"?","~?"),'DADOS_MELHORIAS'!$AG$2:$AL$113,4,FALSE),0)+IFERROR(VLOOKUP(SUBSTITUTE(SUBSTITUTE(SUBSTITUTE($MY53,"~","~~"),"*","~*"),"?","~?"),'DADOS_MELHORIAS'!$AG$2:$AL$113,4,FALSE),0)+IFERROR(VLOOKUP(SUBSTITUTE(SUBSTITUTE(SUBSTITUTE($MZ53,"~","~~"),"*","~*"),"?","~?"),'DADOS_MELHORIAS'!$AG$2:$AL$113,4,FALSE),0)+IFERROR(VLOOKUP(SUBSTITUTE(SUBSTITUTE(SUBSTITUTE($NA53,"~","~~"),"*","~*"),"?","~?"),'DADOS_MELHORIAS'!$AG$2:$AL$113,4,FALSE),0)</f>
        <v/>
      </c>
      <c r="OD53" s="161">
        <f>IFERROR(VLOOKUP(SUBSTITUTE(SUBSTITUTE(SUBSTITUTE($MX53,"~","~~"),"*","~*"),"?","~?"),'DADOS_MELHORIAS'!$AG$2:$AL$113,6,FALSE),0)+IFERROR(VLOOKUP(SUBSTITUTE(SUBSTITUTE(SUBSTITUTE($MY53,"~","~~"),"*","~*"),"?","~?"),'DADOS_MELHORIAS'!$AG$2:$AL$113,6,FALSE),0)+IFERROR(VLOOKUP(SUBSTITUTE(SUBSTITUTE(SUBSTITUTE($MZ53,"~","~~"),"*","~*"),"?","~?"),'DADOS_MELHORIAS'!$AG$2:$AL$113,6,FALSE),0)+IFERROR(VLOOKUP(SUBSTITUTE(SUBSTITUTE(SUBSTITUTE($NA53,"~","~~"),"*","~*"),"?","~?"),'DADOS_MELHORIAS'!$AG$2:$AL$113,6,FALSE),0)</f>
        <v/>
      </c>
      <c r="OE53" s="161">
        <f>TEXTJOIN(", ",TRUE,IF(IFERROR(VLOOKUP(SUBSTITUTE(SUBSTITUTE(SUBSTITUTE($MX53,"~","~~"),"*","~*"),"?","~?"),'DADOS_MELHORIAS'!$AG$2:$AL$113,5,FALSE),0)=1,$MX53,""),IF(IFERROR(VLOOKUP(SUBSTITUTE(SUBSTITUTE(SUBSTITUTE($MY53,"~","~~"),"*","~*"),"?","~?"),'DADOS_MELHORIAS'!$AG$2:$AL$113,5,FALSE),0)=1,$MY53,""),IF(IFERROR(VLOOKUP(SUBSTITUTE(SUBSTITUTE(SUBSTITUTE($MZ53,"~","~~"),"*","~*"),"?","~?"),'DADOS_MELHORIAS'!$AG$2:$AL$113,5,FALSE),0)=1,$MZ53,""),IF(IFERROR(VLOOKUP(SUBSTITUTE(SUBSTITUTE(SUBSTITUTE($NA53,"~","~~"),"*","~*"),"?","~?"),'DADOS_MELHORIAS'!$AG$2:$AL$113,5,FALSE),0)=1,$NA53,""))</f>
        <v/>
      </c>
      <c r="OF53" s="161">
        <f>IF($NJ53=0,0,INDEX($Y$2:$Y$11,$NJ53))</f>
        <v/>
      </c>
      <c r="OG53" s="161">
        <f>IF($NJ53=0,0,INDEX($Z$2:$Z$11,$NJ53))</f>
        <v/>
      </c>
      <c r="OH53" s="161">
        <f>IF($NJ53=0,0,INDEX($AB$2:$AB$11,$NJ53))</f>
        <v/>
      </c>
      <c r="OI53" s="161">
        <f>IFERROR(VLOOKUP(SUBSTITUTE(SUBSTITUTE(SUBSTITUTE($NB53,"~","~~"),"*","~*"),"?","~?"),'DADOS_RESTRICOES'!$M$2:$Q$54,3,FALSE),0)</f>
        <v/>
      </c>
      <c r="OJ53" s="161">
        <f>IFERROR(VLOOKUP(SUBSTITUTE(SUBSTITUTE(SUBSTITUTE($NC53,"~","~~"),"*","~*"),"?","~?"),'DADOS_RESTRICOES'!$M$2:$Q$54,3,FALSE),0)</f>
        <v/>
      </c>
      <c r="OK53" s="161">
        <f>IFERROR(VLOOKUP(SUBSTITUTE(SUBSTITUTE(SUBSTITUTE($NB53,"~","~~"),"*","~*"),"?","~?"),'DADOS_RESTRICOES'!$M$2:$Q$54,2,FALSE),"")</f>
        <v/>
      </c>
      <c r="OL53" s="161">
        <f>IFERROR(VLOOKUP(SUBSTITUTE(SUBSTITUTE(SUBSTITUTE($NC53,"~","~~"),"*","~*"),"?","~?"),'DADOS_RESTRICOES'!$M$2:$Q$54,2,FALSE),"")</f>
        <v/>
      </c>
      <c r="OM53" s="161">
        <f>COUNTIF($NS53:$NW53,1)</f>
        <v/>
      </c>
      <c r="ON53" s="161">
        <f>COUNTIF($NS53:$NW53,2)</f>
        <v/>
      </c>
      <c r="OO53" s="161">
        <f>COUNTIF($NS53:$NW53,3)</f>
        <v/>
      </c>
      <c r="OP53" s="161">
        <f>COUNTIF($NS53:$NW53,4)</f>
        <v/>
      </c>
      <c r="OQ53" s="161">
        <f>COUNTIF($NS53:$NW53,5)</f>
        <v/>
      </c>
      <c r="OR53" s="161">
        <f>COUNTIF($NS53:$NW53,6)</f>
        <v/>
      </c>
      <c r="OS53" s="161">
        <f>COUNTIF($OI53:$OJ53,1)</f>
        <v/>
      </c>
      <c r="OT53" s="161">
        <f>COUNTIF($OI53:$OJ53,2)+$OF53</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IF($MS53=0,0,(IF(COUNTIF($RK53:$RN53,"Salto")&gt;0,1,0)+IF(COUNTIF($RK53:$RN53,"Queima")&gt;0,1,0)+IF(COUNTIF($RK53:$RN53,"Estilhaço")&gt;0,1,0))*FLOOR($PD53/2,1))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SUBSTITUTE(SUBSTITUTE(SUBSTITUTE($NB53,"~","~~"),"*","~*"),"?","~?"),'DADOS_RESTRICOES'!$M$2:$Q$54,4,FALSE),0)+IFERROR(VLOOKUP(SUBSTITUTE(SUBSTITUTE(SUBSTITUTE($NC53,"~","~~"),"*","~*"),"?","~?"),'DADOS_RESTRICOES'!$M$2:$Q$54,4,FALSE),0)&gt;1,$OK53&amp;" e "&amp;$OL53&amp;" são as duas de frequência",""),IF(AND((COUNTIF($RK53:$RN53,"Rápido")+COUNTIF($OK53:$OL53,"Rápido"))&gt;0,(COUNTIF($MX53:$NA53,"Atrasar")+COUNTIF($OK53:$OL53,"Atrasar"))&gt;0),"Rápido não entra com Atrasar",""),IF(AND((COUNTIF($RK53:$RN53,"Reação")+COUNTIF($OK53:$OL53,"Reação"))&gt;0,(COUNTIF($RK53:$RN53,"Rápido")+COUNTIF($OK53:$OL53,"Rápido"))&gt;0),"Reação não entra com Rápido",""),IF(AND((COUNTIF($RK53:$RN53,"Reação")+COUNTIF($OK53:$OL53,"Reação"))&gt;0,(COUNTIF($RK53:$RN53,"Armado")+COUNTIF($OK53:$OL53,"Armado"))&gt;0),"Reação não entra com Armado",""),IF(AND((COUNTIF($RK53:$RN53,"Reação")+COUNTIF($OK53:$OL53,"Reação"))&gt;0,(COUNTIF($MX53:$NA53,"Atrasar")+COUNTIF($OK53:$OL53,"Atrasar"))&gt;0),"Reação não entra com Atrasar",""),IF(AND((COUNTIF($RK53:$RN53,"Reação")+COUNTIF($OK53:$OL53,"Reação"))&gt;0,(COUNTIF($MX53:$NA53,"Parado")+COUNTIF($OK53:$OL53,"Parado"))&gt;0),"Reação não entra com Parado",""),IF(AND((COUNTIF($MX53:$NA53,"Atrasar")+COUNTIF($OK53:$OL53,"Atrasar"))&gt;0,(COUNTIF($MX53:$NA53,"Parado")+COUNTIF($OK53:$OL53,"Parado"))&gt;0),"Atrasar não entra com Parado",""),IF(AND((COUNTIF($RK53:$RN53,"Armado")+COUNTIF($OK53:$OL53,"Armado"))&gt;0,(COUNTIF($MX53:$NA53,"Carregar")+COUNTIF($OK53:$OL53,"Carregar"))&gt;0),"Armado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Resistência",""),IF(AND(COUNTIF($RK53:$RN53,"Inescapável")&gt;0,OR($OU53&gt;1,$OV53&gt;0)),"Inescapável não aceita outra peça",""),IF(AND($MS53&gt;0,$PD53*IF(COUNTIF($RK53:$RN53,"Remate")&gt;0,1.25,1)+$PE53&gt;4*$MS53),($PD53*IF(COUNTIF($RK53:$RN53,"Remate")&gt;0,1.25,1)+$PE53)&amp;" dados somando repetições"&amp;IF(COUNTIF($RK53:$RN53,"Remate")&gt;0," e o Remate","")&amp;": o teto da Classe "&amp;$MS53&amp;" é "&amp;4*$MS53,""))),IF(AND($MX53&lt;&gt;"",COUNTIF('DADOS_MELHORIAS'!$O$2:$O$113,SUBSTITUTE(SUBSTITUTE(SUBSTITUTE($MX53,"~","~~"),"*","~*"),"?","~?"))=0),"Melhoria não cadastrada ou com erro: "&amp;$MX53,""),IF(AND($MY53&lt;&gt;"",COUNTIF('DADOS_MELHORIAS'!$O$2:$O$113,SUBSTITUTE(SUBSTITUTE(SUBSTITUTE($MY53,"~","~~"),"*","~*"),"?","~?"))=0),"Melhoria não cadastrada ou com erro: "&amp;$MY53,""),IF(AND($MZ53&lt;&gt;"",COUNTIF('DADOS_MELHORIAS'!$O$2:$O$113,SUBSTITUTE(SUBSTITUTE(SUBSTITUTE($MZ53,"~","~~"),"*","~*"),"?","~?"))=0),"Melhoria não cadastrada ou com erro: "&amp;$MZ53,""),IF(AND($NA53&lt;&gt;"",COUNTIF('DADOS_MELHORIAS'!$O$2:$O$113,SUBSTITUTE(SUBSTITUTE(SUBSTITUTE($NA53,"~","~~"),"*","~*"),"?","~?"))=0),"Melhoria não cadastrada ou com erro: "&amp;$NA53,""),IF(AND($NB53&lt;&gt;"",COUNTIF('DADOS_RESTRICOES'!$M$2:$M$54,SUBSTITUTE(SUBSTITUTE(SUBSTITUTE($NB53,"~","~~"),"*","~*"),"?","~?"))=0),"Restrição não cadastrada ou com erro: "&amp;$NB53,""),IF(AND($NC53&lt;&gt;"",COUNTIF('DADOS_RESTRICOES'!$M$2:$M$54,SUBSTITUTE(SUBSTITUTE(SUBSTITUTE($NC53,"~","~~"),"*","~*"),"?","~?"))=0),"Restrição não cadastrada ou com erro: "&amp;$NC53,"")))</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dela",IF(COUNTIF($OK53:$OL53,"Atrasar")&gt;0,"Sua Ação Completa",IF(COUNTIF($RK53:$RN53,"Rápido")&gt;0,"Sua Bônus",IF(COUNTIF($RK53:$RN53,"Reação")&gt;0,"Sua Reação","Sua Padrão")))&amp;" + a básica dela"&amp;IF(COUNTIF($RK53:$RN53,"Reação")&gt;0," e a coletiva","")&amp;IF(COUNTIF($OK53:$OL53,"Carregar")&gt;0," · em dois turnos","")))</f>
        <v/>
      </c>
      <c r="QC53" s="161">
        <f>IF($MW53&lt;&gt;"",$MW53,IF($NJ53=0,"",INDEX($AA$2:$AA$11,$NJ53)))</f>
        <v/>
      </c>
      <c r="QD53" s="161">
        <f>IF(OR($ND53=0,$NJ53=0),"",IF(COUNTIF($RK53:$RN53,"Inescapável")&gt;0,"Automático",IF($QC53="Ataque",IF($NH53="","Ataque","Ataque "&amp;IF(($NH53+2*IF(COUNTIF($RK53:$RN53,"Precisão")&gt;0,1,0))&gt;=0,"+","−")&amp;ABS(($NH53+2*IF(COUNTIF($RK53:$RN53,"Precisão")&gt;0,1,0))))&amp;IF($OD53&gt;0," · TR"&amp;IF($NI53="",""," CD "&amp;$NI53),""),IF(LEFT($QC53,2)="TR",$QC53&amp;IF($NI53="",""," · CD "&amp;$NI53)&amp;IF(COUNTIF($RK53:$RN53,"Certeiro")&gt;0,"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COUNTIF($RK53:$RN53,"Longe")+3*COUNTIF($RK53:$RN53,"Muito Longe")</f>
        <v/>
      </c>
      <c r="QG53" s="161">
        <f>COUNTIF($RK53:$RN53,"Maior")+3*COUNTIF($RK53:$RN53,"Muito Maior")</f>
        <v/>
      </c>
      <c r="QH53" s="161">
        <f>IF($NJ53=0,0,CHOOSE(1+INDEX($AC$2:$AC$11,$NJ53),0,$QF53,$QG53,$QF53+$QG53))</f>
        <v/>
      </c>
      <c r="QI53" s="161">
        <f>IF($NJ53=0,0,CHOOSE(1+INDEX($AD$2:$AD$11,$NJ53),0,$QF53,$QG53,$QF53+$QG53))</f>
        <v/>
      </c>
      <c r="QJ53" s="161">
        <f>IF(OR($ND53=0,$NJ53=0),"",INDEX($AI$2:$AN$41,($NJ53-1)*4+IF($MS53=0,1,IF($MS53&lt;=5,2,IF($MS53=6,3,4))),1+MIN(5,$QH53))&amp;INDEX($AO$2:$AT$41,($NJ53-1)*4+IF($MS53=0,1,IF($MS53&lt;=5,2,IF($MS53=6,3,4))),1+MIN(5,$QI53))&amp;IF(INDEX($AE$2:$AE$11,$NJ53)=1,IF(COUNTIF($RK53:$RN53,"Mais Um")&gt;0," · +"&amp;COUNTIF($RK53:$RN53,"Mais Um")&amp;IF(COUNTIF($RK53:$RN53,"Mais Um")&gt;1," alvos"," alvo"),"")&amp;IF(COUNTIF($RK53:$RN53,"Rajada")&gt;0,IF($MS53=0,"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c r="RK53">
        <f>IF($MX53="","",IFERROR(VLOOKUP(SUBSTITUTE(SUBSTITUTE(SUBSTITUTE($MX53,"~","~~"),"*","~*"),"?","~?"),'DADOS_MELHORIAS'!$O$2:$X$113,10,FALSE),$MX53))</f>
        <v/>
      </c>
      <c r="RL53">
        <f>IF($MY53="","",IFERROR(VLOOKUP(SUBSTITUTE(SUBSTITUTE(SUBSTITUTE($MY53,"~","~~"),"*","~*"),"?","~?"),'DADOS_MELHORIAS'!$O$2:$X$113,10,FALSE),$MY53))</f>
        <v/>
      </c>
      <c r="RM53">
        <f>IF($MZ53="","",IFERROR(VLOOKUP(SUBSTITUTE(SUBSTITUTE(SUBSTITUTE($MZ53,"~","~~"),"*","~*"),"?","~?"),'DADOS_MELHORIAS'!$O$2:$X$113,10,FALSE),$MZ53))</f>
        <v/>
      </c>
      <c r="RN53">
        <f>IF($NA53="","",IFERROR(VLOOKUP(SUBSTITUTE(SUBSTITUTE(SUBSTITUTE($NA53,"~","~~"),"*","~*"),"?","~?"),'DADOS_MELHORIAS'!$O$2:$X$113,10,FALSE),$NA53))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IFERROR(MATCH($MU54,$V$2:$V$11,0),0)</f>
        <v/>
      </c>
      <c r="NK54" s="161">
        <f>IFERROR(VLOOKUP(SUBSTITUTE(SUBSTITUTE(SUBSTITUTE($MX54,"~","~~"),"*","~*"),"?","~?"),'DADOS_MELHORIAS'!$AG$2:$AL$113,2,FALSE),"")</f>
        <v/>
      </c>
      <c r="NL54" s="161">
        <f>IFERROR(VLOOKUP(SUBSTITUTE(SUBSTITUTE(SUBSTITUTE($MY54,"~","~~"),"*","~*"),"?","~?"),'DADOS_MELHORIAS'!$AG$2:$AL$113,2,FALSE),"")</f>
        <v/>
      </c>
      <c r="NM54" s="161">
        <f>IFERROR(VLOOKUP(SUBSTITUTE(SUBSTITUTE(SUBSTITUTE($MZ54,"~","~~"),"*","~*"),"?","~?"),'DADOS_MELHORIAS'!$AG$2:$AL$113,2,FALSE),"")</f>
        <v/>
      </c>
      <c r="NN54" s="161">
        <f>IFERROR(VLOOKUP(SUBSTITUTE(SUBSTITUTE(SUBSTITUTE($NA54,"~","~~"),"*","~*"),"?","~?"),'DADOS_MELHORIAS'!$AG$2:$AL$113,2,FALSE),"")</f>
        <v/>
      </c>
      <c r="NO54" s="161">
        <f>IFERROR(VLOOKUP(SUBSTITUTE(SUBSTITUTE(SUBSTITUTE($MX54,"~","~~"),"*","~*"),"?","~?"),'DADOS_MELHORIAS'!$AG$2:$AL$113,3,FALSE),0)</f>
        <v/>
      </c>
      <c r="NP54" s="161">
        <f>IFERROR(VLOOKUP(SUBSTITUTE(SUBSTITUTE(SUBSTITUTE($MY54,"~","~~"),"*","~*"),"?","~?"),'DADOS_MELHORIAS'!$AG$2:$AL$113,3,FALSE),0)</f>
        <v/>
      </c>
      <c r="NQ54" s="161">
        <f>IFERROR(VLOOKUP(SUBSTITUTE(SUBSTITUTE(SUBSTITUTE($MZ54,"~","~~"),"*","~*"),"?","~?"),'DADOS_MELHORIAS'!$AG$2:$AL$113,3,FALSE),0)</f>
        <v/>
      </c>
      <c r="NR54" s="161">
        <f>IFERROR(VLOOKUP(SUBSTITUTE(SUBSTITUTE(SUBSTITUTE($NA54,"~","~~"),"*","~*"),"?","~?"),'DADOS_MELHORIAS'!$AG$2:$AL$113,3,FALSE),0)</f>
        <v/>
      </c>
      <c r="NS54" s="161">
        <f>IF($MS54=0,0,IF($NJ54=0,0,INDEX($X$2:$X$11,$NJ54)))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IF($NJ54=0,0,IF(INDEX($W$2:$W$11,$NJ54)="",0,IF((COUNTIF(INDEX($EL$2:$EP$13,$MO54,0),INDEX($W$2:$W$11,$NJ54))+COUNTIF(INDEX($QV$2:$QY$13,$MO54,0),INDEX($W$2:$W$11,$NJ54)))=0,1,0)))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SUBSTITUTE(SUBSTITUTE(SUBSTITUTE($MX54,"~","~~"),"*","~*"),"?","~?"),'DADOS_MELHORIAS'!$AG$2:$AL$113,4,FALSE),0)+IFERROR(VLOOKUP(SUBSTITUTE(SUBSTITUTE(SUBSTITUTE($MY54,"~","~~"),"*","~*"),"?","~?"),'DADOS_MELHORIAS'!$AG$2:$AL$113,4,FALSE),0)+IFERROR(VLOOKUP(SUBSTITUTE(SUBSTITUTE(SUBSTITUTE($MZ54,"~","~~"),"*","~*"),"?","~?"),'DADOS_MELHORIAS'!$AG$2:$AL$113,4,FALSE),0)+IFERROR(VLOOKUP(SUBSTITUTE(SUBSTITUTE(SUBSTITUTE($NA54,"~","~~"),"*","~*"),"?","~?"),'DADOS_MELHORIAS'!$AG$2:$AL$113,4,FALSE),0)</f>
        <v/>
      </c>
      <c r="OD54" s="161">
        <f>IFERROR(VLOOKUP(SUBSTITUTE(SUBSTITUTE(SUBSTITUTE($MX54,"~","~~"),"*","~*"),"?","~?"),'DADOS_MELHORIAS'!$AG$2:$AL$113,6,FALSE),0)+IFERROR(VLOOKUP(SUBSTITUTE(SUBSTITUTE(SUBSTITUTE($MY54,"~","~~"),"*","~*"),"?","~?"),'DADOS_MELHORIAS'!$AG$2:$AL$113,6,FALSE),0)+IFERROR(VLOOKUP(SUBSTITUTE(SUBSTITUTE(SUBSTITUTE($MZ54,"~","~~"),"*","~*"),"?","~?"),'DADOS_MELHORIAS'!$AG$2:$AL$113,6,FALSE),0)+IFERROR(VLOOKUP(SUBSTITUTE(SUBSTITUTE(SUBSTITUTE($NA54,"~","~~"),"*","~*"),"?","~?"),'DADOS_MELHORIAS'!$AG$2:$AL$113,6,FALSE),0)</f>
        <v/>
      </c>
      <c r="OE54" s="161">
        <f>TEXTJOIN(", ",TRUE,IF(IFERROR(VLOOKUP(SUBSTITUTE(SUBSTITUTE(SUBSTITUTE($MX54,"~","~~"),"*","~*"),"?","~?"),'DADOS_MELHORIAS'!$AG$2:$AL$113,5,FALSE),0)=1,$MX54,""),IF(IFERROR(VLOOKUP(SUBSTITUTE(SUBSTITUTE(SUBSTITUTE($MY54,"~","~~"),"*","~*"),"?","~?"),'DADOS_MELHORIAS'!$AG$2:$AL$113,5,FALSE),0)=1,$MY54,""),IF(IFERROR(VLOOKUP(SUBSTITUTE(SUBSTITUTE(SUBSTITUTE($MZ54,"~","~~"),"*","~*"),"?","~?"),'DADOS_MELHORIAS'!$AG$2:$AL$113,5,FALSE),0)=1,$MZ54,""),IF(IFERROR(VLOOKUP(SUBSTITUTE(SUBSTITUTE(SUBSTITUTE($NA54,"~","~~"),"*","~*"),"?","~?"),'DADOS_MELHORIAS'!$AG$2:$AL$113,5,FALSE),0)=1,$NA54,""))</f>
        <v/>
      </c>
      <c r="OF54" s="161">
        <f>IF($NJ54=0,0,INDEX($Y$2:$Y$11,$NJ54))</f>
        <v/>
      </c>
      <c r="OG54" s="161">
        <f>IF($NJ54=0,0,INDEX($Z$2:$Z$11,$NJ54))</f>
        <v/>
      </c>
      <c r="OH54" s="161">
        <f>IF($NJ54=0,0,INDEX($AB$2:$AB$11,$NJ54))</f>
        <v/>
      </c>
      <c r="OI54" s="161">
        <f>IFERROR(VLOOKUP(SUBSTITUTE(SUBSTITUTE(SUBSTITUTE($NB54,"~","~~"),"*","~*"),"?","~?"),'DADOS_RESTRICOES'!$M$2:$Q$54,3,FALSE),0)</f>
        <v/>
      </c>
      <c r="OJ54" s="161">
        <f>IFERROR(VLOOKUP(SUBSTITUTE(SUBSTITUTE(SUBSTITUTE($NC54,"~","~~"),"*","~*"),"?","~?"),'DADOS_RESTRICOES'!$M$2:$Q$54,3,FALSE),0)</f>
        <v/>
      </c>
      <c r="OK54" s="161">
        <f>IFERROR(VLOOKUP(SUBSTITUTE(SUBSTITUTE(SUBSTITUTE($NB54,"~","~~"),"*","~*"),"?","~?"),'DADOS_RESTRICOES'!$M$2:$Q$54,2,FALSE),"")</f>
        <v/>
      </c>
      <c r="OL54" s="161">
        <f>IFERROR(VLOOKUP(SUBSTITUTE(SUBSTITUTE(SUBSTITUTE($NC54,"~","~~"),"*","~*"),"?","~?"),'DADOS_RESTRICOES'!$M$2:$Q$54,2,FALSE),"")</f>
        <v/>
      </c>
      <c r="OM54" s="161">
        <f>COUNTIF($NS54:$NW54,1)</f>
        <v/>
      </c>
      <c r="ON54" s="161">
        <f>COUNTIF($NS54:$NW54,2)</f>
        <v/>
      </c>
      <c r="OO54" s="161">
        <f>COUNTIF($NS54:$NW54,3)</f>
        <v/>
      </c>
      <c r="OP54" s="161">
        <f>COUNTIF($NS54:$NW54,4)</f>
        <v/>
      </c>
      <c r="OQ54" s="161">
        <f>COUNTIF($NS54:$NW54,5)</f>
        <v/>
      </c>
      <c r="OR54" s="161">
        <f>COUNTIF($NS54:$NW54,6)</f>
        <v/>
      </c>
      <c r="OS54" s="161">
        <f>COUNTIF($OI54:$OJ54,1)</f>
        <v/>
      </c>
      <c r="OT54" s="161">
        <f>COUNTIF($OI54:$OJ54,2)+$OF54</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IF($MS54=0,0,(IF(COUNTIF($RK54:$RN54,"Salto")&gt;0,1,0)+IF(COUNTIF($RK54:$RN54,"Queima")&gt;0,1,0)+IF(COUNTIF($RK54:$RN54,"Estilhaço")&gt;0,1,0))*FLOOR($PD54/2,1))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SUBSTITUTE(SUBSTITUTE(SUBSTITUTE($NB54,"~","~~"),"*","~*"),"?","~?"),'DADOS_RESTRICOES'!$M$2:$Q$54,4,FALSE),0)+IFERROR(VLOOKUP(SUBSTITUTE(SUBSTITUTE(SUBSTITUTE($NC54,"~","~~"),"*","~*"),"?","~?"),'DADOS_RESTRICOES'!$M$2:$Q$54,4,FALSE),0)&gt;1,$OK54&amp;" e "&amp;$OL54&amp;" são as duas de frequência",""),IF(AND((COUNTIF($RK54:$RN54,"Rápido")+COUNTIF($OK54:$OL54,"Rápido"))&gt;0,(COUNTIF($MX54:$NA54,"Atrasar")+COUNTIF($OK54:$OL54,"Atrasar"))&gt;0),"Rápido não entra com Atrasar",""),IF(AND((COUNTIF($RK54:$RN54,"Reação")+COUNTIF($OK54:$OL54,"Reação"))&gt;0,(COUNTIF($RK54:$RN54,"Rápido")+COUNTIF($OK54:$OL54,"Rápido"))&gt;0),"Reação não entra com Rápido",""),IF(AND((COUNTIF($RK54:$RN54,"Reação")+COUNTIF($OK54:$OL54,"Reação"))&gt;0,(COUNTIF($RK54:$RN54,"Armado")+COUNTIF($OK54:$OL54,"Armado"))&gt;0),"Reação não entra com Armado",""),IF(AND((COUNTIF($RK54:$RN54,"Reação")+COUNTIF($OK54:$OL54,"Reação"))&gt;0,(COUNTIF($MX54:$NA54,"Atrasar")+COUNTIF($OK54:$OL54,"Atrasar"))&gt;0),"Reação não entra com Atrasar",""),IF(AND((COUNTIF($RK54:$RN54,"Reação")+COUNTIF($OK54:$OL54,"Reação"))&gt;0,(COUNTIF($MX54:$NA54,"Parado")+COUNTIF($OK54:$OL54,"Parado"))&gt;0),"Reação não entra com Parado",""),IF(AND((COUNTIF($MX54:$NA54,"Atrasar")+COUNTIF($OK54:$OL54,"Atrasar"))&gt;0,(COUNTIF($MX54:$NA54,"Parado")+COUNTIF($OK54:$OL54,"Parado"))&gt;0),"Atrasar não entra com Parado",""),IF(AND((COUNTIF($RK54:$RN54,"Armado")+COUNTIF($OK54:$OL54,"Armado"))&gt;0,(COUNTIF($MX54:$NA54,"Carregar")+COUNTIF($OK54:$OL54,"Carregar"))&gt;0),"Armado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Resistência",""),IF(AND(COUNTIF($RK54:$RN54,"Inescapável")&gt;0,OR($OU54&gt;1,$OV54&gt;0)),"Inescapável não aceita outra peça",""),IF(AND($MS54&gt;0,$PD54*IF(COUNTIF($RK54:$RN54,"Remate")&gt;0,1.25,1)+$PE54&gt;4*$MS54),($PD54*IF(COUNTIF($RK54:$RN54,"Remate")&gt;0,1.25,1)+$PE54)&amp;" dados somando repetições"&amp;IF(COUNTIF($RK54:$RN54,"Remate")&gt;0," e o Remate","")&amp;": o teto da Classe "&amp;$MS54&amp;" é "&amp;4*$MS54,""))),IF(AND($MX54&lt;&gt;"",COUNTIF('DADOS_MELHORIAS'!$O$2:$O$113,SUBSTITUTE(SUBSTITUTE(SUBSTITUTE($MX54,"~","~~"),"*","~*"),"?","~?"))=0),"Melhoria não cadastrada ou com erro: "&amp;$MX54,""),IF(AND($MY54&lt;&gt;"",COUNTIF('DADOS_MELHORIAS'!$O$2:$O$113,SUBSTITUTE(SUBSTITUTE(SUBSTITUTE($MY54,"~","~~"),"*","~*"),"?","~?"))=0),"Melhoria não cadastrada ou com erro: "&amp;$MY54,""),IF(AND($MZ54&lt;&gt;"",COUNTIF('DADOS_MELHORIAS'!$O$2:$O$113,SUBSTITUTE(SUBSTITUTE(SUBSTITUTE($MZ54,"~","~~"),"*","~*"),"?","~?"))=0),"Melhoria não cadastrada ou com erro: "&amp;$MZ54,""),IF(AND($NA54&lt;&gt;"",COUNTIF('DADOS_MELHORIAS'!$O$2:$O$113,SUBSTITUTE(SUBSTITUTE(SUBSTITUTE($NA54,"~","~~"),"*","~*"),"?","~?"))=0),"Melhoria não cadastrada ou com erro: "&amp;$NA54,""),IF(AND($NB54&lt;&gt;"",COUNTIF('DADOS_RESTRICOES'!$M$2:$M$54,SUBSTITUTE(SUBSTITUTE(SUBSTITUTE($NB54,"~","~~"),"*","~*"),"?","~?"))=0),"Restrição não cadastrada ou com erro: "&amp;$NB54,""),IF(AND($NC54&lt;&gt;"",COUNTIF('DADOS_RESTRICOES'!$M$2:$M$54,SUBSTITUTE(SUBSTITUTE(SUBSTITUTE($NC54,"~","~~"),"*","~*"),"?","~?"))=0),"Restrição não cadastrada ou com erro: "&amp;$NC54,"")))</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dela",IF(COUNTIF($OK54:$OL54,"Atrasar")&gt;0,"Sua Ação Completa",IF(COUNTIF($RK54:$RN54,"Rápido")&gt;0,"Sua Bônus",IF(COUNTIF($RK54:$RN54,"Reação")&gt;0,"Sua Reação","Sua Padrão")))&amp;" + a básica dela"&amp;IF(COUNTIF($RK54:$RN54,"Reação")&gt;0," e a coletiva","")&amp;IF(COUNTIF($OK54:$OL54,"Carregar")&gt;0," · em dois turnos","")))</f>
        <v/>
      </c>
      <c r="QC54" s="161">
        <f>IF($MW54&lt;&gt;"",$MW54,IF($NJ54=0,"",INDEX($AA$2:$AA$11,$NJ54)))</f>
        <v/>
      </c>
      <c r="QD54" s="161">
        <f>IF(OR($ND54=0,$NJ54=0),"",IF(COUNTIF($RK54:$RN54,"Inescapável")&gt;0,"Automático",IF($QC54="Ataque",IF($NH54="","Ataque","Ataque "&amp;IF(($NH54+2*IF(COUNTIF($RK54:$RN54,"Precisão")&gt;0,1,0))&gt;=0,"+","−")&amp;ABS(($NH54+2*IF(COUNTIF($RK54:$RN54,"Precisão")&gt;0,1,0))))&amp;IF($OD54&gt;0," · TR"&amp;IF($NI54="",""," CD "&amp;$NI54),""),IF(LEFT($QC54,2)="TR",$QC54&amp;IF($NI54="",""," · CD "&amp;$NI54)&amp;IF(COUNTIF($RK54:$RN54,"Certeiro")&gt;0,"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COUNTIF($RK54:$RN54,"Longe")+3*COUNTIF($RK54:$RN54,"Muito Longe")</f>
        <v/>
      </c>
      <c r="QG54" s="161">
        <f>COUNTIF($RK54:$RN54,"Maior")+3*COUNTIF($RK54:$RN54,"Muito Maior")</f>
        <v/>
      </c>
      <c r="QH54" s="161">
        <f>IF($NJ54=0,0,CHOOSE(1+INDEX($AC$2:$AC$11,$NJ54),0,$QF54,$QG54,$QF54+$QG54))</f>
        <v/>
      </c>
      <c r="QI54" s="161">
        <f>IF($NJ54=0,0,CHOOSE(1+INDEX($AD$2:$AD$11,$NJ54),0,$QF54,$QG54,$QF54+$QG54))</f>
        <v/>
      </c>
      <c r="QJ54" s="161">
        <f>IF(OR($ND54=0,$NJ54=0),"",INDEX($AI$2:$AN$41,($NJ54-1)*4+IF($MS54=0,1,IF($MS54&lt;=5,2,IF($MS54=6,3,4))),1+MIN(5,$QH54))&amp;INDEX($AO$2:$AT$41,($NJ54-1)*4+IF($MS54=0,1,IF($MS54&lt;=5,2,IF($MS54=6,3,4))),1+MIN(5,$QI54))&amp;IF(INDEX($AE$2:$AE$11,$NJ54)=1,IF(COUNTIF($RK54:$RN54,"Mais Um")&gt;0," · +"&amp;COUNTIF($RK54:$RN54,"Mais Um")&amp;IF(COUNTIF($RK54:$RN54,"Mais Um")&gt;1," alvos"," alvo"),"")&amp;IF(COUNTIF($RK54:$RN54,"Rajada")&gt;0,IF($MS54=0,"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c r="RK54">
        <f>IF($MX54="","",IFERROR(VLOOKUP(SUBSTITUTE(SUBSTITUTE(SUBSTITUTE($MX54,"~","~~"),"*","~*"),"?","~?"),'DADOS_MELHORIAS'!$O$2:$X$113,10,FALSE),$MX54))</f>
        <v/>
      </c>
      <c r="RL54">
        <f>IF($MY54="","",IFERROR(VLOOKUP(SUBSTITUTE(SUBSTITUTE(SUBSTITUTE($MY54,"~","~~"),"*","~*"),"?","~?"),'DADOS_MELHORIAS'!$O$2:$X$113,10,FALSE),$MY54))</f>
        <v/>
      </c>
      <c r="RM54">
        <f>IF($MZ54="","",IFERROR(VLOOKUP(SUBSTITUTE(SUBSTITUTE(SUBSTITUTE($MZ54,"~","~~"),"*","~*"),"?","~?"),'DADOS_MELHORIAS'!$O$2:$X$113,10,FALSE),$MZ54))</f>
        <v/>
      </c>
      <c r="RN54">
        <f>IF($NA54="","",IFERROR(VLOOKUP(SUBSTITUTE(SUBSTITUTE(SUBSTITUTE($NA54,"~","~~"),"*","~*"),"?","~?"),'DADOS_MELHORIAS'!$O$2:$X$113,10,FALSE),$NA54))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IFERROR(MATCH($MU55,$V$2:$V$11,0),0)</f>
        <v/>
      </c>
      <c r="NK55" s="161">
        <f>IFERROR(VLOOKUP(SUBSTITUTE(SUBSTITUTE(SUBSTITUTE($MX55,"~","~~"),"*","~*"),"?","~?"),'DADOS_MELHORIAS'!$AG$2:$AL$113,2,FALSE),"")</f>
        <v/>
      </c>
      <c r="NL55" s="161">
        <f>IFERROR(VLOOKUP(SUBSTITUTE(SUBSTITUTE(SUBSTITUTE($MY55,"~","~~"),"*","~*"),"?","~?"),'DADOS_MELHORIAS'!$AG$2:$AL$113,2,FALSE),"")</f>
        <v/>
      </c>
      <c r="NM55" s="161">
        <f>IFERROR(VLOOKUP(SUBSTITUTE(SUBSTITUTE(SUBSTITUTE($MZ55,"~","~~"),"*","~*"),"?","~?"),'DADOS_MELHORIAS'!$AG$2:$AL$113,2,FALSE),"")</f>
        <v/>
      </c>
      <c r="NN55" s="161">
        <f>IFERROR(VLOOKUP(SUBSTITUTE(SUBSTITUTE(SUBSTITUTE($NA55,"~","~~"),"*","~*"),"?","~?"),'DADOS_MELHORIAS'!$AG$2:$AL$113,2,FALSE),"")</f>
        <v/>
      </c>
      <c r="NO55" s="161">
        <f>IFERROR(VLOOKUP(SUBSTITUTE(SUBSTITUTE(SUBSTITUTE($MX55,"~","~~"),"*","~*"),"?","~?"),'DADOS_MELHORIAS'!$AG$2:$AL$113,3,FALSE),0)</f>
        <v/>
      </c>
      <c r="NP55" s="161">
        <f>IFERROR(VLOOKUP(SUBSTITUTE(SUBSTITUTE(SUBSTITUTE($MY55,"~","~~"),"*","~*"),"?","~?"),'DADOS_MELHORIAS'!$AG$2:$AL$113,3,FALSE),0)</f>
        <v/>
      </c>
      <c r="NQ55" s="161">
        <f>IFERROR(VLOOKUP(SUBSTITUTE(SUBSTITUTE(SUBSTITUTE($MZ55,"~","~~"),"*","~*"),"?","~?"),'DADOS_MELHORIAS'!$AG$2:$AL$113,3,FALSE),0)</f>
        <v/>
      </c>
      <c r="NR55" s="161">
        <f>IFERROR(VLOOKUP(SUBSTITUTE(SUBSTITUTE(SUBSTITUTE($NA55,"~","~~"),"*","~*"),"?","~?"),'DADOS_MELHORIAS'!$AG$2:$AL$113,3,FALSE),0)</f>
        <v/>
      </c>
      <c r="NS55" s="161">
        <f>IF($MS55=0,0,IF($NJ55=0,0,INDEX($X$2:$X$11,$NJ55)))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IF($NJ55=0,0,IF(INDEX($W$2:$W$11,$NJ55)="",0,IF((COUNTIF(INDEX($EL$2:$EP$13,$MO55,0),INDEX($W$2:$W$11,$NJ55))+COUNTIF(INDEX($QV$2:$QY$13,$MO55,0),INDEX($W$2:$W$11,$NJ55)))=0,1,0)))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SUBSTITUTE(SUBSTITUTE(SUBSTITUTE($MX55,"~","~~"),"*","~*"),"?","~?"),'DADOS_MELHORIAS'!$AG$2:$AL$113,4,FALSE),0)+IFERROR(VLOOKUP(SUBSTITUTE(SUBSTITUTE(SUBSTITUTE($MY55,"~","~~"),"*","~*"),"?","~?"),'DADOS_MELHORIAS'!$AG$2:$AL$113,4,FALSE),0)+IFERROR(VLOOKUP(SUBSTITUTE(SUBSTITUTE(SUBSTITUTE($MZ55,"~","~~"),"*","~*"),"?","~?"),'DADOS_MELHORIAS'!$AG$2:$AL$113,4,FALSE),0)+IFERROR(VLOOKUP(SUBSTITUTE(SUBSTITUTE(SUBSTITUTE($NA55,"~","~~"),"*","~*"),"?","~?"),'DADOS_MELHORIAS'!$AG$2:$AL$113,4,FALSE),0)</f>
        <v/>
      </c>
      <c r="OD55" s="161">
        <f>IFERROR(VLOOKUP(SUBSTITUTE(SUBSTITUTE(SUBSTITUTE($MX55,"~","~~"),"*","~*"),"?","~?"),'DADOS_MELHORIAS'!$AG$2:$AL$113,6,FALSE),0)+IFERROR(VLOOKUP(SUBSTITUTE(SUBSTITUTE(SUBSTITUTE($MY55,"~","~~"),"*","~*"),"?","~?"),'DADOS_MELHORIAS'!$AG$2:$AL$113,6,FALSE),0)+IFERROR(VLOOKUP(SUBSTITUTE(SUBSTITUTE(SUBSTITUTE($MZ55,"~","~~"),"*","~*"),"?","~?"),'DADOS_MELHORIAS'!$AG$2:$AL$113,6,FALSE),0)+IFERROR(VLOOKUP(SUBSTITUTE(SUBSTITUTE(SUBSTITUTE($NA55,"~","~~"),"*","~*"),"?","~?"),'DADOS_MELHORIAS'!$AG$2:$AL$113,6,FALSE),0)</f>
        <v/>
      </c>
      <c r="OE55" s="161">
        <f>TEXTJOIN(", ",TRUE,IF(IFERROR(VLOOKUP(SUBSTITUTE(SUBSTITUTE(SUBSTITUTE($MX55,"~","~~"),"*","~*"),"?","~?"),'DADOS_MELHORIAS'!$AG$2:$AL$113,5,FALSE),0)=1,$MX55,""),IF(IFERROR(VLOOKUP(SUBSTITUTE(SUBSTITUTE(SUBSTITUTE($MY55,"~","~~"),"*","~*"),"?","~?"),'DADOS_MELHORIAS'!$AG$2:$AL$113,5,FALSE),0)=1,$MY55,""),IF(IFERROR(VLOOKUP(SUBSTITUTE(SUBSTITUTE(SUBSTITUTE($MZ55,"~","~~"),"*","~*"),"?","~?"),'DADOS_MELHORIAS'!$AG$2:$AL$113,5,FALSE),0)=1,$MZ55,""),IF(IFERROR(VLOOKUP(SUBSTITUTE(SUBSTITUTE(SUBSTITUTE($NA55,"~","~~"),"*","~*"),"?","~?"),'DADOS_MELHORIAS'!$AG$2:$AL$113,5,FALSE),0)=1,$NA55,""))</f>
        <v/>
      </c>
      <c r="OF55" s="161">
        <f>IF($NJ55=0,0,INDEX($Y$2:$Y$11,$NJ55))</f>
        <v/>
      </c>
      <c r="OG55" s="161">
        <f>IF($NJ55=0,0,INDEX($Z$2:$Z$11,$NJ55))</f>
        <v/>
      </c>
      <c r="OH55" s="161">
        <f>IF($NJ55=0,0,INDEX($AB$2:$AB$11,$NJ55))</f>
        <v/>
      </c>
      <c r="OI55" s="161">
        <f>IFERROR(VLOOKUP(SUBSTITUTE(SUBSTITUTE(SUBSTITUTE($NB55,"~","~~"),"*","~*"),"?","~?"),'DADOS_RESTRICOES'!$M$2:$Q$54,3,FALSE),0)</f>
        <v/>
      </c>
      <c r="OJ55" s="161">
        <f>IFERROR(VLOOKUP(SUBSTITUTE(SUBSTITUTE(SUBSTITUTE($NC55,"~","~~"),"*","~*"),"?","~?"),'DADOS_RESTRICOES'!$M$2:$Q$54,3,FALSE),0)</f>
        <v/>
      </c>
      <c r="OK55" s="161">
        <f>IFERROR(VLOOKUP(SUBSTITUTE(SUBSTITUTE(SUBSTITUTE($NB55,"~","~~"),"*","~*"),"?","~?"),'DADOS_RESTRICOES'!$M$2:$Q$54,2,FALSE),"")</f>
        <v/>
      </c>
      <c r="OL55" s="161">
        <f>IFERROR(VLOOKUP(SUBSTITUTE(SUBSTITUTE(SUBSTITUTE($NC55,"~","~~"),"*","~*"),"?","~?"),'DADOS_RESTRICOES'!$M$2:$Q$54,2,FALSE),"")</f>
        <v/>
      </c>
      <c r="OM55" s="161">
        <f>COUNTIF($NS55:$NW55,1)</f>
        <v/>
      </c>
      <c r="ON55" s="161">
        <f>COUNTIF($NS55:$NW55,2)</f>
        <v/>
      </c>
      <c r="OO55" s="161">
        <f>COUNTIF($NS55:$NW55,3)</f>
        <v/>
      </c>
      <c r="OP55" s="161">
        <f>COUNTIF($NS55:$NW55,4)</f>
        <v/>
      </c>
      <c r="OQ55" s="161">
        <f>COUNTIF($NS55:$NW55,5)</f>
        <v/>
      </c>
      <c r="OR55" s="161">
        <f>COUNTIF($NS55:$NW55,6)</f>
        <v/>
      </c>
      <c r="OS55" s="161">
        <f>COUNTIF($OI55:$OJ55,1)</f>
        <v/>
      </c>
      <c r="OT55" s="161">
        <f>COUNTIF($OI55:$OJ55,2)+$OF55</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IF($MS55=0,0,(IF(COUNTIF($RK55:$RN55,"Salto")&gt;0,1,0)+IF(COUNTIF($RK55:$RN55,"Queima")&gt;0,1,0)+IF(COUNTIF($RK55:$RN55,"Estilhaço")&gt;0,1,0))*FLOOR($PD55/2,1))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SUBSTITUTE(SUBSTITUTE(SUBSTITUTE($NB55,"~","~~"),"*","~*"),"?","~?"),'DADOS_RESTRICOES'!$M$2:$Q$54,4,FALSE),0)+IFERROR(VLOOKUP(SUBSTITUTE(SUBSTITUTE(SUBSTITUTE($NC55,"~","~~"),"*","~*"),"?","~?"),'DADOS_RESTRICOES'!$M$2:$Q$54,4,FALSE),0)&gt;1,$OK55&amp;" e "&amp;$OL55&amp;" são as duas de frequência",""),IF(AND((COUNTIF($RK55:$RN55,"Rápido")+COUNTIF($OK55:$OL55,"Rápido"))&gt;0,(COUNTIF($MX55:$NA55,"Atrasar")+COUNTIF($OK55:$OL55,"Atrasar"))&gt;0),"Rápido não entra com Atrasar",""),IF(AND((COUNTIF($RK55:$RN55,"Reação")+COUNTIF($OK55:$OL55,"Reação"))&gt;0,(COUNTIF($RK55:$RN55,"Rápido")+COUNTIF($OK55:$OL55,"Rápido"))&gt;0),"Reação não entra com Rápido",""),IF(AND((COUNTIF($RK55:$RN55,"Reação")+COUNTIF($OK55:$OL55,"Reação"))&gt;0,(COUNTIF($RK55:$RN55,"Armado")+COUNTIF($OK55:$OL55,"Armado"))&gt;0),"Reação não entra com Armado",""),IF(AND((COUNTIF($RK55:$RN55,"Reação")+COUNTIF($OK55:$OL55,"Reação"))&gt;0,(COUNTIF($MX55:$NA55,"Atrasar")+COUNTIF($OK55:$OL55,"Atrasar"))&gt;0),"Reação não entra com Atrasar",""),IF(AND((COUNTIF($RK55:$RN55,"Reação")+COUNTIF($OK55:$OL55,"Reação"))&gt;0,(COUNTIF($MX55:$NA55,"Parado")+COUNTIF($OK55:$OL55,"Parado"))&gt;0),"Reação não entra com Parado",""),IF(AND((COUNTIF($MX55:$NA55,"Atrasar")+COUNTIF($OK55:$OL55,"Atrasar"))&gt;0,(COUNTIF($MX55:$NA55,"Parado")+COUNTIF($OK55:$OL55,"Parado"))&gt;0),"Atrasar não entra com Parado",""),IF(AND((COUNTIF($RK55:$RN55,"Armado")+COUNTIF($OK55:$OL55,"Armado"))&gt;0,(COUNTIF($MX55:$NA55,"Carregar")+COUNTIF($OK55:$OL55,"Carregar"))&gt;0),"Armado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Resistência",""),IF(AND(COUNTIF($RK55:$RN55,"Inescapável")&gt;0,OR($OU55&gt;1,$OV55&gt;0)),"Inescapável não aceita outra peça",""),IF(AND($MS55&gt;0,$PD55*IF(COUNTIF($RK55:$RN55,"Remate")&gt;0,1.25,1)+$PE55&gt;4*$MS55),($PD55*IF(COUNTIF($RK55:$RN55,"Remate")&gt;0,1.25,1)+$PE55)&amp;" dados somando repetições"&amp;IF(COUNTIF($RK55:$RN55,"Remate")&gt;0," e o Remate","")&amp;": o teto da Classe "&amp;$MS55&amp;" é "&amp;4*$MS55,""))),IF(AND($MX55&lt;&gt;"",COUNTIF('DADOS_MELHORIAS'!$O$2:$O$113,SUBSTITUTE(SUBSTITUTE(SUBSTITUTE($MX55,"~","~~"),"*","~*"),"?","~?"))=0),"Melhoria não cadastrada ou com erro: "&amp;$MX55,""),IF(AND($MY55&lt;&gt;"",COUNTIF('DADOS_MELHORIAS'!$O$2:$O$113,SUBSTITUTE(SUBSTITUTE(SUBSTITUTE($MY55,"~","~~"),"*","~*"),"?","~?"))=0),"Melhoria não cadastrada ou com erro: "&amp;$MY55,""),IF(AND($MZ55&lt;&gt;"",COUNTIF('DADOS_MELHORIAS'!$O$2:$O$113,SUBSTITUTE(SUBSTITUTE(SUBSTITUTE($MZ55,"~","~~"),"*","~*"),"?","~?"))=0),"Melhoria não cadastrada ou com erro: "&amp;$MZ55,""),IF(AND($NA55&lt;&gt;"",COUNTIF('DADOS_MELHORIAS'!$O$2:$O$113,SUBSTITUTE(SUBSTITUTE(SUBSTITUTE($NA55,"~","~~"),"*","~*"),"?","~?"))=0),"Melhoria não cadastrada ou com erro: "&amp;$NA55,""),IF(AND($NB55&lt;&gt;"",COUNTIF('DADOS_RESTRICOES'!$M$2:$M$54,SUBSTITUTE(SUBSTITUTE(SUBSTITUTE($NB55,"~","~~"),"*","~*"),"?","~?"))=0),"Restrição não cadastrada ou com erro: "&amp;$NB55,""),IF(AND($NC55&lt;&gt;"",COUNTIF('DADOS_RESTRICOES'!$M$2:$M$54,SUBSTITUTE(SUBSTITUTE(SUBSTITUTE($NC55,"~","~~"),"*","~*"),"?","~?"))=0),"Restrição não cadastrada ou com erro: "&amp;$NC55,"")))</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dela",IF(COUNTIF($OK55:$OL55,"Atrasar")&gt;0,"Sua Ação Completa",IF(COUNTIF($RK55:$RN55,"Rápido")&gt;0,"Sua Bônus",IF(COUNTIF($RK55:$RN55,"Reação")&gt;0,"Sua Reação","Sua Padrão")))&amp;" + a básica dela"&amp;IF(COUNTIF($RK55:$RN55,"Reação")&gt;0," e a coletiva","")&amp;IF(COUNTIF($OK55:$OL55,"Carregar")&gt;0," · em dois turnos","")))</f>
        <v/>
      </c>
      <c r="QC55" s="161">
        <f>IF($MW55&lt;&gt;"",$MW55,IF($NJ55=0,"",INDEX($AA$2:$AA$11,$NJ55)))</f>
        <v/>
      </c>
      <c r="QD55" s="161">
        <f>IF(OR($ND55=0,$NJ55=0),"",IF(COUNTIF($RK55:$RN55,"Inescapável")&gt;0,"Automático",IF($QC55="Ataque",IF($NH55="","Ataque","Ataque "&amp;IF(($NH55+2*IF(COUNTIF($RK55:$RN55,"Precisão")&gt;0,1,0))&gt;=0,"+","−")&amp;ABS(($NH55+2*IF(COUNTIF($RK55:$RN55,"Precisão")&gt;0,1,0))))&amp;IF($OD55&gt;0," · TR"&amp;IF($NI55="",""," CD "&amp;$NI55),""),IF(LEFT($QC55,2)="TR",$QC55&amp;IF($NI55="",""," · CD "&amp;$NI55)&amp;IF(COUNTIF($RK55:$RN55,"Certeiro")&gt;0,"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COUNTIF($RK55:$RN55,"Longe")+3*COUNTIF($RK55:$RN55,"Muito Longe")</f>
        <v/>
      </c>
      <c r="QG55" s="161">
        <f>COUNTIF($RK55:$RN55,"Maior")+3*COUNTIF($RK55:$RN55,"Muito Maior")</f>
        <v/>
      </c>
      <c r="QH55" s="161">
        <f>IF($NJ55=0,0,CHOOSE(1+INDEX($AC$2:$AC$11,$NJ55),0,$QF55,$QG55,$QF55+$QG55))</f>
        <v/>
      </c>
      <c r="QI55" s="161">
        <f>IF($NJ55=0,0,CHOOSE(1+INDEX($AD$2:$AD$11,$NJ55),0,$QF55,$QG55,$QF55+$QG55))</f>
        <v/>
      </c>
      <c r="QJ55" s="161">
        <f>IF(OR($ND55=0,$NJ55=0),"",INDEX($AI$2:$AN$41,($NJ55-1)*4+IF($MS55=0,1,IF($MS55&lt;=5,2,IF($MS55=6,3,4))),1+MIN(5,$QH55))&amp;INDEX($AO$2:$AT$41,($NJ55-1)*4+IF($MS55=0,1,IF($MS55&lt;=5,2,IF($MS55=6,3,4))),1+MIN(5,$QI55))&amp;IF(INDEX($AE$2:$AE$11,$NJ55)=1,IF(COUNTIF($RK55:$RN55,"Mais Um")&gt;0," · +"&amp;COUNTIF($RK55:$RN55,"Mais Um")&amp;IF(COUNTIF($RK55:$RN55,"Mais Um")&gt;1," alvos"," alvo"),"")&amp;IF(COUNTIF($RK55:$RN55,"Rajada")&gt;0,IF($MS55=0,"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c r="RK55">
        <f>IF($MX55="","",IFERROR(VLOOKUP(SUBSTITUTE(SUBSTITUTE(SUBSTITUTE($MX55,"~","~~"),"*","~*"),"?","~?"),'DADOS_MELHORIAS'!$O$2:$X$113,10,FALSE),$MX55))</f>
        <v/>
      </c>
      <c r="RL55">
        <f>IF($MY55="","",IFERROR(VLOOKUP(SUBSTITUTE(SUBSTITUTE(SUBSTITUTE($MY55,"~","~~"),"*","~*"),"?","~?"),'DADOS_MELHORIAS'!$O$2:$X$113,10,FALSE),$MY55))</f>
        <v/>
      </c>
      <c r="RM55">
        <f>IF($MZ55="","",IFERROR(VLOOKUP(SUBSTITUTE(SUBSTITUTE(SUBSTITUTE($MZ55,"~","~~"),"*","~*"),"?","~?"),'DADOS_MELHORIAS'!$O$2:$X$113,10,FALSE),$MZ55))</f>
        <v/>
      </c>
      <c r="RN55">
        <f>IF($NA55="","",IFERROR(VLOOKUP(SUBSTITUTE(SUBSTITUTE(SUBSTITUTE($NA55,"~","~~"),"*","~*"),"?","~?"),'DADOS_MELHORIAS'!$O$2:$X$113,10,FALSE),$NA55))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IFERROR(MATCH($MU56,$V$2:$V$11,0),0)</f>
        <v/>
      </c>
      <c r="NK56" s="161">
        <f>IFERROR(VLOOKUP(SUBSTITUTE(SUBSTITUTE(SUBSTITUTE($MX56,"~","~~"),"*","~*"),"?","~?"),'DADOS_MELHORIAS'!$AG$2:$AL$113,2,FALSE),"")</f>
        <v/>
      </c>
      <c r="NL56" s="161">
        <f>IFERROR(VLOOKUP(SUBSTITUTE(SUBSTITUTE(SUBSTITUTE($MY56,"~","~~"),"*","~*"),"?","~?"),'DADOS_MELHORIAS'!$AG$2:$AL$113,2,FALSE),"")</f>
        <v/>
      </c>
      <c r="NM56" s="161">
        <f>IFERROR(VLOOKUP(SUBSTITUTE(SUBSTITUTE(SUBSTITUTE($MZ56,"~","~~"),"*","~*"),"?","~?"),'DADOS_MELHORIAS'!$AG$2:$AL$113,2,FALSE),"")</f>
        <v/>
      </c>
      <c r="NN56" s="161">
        <f>IFERROR(VLOOKUP(SUBSTITUTE(SUBSTITUTE(SUBSTITUTE($NA56,"~","~~"),"*","~*"),"?","~?"),'DADOS_MELHORIAS'!$AG$2:$AL$113,2,FALSE),"")</f>
        <v/>
      </c>
      <c r="NO56" s="161">
        <f>IFERROR(VLOOKUP(SUBSTITUTE(SUBSTITUTE(SUBSTITUTE($MX56,"~","~~"),"*","~*"),"?","~?"),'DADOS_MELHORIAS'!$AG$2:$AL$113,3,FALSE),0)</f>
        <v/>
      </c>
      <c r="NP56" s="161">
        <f>IFERROR(VLOOKUP(SUBSTITUTE(SUBSTITUTE(SUBSTITUTE($MY56,"~","~~"),"*","~*"),"?","~?"),'DADOS_MELHORIAS'!$AG$2:$AL$113,3,FALSE),0)</f>
        <v/>
      </c>
      <c r="NQ56" s="161">
        <f>IFERROR(VLOOKUP(SUBSTITUTE(SUBSTITUTE(SUBSTITUTE($MZ56,"~","~~"),"*","~*"),"?","~?"),'DADOS_MELHORIAS'!$AG$2:$AL$113,3,FALSE),0)</f>
        <v/>
      </c>
      <c r="NR56" s="161">
        <f>IFERROR(VLOOKUP(SUBSTITUTE(SUBSTITUTE(SUBSTITUTE($NA56,"~","~~"),"*","~*"),"?","~?"),'DADOS_MELHORIAS'!$AG$2:$AL$113,3,FALSE),0)</f>
        <v/>
      </c>
      <c r="NS56" s="161">
        <f>IF($MS56=0,0,IF($NJ56=0,0,INDEX($X$2:$X$11,$NJ56)))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IF($NJ56=0,0,IF(INDEX($W$2:$W$11,$NJ56)="",0,IF((COUNTIF(INDEX($EL$2:$EP$13,$MO56,0),INDEX($W$2:$W$11,$NJ56))+COUNTIF(INDEX($QV$2:$QY$13,$MO56,0),INDEX($W$2:$W$11,$NJ56)))=0,1,0)))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SUBSTITUTE(SUBSTITUTE(SUBSTITUTE($MX56,"~","~~"),"*","~*"),"?","~?"),'DADOS_MELHORIAS'!$AG$2:$AL$113,4,FALSE),0)+IFERROR(VLOOKUP(SUBSTITUTE(SUBSTITUTE(SUBSTITUTE($MY56,"~","~~"),"*","~*"),"?","~?"),'DADOS_MELHORIAS'!$AG$2:$AL$113,4,FALSE),0)+IFERROR(VLOOKUP(SUBSTITUTE(SUBSTITUTE(SUBSTITUTE($MZ56,"~","~~"),"*","~*"),"?","~?"),'DADOS_MELHORIAS'!$AG$2:$AL$113,4,FALSE),0)+IFERROR(VLOOKUP(SUBSTITUTE(SUBSTITUTE(SUBSTITUTE($NA56,"~","~~"),"*","~*"),"?","~?"),'DADOS_MELHORIAS'!$AG$2:$AL$113,4,FALSE),0)</f>
        <v/>
      </c>
      <c r="OD56" s="161">
        <f>IFERROR(VLOOKUP(SUBSTITUTE(SUBSTITUTE(SUBSTITUTE($MX56,"~","~~"),"*","~*"),"?","~?"),'DADOS_MELHORIAS'!$AG$2:$AL$113,6,FALSE),0)+IFERROR(VLOOKUP(SUBSTITUTE(SUBSTITUTE(SUBSTITUTE($MY56,"~","~~"),"*","~*"),"?","~?"),'DADOS_MELHORIAS'!$AG$2:$AL$113,6,FALSE),0)+IFERROR(VLOOKUP(SUBSTITUTE(SUBSTITUTE(SUBSTITUTE($MZ56,"~","~~"),"*","~*"),"?","~?"),'DADOS_MELHORIAS'!$AG$2:$AL$113,6,FALSE),0)+IFERROR(VLOOKUP(SUBSTITUTE(SUBSTITUTE(SUBSTITUTE($NA56,"~","~~"),"*","~*"),"?","~?"),'DADOS_MELHORIAS'!$AG$2:$AL$113,6,FALSE),0)</f>
        <v/>
      </c>
      <c r="OE56" s="161">
        <f>TEXTJOIN(", ",TRUE,IF(IFERROR(VLOOKUP(SUBSTITUTE(SUBSTITUTE(SUBSTITUTE($MX56,"~","~~"),"*","~*"),"?","~?"),'DADOS_MELHORIAS'!$AG$2:$AL$113,5,FALSE),0)=1,$MX56,""),IF(IFERROR(VLOOKUP(SUBSTITUTE(SUBSTITUTE(SUBSTITUTE($MY56,"~","~~"),"*","~*"),"?","~?"),'DADOS_MELHORIAS'!$AG$2:$AL$113,5,FALSE),0)=1,$MY56,""),IF(IFERROR(VLOOKUP(SUBSTITUTE(SUBSTITUTE(SUBSTITUTE($MZ56,"~","~~"),"*","~*"),"?","~?"),'DADOS_MELHORIAS'!$AG$2:$AL$113,5,FALSE),0)=1,$MZ56,""),IF(IFERROR(VLOOKUP(SUBSTITUTE(SUBSTITUTE(SUBSTITUTE($NA56,"~","~~"),"*","~*"),"?","~?"),'DADOS_MELHORIAS'!$AG$2:$AL$113,5,FALSE),0)=1,$NA56,""))</f>
        <v/>
      </c>
      <c r="OF56" s="161">
        <f>IF($NJ56=0,0,INDEX($Y$2:$Y$11,$NJ56))</f>
        <v/>
      </c>
      <c r="OG56" s="161">
        <f>IF($NJ56=0,0,INDEX($Z$2:$Z$11,$NJ56))</f>
        <v/>
      </c>
      <c r="OH56" s="161">
        <f>IF($NJ56=0,0,INDEX($AB$2:$AB$11,$NJ56))</f>
        <v/>
      </c>
      <c r="OI56" s="161">
        <f>IFERROR(VLOOKUP(SUBSTITUTE(SUBSTITUTE(SUBSTITUTE($NB56,"~","~~"),"*","~*"),"?","~?"),'DADOS_RESTRICOES'!$M$2:$Q$54,3,FALSE),0)</f>
        <v/>
      </c>
      <c r="OJ56" s="161">
        <f>IFERROR(VLOOKUP(SUBSTITUTE(SUBSTITUTE(SUBSTITUTE($NC56,"~","~~"),"*","~*"),"?","~?"),'DADOS_RESTRICOES'!$M$2:$Q$54,3,FALSE),0)</f>
        <v/>
      </c>
      <c r="OK56" s="161">
        <f>IFERROR(VLOOKUP(SUBSTITUTE(SUBSTITUTE(SUBSTITUTE($NB56,"~","~~"),"*","~*"),"?","~?"),'DADOS_RESTRICOES'!$M$2:$Q$54,2,FALSE),"")</f>
        <v/>
      </c>
      <c r="OL56" s="161">
        <f>IFERROR(VLOOKUP(SUBSTITUTE(SUBSTITUTE(SUBSTITUTE($NC56,"~","~~"),"*","~*"),"?","~?"),'DADOS_RESTRICOES'!$M$2:$Q$54,2,FALSE),"")</f>
        <v/>
      </c>
      <c r="OM56" s="161">
        <f>COUNTIF($NS56:$NW56,1)</f>
        <v/>
      </c>
      <c r="ON56" s="161">
        <f>COUNTIF($NS56:$NW56,2)</f>
        <v/>
      </c>
      <c r="OO56" s="161">
        <f>COUNTIF($NS56:$NW56,3)</f>
        <v/>
      </c>
      <c r="OP56" s="161">
        <f>COUNTIF($NS56:$NW56,4)</f>
        <v/>
      </c>
      <c r="OQ56" s="161">
        <f>COUNTIF($NS56:$NW56,5)</f>
        <v/>
      </c>
      <c r="OR56" s="161">
        <f>COUNTIF($NS56:$NW56,6)</f>
        <v/>
      </c>
      <c r="OS56" s="161">
        <f>COUNTIF($OI56:$OJ56,1)</f>
        <v/>
      </c>
      <c r="OT56" s="161">
        <f>COUNTIF($OI56:$OJ56,2)+$OF56</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IF($MS56=0,0,(IF(COUNTIF($RK56:$RN56,"Salto")&gt;0,1,0)+IF(COUNTIF($RK56:$RN56,"Queima")&gt;0,1,0)+IF(COUNTIF($RK56:$RN56,"Estilhaço")&gt;0,1,0))*FLOOR($PD56/2,1))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SUBSTITUTE(SUBSTITUTE(SUBSTITUTE($NB56,"~","~~"),"*","~*"),"?","~?"),'DADOS_RESTRICOES'!$M$2:$Q$54,4,FALSE),0)+IFERROR(VLOOKUP(SUBSTITUTE(SUBSTITUTE(SUBSTITUTE($NC56,"~","~~"),"*","~*"),"?","~?"),'DADOS_RESTRICOES'!$M$2:$Q$54,4,FALSE),0)&gt;1,$OK56&amp;" e "&amp;$OL56&amp;" são as duas de frequência",""),IF(AND((COUNTIF($RK56:$RN56,"Rápido")+COUNTIF($OK56:$OL56,"Rápido"))&gt;0,(COUNTIF($MX56:$NA56,"Atrasar")+COUNTIF($OK56:$OL56,"Atrasar"))&gt;0),"Rápido não entra com Atrasar",""),IF(AND((COUNTIF($RK56:$RN56,"Reação")+COUNTIF($OK56:$OL56,"Reação"))&gt;0,(COUNTIF($RK56:$RN56,"Rápido")+COUNTIF($OK56:$OL56,"Rápido"))&gt;0),"Reação não entra com Rápido",""),IF(AND((COUNTIF($RK56:$RN56,"Reação")+COUNTIF($OK56:$OL56,"Reação"))&gt;0,(COUNTIF($RK56:$RN56,"Armado")+COUNTIF($OK56:$OL56,"Armado"))&gt;0),"Reação não entra com Armado",""),IF(AND((COUNTIF($RK56:$RN56,"Reação")+COUNTIF($OK56:$OL56,"Reação"))&gt;0,(COUNTIF($MX56:$NA56,"Atrasar")+COUNTIF($OK56:$OL56,"Atrasar"))&gt;0),"Reação não entra com Atrasar",""),IF(AND((COUNTIF($RK56:$RN56,"Reação")+COUNTIF($OK56:$OL56,"Reação"))&gt;0,(COUNTIF($MX56:$NA56,"Parado")+COUNTIF($OK56:$OL56,"Parado"))&gt;0),"Reação não entra com Parado",""),IF(AND((COUNTIF($MX56:$NA56,"Atrasar")+COUNTIF($OK56:$OL56,"Atrasar"))&gt;0,(COUNTIF($MX56:$NA56,"Parado")+COUNTIF($OK56:$OL56,"Parado"))&gt;0),"Atrasar não entra com Parado",""),IF(AND((COUNTIF($RK56:$RN56,"Armado")+COUNTIF($OK56:$OL56,"Armado"))&gt;0,(COUNTIF($MX56:$NA56,"Carregar")+COUNTIF($OK56:$OL56,"Carregar"))&gt;0),"Armado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Resistência",""),IF(AND(COUNTIF($RK56:$RN56,"Inescapável")&gt;0,OR($OU56&gt;1,$OV56&gt;0)),"Inescapável não aceita outra peça",""),IF(AND($MS56&gt;0,$PD56*IF(COUNTIF($RK56:$RN56,"Remate")&gt;0,1.25,1)+$PE56&gt;4*$MS56),($PD56*IF(COUNTIF($RK56:$RN56,"Remate")&gt;0,1.25,1)+$PE56)&amp;" dados somando repetições"&amp;IF(COUNTIF($RK56:$RN56,"Remate")&gt;0," e o Remate","")&amp;": o teto da Classe "&amp;$MS56&amp;" é "&amp;4*$MS56,""))),IF(AND($MX56&lt;&gt;"",COUNTIF('DADOS_MELHORIAS'!$O$2:$O$113,SUBSTITUTE(SUBSTITUTE(SUBSTITUTE($MX56,"~","~~"),"*","~*"),"?","~?"))=0),"Melhoria não cadastrada ou com erro: "&amp;$MX56,""),IF(AND($MY56&lt;&gt;"",COUNTIF('DADOS_MELHORIAS'!$O$2:$O$113,SUBSTITUTE(SUBSTITUTE(SUBSTITUTE($MY56,"~","~~"),"*","~*"),"?","~?"))=0),"Melhoria não cadastrada ou com erro: "&amp;$MY56,""),IF(AND($MZ56&lt;&gt;"",COUNTIF('DADOS_MELHORIAS'!$O$2:$O$113,SUBSTITUTE(SUBSTITUTE(SUBSTITUTE($MZ56,"~","~~"),"*","~*"),"?","~?"))=0),"Melhoria não cadastrada ou com erro: "&amp;$MZ56,""),IF(AND($NA56&lt;&gt;"",COUNTIF('DADOS_MELHORIAS'!$O$2:$O$113,SUBSTITUTE(SUBSTITUTE(SUBSTITUTE($NA56,"~","~~"),"*","~*"),"?","~?"))=0),"Melhoria não cadastrada ou com erro: "&amp;$NA56,""),IF(AND($NB56&lt;&gt;"",COUNTIF('DADOS_RESTRICOES'!$M$2:$M$54,SUBSTITUTE(SUBSTITUTE(SUBSTITUTE($NB56,"~","~~"),"*","~*"),"?","~?"))=0),"Restrição não cadastrada ou com erro: "&amp;$NB56,""),IF(AND($NC56&lt;&gt;"",COUNTIF('DADOS_RESTRICOES'!$M$2:$M$54,SUBSTITUTE(SUBSTITUTE(SUBSTITUTE($NC56,"~","~~"),"*","~*"),"?","~?"))=0),"Restrição não cadastrada ou com erro: "&amp;$NC56,"")))</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dela",IF(COUNTIF($OK56:$OL56,"Atrasar")&gt;0,"Sua Ação Completa",IF(COUNTIF($RK56:$RN56,"Rápido")&gt;0,"Sua Bônus",IF(COUNTIF($RK56:$RN56,"Reação")&gt;0,"Sua Reação","Sua Padrão")))&amp;" + a básica dela"&amp;IF(COUNTIF($RK56:$RN56,"Reação")&gt;0," e a coletiva","")&amp;IF(COUNTIF($OK56:$OL56,"Carregar")&gt;0," · em dois turnos","")))</f>
        <v/>
      </c>
      <c r="QC56" s="161">
        <f>IF($MW56&lt;&gt;"",$MW56,IF($NJ56=0,"",INDEX($AA$2:$AA$11,$NJ56)))</f>
        <v/>
      </c>
      <c r="QD56" s="161">
        <f>IF(OR($ND56=0,$NJ56=0),"",IF(COUNTIF($RK56:$RN56,"Inescapável")&gt;0,"Automático",IF($QC56="Ataque",IF($NH56="","Ataque","Ataque "&amp;IF(($NH56+2*IF(COUNTIF($RK56:$RN56,"Precisão")&gt;0,1,0))&gt;=0,"+","−")&amp;ABS(($NH56+2*IF(COUNTIF($RK56:$RN56,"Precisão")&gt;0,1,0))))&amp;IF($OD56&gt;0," · TR"&amp;IF($NI56="",""," CD "&amp;$NI56),""),IF(LEFT($QC56,2)="TR",$QC56&amp;IF($NI56="",""," · CD "&amp;$NI56)&amp;IF(COUNTIF($RK56:$RN56,"Certeiro")&gt;0,"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COUNTIF($RK56:$RN56,"Longe")+3*COUNTIF($RK56:$RN56,"Muito Longe")</f>
        <v/>
      </c>
      <c r="QG56" s="161">
        <f>COUNTIF($RK56:$RN56,"Maior")+3*COUNTIF($RK56:$RN56,"Muito Maior")</f>
        <v/>
      </c>
      <c r="QH56" s="161">
        <f>IF($NJ56=0,0,CHOOSE(1+INDEX($AC$2:$AC$11,$NJ56),0,$QF56,$QG56,$QF56+$QG56))</f>
        <v/>
      </c>
      <c r="QI56" s="161">
        <f>IF($NJ56=0,0,CHOOSE(1+INDEX($AD$2:$AD$11,$NJ56),0,$QF56,$QG56,$QF56+$QG56))</f>
        <v/>
      </c>
      <c r="QJ56" s="161">
        <f>IF(OR($ND56=0,$NJ56=0),"",INDEX($AI$2:$AN$41,($NJ56-1)*4+IF($MS56=0,1,IF($MS56&lt;=5,2,IF($MS56=6,3,4))),1+MIN(5,$QH56))&amp;INDEX($AO$2:$AT$41,($NJ56-1)*4+IF($MS56=0,1,IF($MS56&lt;=5,2,IF($MS56=6,3,4))),1+MIN(5,$QI56))&amp;IF(INDEX($AE$2:$AE$11,$NJ56)=1,IF(COUNTIF($RK56:$RN56,"Mais Um")&gt;0," · +"&amp;COUNTIF($RK56:$RN56,"Mais Um")&amp;IF(COUNTIF($RK56:$RN56,"Mais Um")&gt;1," alvos"," alvo"),"")&amp;IF(COUNTIF($RK56:$RN56,"Rajada")&gt;0,IF($MS56=0,"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c r="RK56">
        <f>IF($MX56="","",IFERROR(VLOOKUP(SUBSTITUTE(SUBSTITUTE(SUBSTITUTE($MX56,"~","~~"),"*","~*"),"?","~?"),'DADOS_MELHORIAS'!$O$2:$X$113,10,FALSE),$MX56))</f>
        <v/>
      </c>
      <c r="RL56">
        <f>IF($MY56="","",IFERROR(VLOOKUP(SUBSTITUTE(SUBSTITUTE(SUBSTITUTE($MY56,"~","~~"),"*","~*"),"?","~?"),'DADOS_MELHORIAS'!$O$2:$X$113,10,FALSE),$MY56))</f>
        <v/>
      </c>
      <c r="RM56">
        <f>IF($MZ56="","",IFERROR(VLOOKUP(SUBSTITUTE(SUBSTITUTE(SUBSTITUTE($MZ56,"~","~~"),"*","~*"),"?","~?"),'DADOS_MELHORIAS'!$O$2:$X$113,10,FALSE),$MZ56))</f>
        <v/>
      </c>
      <c r="RN56">
        <f>IF($NA56="","",IFERROR(VLOOKUP(SUBSTITUTE(SUBSTITUTE(SUBSTITUTE($NA56,"~","~~"),"*","~*"),"?","~?"),'DADOS_MELHORIAS'!$O$2:$X$113,10,FALSE),$NA56))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IFERROR(MATCH($MU57,$V$2:$V$11,0),0)</f>
        <v/>
      </c>
      <c r="NK57" s="161">
        <f>IFERROR(VLOOKUP(SUBSTITUTE(SUBSTITUTE(SUBSTITUTE($MX57,"~","~~"),"*","~*"),"?","~?"),'DADOS_MELHORIAS'!$AG$2:$AL$113,2,FALSE),"")</f>
        <v/>
      </c>
      <c r="NL57" s="161">
        <f>IFERROR(VLOOKUP(SUBSTITUTE(SUBSTITUTE(SUBSTITUTE($MY57,"~","~~"),"*","~*"),"?","~?"),'DADOS_MELHORIAS'!$AG$2:$AL$113,2,FALSE),"")</f>
        <v/>
      </c>
      <c r="NM57" s="161">
        <f>IFERROR(VLOOKUP(SUBSTITUTE(SUBSTITUTE(SUBSTITUTE($MZ57,"~","~~"),"*","~*"),"?","~?"),'DADOS_MELHORIAS'!$AG$2:$AL$113,2,FALSE),"")</f>
        <v/>
      </c>
      <c r="NN57" s="161">
        <f>IFERROR(VLOOKUP(SUBSTITUTE(SUBSTITUTE(SUBSTITUTE($NA57,"~","~~"),"*","~*"),"?","~?"),'DADOS_MELHORIAS'!$AG$2:$AL$113,2,FALSE),"")</f>
        <v/>
      </c>
      <c r="NO57" s="161">
        <f>IFERROR(VLOOKUP(SUBSTITUTE(SUBSTITUTE(SUBSTITUTE($MX57,"~","~~"),"*","~*"),"?","~?"),'DADOS_MELHORIAS'!$AG$2:$AL$113,3,FALSE),0)</f>
        <v/>
      </c>
      <c r="NP57" s="161">
        <f>IFERROR(VLOOKUP(SUBSTITUTE(SUBSTITUTE(SUBSTITUTE($MY57,"~","~~"),"*","~*"),"?","~?"),'DADOS_MELHORIAS'!$AG$2:$AL$113,3,FALSE),0)</f>
        <v/>
      </c>
      <c r="NQ57" s="161">
        <f>IFERROR(VLOOKUP(SUBSTITUTE(SUBSTITUTE(SUBSTITUTE($MZ57,"~","~~"),"*","~*"),"?","~?"),'DADOS_MELHORIAS'!$AG$2:$AL$113,3,FALSE),0)</f>
        <v/>
      </c>
      <c r="NR57" s="161">
        <f>IFERROR(VLOOKUP(SUBSTITUTE(SUBSTITUTE(SUBSTITUTE($NA57,"~","~~"),"*","~*"),"?","~?"),'DADOS_MELHORIAS'!$AG$2:$AL$113,3,FALSE),0)</f>
        <v/>
      </c>
      <c r="NS57" s="161">
        <f>IF($MS57=0,0,IF($NJ57=0,0,INDEX($X$2:$X$11,$NJ57)))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IF($NJ57=0,0,IF(INDEX($W$2:$W$11,$NJ57)="",0,IF((COUNTIF(INDEX($EL$2:$EP$13,$MO57,0),INDEX($W$2:$W$11,$NJ57))+COUNTIF(INDEX($QV$2:$QY$13,$MO57,0),INDEX($W$2:$W$11,$NJ57)))=0,1,0)))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SUBSTITUTE(SUBSTITUTE(SUBSTITUTE($MX57,"~","~~"),"*","~*"),"?","~?"),'DADOS_MELHORIAS'!$AG$2:$AL$113,4,FALSE),0)+IFERROR(VLOOKUP(SUBSTITUTE(SUBSTITUTE(SUBSTITUTE($MY57,"~","~~"),"*","~*"),"?","~?"),'DADOS_MELHORIAS'!$AG$2:$AL$113,4,FALSE),0)+IFERROR(VLOOKUP(SUBSTITUTE(SUBSTITUTE(SUBSTITUTE($MZ57,"~","~~"),"*","~*"),"?","~?"),'DADOS_MELHORIAS'!$AG$2:$AL$113,4,FALSE),0)+IFERROR(VLOOKUP(SUBSTITUTE(SUBSTITUTE(SUBSTITUTE($NA57,"~","~~"),"*","~*"),"?","~?"),'DADOS_MELHORIAS'!$AG$2:$AL$113,4,FALSE),0)</f>
        <v/>
      </c>
      <c r="OD57" s="161">
        <f>IFERROR(VLOOKUP(SUBSTITUTE(SUBSTITUTE(SUBSTITUTE($MX57,"~","~~"),"*","~*"),"?","~?"),'DADOS_MELHORIAS'!$AG$2:$AL$113,6,FALSE),0)+IFERROR(VLOOKUP(SUBSTITUTE(SUBSTITUTE(SUBSTITUTE($MY57,"~","~~"),"*","~*"),"?","~?"),'DADOS_MELHORIAS'!$AG$2:$AL$113,6,FALSE),0)+IFERROR(VLOOKUP(SUBSTITUTE(SUBSTITUTE(SUBSTITUTE($MZ57,"~","~~"),"*","~*"),"?","~?"),'DADOS_MELHORIAS'!$AG$2:$AL$113,6,FALSE),0)+IFERROR(VLOOKUP(SUBSTITUTE(SUBSTITUTE(SUBSTITUTE($NA57,"~","~~"),"*","~*"),"?","~?"),'DADOS_MELHORIAS'!$AG$2:$AL$113,6,FALSE),0)</f>
        <v/>
      </c>
      <c r="OE57" s="161">
        <f>TEXTJOIN(", ",TRUE,IF(IFERROR(VLOOKUP(SUBSTITUTE(SUBSTITUTE(SUBSTITUTE($MX57,"~","~~"),"*","~*"),"?","~?"),'DADOS_MELHORIAS'!$AG$2:$AL$113,5,FALSE),0)=1,$MX57,""),IF(IFERROR(VLOOKUP(SUBSTITUTE(SUBSTITUTE(SUBSTITUTE($MY57,"~","~~"),"*","~*"),"?","~?"),'DADOS_MELHORIAS'!$AG$2:$AL$113,5,FALSE),0)=1,$MY57,""),IF(IFERROR(VLOOKUP(SUBSTITUTE(SUBSTITUTE(SUBSTITUTE($MZ57,"~","~~"),"*","~*"),"?","~?"),'DADOS_MELHORIAS'!$AG$2:$AL$113,5,FALSE),0)=1,$MZ57,""),IF(IFERROR(VLOOKUP(SUBSTITUTE(SUBSTITUTE(SUBSTITUTE($NA57,"~","~~"),"*","~*"),"?","~?"),'DADOS_MELHORIAS'!$AG$2:$AL$113,5,FALSE),0)=1,$NA57,""))</f>
        <v/>
      </c>
      <c r="OF57" s="161">
        <f>IF($NJ57=0,0,INDEX($Y$2:$Y$11,$NJ57))</f>
        <v/>
      </c>
      <c r="OG57" s="161">
        <f>IF($NJ57=0,0,INDEX($Z$2:$Z$11,$NJ57))</f>
        <v/>
      </c>
      <c r="OH57" s="161">
        <f>IF($NJ57=0,0,INDEX($AB$2:$AB$11,$NJ57))</f>
        <v/>
      </c>
      <c r="OI57" s="161">
        <f>IFERROR(VLOOKUP(SUBSTITUTE(SUBSTITUTE(SUBSTITUTE($NB57,"~","~~"),"*","~*"),"?","~?"),'DADOS_RESTRICOES'!$M$2:$Q$54,3,FALSE),0)</f>
        <v/>
      </c>
      <c r="OJ57" s="161">
        <f>IFERROR(VLOOKUP(SUBSTITUTE(SUBSTITUTE(SUBSTITUTE($NC57,"~","~~"),"*","~*"),"?","~?"),'DADOS_RESTRICOES'!$M$2:$Q$54,3,FALSE),0)</f>
        <v/>
      </c>
      <c r="OK57" s="161">
        <f>IFERROR(VLOOKUP(SUBSTITUTE(SUBSTITUTE(SUBSTITUTE($NB57,"~","~~"),"*","~*"),"?","~?"),'DADOS_RESTRICOES'!$M$2:$Q$54,2,FALSE),"")</f>
        <v/>
      </c>
      <c r="OL57" s="161">
        <f>IFERROR(VLOOKUP(SUBSTITUTE(SUBSTITUTE(SUBSTITUTE($NC57,"~","~~"),"*","~*"),"?","~?"),'DADOS_RESTRICOES'!$M$2:$Q$54,2,FALSE),"")</f>
        <v/>
      </c>
      <c r="OM57" s="161">
        <f>COUNTIF($NS57:$NW57,1)</f>
        <v/>
      </c>
      <c r="ON57" s="161">
        <f>COUNTIF($NS57:$NW57,2)</f>
        <v/>
      </c>
      <c r="OO57" s="161">
        <f>COUNTIF($NS57:$NW57,3)</f>
        <v/>
      </c>
      <c r="OP57" s="161">
        <f>COUNTIF($NS57:$NW57,4)</f>
        <v/>
      </c>
      <c r="OQ57" s="161">
        <f>COUNTIF($NS57:$NW57,5)</f>
        <v/>
      </c>
      <c r="OR57" s="161">
        <f>COUNTIF($NS57:$NW57,6)</f>
        <v/>
      </c>
      <c r="OS57" s="161">
        <f>COUNTIF($OI57:$OJ57,1)</f>
        <v/>
      </c>
      <c r="OT57" s="161">
        <f>COUNTIF($OI57:$OJ57,2)+$OF57</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IF($MS57=0,0,(IF(COUNTIF($RK57:$RN57,"Salto")&gt;0,1,0)+IF(COUNTIF($RK57:$RN57,"Queima")&gt;0,1,0)+IF(COUNTIF($RK57:$RN57,"Estilhaço")&gt;0,1,0))*FLOOR($PD57/2,1))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SUBSTITUTE(SUBSTITUTE(SUBSTITUTE($NB57,"~","~~"),"*","~*"),"?","~?"),'DADOS_RESTRICOES'!$M$2:$Q$54,4,FALSE),0)+IFERROR(VLOOKUP(SUBSTITUTE(SUBSTITUTE(SUBSTITUTE($NC57,"~","~~"),"*","~*"),"?","~?"),'DADOS_RESTRICOES'!$M$2:$Q$54,4,FALSE),0)&gt;1,$OK57&amp;" e "&amp;$OL57&amp;" são as duas de frequência",""),IF(AND((COUNTIF($RK57:$RN57,"Rápido")+COUNTIF($OK57:$OL57,"Rápido"))&gt;0,(COUNTIF($MX57:$NA57,"Atrasar")+COUNTIF($OK57:$OL57,"Atrasar"))&gt;0),"Rápido não entra com Atrasar",""),IF(AND((COUNTIF($RK57:$RN57,"Reação")+COUNTIF($OK57:$OL57,"Reação"))&gt;0,(COUNTIF($RK57:$RN57,"Rápido")+COUNTIF($OK57:$OL57,"Rápido"))&gt;0),"Reação não entra com Rápido",""),IF(AND((COUNTIF($RK57:$RN57,"Reação")+COUNTIF($OK57:$OL57,"Reação"))&gt;0,(COUNTIF($RK57:$RN57,"Armado")+COUNTIF($OK57:$OL57,"Armado"))&gt;0),"Reação não entra com Armado",""),IF(AND((COUNTIF($RK57:$RN57,"Reação")+COUNTIF($OK57:$OL57,"Reação"))&gt;0,(COUNTIF($MX57:$NA57,"Atrasar")+COUNTIF($OK57:$OL57,"Atrasar"))&gt;0),"Reação não entra com Atrasar",""),IF(AND((COUNTIF($RK57:$RN57,"Reação")+COUNTIF($OK57:$OL57,"Reação"))&gt;0,(COUNTIF($MX57:$NA57,"Parado")+COUNTIF($OK57:$OL57,"Parado"))&gt;0),"Reação não entra com Parado",""),IF(AND((COUNTIF($MX57:$NA57,"Atrasar")+COUNTIF($OK57:$OL57,"Atrasar"))&gt;0,(COUNTIF($MX57:$NA57,"Parado")+COUNTIF($OK57:$OL57,"Parado"))&gt;0),"Atrasar não entra com Parado",""),IF(AND((COUNTIF($RK57:$RN57,"Armado")+COUNTIF($OK57:$OL57,"Armado"))&gt;0,(COUNTIF($MX57:$NA57,"Carregar")+COUNTIF($OK57:$OL57,"Carregar"))&gt;0),"Armado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Resistência",""),IF(AND(COUNTIF($RK57:$RN57,"Inescapável")&gt;0,OR($OU57&gt;1,$OV57&gt;0)),"Inescapável não aceita outra peça",""),IF(AND($MS57&gt;0,$PD57*IF(COUNTIF($RK57:$RN57,"Remate")&gt;0,1.25,1)+$PE57&gt;4*$MS57),($PD57*IF(COUNTIF($RK57:$RN57,"Remate")&gt;0,1.25,1)+$PE57)&amp;" dados somando repetições"&amp;IF(COUNTIF($RK57:$RN57,"Remate")&gt;0," e o Remate","")&amp;": o teto da Classe "&amp;$MS57&amp;" é "&amp;4*$MS57,""))),IF(AND($MX57&lt;&gt;"",COUNTIF('DADOS_MELHORIAS'!$O$2:$O$113,SUBSTITUTE(SUBSTITUTE(SUBSTITUTE($MX57,"~","~~"),"*","~*"),"?","~?"))=0),"Melhoria não cadastrada ou com erro: "&amp;$MX57,""),IF(AND($MY57&lt;&gt;"",COUNTIF('DADOS_MELHORIAS'!$O$2:$O$113,SUBSTITUTE(SUBSTITUTE(SUBSTITUTE($MY57,"~","~~"),"*","~*"),"?","~?"))=0),"Melhoria não cadastrada ou com erro: "&amp;$MY57,""),IF(AND($MZ57&lt;&gt;"",COUNTIF('DADOS_MELHORIAS'!$O$2:$O$113,SUBSTITUTE(SUBSTITUTE(SUBSTITUTE($MZ57,"~","~~"),"*","~*"),"?","~?"))=0),"Melhoria não cadastrada ou com erro: "&amp;$MZ57,""),IF(AND($NA57&lt;&gt;"",COUNTIF('DADOS_MELHORIAS'!$O$2:$O$113,SUBSTITUTE(SUBSTITUTE(SUBSTITUTE($NA57,"~","~~"),"*","~*"),"?","~?"))=0),"Melhoria não cadastrada ou com erro: "&amp;$NA57,""),IF(AND($NB57&lt;&gt;"",COUNTIF('DADOS_RESTRICOES'!$M$2:$M$54,SUBSTITUTE(SUBSTITUTE(SUBSTITUTE($NB57,"~","~~"),"*","~*"),"?","~?"))=0),"Restrição não cadastrada ou com erro: "&amp;$NB57,""),IF(AND($NC57&lt;&gt;"",COUNTIF('DADOS_RESTRICOES'!$M$2:$M$54,SUBSTITUTE(SUBSTITUTE(SUBSTITUTE($NC57,"~","~~"),"*","~*"),"?","~?"))=0),"Restrição não cadastrada ou com erro: "&amp;$NC57,"")))</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dela",IF(COUNTIF($OK57:$OL57,"Atrasar")&gt;0,"Sua Ação Completa",IF(COUNTIF($RK57:$RN57,"Rápido")&gt;0,"Sua Bônus",IF(COUNTIF($RK57:$RN57,"Reação")&gt;0,"Sua Reação","Sua Padrão")))&amp;" + a básica dela"&amp;IF(COUNTIF($RK57:$RN57,"Reação")&gt;0," e a coletiva","")&amp;IF(COUNTIF($OK57:$OL57,"Carregar")&gt;0," · em dois turnos","")))</f>
        <v/>
      </c>
      <c r="QC57" s="161">
        <f>IF($MW57&lt;&gt;"",$MW57,IF($NJ57=0,"",INDEX($AA$2:$AA$11,$NJ57)))</f>
        <v/>
      </c>
      <c r="QD57" s="161">
        <f>IF(OR($ND57=0,$NJ57=0),"",IF(COUNTIF($RK57:$RN57,"Inescapável")&gt;0,"Automático",IF($QC57="Ataque",IF($NH57="","Ataque","Ataque "&amp;IF(($NH57+2*IF(COUNTIF($RK57:$RN57,"Precisão")&gt;0,1,0))&gt;=0,"+","−")&amp;ABS(($NH57+2*IF(COUNTIF($RK57:$RN57,"Precisão")&gt;0,1,0))))&amp;IF($OD57&gt;0," · TR"&amp;IF($NI57="",""," CD "&amp;$NI57),""),IF(LEFT($QC57,2)="TR",$QC57&amp;IF($NI57="",""," · CD "&amp;$NI57)&amp;IF(COUNTIF($RK57:$RN57,"Certeiro")&gt;0,"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COUNTIF($RK57:$RN57,"Longe")+3*COUNTIF($RK57:$RN57,"Muito Longe")</f>
        <v/>
      </c>
      <c r="QG57" s="161">
        <f>COUNTIF($RK57:$RN57,"Maior")+3*COUNTIF($RK57:$RN57,"Muito Maior")</f>
        <v/>
      </c>
      <c r="QH57" s="161">
        <f>IF($NJ57=0,0,CHOOSE(1+INDEX($AC$2:$AC$11,$NJ57),0,$QF57,$QG57,$QF57+$QG57))</f>
        <v/>
      </c>
      <c r="QI57" s="161">
        <f>IF($NJ57=0,0,CHOOSE(1+INDEX($AD$2:$AD$11,$NJ57),0,$QF57,$QG57,$QF57+$QG57))</f>
        <v/>
      </c>
      <c r="QJ57" s="161">
        <f>IF(OR($ND57=0,$NJ57=0),"",INDEX($AI$2:$AN$41,($NJ57-1)*4+IF($MS57=0,1,IF($MS57&lt;=5,2,IF($MS57=6,3,4))),1+MIN(5,$QH57))&amp;INDEX($AO$2:$AT$41,($NJ57-1)*4+IF($MS57=0,1,IF($MS57&lt;=5,2,IF($MS57=6,3,4))),1+MIN(5,$QI57))&amp;IF(INDEX($AE$2:$AE$11,$NJ57)=1,IF(COUNTIF($RK57:$RN57,"Mais Um")&gt;0," · +"&amp;COUNTIF($RK57:$RN57,"Mais Um")&amp;IF(COUNTIF($RK57:$RN57,"Mais Um")&gt;1," alvos"," alvo"),"")&amp;IF(COUNTIF($RK57:$RN57,"Rajada")&gt;0,IF($MS57=0,"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c r="RK57">
        <f>IF($MX57="","",IFERROR(VLOOKUP(SUBSTITUTE(SUBSTITUTE(SUBSTITUTE($MX57,"~","~~"),"*","~*"),"?","~?"),'DADOS_MELHORIAS'!$O$2:$X$113,10,FALSE),$MX57))</f>
        <v/>
      </c>
      <c r="RL57">
        <f>IF($MY57="","",IFERROR(VLOOKUP(SUBSTITUTE(SUBSTITUTE(SUBSTITUTE($MY57,"~","~~"),"*","~*"),"?","~?"),'DADOS_MELHORIAS'!$O$2:$X$113,10,FALSE),$MY57))</f>
        <v/>
      </c>
      <c r="RM57">
        <f>IF($MZ57="","",IFERROR(VLOOKUP(SUBSTITUTE(SUBSTITUTE(SUBSTITUTE($MZ57,"~","~~"),"*","~*"),"?","~?"),'DADOS_MELHORIAS'!$O$2:$X$113,10,FALSE),$MZ57))</f>
        <v/>
      </c>
      <c r="RN57">
        <f>IF($NA57="","",IFERROR(VLOOKUP(SUBSTITUTE(SUBSTITUTE(SUBSTITUTE($NA57,"~","~~"),"*","~*"),"?","~?"),'DADOS_MELHORIAS'!$O$2:$X$113,10,FALSE),$NA57))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IFERROR(MATCH($MU58,$V$2:$V$11,0),0)</f>
        <v/>
      </c>
      <c r="NK58" s="161">
        <f>IFERROR(VLOOKUP(SUBSTITUTE(SUBSTITUTE(SUBSTITUTE($MX58,"~","~~"),"*","~*"),"?","~?"),'DADOS_MELHORIAS'!$AG$2:$AL$113,2,FALSE),"")</f>
        <v/>
      </c>
      <c r="NL58" s="161">
        <f>IFERROR(VLOOKUP(SUBSTITUTE(SUBSTITUTE(SUBSTITUTE($MY58,"~","~~"),"*","~*"),"?","~?"),'DADOS_MELHORIAS'!$AG$2:$AL$113,2,FALSE),"")</f>
        <v/>
      </c>
      <c r="NM58" s="161">
        <f>IFERROR(VLOOKUP(SUBSTITUTE(SUBSTITUTE(SUBSTITUTE($MZ58,"~","~~"),"*","~*"),"?","~?"),'DADOS_MELHORIAS'!$AG$2:$AL$113,2,FALSE),"")</f>
        <v/>
      </c>
      <c r="NN58" s="161">
        <f>IFERROR(VLOOKUP(SUBSTITUTE(SUBSTITUTE(SUBSTITUTE($NA58,"~","~~"),"*","~*"),"?","~?"),'DADOS_MELHORIAS'!$AG$2:$AL$113,2,FALSE),"")</f>
        <v/>
      </c>
      <c r="NO58" s="161">
        <f>IFERROR(VLOOKUP(SUBSTITUTE(SUBSTITUTE(SUBSTITUTE($MX58,"~","~~"),"*","~*"),"?","~?"),'DADOS_MELHORIAS'!$AG$2:$AL$113,3,FALSE),0)</f>
        <v/>
      </c>
      <c r="NP58" s="161">
        <f>IFERROR(VLOOKUP(SUBSTITUTE(SUBSTITUTE(SUBSTITUTE($MY58,"~","~~"),"*","~*"),"?","~?"),'DADOS_MELHORIAS'!$AG$2:$AL$113,3,FALSE),0)</f>
        <v/>
      </c>
      <c r="NQ58" s="161">
        <f>IFERROR(VLOOKUP(SUBSTITUTE(SUBSTITUTE(SUBSTITUTE($MZ58,"~","~~"),"*","~*"),"?","~?"),'DADOS_MELHORIAS'!$AG$2:$AL$113,3,FALSE),0)</f>
        <v/>
      </c>
      <c r="NR58" s="161">
        <f>IFERROR(VLOOKUP(SUBSTITUTE(SUBSTITUTE(SUBSTITUTE($NA58,"~","~~"),"*","~*"),"?","~?"),'DADOS_MELHORIAS'!$AG$2:$AL$113,3,FALSE),0)</f>
        <v/>
      </c>
      <c r="NS58" s="161">
        <f>IF($MS58=0,0,IF($NJ58=0,0,INDEX($X$2:$X$11,$NJ58)))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IF($NJ58=0,0,IF(INDEX($W$2:$W$11,$NJ58)="",0,IF((COUNTIF(INDEX($EL$2:$EP$13,$MO58,0),INDEX($W$2:$W$11,$NJ58))+COUNTIF(INDEX($QV$2:$QY$13,$MO58,0),INDEX($W$2:$W$11,$NJ58)))=0,1,0)))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SUBSTITUTE(SUBSTITUTE(SUBSTITUTE($MX58,"~","~~"),"*","~*"),"?","~?"),'DADOS_MELHORIAS'!$AG$2:$AL$113,4,FALSE),0)+IFERROR(VLOOKUP(SUBSTITUTE(SUBSTITUTE(SUBSTITUTE($MY58,"~","~~"),"*","~*"),"?","~?"),'DADOS_MELHORIAS'!$AG$2:$AL$113,4,FALSE),0)+IFERROR(VLOOKUP(SUBSTITUTE(SUBSTITUTE(SUBSTITUTE($MZ58,"~","~~"),"*","~*"),"?","~?"),'DADOS_MELHORIAS'!$AG$2:$AL$113,4,FALSE),0)+IFERROR(VLOOKUP(SUBSTITUTE(SUBSTITUTE(SUBSTITUTE($NA58,"~","~~"),"*","~*"),"?","~?"),'DADOS_MELHORIAS'!$AG$2:$AL$113,4,FALSE),0)</f>
        <v/>
      </c>
      <c r="OD58" s="161">
        <f>IFERROR(VLOOKUP(SUBSTITUTE(SUBSTITUTE(SUBSTITUTE($MX58,"~","~~"),"*","~*"),"?","~?"),'DADOS_MELHORIAS'!$AG$2:$AL$113,6,FALSE),0)+IFERROR(VLOOKUP(SUBSTITUTE(SUBSTITUTE(SUBSTITUTE($MY58,"~","~~"),"*","~*"),"?","~?"),'DADOS_MELHORIAS'!$AG$2:$AL$113,6,FALSE),0)+IFERROR(VLOOKUP(SUBSTITUTE(SUBSTITUTE(SUBSTITUTE($MZ58,"~","~~"),"*","~*"),"?","~?"),'DADOS_MELHORIAS'!$AG$2:$AL$113,6,FALSE),0)+IFERROR(VLOOKUP(SUBSTITUTE(SUBSTITUTE(SUBSTITUTE($NA58,"~","~~"),"*","~*"),"?","~?"),'DADOS_MELHORIAS'!$AG$2:$AL$113,6,FALSE),0)</f>
        <v/>
      </c>
      <c r="OE58" s="161">
        <f>TEXTJOIN(", ",TRUE,IF(IFERROR(VLOOKUP(SUBSTITUTE(SUBSTITUTE(SUBSTITUTE($MX58,"~","~~"),"*","~*"),"?","~?"),'DADOS_MELHORIAS'!$AG$2:$AL$113,5,FALSE),0)=1,$MX58,""),IF(IFERROR(VLOOKUP(SUBSTITUTE(SUBSTITUTE(SUBSTITUTE($MY58,"~","~~"),"*","~*"),"?","~?"),'DADOS_MELHORIAS'!$AG$2:$AL$113,5,FALSE),0)=1,$MY58,""),IF(IFERROR(VLOOKUP(SUBSTITUTE(SUBSTITUTE(SUBSTITUTE($MZ58,"~","~~"),"*","~*"),"?","~?"),'DADOS_MELHORIAS'!$AG$2:$AL$113,5,FALSE),0)=1,$MZ58,""),IF(IFERROR(VLOOKUP(SUBSTITUTE(SUBSTITUTE(SUBSTITUTE($NA58,"~","~~"),"*","~*"),"?","~?"),'DADOS_MELHORIAS'!$AG$2:$AL$113,5,FALSE),0)=1,$NA58,""))</f>
        <v/>
      </c>
      <c r="OF58" s="161">
        <f>IF($NJ58=0,0,INDEX($Y$2:$Y$11,$NJ58))</f>
        <v/>
      </c>
      <c r="OG58" s="161">
        <f>IF($NJ58=0,0,INDEX($Z$2:$Z$11,$NJ58))</f>
        <v/>
      </c>
      <c r="OH58" s="161">
        <f>IF($NJ58=0,0,INDEX($AB$2:$AB$11,$NJ58))</f>
        <v/>
      </c>
      <c r="OI58" s="161">
        <f>IFERROR(VLOOKUP(SUBSTITUTE(SUBSTITUTE(SUBSTITUTE($NB58,"~","~~"),"*","~*"),"?","~?"),'DADOS_RESTRICOES'!$M$2:$Q$54,3,FALSE),0)</f>
        <v/>
      </c>
      <c r="OJ58" s="161">
        <f>IFERROR(VLOOKUP(SUBSTITUTE(SUBSTITUTE(SUBSTITUTE($NC58,"~","~~"),"*","~*"),"?","~?"),'DADOS_RESTRICOES'!$M$2:$Q$54,3,FALSE),0)</f>
        <v/>
      </c>
      <c r="OK58" s="161">
        <f>IFERROR(VLOOKUP(SUBSTITUTE(SUBSTITUTE(SUBSTITUTE($NB58,"~","~~"),"*","~*"),"?","~?"),'DADOS_RESTRICOES'!$M$2:$Q$54,2,FALSE),"")</f>
        <v/>
      </c>
      <c r="OL58" s="161">
        <f>IFERROR(VLOOKUP(SUBSTITUTE(SUBSTITUTE(SUBSTITUTE($NC58,"~","~~"),"*","~*"),"?","~?"),'DADOS_RESTRICOES'!$M$2:$Q$54,2,FALSE),"")</f>
        <v/>
      </c>
      <c r="OM58" s="161">
        <f>COUNTIF($NS58:$NW58,1)</f>
        <v/>
      </c>
      <c r="ON58" s="161">
        <f>COUNTIF($NS58:$NW58,2)</f>
        <v/>
      </c>
      <c r="OO58" s="161">
        <f>COUNTIF($NS58:$NW58,3)</f>
        <v/>
      </c>
      <c r="OP58" s="161">
        <f>COUNTIF($NS58:$NW58,4)</f>
        <v/>
      </c>
      <c r="OQ58" s="161">
        <f>COUNTIF($NS58:$NW58,5)</f>
        <v/>
      </c>
      <c r="OR58" s="161">
        <f>COUNTIF($NS58:$NW58,6)</f>
        <v/>
      </c>
      <c r="OS58" s="161">
        <f>COUNTIF($OI58:$OJ58,1)</f>
        <v/>
      </c>
      <c r="OT58" s="161">
        <f>COUNTIF($OI58:$OJ58,2)+$OF58</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IF($MS58=0,0,(IF(COUNTIF($RK58:$RN58,"Salto")&gt;0,1,0)+IF(COUNTIF($RK58:$RN58,"Queima")&gt;0,1,0)+IF(COUNTIF($RK58:$RN58,"Estilhaço")&gt;0,1,0))*FLOOR($PD58/2,1))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SUBSTITUTE(SUBSTITUTE(SUBSTITUTE($NB58,"~","~~"),"*","~*"),"?","~?"),'DADOS_RESTRICOES'!$M$2:$Q$54,4,FALSE),0)+IFERROR(VLOOKUP(SUBSTITUTE(SUBSTITUTE(SUBSTITUTE($NC58,"~","~~"),"*","~*"),"?","~?"),'DADOS_RESTRICOES'!$M$2:$Q$54,4,FALSE),0)&gt;1,$OK58&amp;" e "&amp;$OL58&amp;" são as duas de frequência",""),IF(AND((COUNTIF($RK58:$RN58,"Rápido")+COUNTIF($OK58:$OL58,"Rápido"))&gt;0,(COUNTIF($MX58:$NA58,"Atrasar")+COUNTIF($OK58:$OL58,"Atrasar"))&gt;0),"Rápido não entra com Atrasar",""),IF(AND((COUNTIF($RK58:$RN58,"Reação")+COUNTIF($OK58:$OL58,"Reação"))&gt;0,(COUNTIF($RK58:$RN58,"Rápido")+COUNTIF($OK58:$OL58,"Rápido"))&gt;0),"Reação não entra com Rápido",""),IF(AND((COUNTIF($RK58:$RN58,"Reação")+COUNTIF($OK58:$OL58,"Reação"))&gt;0,(COUNTIF($RK58:$RN58,"Armado")+COUNTIF($OK58:$OL58,"Armado"))&gt;0),"Reação não entra com Armado",""),IF(AND((COUNTIF($RK58:$RN58,"Reação")+COUNTIF($OK58:$OL58,"Reação"))&gt;0,(COUNTIF($MX58:$NA58,"Atrasar")+COUNTIF($OK58:$OL58,"Atrasar"))&gt;0),"Reação não entra com Atrasar",""),IF(AND((COUNTIF($RK58:$RN58,"Reação")+COUNTIF($OK58:$OL58,"Reação"))&gt;0,(COUNTIF($MX58:$NA58,"Parado")+COUNTIF($OK58:$OL58,"Parado"))&gt;0),"Reação não entra com Parado",""),IF(AND((COUNTIF($MX58:$NA58,"Atrasar")+COUNTIF($OK58:$OL58,"Atrasar"))&gt;0,(COUNTIF($MX58:$NA58,"Parado")+COUNTIF($OK58:$OL58,"Parado"))&gt;0),"Atrasar não entra com Parado",""),IF(AND((COUNTIF($RK58:$RN58,"Armado")+COUNTIF($OK58:$OL58,"Armado"))&gt;0,(COUNTIF($MX58:$NA58,"Carregar")+COUNTIF($OK58:$OL58,"Carregar"))&gt;0),"Armado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Resistência",""),IF(AND(COUNTIF($RK58:$RN58,"Inescapável")&gt;0,OR($OU58&gt;1,$OV58&gt;0)),"Inescapável não aceita outra peça",""),IF(AND($MS58&gt;0,$PD58*IF(COUNTIF($RK58:$RN58,"Remate")&gt;0,1.25,1)+$PE58&gt;4*$MS58),($PD58*IF(COUNTIF($RK58:$RN58,"Remate")&gt;0,1.25,1)+$PE58)&amp;" dados somando repetições"&amp;IF(COUNTIF($RK58:$RN58,"Remate")&gt;0," e o Remate","")&amp;": o teto da Classe "&amp;$MS58&amp;" é "&amp;4*$MS58,""))),IF(AND($MX58&lt;&gt;"",COUNTIF('DADOS_MELHORIAS'!$O$2:$O$113,SUBSTITUTE(SUBSTITUTE(SUBSTITUTE($MX58,"~","~~"),"*","~*"),"?","~?"))=0),"Melhoria não cadastrada ou com erro: "&amp;$MX58,""),IF(AND($MY58&lt;&gt;"",COUNTIF('DADOS_MELHORIAS'!$O$2:$O$113,SUBSTITUTE(SUBSTITUTE(SUBSTITUTE($MY58,"~","~~"),"*","~*"),"?","~?"))=0),"Melhoria não cadastrada ou com erro: "&amp;$MY58,""),IF(AND($MZ58&lt;&gt;"",COUNTIF('DADOS_MELHORIAS'!$O$2:$O$113,SUBSTITUTE(SUBSTITUTE(SUBSTITUTE($MZ58,"~","~~"),"*","~*"),"?","~?"))=0),"Melhoria não cadastrada ou com erro: "&amp;$MZ58,""),IF(AND($NA58&lt;&gt;"",COUNTIF('DADOS_MELHORIAS'!$O$2:$O$113,SUBSTITUTE(SUBSTITUTE(SUBSTITUTE($NA58,"~","~~"),"*","~*"),"?","~?"))=0),"Melhoria não cadastrada ou com erro: "&amp;$NA58,""),IF(AND($NB58&lt;&gt;"",COUNTIF('DADOS_RESTRICOES'!$M$2:$M$54,SUBSTITUTE(SUBSTITUTE(SUBSTITUTE($NB58,"~","~~"),"*","~*"),"?","~?"))=0),"Restrição não cadastrada ou com erro: "&amp;$NB58,""),IF(AND($NC58&lt;&gt;"",COUNTIF('DADOS_RESTRICOES'!$M$2:$M$54,SUBSTITUTE(SUBSTITUTE(SUBSTITUTE($NC58,"~","~~"),"*","~*"),"?","~?"))=0),"Restrição não cadastrada ou com erro: "&amp;$NC58,"")))</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dela",IF(COUNTIF($OK58:$OL58,"Atrasar")&gt;0,"Sua Ação Completa",IF(COUNTIF($RK58:$RN58,"Rápido")&gt;0,"Sua Bônus",IF(COUNTIF($RK58:$RN58,"Reação")&gt;0,"Sua Reação","Sua Padrão")))&amp;" + a básica dela"&amp;IF(COUNTIF($RK58:$RN58,"Reação")&gt;0," e a coletiva","")&amp;IF(COUNTIF($OK58:$OL58,"Carregar")&gt;0," · em dois turnos","")))</f>
        <v/>
      </c>
      <c r="QC58" s="161">
        <f>IF($MW58&lt;&gt;"",$MW58,IF($NJ58=0,"",INDEX($AA$2:$AA$11,$NJ58)))</f>
        <v/>
      </c>
      <c r="QD58" s="161">
        <f>IF(OR($ND58=0,$NJ58=0),"",IF(COUNTIF($RK58:$RN58,"Inescapável")&gt;0,"Automático",IF($QC58="Ataque",IF($NH58="","Ataque","Ataque "&amp;IF(($NH58+2*IF(COUNTIF($RK58:$RN58,"Precisão")&gt;0,1,0))&gt;=0,"+","−")&amp;ABS(($NH58+2*IF(COUNTIF($RK58:$RN58,"Precisão")&gt;0,1,0))))&amp;IF($OD58&gt;0," · TR"&amp;IF($NI58="",""," CD "&amp;$NI58),""),IF(LEFT($QC58,2)="TR",$QC58&amp;IF($NI58="",""," · CD "&amp;$NI58)&amp;IF(COUNTIF($RK58:$RN58,"Certeiro")&gt;0,"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COUNTIF($RK58:$RN58,"Longe")+3*COUNTIF($RK58:$RN58,"Muito Longe")</f>
        <v/>
      </c>
      <c r="QG58" s="161">
        <f>COUNTIF($RK58:$RN58,"Maior")+3*COUNTIF($RK58:$RN58,"Muito Maior")</f>
        <v/>
      </c>
      <c r="QH58" s="161">
        <f>IF($NJ58=0,0,CHOOSE(1+INDEX($AC$2:$AC$11,$NJ58),0,$QF58,$QG58,$QF58+$QG58))</f>
        <v/>
      </c>
      <c r="QI58" s="161">
        <f>IF($NJ58=0,0,CHOOSE(1+INDEX($AD$2:$AD$11,$NJ58),0,$QF58,$QG58,$QF58+$QG58))</f>
        <v/>
      </c>
      <c r="QJ58" s="161">
        <f>IF(OR($ND58=0,$NJ58=0),"",INDEX($AI$2:$AN$41,($NJ58-1)*4+IF($MS58=0,1,IF($MS58&lt;=5,2,IF($MS58=6,3,4))),1+MIN(5,$QH58))&amp;INDEX($AO$2:$AT$41,($NJ58-1)*4+IF($MS58=0,1,IF($MS58&lt;=5,2,IF($MS58=6,3,4))),1+MIN(5,$QI58))&amp;IF(INDEX($AE$2:$AE$11,$NJ58)=1,IF(COUNTIF($RK58:$RN58,"Mais Um")&gt;0," · +"&amp;COUNTIF($RK58:$RN58,"Mais Um")&amp;IF(COUNTIF($RK58:$RN58,"Mais Um")&gt;1," alvos"," alvo"),"")&amp;IF(COUNTIF($RK58:$RN58,"Rajada")&gt;0,IF($MS58=0,"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c r="RK58">
        <f>IF($MX58="","",IFERROR(VLOOKUP(SUBSTITUTE(SUBSTITUTE(SUBSTITUTE($MX58,"~","~~"),"*","~*"),"?","~?"),'DADOS_MELHORIAS'!$O$2:$X$113,10,FALSE),$MX58))</f>
        <v/>
      </c>
      <c r="RL58">
        <f>IF($MY58="","",IFERROR(VLOOKUP(SUBSTITUTE(SUBSTITUTE(SUBSTITUTE($MY58,"~","~~"),"*","~*"),"?","~?"),'DADOS_MELHORIAS'!$O$2:$X$113,10,FALSE),$MY58))</f>
        <v/>
      </c>
      <c r="RM58">
        <f>IF($MZ58="","",IFERROR(VLOOKUP(SUBSTITUTE(SUBSTITUTE(SUBSTITUTE($MZ58,"~","~~"),"*","~*"),"?","~?"),'DADOS_MELHORIAS'!$O$2:$X$113,10,FALSE),$MZ58))</f>
        <v/>
      </c>
      <c r="RN58">
        <f>IF($NA58="","",IFERROR(VLOOKUP(SUBSTITUTE(SUBSTITUTE(SUBSTITUTE($NA58,"~","~~"),"*","~*"),"?","~?"),'DADOS_MELHORIAS'!$O$2:$X$113,10,FALSE),$NA58))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IFERROR(MATCH($MU59,$V$2:$V$11,0),0)</f>
        <v/>
      </c>
      <c r="NK59" s="161">
        <f>IFERROR(VLOOKUP(SUBSTITUTE(SUBSTITUTE(SUBSTITUTE($MX59,"~","~~"),"*","~*"),"?","~?"),'DADOS_MELHORIAS'!$AG$2:$AL$113,2,FALSE),"")</f>
        <v/>
      </c>
      <c r="NL59" s="161">
        <f>IFERROR(VLOOKUP(SUBSTITUTE(SUBSTITUTE(SUBSTITUTE($MY59,"~","~~"),"*","~*"),"?","~?"),'DADOS_MELHORIAS'!$AG$2:$AL$113,2,FALSE),"")</f>
        <v/>
      </c>
      <c r="NM59" s="161">
        <f>IFERROR(VLOOKUP(SUBSTITUTE(SUBSTITUTE(SUBSTITUTE($MZ59,"~","~~"),"*","~*"),"?","~?"),'DADOS_MELHORIAS'!$AG$2:$AL$113,2,FALSE),"")</f>
        <v/>
      </c>
      <c r="NN59" s="161">
        <f>IFERROR(VLOOKUP(SUBSTITUTE(SUBSTITUTE(SUBSTITUTE($NA59,"~","~~"),"*","~*"),"?","~?"),'DADOS_MELHORIAS'!$AG$2:$AL$113,2,FALSE),"")</f>
        <v/>
      </c>
      <c r="NO59" s="161">
        <f>IFERROR(VLOOKUP(SUBSTITUTE(SUBSTITUTE(SUBSTITUTE($MX59,"~","~~"),"*","~*"),"?","~?"),'DADOS_MELHORIAS'!$AG$2:$AL$113,3,FALSE),0)</f>
        <v/>
      </c>
      <c r="NP59" s="161">
        <f>IFERROR(VLOOKUP(SUBSTITUTE(SUBSTITUTE(SUBSTITUTE($MY59,"~","~~"),"*","~*"),"?","~?"),'DADOS_MELHORIAS'!$AG$2:$AL$113,3,FALSE),0)</f>
        <v/>
      </c>
      <c r="NQ59" s="161">
        <f>IFERROR(VLOOKUP(SUBSTITUTE(SUBSTITUTE(SUBSTITUTE($MZ59,"~","~~"),"*","~*"),"?","~?"),'DADOS_MELHORIAS'!$AG$2:$AL$113,3,FALSE),0)</f>
        <v/>
      </c>
      <c r="NR59" s="161">
        <f>IFERROR(VLOOKUP(SUBSTITUTE(SUBSTITUTE(SUBSTITUTE($NA59,"~","~~"),"*","~*"),"?","~?"),'DADOS_MELHORIAS'!$AG$2:$AL$113,3,FALSE),0)</f>
        <v/>
      </c>
      <c r="NS59" s="161">
        <f>IF($MS59=0,0,IF($NJ59=0,0,INDEX($X$2:$X$11,$NJ59)))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IF($NJ59=0,0,IF(INDEX($W$2:$W$11,$NJ59)="",0,IF((COUNTIF(INDEX($EL$2:$EP$13,$MO59,0),INDEX($W$2:$W$11,$NJ59))+COUNTIF(INDEX($QV$2:$QY$13,$MO59,0),INDEX($W$2:$W$11,$NJ59)))=0,1,0)))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SUBSTITUTE(SUBSTITUTE(SUBSTITUTE($MX59,"~","~~"),"*","~*"),"?","~?"),'DADOS_MELHORIAS'!$AG$2:$AL$113,4,FALSE),0)+IFERROR(VLOOKUP(SUBSTITUTE(SUBSTITUTE(SUBSTITUTE($MY59,"~","~~"),"*","~*"),"?","~?"),'DADOS_MELHORIAS'!$AG$2:$AL$113,4,FALSE),0)+IFERROR(VLOOKUP(SUBSTITUTE(SUBSTITUTE(SUBSTITUTE($MZ59,"~","~~"),"*","~*"),"?","~?"),'DADOS_MELHORIAS'!$AG$2:$AL$113,4,FALSE),0)+IFERROR(VLOOKUP(SUBSTITUTE(SUBSTITUTE(SUBSTITUTE($NA59,"~","~~"),"*","~*"),"?","~?"),'DADOS_MELHORIAS'!$AG$2:$AL$113,4,FALSE),0)</f>
        <v/>
      </c>
      <c r="OD59" s="161">
        <f>IFERROR(VLOOKUP(SUBSTITUTE(SUBSTITUTE(SUBSTITUTE($MX59,"~","~~"),"*","~*"),"?","~?"),'DADOS_MELHORIAS'!$AG$2:$AL$113,6,FALSE),0)+IFERROR(VLOOKUP(SUBSTITUTE(SUBSTITUTE(SUBSTITUTE($MY59,"~","~~"),"*","~*"),"?","~?"),'DADOS_MELHORIAS'!$AG$2:$AL$113,6,FALSE),0)+IFERROR(VLOOKUP(SUBSTITUTE(SUBSTITUTE(SUBSTITUTE($MZ59,"~","~~"),"*","~*"),"?","~?"),'DADOS_MELHORIAS'!$AG$2:$AL$113,6,FALSE),0)+IFERROR(VLOOKUP(SUBSTITUTE(SUBSTITUTE(SUBSTITUTE($NA59,"~","~~"),"*","~*"),"?","~?"),'DADOS_MELHORIAS'!$AG$2:$AL$113,6,FALSE),0)</f>
        <v/>
      </c>
      <c r="OE59" s="161">
        <f>TEXTJOIN(", ",TRUE,IF(IFERROR(VLOOKUP(SUBSTITUTE(SUBSTITUTE(SUBSTITUTE($MX59,"~","~~"),"*","~*"),"?","~?"),'DADOS_MELHORIAS'!$AG$2:$AL$113,5,FALSE),0)=1,$MX59,""),IF(IFERROR(VLOOKUP(SUBSTITUTE(SUBSTITUTE(SUBSTITUTE($MY59,"~","~~"),"*","~*"),"?","~?"),'DADOS_MELHORIAS'!$AG$2:$AL$113,5,FALSE),0)=1,$MY59,""),IF(IFERROR(VLOOKUP(SUBSTITUTE(SUBSTITUTE(SUBSTITUTE($MZ59,"~","~~"),"*","~*"),"?","~?"),'DADOS_MELHORIAS'!$AG$2:$AL$113,5,FALSE),0)=1,$MZ59,""),IF(IFERROR(VLOOKUP(SUBSTITUTE(SUBSTITUTE(SUBSTITUTE($NA59,"~","~~"),"*","~*"),"?","~?"),'DADOS_MELHORIAS'!$AG$2:$AL$113,5,FALSE),0)=1,$NA59,""))</f>
        <v/>
      </c>
      <c r="OF59" s="161">
        <f>IF($NJ59=0,0,INDEX($Y$2:$Y$11,$NJ59))</f>
        <v/>
      </c>
      <c r="OG59" s="161">
        <f>IF($NJ59=0,0,INDEX($Z$2:$Z$11,$NJ59))</f>
        <v/>
      </c>
      <c r="OH59" s="161">
        <f>IF($NJ59=0,0,INDEX($AB$2:$AB$11,$NJ59))</f>
        <v/>
      </c>
      <c r="OI59" s="161">
        <f>IFERROR(VLOOKUP(SUBSTITUTE(SUBSTITUTE(SUBSTITUTE($NB59,"~","~~"),"*","~*"),"?","~?"),'DADOS_RESTRICOES'!$M$2:$Q$54,3,FALSE),0)</f>
        <v/>
      </c>
      <c r="OJ59" s="161">
        <f>IFERROR(VLOOKUP(SUBSTITUTE(SUBSTITUTE(SUBSTITUTE($NC59,"~","~~"),"*","~*"),"?","~?"),'DADOS_RESTRICOES'!$M$2:$Q$54,3,FALSE),0)</f>
        <v/>
      </c>
      <c r="OK59" s="161">
        <f>IFERROR(VLOOKUP(SUBSTITUTE(SUBSTITUTE(SUBSTITUTE($NB59,"~","~~"),"*","~*"),"?","~?"),'DADOS_RESTRICOES'!$M$2:$Q$54,2,FALSE),"")</f>
        <v/>
      </c>
      <c r="OL59" s="161">
        <f>IFERROR(VLOOKUP(SUBSTITUTE(SUBSTITUTE(SUBSTITUTE($NC59,"~","~~"),"*","~*"),"?","~?"),'DADOS_RESTRICOES'!$M$2:$Q$54,2,FALSE),"")</f>
        <v/>
      </c>
      <c r="OM59" s="161">
        <f>COUNTIF($NS59:$NW59,1)</f>
        <v/>
      </c>
      <c r="ON59" s="161">
        <f>COUNTIF($NS59:$NW59,2)</f>
        <v/>
      </c>
      <c r="OO59" s="161">
        <f>COUNTIF($NS59:$NW59,3)</f>
        <v/>
      </c>
      <c r="OP59" s="161">
        <f>COUNTIF($NS59:$NW59,4)</f>
        <v/>
      </c>
      <c r="OQ59" s="161">
        <f>COUNTIF($NS59:$NW59,5)</f>
        <v/>
      </c>
      <c r="OR59" s="161">
        <f>COUNTIF($NS59:$NW59,6)</f>
        <v/>
      </c>
      <c r="OS59" s="161">
        <f>COUNTIF($OI59:$OJ59,1)</f>
        <v/>
      </c>
      <c r="OT59" s="161">
        <f>COUNTIF($OI59:$OJ59,2)+$OF59</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IF($MS59=0,0,(IF(COUNTIF($RK59:$RN59,"Salto")&gt;0,1,0)+IF(COUNTIF($RK59:$RN59,"Queima")&gt;0,1,0)+IF(COUNTIF($RK59:$RN59,"Estilhaço")&gt;0,1,0))*FLOOR($PD59/2,1))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SUBSTITUTE(SUBSTITUTE(SUBSTITUTE($NB59,"~","~~"),"*","~*"),"?","~?"),'DADOS_RESTRICOES'!$M$2:$Q$54,4,FALSE),0)+IFERROR(VLOOKUP(SUBSTITUTE(SUBSTITUTE(SUBSTITUTE($NC59,"~","~~"),"*","~*"),"?","~?"),'DADOS_RESTRICOES'!$M$2:$Q$54,4,FALSE),0)&gt;1,$OK59&amp;" e "&amp;$OL59&amp;" são as duas de frequência",""),IF(AND((COUNTIF($RK59:$RN59,"Rápido")+COUNTIF($OK59:$OL59,"Rápido"))&gt;0,(COUNTIF($MX59:$NA59,"Atrasar")+COUNTIF($OK59:$OL59,"Atrasar"))&gt;0),"Rápido não entra com Atrasar",""),IF(AND((COUNTIF($RK59:$RN59,"Reação")+COUNTIF($OK59:$OL59,"Reação"))&gt;0,(COUNTIF($RK59:$RN59,"Rápido")+COUNTIF($OK59:$OL59,"Rápido"))&gt;0),"Reação não entra com Rápido",""),IF(AND((COUNTIF($RK59:$RN59,"Reação")+COUNTIF($OK59:$OL59,"Reação"))&gt;0,(COUNTIF($RK59:$RN59,"Armado")+COUNTIF($OK59:$OL59,"Armado"))&gt;0),"Reação não entra com Armado",""),IF(AND((COUNTIF($RK59:$RN59,"Reação")+COUNTIF($OK59:$OL59,"Reação"))&gt;0,(COUNTIF($MX59:$NA59,"Atrasar")+COUNTIF($OK59:$OL59,"Atrasar"))&gt;0),"Reação não entra com Atrasar",""),IF(AND((COUNTIF($RK59:$RN59,"Reação")+COUNTIF($OK59:$OL59,"Reação"))&gt;0,(COUNTIF($MX59:$NA59,"Parado")+COUNTIF($OK59:$OL59,"Parado"))&gt;0),"Reação não entra com Parado",""),IF(AND((COUNTIF($MX59:$NA59,"Atrasar")+COUNTIF($OK59:$OL59,"Atrasar"))&gt;0,(COUNTIF($MX59:$NA59,"Parado")+COUNTIF($OK59:$OL59,"Parado"))&gt;0),"Atrasar não entra com Parado",""),IF(AND((COUNTIF($RK59:$RN59,"Armado")+COUNTIF($OK59:$OL59,"Armado"))&gt;0,(COUNTIF($MX59:$NA59,"Carregar")+COUNTIF($OK59:$OL59,"Carregar"))&gt;0),"Armado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Resistência",""),IF(AND(COUNTIF($RK59:$RN59,"Inescapável")&gt;0,OR($OU59&gt;1,$OV59&gt;0)),"Inescapável não aceita outra peça",""),IF(AND($MS59&gt;0,$PD59*IF(COUNTIF($RK59:$RN59,"Remate")&gt;0,1.25,1)+$PE59&gt;4*$MS59),($PD59*IF(COUNTIF($RK59:$RN59,"Remate")&gt;0,1.25,1)+$PE59)&amp;" dados somando repetições"&amp;IF(COUNTIF($RK59:$RN59,"Remate")&gt;0," e o Remate","")&amp;": o teto da Classe "&amp;$MS59&amp;" é "&amp;4*$MS59,""))),IF(AND($MX59&lt;&gt;"",COUNTIF('DADOS_MELHORIAS'!$O$2:$O$113,SUBSTITUTE(SUBSTITUTE(SUBSTITUTE($MX59,"~","~~"),"*","~*"),"?","~?"))=0),"Melhoria não cadastrada ou com erro: "&amp;$MX59,""),IF(AND($MY59&lt;&gt;"",COUNTIF('DADOS_MELHORIAS'!$O$2:$O$113,SUBSTITUTE(SUBSTITUTE(SUBSTITUTE($MY59,"~","~~"),"*","~*"),"?","~?"))=0),"Melhoria não cadastrada ou com erro: "&amp;$MY59,""),IF(AND($MZ59&lt;&gt;"",COUNTIF('DADOS_MELHORIAS'!$O$2:$O$113,SUBSTITUTE(SUBSTITUTE(SUBSTITUTE($MZ59,"~","~~"),"*","~*"),"?","~?"))=0),"Melhoria não cadastrada ou com erro: "&amp;$MZ59,""),IF(AND($NA59&lt;&gt;"",COUNTIF('DADOS_MELHORIAS'!$O$2:$O$113,SUBSTITUTE(SUBSTITUTE(SUBSTITUTE($NA59,"~","~~"),"*","~*"),"?","~?"))=0),"Melhoria não cadastrada ou com erro: "&amp;$NA59,""),IF(AND($NB59&lt;&gt;"",COUNTIF('DADOS_RESTRICOES'!$M$2:$M$54,SUBSTITUTE(SUBSTITUTE(SUBSTITUTE($NB59,"~","~~"),"*","~*"),"?","~?"))=0),"Restrição não cadastrada ou com erro: "&amp;$NB59,""),IF(AND($NC59&lt;&gt;"",COUNTIF('DADOS_RESTRICOES'!$M$2:$M$54,SUBSTITUTE(SUBSTITUTE(SUBSTITUTE($NC59,"~","~~"),"*","~*"),"?","~?"))=0),"Restrição não cadastrada ou com erro: "&amp;$NC59,"")))</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dela",IF(COUNTIF($OK59:$OL59,"Atrasar")&gt;0,"Sua Ação Completa",IF(COUNTIF($RK59:$RN59,"Rápido")&gt;0,"Sua Bônus",IF(COUNTIF($RK59:$RN59,"Reação")&gt;0,"Sua Reação","Sua Padrão")))&amp;" + a básica dela"&amp;IF(COUNTIF($RK59:$RN59,"Reação")&gt;0," e a coletiva","")&amp;IF(COUNTIF($OK59:$OL59,"Carregar")&gt;0," · em dois turnos","")))</f>
        <v/>
      </c>
      <c r="QC59" s="161">
        <f>IF($MW59&lt;&gt;"",$MW59,IF($NJ59=0,"",INDEX($AA$2:$AA$11,$NJ59)))</f>
        <v/>
      </c>
      <c r="QD59" s="161">
        <f>IF(OR($ND59=0,$NJ59=0),"",IF(COUNTIF($RK59:$RN59,"Inescapável")&gt;0,"Automático",IF($QC59="Ataque",IF($NH59="","Ataque","Ataque "&amp;IF(($NH59+2*IF(COUNTIF($RK59:$RN59,"Precisão")&gt;0,1,0))&gt;=0,"+","−")&amp;ABS(($NH59+2*IF(COUNTIF($RK59:$RN59,"Precisão")&gt;0,1,0))))&amp;IF($OD59&gt;0," · TR"&amp;IF($NI59="",""," CD "&amp;$NI59),""),IF(LEFT($QC59,2)="TR",$QC59&amp;IF($NI59="",""," · CD "&amp;$NI59)&amp;IF(COUNTIF($RK59:$RN59,"Certeiro")&gt;0,"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COUNTIF($RK59:$RN59,"Longe")+3*COUNTIF($RK59:$RN59,"Muito Longe")</f>
        <v/>
      </c>
      <c r="QG59" s="161">
        <f>COUNTIF($RK59:$RN59,"Maior")+3*COUNTIF($RK59:$RN59,"Muito Maior")</f>
        <v/>
      </c>
      <c r="QH59" s="161">
        <f>IF($NJ59=0,0,CHOOSE(1+INDEX($AC$2:$AC$11,$NJ59),0,$QF59,$QG59,$QF59+$QG59))</f>
        <v/>
      </c>
      <c r="QI59" s="161">
        <f>IF($NJ59=0,0,CHOOSE(1+INDEX($AD$2:$AD$11,$NJ59),0,$QF59,$QG59,$QF59+$QG59))</f>
        <v/>
      </c>
      <c r="QJ59" s="161">
        <f>IF(OR($ND59=0,$NJ59=0),"",INDEX($AI$2:$AN$41,($NJ59-1)*4+IF($MS59=0,1,IF($MS59&lt;=5,2,IF($MS59=6,3,4))),1+MIN(5,$QH59))&amp;INDEX($AO$2:$AT$41,($NJ59-1)*4+IF($MS59=0,1,IF($MS59&lt;=5,2,IF($MS59=6,3,4))),1+MIN(5,$QI59))&amp;IF(INDEX($AE$2:$AE$11,$NJ59)=1,IF(COUNTIF($RK59:$RN59,"Mais Um")&gt;0," · +"&amp;COUNTIF($RK59:$RN59,"Mais Um")&amp;IF(COUNTIF($RK59:$RN59,"Mais Um")&gt;1," alvos"," alvo"),"")&amp;IF(COUNTIF($RK59:$RN59,"Rajada")&gt;0,IF($MS59=0,"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c r="RK59">
        <f>IF($MX59="","",IFERROR(VLOOKUP(SUBSTITUTE(SUBSTITUTE(SUBSTITUTE($MX59,"~","~~"),"*","~*"),"?","~?"),'DADOS_MELHORIAS'!$O$2:$X$113,10,FALSE),$MX59))</f>
        <v/>
      </c>
      <c r="RL59">
        <f>IF($MY59="","",IFERROR(VLOOKUP(SUBSTITUTE(SUBSTITUTE(SUBSTITUTE($MY59,"~","~~"),"*","~*"),"?","~?"),'DADOS_MELHORIAS'!$O$2:$X$113,10,FALSE),$MY59))</f>
        <v/>
      </c>
      <c r="RM59">
        <f>IF($MZ59="","",IFERROR(VLOOKUP(SUBSTITUTE(SUBSTITUTE(SUBSTITUTE($MZ59,"~","~~"),"*","~*"),"?","~?"),'DADOS_MELHORIAS'!$O$2:$X$113,10,FALSE),$MZ59))</f>
        <v/>
      </c>
      <c r="RN59">
        <f>IF($NA59="","",IFERROR(VLOOKUP(SUBSTITUTE(SUBSTITUTE(SUBSTITUTE($NA59,"~","~~"),"*","~*"),"?","~?"),'DADOS_MELHORIAS'!$O$2:$X$113,10,FALSE),$NA59))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IFERROR(MATCH($MU60,$V$2:$V$11,0),0)</f>
        <v/>
      </c>
      <c r="NK60" s="161">
        <f>IFERROR(VLOOKUP(SUBSTITUTE(SUBSTITUTE(SUBSTITUTE($MX60,"~","~~"),"*","~*"),"?","~?"),'DADOS_MELHORIAS'!$AG$2:$AL$113,2,FALSE),"")</f>
        <v/>
      </c>
      <c r="NL60" s="161">
        <f>IFERROR(VLOOKUP(SUBSTITUTE(SUBSTITUTE(SUBSTITUTE($MY60,"~","~~"),"*","~*"),"?","~?"),'DADOS_MELHORIAS'!$AG$2:$AL$113,2,FALSE),"")</f>
        <v/>
      </c>
      <c r="NM60" s="161">
        <f>IFERROR(VLOOKUP(SUBSTITUTE(SUBSTITUTE(SUBSTITUTE($MZ60,"~","~~"),"*","~*"),"?","~?"),'DADOS_MELHORIAS'!$AG$2:$AL$113,2,FALSE),"")</f>
        <v/>
      </c>
      <c r="NN60" s="161">
        <f>IFERROR(VLOOKUP(SUBSTITUTE(SUBSTITUTE(SUBSTITUTE($NA60,"~","~~"),"*","~*"),"?","~?"),'DADOS_MELHORIAS'!$AG$2:$AL$113,2,FALSE),"")</f>
        <v/>
      </c>
      <c r="NO60" s="161">
        <f>IFERROR(VLOOKUP(SUBSTITUTE(SUBSTITUTE(SUBSTITUTE($MX60,"~","~~"),"*","~*"),"?","~?"),'DADOS_MELHORIAS'!$AG$2:$AL$113,3,FALSE),0)</f>
        <v/>
      </c>
      <c r="NP60" s="161">
        <f>IFERROR(VLOOKUP(SUBSTITUTE(SUBSTITUTE(SUBSTITUTE($MY60,"~","~~"),"*","~*"),"?","~?"),'DADOS_MELHORIAS'!$AG$2:$AL$113,3,FALSE),0)</f>
        <v/>
      </c>
      <c r="NQ60" s="161">
        <f>IFERROR(VLOOKUP(SUBSTITUTE(SUBSTITUTE(SUBSTITUTE($MZ60,"~","~~"),"*","~*"),"?","~?"),'DADOS_MELHORIAS'!$AG$2:$AL$113,3,FALSE),0)</f>
        <v/>
      </c>
      <c r="NR60" s="161">
        <f>IFERROR(VLOOKUP(SUBSTITUTE(SUBSTITUTE(SUBSTITUTE($NA60,"~","~~"),"*","~*"),"?","~?"),'DADOS_MELHORIAS'!$AG$2:$AL$113,3,FALSE),0)</f>
        <v/>
      </c>
      <c r="NS60" s="161">
        <f>IF($MS60=0,0,IF($NJ60=0,0,INDEX($X$2:$X$11,$NJ60)))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IF($NJ60=0,0,IF(INDEX($W$2:$W$11,$NJ60)="",0,IF((COUNTIF(INDEX($EL$2:$EP$13,$MO60,0),INDEX($W$2:$W$11,$NJ60))+COUNTIF(INDEX($QV$2:$QY$13,$MO60,0),INDEX($W$2:$W$11,$NJ60)))=0,1,0)))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SUBSTITUTE(SUBSTITUTE(SUBSTITUTE($MX60,"~","~~"),"*","~*"),"?","~?"),'DADOS_MELHORIAS'!$AG$2:$AL$113,4,FALSE),0)+IFERROR(VLOOKUP(SUBSTITUTE(SUBSTITUTE(SUBSTITUTE($MY60,"~","~~"),"*","~*"),"?","~?"),'DADOS_MELHORIAS'!$AG$2:$AL$113,4,FALSE),0)+IFERROR(VLOOKUP(SUBSTITUTE(SUBSTITUTE(SUBSTITUTE($MZ60,"~","~~"),"*","~*"),"?","~?"),'DADOS_MELHORIAS'!$AG$2:$AL$113,4,FALSE),0)+IFERROR(VLOOKUP(SUBSTITUTE(SUBSTITUTE(SUBSTITUTE($NA60,"~","~~"),"*","~*"),"?","~?"),'DADOS_MELHORIAS'!$AG$2:$AL$113,4,FALSE),0)</f>
        <v/>
      </c>
      <c r="OD60" s="161">
        <f>IFERROR(VLOOKUP(SUBSTITUTE(SUBSTITUTE(SUBSTITUTE($MX60,"~","~~"),"*","~*"),"?","~?"),'DADOS_MELHORIAS'!$AG$2:$AL$113,6,FALSE),0)+IFERROR(VLOOKUP(SUBSTITUTE(SUBSTITUTE(SUBSTITUTE($MY60,"~","~~"),"*","~*"),"?","~?"),'DADOS_MELHORIAS'!$AG$2:$AL$113,6,FALSE),0)+IFERROR(VLOOKUP(SUBSTITUTE(SUBSTITUTE(SUBSTITUTE($MZ60,"~","~~"),"*","~*"),"?","~?"),'DADOS_MELHORIAS'!$AG$2:$AL$113,6,FALSE),0)+IFERROR(VLOOKUP(SUBSTITUTE(SUBSTITUTE(SUBSTITUTE($NA60,"~","~~"),"*","~*"),"?","~?"),'DADOS_MELHORIAS'!$AG$2:$AL$113,6,FALSE),0)</f>
        <v/>
      </c>
      <c r="OE60" s="161">
        <f>TEXTJOIN(", ",TRUE,IF(IFERROR(VLOOKUP(SUBSTITUTE(SUBSTITUTE(SUBSTITUTE($MX60,"~","~~"),"*","~*"),"?","~?"),'DADOS_MELHORIAS'!$AG$2:$AL$113,5,FALSE),0)=1,$MX60,""),IF(IFERROR(VLOOKUP(SUBSTITUTE(SUBSTITUTE(SUBSTITUTE($MY60,"~","~~"),"*","~*"),"?","~?"),'DADOS_MELHORIAS'!$AG$2:$AL$113,5,FALSE),0)=1,$MY60,""),IF(IFERROR(VLOOKUP(SUBSTITUTE(SUBSTITUTE(SUBSTITUTE($MZ60,"~","~~"),"*","~*"),"?","~?"),'DADOS_MELHORIAS'!$AG$2:$AL$113,5,FALSE),0)=1,$MZ60,""),IF(IFERROR(VLOOKUP(SUBSTITUTE(SUBSTITUTE(SUBSTITUTE($NA60,"~","~~"),"*","~*"),"?","~?"),'DADOS_MELHORIAS'!$AG$2:$AL$113,5,FALSE),0)=1,$NA60,""))</f>
        <v/>
      </c>
      <c r="OF60" s="161">
        <f>IF($NJ60=0,0,INDEX($Y$2:$Y$11,$NJ60))</f>
        <v/>
      </c>
      <c r="OG60" s="161">
        <f>IF($NJ60=0,0,INDEX($Z$2:$Z$11,$NJ60))</f>
        <v/>
      </c>
      <c r="OH60" s="161">
        <f>IF($NJ60=0,0,INDEX($AB$2:$AB$11,$NJ60))</f>
        <v/>
      </c>
      <c r="OI60" s="161">
        <f>IFERROR(VLOOKUP(SUBSTITUTE(SUBSTITUTE(SUBSTITUTE($NB60,"~","~~"),"*","~*"),"?","~?"),'DADOS_RESTRICOES'!$M$2:$Q$54,3,FALSE),0)</f>
        <v/>
      </c>
      <c r="OJ60" s="161">
        <f>IFERROR(VLOOKUP(SUBSTITUTE(SUBSTITUTE(SUBSTITUTE($NC60,"~","~~"),"*","~*"),"?","~?"),'DADOS_RESTRICOES'!$M$2:$Q$54,3,FALSE),0)</f>
        <v/>
      </c>
      <c r="OK60" s="161">
        <f>IFERROR(VLOOKUP(SUBSTITUTE(SUBSTITUTE(SUBSTITUTE($NB60,"~","~~"),"*","~*"),"?","~?"),'DADOS_RESTRICOES'!$M$2:$Q$54,2,FALSE),"")</f>
        <v/>
      </c>
      <c r="OL60" s="161">
        <f>IFERROR(VLOOKUP(SUBSTITUTE(SUBSTITUTE(SUBSTITUTE($NC60,"~","~~"),"*","~*"),"?","~?"),'DADOS_RESTRICOES'!$M$2:$Q$54,2,FALSE),"")</f>
        <v/>
      </c>
      <c r="OM60" s="161">
        <f>COUNTIF($NS60:$NW60,1)</f>
        <v/>
      </c>
      <c r="ON60" s="161">
        <f>COUNTIF($NS60:$NW60,2)</f>
        <v/>
      </c>
      <c r="OO60" s="161">
        <f>COUNTIF($NS60:$NW60,3)</f>
        <v/>
      </c>
      <c r="OP60" s="161">
        <f>COUNTIF($NS60:$NW60,4)</f>
        <v/>
      </c>
      <c r="OQ60" s="161">
        <f>COUNTIF($NS60:$NW60,5)</f>
        <v/>
      </c>
      <c r="OR60" s="161">
        <f>COUNTIF($NS60:$NW60,6)</f>
        <v/>
      </c>
      <c r="OS60" s="161">
        <f>COUNTIF($OI60:$OJ60,1)</f>
        <v/>
      </c>
      <c r="OT60" s="161">
        <f>COUNTIF($OI60:$OJ60,2)+$OF60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IF($MS60=0,0,(IF(COUNTIF($RK60:$RN60,"Salto")&gt;0,1,0)+IF(COUNTIF($RK60:$RN60,"Queima")&gt;0,1,0)+IF(COUNTIF($RK60:$RN60,"Estilhaço")&gt;0,1,0))*FLOOR($PD60/2,1))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SUBSTITUTE(SUBSTITUTE(SUBSTITUTE($NB60,"~","~~"),"*","~*"),"?","~?"),'DADOS_RESTRICOES'!$M$2:$Q$54,4,FALSE),0)+IFERROR(VLOOKUP(SUBSTITUTE(SUBSTITUTE(SUBSTITUTE($NC60,"~","~~"),"*","~*"),"?","~?"),'DADOS_RESTRICOES'!$M$2:$Q$54,4,FALSE),0)&gt;1,$OK60&amp;" e "&amp;$OL60&amp;" são as duas de frequência",""),IF(AND((COUNTIF($RK60:$RN60,"Rápido")+COUNTIF($OK60:$OL60,"Rápido"))&gt;0,(COUNTIF($MX60:$NA60,"Atrasar")+COUNTIF($OK60:$OL60,"Atrasar"))&gt;0),"Rápido não entra com Atrasar",""),IF(AND((COUNTIF($RK60:$RN60,"Reação")+COUNTIF($OK60:$OL60,"Reação"))&gt;0,(COUNTIF($RK60:$RN60,"Rápido")+COUNTIF($OK60:$OL60,"Rápido"))&gt;0),"Reação não entra com Rápido",""),IF(AND((COUNTIF($RK60:$RN60,"Reação")+COUNTIF($OK60:$OL60,"Reação"))&gt;0,(COUNTIF($RK60:$RN60,"Armado")+COUNTIF($OK60:$OL60,"Armado"))&gt;0),"Reação não entra com Armado",""),IF(AND((COUNTIF($RK60:$RN60,"Reação")+COUNTIF($OK60:$OL60,"Reação"))&gt;0,(COUNTIF($MX60:$NA60,"Atrasar")+COUNTIF($OK60:$OL60,"Atrasar"))&gt;0),"Reação não entra com Atrasar",""),IF(AND((COUNTIF($RK60:$RN60,"Reação")+COUNTIF($OK60:$OL60,"Reação"))&gt;0,(COUNTIF($MX60:$NA60,"Parado")+COUNTIF($OK60:$OL60,"Parado"))&gt;0),"Reação não entra com Parado",""),IF(AND((COUNTIF($MX60:$NA60,"Atrasar")+COUNTIF($OK60:$OL60,"Atrasar"))&gt;0,(COUNTIF($MX60:$NA60,"Parado")+COUNTIF($OK60:$OL60,"Parado"))&gt;0),"Atrasar não entra com Parado",""),IF(AND((COUNTIF($RK60:$RN60,"Armado")+COUNTIF($OK60:$OL60,"Armado"))&gt;0,(COUNTIF($MX60:$NA60,"Carregar")+COUNTIF($OK60:$OL60,"Carregar"))&gt;0),"Armado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Resistência",""),IF(AND(COUNTIF($RK60:$RN60,"Inescapável")&gt;0,OR($OU60&gt;1,$OV60&gt;0)),"Inescapável não aceita outra peça",""),IF(AND($MS60&gt;0,$PD60*IF(COUNTIF($RK60:$RN60,"Remate")&gt;0,1.25,1)+$PE60&gt;4*$MS60),($PD60*IF(COUNTIF($RK60:$RN60,"Remate")&gt;0,1.25,1)+$PE60)&amp;" dados somando repetições"&amp;IF(COUNTIF($RK60:$RN60,"Remate")&gt;0," e o Remate","")&amp;": o teto da Classe "&amp;$MS60&amp;" é "&amp;4*$MS60,""))),IF(AND($MX60&lt;&gt;"",COUNTIF('DADOS_MELHORIAS'!$O$2:$O$113,SUBSTITUTE(SUBSTITUTE(SUBSTITUTE($MX60,"~","~~"),"*","~*"),"?","~?"))=0),"Melhoria não cadastrada ou com erro: "&amp;$MX60,""),IF(AND($MY60&lt;&gt;"",COUNTIF('DADOS_MELHORIAS'!$O$2:$O$113,SUBSTITUTE(SUBSTITUTE(SUBSTITUTE($MY60,"~","~~"),"*","~*"),"?","~?"))=0),"Melhoria não cadastrada ou com erro: "&amp;$MY60,""),IF(AND($MZ60&lt;&gt;"",COUNTIF('DADOS_MELHORIAS'!$O$2:$O$113,SUBSTITUTE(SUBSTITUTE(SUBSTITUTE($MZ60,"~","~~"),"*","~*"),"?","~?"))=0),"Melhoria não cadastrada ou com erro: "&amp;$MZ60,""),IF(AND($NA60&lt;&gt;"",COUNTIF('DADOS_MELHORIAS'!$O$2:$O$113,SUBSTITUTE(SUBSTITUTE(SUBSTITUTE($NA60,"~","~~"),"*","~*"),"?","~?"))=0),"Melhoria não cadastrada ou com erro: "&amp;$NA60,""),IF(AND($NB60&lt;&gt;"",COUNTIF('DADOS_RESTRICOES'!$M$2:$M$54,SUBSTITUTE(SUBSTITUTE(SUBSTITUTE($NB60,"~","~~"),"*","~*"),"?","~?"))=0),"Restrição não cadastrada ou com erro: "&amp;$NB60,""),IF(AND($NC60&lt;&gt;"",COUNTIF('DADOS_RESTRICOES'!$M$2:$M$54,SUBSTITUTE(SUBSTITUTE(SUBSTITUTE($NC60,"~","~~"),"*","~*"),"?","~?"))=0),"Restrição não cadastrada ou com erro: "&amp;$NC60,"")))</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dela",IF(COUNTIF($OK60:$OL60,"Atrasar")&gt;0,"Sua Ação Completa",IF(COUNTIF($RK60:$RN60,"Rápido")&gt;0,"Sua Bônus",IF(COUNTIF($RK60:$RN60,"Reação")&gt;0,"Sua Reação","Sua Padrão")))&amp;" + a básica dela"&amp;IF(COUNTIF($RK60:$RN60,"Reação")&gt;0," e a coletiva","")&amp;IF(COUNTIF($OK60:$OL60,"Carregar")&gt;0," · em dois turnos","")))</f>
        <v/>
      </c>
      <c r="QC60" s="161">
        <f>IF($MW60&lt;&gt;"",$MW60,IF($NJ60=0,"",INDEX($AA$2:$AA$11,$NJ60)))</f>
        <v/>
      </c>
      <c r="QD60" s="161">
        <f>IF(OR($ND60=0,$NJ60=0),"",IF(COUNTIF($RK60:$RN60,"Inescapável")&gt;0,"Automático",IF($QC60="Ataque",IF($NH60="","Ataque","Ataque "&amp;IF(($NH60+2*IF(COUNTIF($RK60:$RN60,"Precisão")&gt;0,1,0))&gt;=0,"+","−")&amp;ABS(($NH60+2*IF(COUNTIF($RK60:$RN60,"Precisão")&gt;0,1,0))))&amp;IF($OD60&gt;0," · TR"&amp;IF($NI60="",""," CD "&amp;$NI60),""),IF(LEFT($QC60,2)="TR",$QC60&amp;IF($NI60="",""," · CD "&amp;$NI60)&amp;IF(COUNTIF($RK60:$RN60,"Certeiro")&gt;0,"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COUNTIF($RK60:$RN60,"Longe")+3*COUNTIF($RK60:$RN60,"Muito Longe")</f>
        <v/>
      </c>
      <c r="QG60" s="161">
        <f>COUNTIF($RK60:$RN60,"Maior")+3*COUNTIF($RK60:$RN60,"Muito Maior")</f>
        <v/>
      </c>
      <c r="QH60" s="161">
        <f>IF($NJ60=0,0,CHOOSE(1+INDEX($AC$2:$AC$11,$NJ60),0,$QF60,$QG60,$QF60+$QG60))</f>
        <v/>
      </c>
      <c r="QI60" s="161">
        <f>IF($NJ60=0,0,CHOOSE(1+INDEX($AD$2:$AD$11,$NJ60),0,$QF60,$QG60,$QF60+$QG60))</f>
        <v/>
      </c>
      <c r="QJ60" s="161">
        <f>IF(OR($ND60=0,$NJ60=0),"",INDEX($AI$2:$AN$41,($NJ60-1)*4+IF($MS60=0,1,IF($MS60&lt;=5,2,IF($MS60=6,3,4))),1+MIN(5,$QH60))&amp;INDEX($AO$2:$AT$41,($NJ60-1)*4+IF($MS60=0,1,IF($MS60&lt;=5,2,IF($MS60=6,3,4))),1+MIN(5,$QI60))&amp;IF(INDEX($AE$2:$AE$11,$NJ60)=1,IF(COUNTIF($RK60:$RN60,"Mais Um")&gt;0," · +"&amp;COUNTIF($RK60:$RN60,"Mais Um")&amp;IF(COUNTIF($RK60:$RN60,"Mais Um")&gt;1," alvos"," alvo"),"")&amp;IF(COUNTIF($RK60:$RN60,"Rajada")&gt;0,IF($MS60=0,"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c r="RK60">
        <f>IF($MX60="","",IFERROR(VLOOKUP(SUBSTITUTE(SUBSTITUTE(SUBSTITUTE($MX60,"~","~~"),"*","~*"),"?","~?"),'DADOS_MELHORIAS'!$O$2:$X$113,10,FALSE),$MX60))</f>
        <v/>
      </c>
      <c r="RL60">
        <f>IF($MY60="","",IFERROR(VLOOKUP(SUBSTITUTE(SUBSTITUTE(SUBSTITUTE($MY60,"~","~~"),"*","~*"),"?","~?"),'DADOS_MELHORIAS'!$O$2:$X$113,10,FALSE),$MY60))</f>
        <v/>
      </c>
      <c r="RM60">
        <f>IF($MZ60="","",IFERROR(VLOOKUP(SUBSTITUTE(SUBSTITUTE(SUBSTITUTE($MZ60,"~","~~"),"*","~*"),"?","~?"),'DADOS_MELHORIAS'!$O$2:$X$113,10,FALSE),$MZ60))</f>
        <v/>
      </c>
      <c r="RN60">
        <f>IF($NA60="","",IFERROR(VLOOKUP(SUBSTITUTE(SUBSTITUTE(SUBSTITUTE($NA60,"~","~~"),"*","~*"),"?","~?"),'DADOS_MELHORIAS'!$O$2:$X$113,10,FALSE),$NA60))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IFERROR(MATCH($MU61,$V$2:$V$11,0),0)</f>
        <v/>
      </c>
      <c r="NK61" s="161">
        <f>IFERROR(VLOOKUP(SUBSTITUTE(SUBSTITUTE(SUBSTITUTE($MX61,"~","~~"),"*","~*"),"?","~?"),'DADOS_MELHORIAS'!$AG$2:$AL$113,2,FALSE),"")</f>
        <v/>
      </c>
      <c r="NL61" s="161">
        <f>IFERROR(VLOOKUP(SUBSTITUTE(SUBSTITUTE(SUBSTITUTE($MY61,"~","~~"),"*","~*"),"?","~?"),'DADOS_MELHORIAS'!$AG$2:$AL$113,2,FALSE),"")</f>
        <v/>
      </c>
      <c r="NM61" s="161">
        <f>IFERROR(VLOOKUP(SUBSTITUTE(SUBSTITUTE(SUBSTITUTE($MZ61,"~","~~"),"*","~*"),"?","~?"),'DADOS_MELHORIAS'!$AG$2:$AL$113,2,FALSE),"")</f>
        <v/>
      </c>
      <c r="NN61" s="161">
        <f>IFERROR(VLOOKUP(SUBSTITUTE(SUBSTITUTE(SUBSTITUTE($NA61,"~","~~"),"*","~*"),"?","~?"),'DADOS_MELHORIAS'!$AG$2:$AL$113,2,FALSE),"")</f>
        <v/>
      </c>
      <c r="NO61" s="161">
        <f>IFERROR(VLOOKUP(SUBSTITUTE(SUBSTITUTE(SUBSTITUTE($MX61,"~","~~"),"*","~*"),"?","~?"),'DADOS_MELHORIAS'!$AG$2:$AL$113,3,FALSE),0)</f>
        <v/>
      </c>
      <c r="NP61" s="161">
        <f>IFERROR(VLOOKUP(SUBSTITUTE(SUBSTITUTE(SUBSTITUTE($MY61,"~","~~"),"*","~*"),"?","~?"),'DADOS_MELHORIAS'!$AG$2:$AL$113,3,FALSE),0)</f>
        <v/>
      </c>
      <c r="NQ61" s="161">
        <f>IFERROR(VLOOKUP(SUBSTITUTE(SUBSTITUTE(SUBSTITUTE($MZ61,"~","~~"),"*","~*"),"?","~?"),'DADOS_MELHORIAS'!$AG$2:$AL$113,3,FALSE),0)</f>
        <v/>
      </c>
      <c r="NR61" s="161">
        <f>IFERROR(VLOOKUP(SUBSTITUTE(SUBSTITUTE(SUBSTITUTE($NA61,"~","~~"),"*","~*"),"?","~?"),'DADOS_MELHORIAS'!$AG$2:$AL$113,3,FALSE),0)</f>
        <v/>
      </c>
      <c r="NS61" s="161">
        <f>IF($MS61=0,0,IF($NJ61=0,0,INDEX($X$2:$X$11,$NJ61)))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IF($NJ61=0,0,IF(INDEX($W$2:$W$11,$NJ61)="",0,IF((COUNTIF(INDEX($EL$2:$EP$13,$MO61,0),INDEX($W$2:$W$11,$NJ61))+COUNTIF(INDEX($QV$2:$QY$13,$MO61,0),INDEX($W$2:$W$11,$NJ61)))=0,1,0)))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SUBSTITUTE(SUBSTITUTE(SUBSTITUTE($MX61,"~","~~"),"*","~*"),"?","~?"),'DADOS_MELHORIAS'!$AG$2:$AL$113,4,FALSE),0)+IFERROR(VLOOKUP(SUBSTITUTE(SUBSTITUTE(SUBSTITUTE($MY61,"~","~~"),"*","~*"),"?","~?"),'DADOS_MELHORIAS'!$AG$2:$AL$113,4,FALSE),0)+IFERROR(VLOOKUP(SUBSTITUTE(SUBSTITUTE(SUBSTITUTE($MZ61,"~","~~"),"*","~*"),"?","~?"),'DADOS_MELHORIAS'!$AG$2:$AL$113,4,FALSE),0)+IFERROR(VLOOKUP(SUBSTITUTE(SUBSTITUTE(SUBSTITUTE($NA61,"~","~~"),"*","~*"),"?","~?"),'DADOS_MELHORIAS'!$AG$2:$AL$113,4,FALSE),0)</f>
        <v/>
      </c>
      <c r="OD61" s="161">
        <f>IFERROR(VLOOKUP(SUBSTITUTE(SUBSTITUTE(SUBSTITUTE($MX61,"~","~~"),"*","~*"),"?","~?"),'DADOS_MELHORIAS'!$AG$2:$AL$113,6,FALSE),0)+IFERROR(VLOOKUP(SUBSTITUTE(SUBSTITUTE(SUBSTITUTE($MY61,"~","~~"),"*","~*"),"?","~?"),'DADOS_MELHORIAS'!$AG$2:$AL$113,6,FALSE),0)+IFERROR(VLOOKUP(SUBSTITUTE(SUBSTITUTE(SUBSTITUTE($MZ61,"~","~~"),"*","~*"),"?","~?"),'DADOS_MELHORIAS'!$AG$2:$AL$113,6,FALSE),0)+IFERROR(VLOOKUP(SUBSTITUTE(SUBSTITUTE(SUBSTITUTE($NA61,"~","~~"),"*","~*"),"?","~?"),'DADOS_MELHORIAS'!$AG$2:$AL$113,6,FALSE),0)</f>
        <v/>
      </c>
      <c r="OE61" s="161">
        <f>TEXTJOIN(", ",TRUE,IF(IFERROR(VLOOKUP(SUBSTITUTE(SUBSTITUTE(SUBSTITUTE($MX61,"~","~~"),"*","~*"),"?","~?"),'DADOS_MELHORIAS'!$AG$2:$AL$113,5,FALSE),0)=1,$MX61,""),IF(IFERROR(VLOOKUP(SUBSTITUTE(SUBSTITUTE(SUBSTITUTE($MY61,"~","~~"),"*","~*"),"?","~?"),'DADOS_MELHORIAS'!$AG$2:$AL$113,5,FALSE),0)=1,$MY61,""),IF(IFERROR(VLOOKUP(SUBSTITUTE(SUBSTITUTE(SUBSTITUTE($MZ61,"~","~~"),"*","~*"),"?","~?"),'DADOS_MELHORIAS'!$AG$2:$AL$113,5,FALSE),0)=1,$MZ61,""),IF(IFERROR(VLOOKUP(SUBSTITUTE(SUBSTITUTE(SUBSTITUTE($NA61,"~","~~"),"*","~*"),"?","~?"),'DADOS_MELHORIAS'!$AG$2:$AL$113,5,FALSE),0)=1,$NA61,""))</f>
        <v/>
      </c>
      <c r="OF61" s="161">
        <f>IF($NJ61=0,0,INDEX($Y$2:$Y$11,$NJ61))</f>
        <v/>
      </c>
      <c r="OG61" s="161">
        <f>IF($NJ61=0,0,INDEX($Z$2:$Z$11,$NJ61))</f>
        <v/>
      </c>
      <c r="OH61" s="161">
        <f>IF($NJ61=0,0,INDEX($AB$2:$AB$11,$NJ61))</f>
        <v/>
      </c>
      <c r="OI61" s="161">
        <f>IFERROR(VLOOKUP(SUBSTITUTE(SUBSTITUTE(SUBSTITUTE($NB61,"~","~~"),"*","~*"),"?","~?"),'DADOS_RESTRICOES'!$M$2:$Q$54,3,FALSE),0)</f>
        <v/>
      </c>
      <c r="OJ61" s="161">
        <f>IFERROR(VLOOKUP(SUBSTITUTE(SUBSTITUTE(SUBSTITUTE($NC61,"~","~~"),"*","~*"),"?","~?"),'DADOS_RESTRICOES'!$M$2:$Q$54,3,FALSE),0)</f>
        <v/>
      </c>
      <c r="OK61" s="161">
        <f>IFERROR(VLOOKUP(SUBSTITUTE(SUBSTITUTE(SUBSTITUTE($NB61,"~","~~"),"*","~*"),"?","~?"),'DADOS_RESTRICOES'!$M$2:$Q$54,2,FALSE),"")</f>
        <v/>
      </c>
      <c r="OL61" s="161">
        <f>IFERROR(VLOOKUP(SUBSTITUTE(SUBSTITUTE(SUBSTITUTE($NC61,"~","~~"),"*","~*"),"?","~?"),'DADOS_RESTRICOES'!$M$2:$Q$54,2,FALSE),"")</f>
        <v/>
      </c>
      <c r="OM61" s="161">
        <f>COUNTIF($NS61:$NW61,1)</f>
        <v/>
      </c>
      <c r="ON61" s="161">
        <f>COUNTIF($NS61:$NW61,2)</f>
        <v/>
      </c>
      <c r="OO61" s="161">
        <f>COUNTIF($NS61:$NW61,3)</f>
        <v/>
      </c>
      <c r="OP61" s="161">
        <f>COUNTIF($NS61:$NW61,4)</f>
        <v/>
      </c>
      <c r="OQ61" s="161">
        <f>COUNTIF($NS61:$NW61,5)</f>
        <v/>
      </c>
      <c r="OR61" s="161">
        <f>COUNTIF($NS61:$NW61,6)</f>
        <v/>
      </c>
      <c r="OS61" s="161">
        <f>COUNTIF($OI61:$OJ61,1)</f>
        <v/>
      </c>
      <c r="OT61" s="161">
        <f>COUNTIF($OI61:$OJ61,2)+$OF61</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IF($MS61=0,0,(IF(COUNTIF($RK61:$RN61,"Salto")&gt;0,1,0)+IF(COUNTIF($RK61:$RN61,"Queima")&gt;0,1,0)+IF(COUNTIF($RK61:$RN61,"Estilhaço")&gt;0,1,0))*FLOOR($PD61/2,1))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SUBSTITUTE(SUBSTITUTE(SUBSTITUTE($NB61,"~","~~"),"*","~*"),"?","~?"),'DADOS_RESTRICOES'!$M$2:$Q$54,4,FALSE),0)+IFERROR(VLOOKUP(SUBSTITUTE(SUBSTITUTE(SUBSTITUTE($NC61,"~","~~"),"*","~*"),"?","~?"),'DADOS_RESTRICOES'!$M$2:$Q$54,4,FALSE),0)&gt;1,$OK61&amp;" e "&amp;$OL61&amp;" são as duas de frequência",""),IF(AND((COUNTIF($RK61:$RN61,"Rápido")+COUNTIF($OK61:$OL61,"Rápido"))&gt;0,(COUNTIF($MX61:$NA61,"Atrasar")+COUNTIF($OK61:$OL61,"Atrasar"))&gt;0),"Rápido não entra com Atrasar",""),IF(AND((COUNTIF($RK61:$RN61,"Reação")+COUNTIF($OK61:$OL61,"Reação"))&gt;0,(COUNTIF($RK61:$RN61,"Rápido")+COUNTIF($OK61:$OL61,"Rápido"))&gt;0),"Reação não entra com Rápido",""),IF(AND((COUNTIF($RK61:$RN61,"Reação")+COUNTIF($OK61:$OL61,"Reação"))&gt;0,(COUNTIF($RK61:$RN61,"Armado")+COUNTIF($OK61:$OL61,"Armado"))&gt;0),"Reação não entra com Armado",""),IF(AND((COUNTIF($RK61:$RN61,"Reação")+COUNTIF($OK61:$OL61,"Reação"))&gt;0,(COUNTIF($MX61:$NA61,"Atrasar")+COUNTIF($OK61:$OL61,"Atrasar"))&gt;0),"Reação não entra com Atrasar",""),IF(AND((COUNTIF($RK61:$RN61,"Reação")+COUNTIF($OK61:$OL61,"Reação"))&gt;0,(COUNTIF($MX61:$NA61,"Parado")+COUNTIF($OK61:$OL61,"Parado"))&gt;0),"Reação não entra com Parado",""),IF(AND((COUNTIF($MX61:$NA61,"Atrasar")+COUNTIF($OK61:$OL61,"Atrasar"))&gt;0,(COUNTIF($MX61:$NA61,"Parado")+COUNTIF($OK61:$OL61,"Parado"))&gt;0),"Atrasar não entra com Parado",""),IF(AND((COUNTIF($RK61:$RN61,"Armado")+COUNTIF($OK61:$OL61,"Armado"))&gt;0,(COUNTIF($MX61:$NA61,"Carregar")+COUNTIF($OK61:$OL61,"Carregar"))&gt;0),"Armado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Resistência",""),IF(AND(COUNTIF($RK61:$RN61,"Inescapável")&gt;0,OR($OU61&gt;1,$OV61&gt;0)),"Inescapável não aceita outra peça",""),IF(AND($MS61&gt;0,$PD61*IF(COUNTIF($RK61:$RN61,"Remate")&gt;0,1.25,1)+$PE61&gt;4*$MS61),($PD61*IF(COUNTIF($RK61:$RN61,"Remate")&gt;0,1.25,1)+$PE61)&amp;" dados somando repetições"&amp;IF(COUNTIF($RK61:$RN61,"Remate")&gt;0," e o Remate","")&amp;": o teto da Classe "&amp;$MS61&amp;" é "&amp;4*$MS61,""))),IF(AND($MX61&lt;&gt;"",COUNTIF('DADOS_MELHORIAS'!$O$2:$O$113,SUBSTITUTE(SUBSTITUTE(SUBSTITUTE($MX61,"~","~~"),"*","~*"),"?","~?"))=0),"Melhoria não cadastrada ou com erro: "&amp;$MX61,""),IF(AND($MY61&lt;&gt;"",COUNTIF('DADOS_MELHORIAS'!$O$2:$O$113,SUBSTITUTE(SUBSTITUTE(SUBSTITUTE($MY61,"~","~~"),"*","~*"),"?","~?"))=0),"Melhoria não cadastrada ou com erro: "&amp;$MY61,""),IF(AND($MZ61&lt;&gt;"",COUNTIF('DADOS_MELHORIAS'!$O$2:$O$113,SUBSTITUTE(SUBSTITUTE(SUBSTITUTE($MZ61,"~","~~"),"*","~*"),"?","~?"))=0),"Melhoria não cadastrada ou com erro: "&amp;$MZ61,""),IF(AND($NA61&lt;&gt;"",COUNTIF('DADOS_MELHORIAS'!$O$2:$O$113,SUBSTITUTE(SUBSTITUTE(SUBSTITUTE($NA61,"~","~~"),"*","~*"),"?","~?"))=0),"Melhoria não cadastrada ou com erro: "&amp;$NA61,""),IF(AND($NB61&lt;&gt;"",COUNTIF('DADOS_RESTRICOES'!$M$2:$M$54,SUBSTITUTE(SUBSTITUTE(SUBSTITUTE($NB61,"~","~~"),"*","~*"),"?","~?"))=0),"Restrição não cadastrada ou com erro: "&amp;$NB61,""),IF(AND($NC61&lt;&gt;"",COUNTIF('DADOS_RESTRICOES'!$M$2:$M$54,SUBSTITUTE(SUBSTITUTE(SUBSTITUTE($NC61,"~","~~"),"*","~*"),"?","~?"))=0),"Restrição não cadastrada ou com erro: "&amp;$NC61,"")))</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dela",IF(COUNTIF($OK61:$OL61,"Atrasar")&gt;0,"Sua Ação Completa",IF(COUNTIF($RK61:$RN61,"Rápido")&gt;0,"Sua Bônus",IF(COUNTIF($RK61:$RN61,"Reação")&gt;0,"Sua Reação","Sua Padrão")))&amp;" + a básica dela"&amp;IF(COUNTIF($RK61:$RN61,"Reação")&gt;0," e a coletiva","")&amp;IF(COUNTIF($OK61:$OL61,"Carregar")&gt;0," · em dois turnos","")))</f>
        <v/>
      </c>
      <c r="QC61" s="161">
        <f>IF($MW61&lt;&gt;"",$MW61,IF($NJ61=0,"",INDEX($AA$2:$AA$11,$NJ61)))</f>
        <v/>
      </c>
      <c r="QD61" s="161">
        <f>IF(OR($ND61=0,$NJ61=0),"",IF(COUNTIF($RK61:$RN61,"Inescapável")&gt;0,"Automático",IF($QC61="Ataque",IF($NH61="","Ataque","Ataque "&amp;IF(($NH61+2*IF(COUNTIF($RK61:$RN61,"Precisão")&gt;0,1,0))&gt;=0,"+","−")&amp;ABS(($NH61+2*IF(COUNTIF($RK61:$RN61,"Precisão")&gt;0,1,0))))&amp;IF($OD61&gt;0," · TR"&amp;IF($NI61="",""," CD "&amp;$NI61),""),IF(LEFT($QC61,2)="TR",$QC61&amp;IF($NI61="",""," · CD "&amp;$NI61)&amp;IF(COUNTIF($RK61:$RN61,"Certeiro")&gt;0,"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COUNTIF($RK61:$RN61,"Longe")+3*COUNTIF($RK61:$RN61,"Muito Longe")</f>
        <v/>
      </c>
      <c r="QG61" s="161">
        <f>COUNTIF($RK61:$RN61,"Maior")+3*COUNTIF($RK61:$RN61,"Muito Maior")</f>
        <v/>
      </c>
      <c r="QH61" s="161">
        <f>IF($NJ61=0,0,CHOOSE(1+INDEX($AC$2:$AC$11,$NJ61),0,$QF61,$QG61,$QF61+$QG61))</f>
        <v/>
      </c>
      <c r="QI61" s="161">
        <f>IF($NJ61=0,0,CHOOSE(1+INDEX($AD$2:$AD$11,$NJ61),0,$QF61,$QG61,$QF61+$QG61))</f>
        <v/>
      </c>
      <c r="QJ61" s="161">
        <f>IF(OR($ND61=0,$NJ61=0),"",INDEX($AI$2:$AN$41,($NJ61-1)*4+IF($MS61=0,1,IF($MS61&lt;=5,2,IF($MS61=6,3,4))),1+MIN(5,$QH61))&amp;INDEX($AO$2:$AT$41,($NJ61-1)*4+IF($MS61=0,1,IF($MS61&lt;=5,2,IF($MS61=6,3,4))),1+MIN(5,$QI61))&amp;IF(INDEX($AE$2:$AE$11,$NJ61)=1,IF(COUNTIF($RK61:$RN61,"Mais Um")&gt;0," · +"&amp;COUNTIF($RK61:$RN61,"Mais Um")&amp;IF(COUNTIF($RK61:$RN61,"Mais Um")&gt;1," alvos"," alvo"),"")&amp;IF(COUNTIF($RK61:$RN61,"Rajada")&gt;0,IF($MS61=0,"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c r="RK61">
        <f>IF($MX61="","",IFERROR(VLOOKUP(SUBSTITUTE(SUBSTITUTE(SUBSTITUTE($MX61,"~","~~"),"*","~*"),"?","~?"),'DADOS_MELHORIAS'!$O$2:$X$113,10,FALSE),$MX61))</f>
        <v/>
      </c>
      <c r="RL61">
        <f>IF($MY61="","",IFERROR(VLOOKUP(SUBSTITUTE(SUBSTITUTE(SUBSTITUTE($MY61,"~","~~"),"*","~*"),"?","~?"),'DADOS_MELHORIAS'!$O$2:$X$113,10,FALSE),$MY61))</f>
        <v/>
      </c>
      <c r="RM61">
        <f>IF($MZ61="","",IFERROR(VLOOKUP(SUBSTITUTE(SUBSTITUTE(SUBSTITUTE($MZ61,"~","~~"),"*","~*"),"?","~?"),'DADOS_MELHORIAS'!$O$2:$X$113,10,FALSE),$MZ61))</f>
        <v/>
      </c>
      <c r="RN61">
        <f>IF($NA61="","",IFERROR(VLOOKUP(SUBSTITUTE(SUBSTITUTE(SUBSTITUTE($NA61,"~","~~"),"*","~*"),"?","~?"),'DADOS_MELHORIAS'!$O$2:$X$113,10,FALSE),$NA61))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IFERROR(MATCH($MU62,$V$2:$V$11,0),0)</f>
        <v/>
      </c>
      <c r="NK62" s="161">
        <f>IFERROR(VLOOKUP(SUBSTITUTE(SUBSTITUTE(SUBSTITUTE($MX62,"~","~~"),"*","~*"),"?","~?"),'DADOS_MELHORIAS'!$AG$2:$AL$113,2,FALSE),"")</f>
        <v/>
      </c>
      <c r="NL62" s="161">
        <f>IFERROR(VLOOKUP(SUBSTITUTE(SUBSTITUTE(SUBSTITUTE($MY62,"~","~~"),"*","~*"),"?","~?"),'DADOS_MELHORIAS'!$AG$2:$AL$113,2,FALSE),"")</f>
        <v/>
      </c>
      <c r="NM62" s="161">
        <f>IFERROR(VLOOKUP(SUBSTITUTE(SUBSTITUTE(SUBSTITUTE($MZ62,"~","~~"),"*","~*"),"?","~?"),'DADOS_MELHORIAS'!$AG$2:$AL$113,2,FALSE),"")</f>
        <v/>
      </c>
      <c r="NN62" s="161">
        <f>IFERROR(VLOOKUP(SUBSTITUTE(SUBSTITUTE(SUBSTITUTE($NA62,"~","~~"),"*","~*"),"?","~?"),'DADOS_MELHORIAS'!$AG$2:$AL$113,2,FALSE),"")</f>
        <v/>
      </c>
      <c r="NO62" s="161">
        <f>IFERROR(VLOOKUP(SUBSTITUTE(SUBSTITUTE(SUBSTITUTE($MX62,"~","~~"),"*","~*"),"?","~?"),'DADOS_MELHORIAS'!$AG$2:$AL$113,3,FALSE),0)</f>
        <v/>
      </c>
      <c r="NP62" s="161">
        <f>IFERROR(VLOOKUP(SUBSTITUTE(SUBSTITUTE(SUBSTITUTE($MY62,"~","~~"),"*","~*"),"?","~?"),'DADOS_MELHORIAS'!$AG$2:$AL$113,3,FALSE),0)</f>
        <v/>
      </c>
      <c r="NQ62" s="161">
        <f>IFERROR(VLOOKUP(SUBSTITUTE(SUBSTITUTE(SUBSTITUTE($MZ62,"~","~~"),"*","~*"),"?","~?"),'DADOS_MELHORIAS'!$AG$2:$AL$113,3,FALSE),0)</f>
        <v/>
      </c>
      <c r="NR62" s="161">
        <f>IFERROR(VLOOKUP(SUBSTITUTE(SUBSTITUTE(SUBSTITUTE($NA62,"~","~~"),"*","~*"),"?","~?"),'DADOS_MELHORIAS'!$AG$2:$AL$113,3,FALSE),0)</f>
        <v/>
      </c>
      <c r="NS62" s="161">
        <f>IF($MS62=0,0,IF($NJ62=0,0,INDEX($X$2:$X$11,$NJ62)))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IF($NJ62=0,0,IF(INDEX($W$2:$W$11,$NJ62)="",0,IF((COUNTIF(INDEX($EL$2:$EP$13,$MO62,0),INDEX($W$2:$W$11,$NJ62))+COUNTIF(INDEX($QV$2:$QY$13,$MO62,0),INDEX($W$2:$W$11,$NJ62)))=0,1,0)))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SUBSTITUTE(SUBSTITUTE(SUBSTITUTE($MX62,"~","~~"),"*","~*"),"?","~?"),'DADOS_MELHORIAS'!$AG$2:$AL$113,4,FALSE),0)+IFERROR(VLOOKUP(SUBSTITUTE(SUBSTITUTE(SUBSTITUTE($MY62,"~","~~"),"*","~*"),"?","~?"),'DADOS_MELHORIAS'!$AG$2:$AL$113,4,FALSE),0)+IFERROR(VLOOKUP(SUBSTITUTE(SUBSTITUTE(SUBSTITUTE($MZ62,"~","~~"),"*","~*"),"?","~?"),'DADOS_MELHORIAS'!$AG$2:$AL$113,4,FALSE),0)+IFERROR(VLOOKUP(SUBSTITUTE(SUBSTITUTE(SUBSTITUTE($NA62,"~","~~"),"*","~*"),"?","~?"),'DADOS_MELHORIAS'!$AG$2:$AL$113,4,FALSE),0)</f>
        <v/>
      </c>
      <c r="OD62" s="161">
        <f>IFERROR(VLOOKUP(SUBSTITUTE(SUBSTITUTE(SUBSTITUTE($MX62,"~","~~"),"*","~*"),"?","~?"),'DADOS_MELHORIAS'!$AG$2:$AL$113,6,FALSE),0)+IFERROR(VLOOKUP(SUBSTITUTE(SUBSTITUTE(SUBSTITUTE($MY62,"~","~~"),"*","~*"),"?","~?"),'DADOS_MELHORIAS'!$AG$2:$AL$113,6,FALSE),0)+IFERROR(VLOOKUP(SUBSTITUTE(SUBSTITUTE(SUBSTITUTE($MZ62,"~","~~"),"*","~*"),"?","~?"),'DADOS_MELHORIAS'!$AG$2:$AL$113,6,FALSE),0)+IFERROR(VLOOKUP(SUBSTITUTE(SUBSTITUTE(SUBSTITUTE($NA62,"~","~~"),"*","~*"),"?","~?"),'DADOS_MELHORIAS'!$AG$2:$AL$113,6,FALSE),0)</f>
        <v/>
      </c>
      <c r="OE62" s="161">
        <f>TEXTJOIN(", ",TRUE,IF(IFERROR(VLOOKUP(SUBSTITUTE(SUBSTITUTE(SUBSTITUTE($MX62,"~","~~"),"*","~*"),"?","~?"),'DADOS_MELHORIAS'!$AG$2:$AL$113,5,FALSE),0)=1,$MX62,""),IF(IFERROR(VLOOKUP(SUBSTITUTE(SUBSTITUTE(SUBSTITUTE($MY62,"~","~~"),"*","~*"),"?","~?"),'DADOS_MELHORIAS'!$AG$2:$AL$113,5,FALSE),0)=1,$MY62,""),IF(IFERROR(VLOOKUP(SUBSTITUTE(SUBSTITUTE(SUBSTITUTE($MZ62,"~","~~"),"*","~*"),"?","~?"),'DADOS_MELHORIAS'!$AG$2:$AL$113,5,FALSE),0)=1,$MZ62,""),IF(IFERROR(VLOOKUP(SUBSTITUTE(SUBSTITUTE(SUBSTITUTE($NA62,"~","~~"),"*","~*"),"?","~?"),'DADOS_MELHORIAS'!$AG$2:$AL$113,5,FALSE),0)=1,$NA62,""))</f>
        <v/>
      </c>
      <c r="OF62" s="161">
        <f>IF($NJ62=0,0,INDEX($Y$2:$Y$11,$NJ62))</f>
        <v/>
      </c>
      <c r="OG62" s="161">
        <f>IF($NJ62=0,0,INDEX($Z$2:$Z$11,$NJ62))</f>
        <v/>
      </c>
      <c r="OH62" s="161">
        <f>IF($NJ62=0,0,INDEX($AB$2:$AB$11,$NJ62))</f>
        <v/>
      </c>
      <c r="OI62" s="161">
        <f>IFERROR(VLOOKUP(SUBSTITUTE(SUBSTITUTE(SUBSTITUTE($NB62,"~","~~"),"*","~*"),"?","~?"),'DADOS_RESTRICOES'!$M$2:$Q$54,3,FALSE),0)</f>
        <v/>
      </c>
      <c r="OJ62" s="161">
        <f>IFERROR(VLOOKUP(SUBSTITUTE(SUBSTITUTE(SUBSTITUTE($NC62,"~","~~"),"*","~*"),"?","~?"),'DADOS_RESTRICOES'!$M$2:$Q$54,3,FALSE),0)</f>
        <v/>
      </c>
      <c r="OK62" s="161">
        <f>IFERROR(VLOOKUP(SUBSTITUTE(SUBSTITUTE(SUBSTITUTE($NB62,"~","~~"),"*","~*"),"?","~?"),'DADOS_RESTRICOES'!$M$2:$Q$54,2,FALSE),"")</f>
        <v/>
      </c>
      <c r="OL62" s="161">
        <f>IFERROR(VLOOKUP(SUBSTITUTE(SUBSTITUTE(SUBSTITUTE($NC62,"~","~~"),"*","~*"),"?","~?"),'DADOS_RESTRICOES'!$M$2:$Q$54,2,FALSE),"")</f>
        <v/>
      </c>
      <c r="OM62" s="161">
        <f>COUNTIF($NS62:$NW62,1)</f>
        <v/>
      </c>
      <c r="ON62" s="161">
        <f>COUNTIF($NS62:$NW62,2)</f>
        <v/>
      </c>
      <c r="OO62" s="161">
        <f>COUNTIF($NS62:$NW62,3)</f>
        <v/>
      </c>
      <c r="OP62" s="161">
        <f>COUNTIF($NS62:$NW62,4)</f>
        <v/>
      </c>
      <c r="OQ62" s="161">
        <f>COUNTIF($NS62:$NW62,5)</f>
        <v/>
      </c>
      <c r="OR62" s="161">
        <f>COUNTIF($NS62:$NW62,6)</f>
        <v/>
      </c>
      <c r="OS62" s="161">
        <f>COUNTIF($OI62:$OJ62,1)</f>
        <v/>
      </c>
      <c r="OT62" s="161">
        <f>COUNTIF($OI62:$OJ62,2)+$OF62</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IF($MS62=0,0,(IF(COUNTIF($RK62:$RN62,"Salto")&gt;0,1,0)+IF(COUNTIF($RK62:$RN62,"Queima")&gt;0,1,0)+IF(COUNTIF($RK62:$RN62,"Estilhaço")&gt;0,1,0))*FLOOR($PD62/2,1))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SUBSTITUTE(SUBSTITUTE(SUBSTITUTE($NB62,"~","~~"),"*","~*"),"?","~?"),'DADOS_RESTRICOES'!$M$2:$Q$54,4,FALSE),0)+IFERROR(VLOOKUP(SUBSTITUTE(SUBSTITUTE(SUBSTITUTE($NC62,"~","~~"),"*","~*"),"?","~?"),'DADOS_RESTRICOES'!$M$2:$Q$54,4,FALSE),0)&gt;1,$OK62&amp;" e "&amp;$OL62&amp;" são as duas de frequência",""),IF(AND((COUNTIF($RK62:$RN62,"Rápido")+COUNTIF($OK62:$OL62,"Rápido"))&gt;0,(COUNTIF($MX62:$NA62,"Atrasar")+COUNTIF($OK62:$OL62,"Atrasar"))&gt;0),"Rápido não entra com Atrasar",""),IF(AND((COUNTIF($RK62:$RN62,"Reação")+COUNTIF($OK62:$OL62,"Reação"))&gt;0,(COUNTIF($RK62:$RN62,"Rápido")+COUNTIF($OK62:$OL62,"Rápido"))&gt;0),"Reação não entra com Rápido",""),IF(AND((COUNTIF($RK62:$RN62,"Reação")+COUNTIF($OK62:$OL62,"Reação"))&gt;0,(COUNTIF($RK62:$RN62,"Armado")+COUNTIF($OK62:$OL62,"Armado"))&gt;0),"Reação não entra com Armado",""),IF(AND((COUNTIF($RK62:$RN62,"Reação")+COUNTIF($OK62:$OL62,"Reação"))&gt;0,(COUNTIF($MX62:$NA62,"Atrasar")+COUNTIF($OK62:$OL62,"Atrasar"))&gt;0),"Reação não entra com Atrasar",""),IF(AND((COUNTIF($RK62:$RN62,"Reação")+COUNTIF($OK62:$OL62,"Reação"))&gt;0,(COUNTIF($MX62:$NA62,"Parado")+COUNTIF($OK62:$OL62,"Parado"))&gt;0),"Reação não entra com Parado",""),IF(AND((COUNTIF($MX62:$NA62,"Atrasar")+COUNTIF($OK62:$OL62,"Atrasar"))&gt;0,(COUNTIF($MX62:$NA62,"Parado")+COUNTIF($OK62:$OL62,"Parado"))&gt;0),"Atrasar não entra com Parado",""),IF(AND((COUNTIF($RK62:$RN62,"Armado")+COUNTIF($OK62:$OL62,"Armado"))&gt;0,(COUNTIF($MX62:$NA62,"Carregar")+COUNTIF($OK62:$OL62,"Carregar"))&gt;0),"Armado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Resistência",""),IF(AND(COUNTIF($RK62:$RN62,"Inescapável")&gt;0,OR($OU62&gt;1,$OV62&gt;0)),"Inescapável não aceita outra peça",""),IF(AND($MS62&gt;0,$PD62*IF(COUNTIF($RK62:$RN62,"Remate")&gt;0,1.25,1)+$PE62&gt;4*$MS62),($PD62*IF(COUNTIF($RK62:$RN62,"Remate")&gt;0,1.25,1)+$PE62)&amp;" dados somando repetições"&amp;IF(COUNTIF($RK62:$RN62,"Remate")&gt;0," e o Remate","")&amp;": o teto da Classe "&amp;$MS62&amp;" é "&amp;4*$MS62,""))),IF(AND($MX62&lt;&gt;"",COUNTIF('DADOS_MELHORIAS'!$O$2:$O$113,SUBSTITUTE(SUBSTITUTE(SUBSTITUTE($MX62,"~","~~"),"*","~*"),"?","~?"))=0),"Melhoria não cadastrada ou com erro: "&amp;$MX62,""),IF(AND($MY62&lt;&gt;"",COUNTIF('DADOS_MELHORIAS'!$O$2:$O$113,SUBSTITUTE(SUBSTITUTE(SUBSTITUTE($MY62,"~","~~"),"*","~*"),"?","~?"))=0),"Melhoria não cadastrada ou com erro: "&amp;$MY62,""),IF(AND($MZ62&lt;&gt;"",COUNTIF('DADOS_MELHORIAS'!$O$2:$O$113,SUBSTITUTE(SUBSTITUTE(SUBSTITUTE($MZ62,"~","~~"),"*","~*"),"?","~?"))=0),"Melhoria não cadastrada ou com erro: "&amp;$MZ62,""),IF(AND($NA62&lt;&gt;"",COUNTIF('DADOS_MELHORIAS'!$O$2:$O$113,SUBSTITUTE(SUBSTITUTE(SUBSTITUTE($NA62,"~","~~"),"*","~*"),"?","~?"))=0),"Melhoria não cadastrada ou com erro: "&amp;$NA62,""),IF(AND($NB62&lt;&gt;"",COUNTIF('DADOS_RESTRICOES'!$M$2:$M$54,SUBSTITUTE(SUBSTITUTE(SUBSTITUTE($NB62,"~","~~"),"*","~*"),"?","~?"))=0),"Restrição não cadastrada ou com erro: "&amp;$NB62,""),IF(AND($NC62&lt;&gt;"",COUNTIF('DADOS_RESTRICOES'!$M$2:$M$54,SUBSTITUTE(SUBSTITUTE(SUBSTITUTE($NC62,"~","~~"),"*","~*"),"?","~?"))=0),"Restrição não cadastrada ou com erro: "&amp;$NC62,"")))</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dela",IF(COUNTIF($OK62:$OL62,"Atrasar")&gt;0,"Sua Ação Completa",IF(COUNTIF($RK62:$RN62,"Rápido")&gt;0,"Sua Bônus",IF(COUNTIF($RK62:$RN62,"Reação")&gt;0,"Sua Reação","Sua Padrão")))&amp;" + a básica dela"&amp;IF(COUNTIF($RK62:$RN62,"Reação")&gt;0," e a coletiva","")&amp;IF(COUNTIF($OK62:$OL62,"Carregar")&gt;0," · em dois turnos","")))</f>
        <v/>
      </c>
      <c r="QC62" s="161">
        <f>IF($MW62&lt;&gt;"",$MW62,IF($NJ62=0,"",INDEX($AA$2:$AA$11,$NJ62)))</f>
        <v/>
      </c>
      <c r="QD62" s="161">
        <f>IF(OR($ND62=0,$NJ62=0),"",IF(COUNTIF($RK62:$RN62,"Inescapável")&gt;0,"Automático",IF($QC62="Ataque",IF($NH62="","Ataque","Ataque "&amp;IF(($NH62+2*IF(COUNTIF($RK62:$RN62,"Precisão")&gt;0,1,0))&gt;=0,"+","−")&amp;ABS(($NH62+2*IF(COUNTIF($RK62:$RN62,"Precisão")&gt;0,1,0))))&amp;IF($OD62&gt;0," · TR"&amp;IF($NI62="",""," CD "&amp;$NI62),""),IF(LEFT($QC62,2)="TR",$QC62&amp;IF($NI62="",""," · CD "&amp;$NI62)&amp;IF(COUNTIF($RK62:$RN62,"Certeiro")&gt;0,"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COUNTIF($RK62:$RN62,"Longe")+3*COUNTIF($RK62:$RN62,"Muito Longe")</f>
        <v/>
      </c>
      <c r="QG62" s="161">
        <f>COUNTIF($RK62:$RN62,"Maior")+3*COUNTIF($RK62:$RN62,"Muito Maior")</f>
        <v/>
      </c>
      <c r="QH62" s="161">
        <f>IF($NJ62=0,0,CHOOSE(1+INDEX($AC$2:$AC$11,$NJ62),0,$QF62,$QG62,$QF62+$QG62))</f>
        <v/>
      </c>
      <c r="QI62" s="161">
        <f>IF($NJ62=0,0,CHOOSE(1+INDEX($AD$2:$AD$11,$NJ62),0,$QF62,$QG62,$QF62+$QG62))</f>
        <v/>
      </c>
      <c r="QJ62" s="161">
        <f>IF(OR($ND62=0,$NJ62=0),"",INDEX($AI$2:$AN$41,($NJ62-1)*4+IF($MS62=0,1,IF($MS62&lt;=5,2,IF($MS62=6,3,4))),1+MIN(5,$QH62))&amp;INDEX($AO$2:$AT$41,($NJ62-1)*4+IF($MS62=0,1,IF($MS62&lt;=5,2,IF($MS62=6,3,4))),1+MIN(5,$QI62))&amp;IF(INDEX($AE$2:$AE$11,$NJ62)=1,IF(COUNTIF($RK62:$RN62,"Mais Um")&gt;0," · +"&amp;COUNTIF($RK62:$RN62,"Mais Um")&amp;IF(COUNTIF($RK62:$RN62,"Mais Um")&gt;1," alvos"," alvo"),"")&amp;IF(COUNTIF($RK62:$RN62,"Rajada")&gt;0,IF($MS62=0,"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c r="RK62">
        <f>IF($MX62="","",IFERROR(VLOOKUP(SUBSTITUTE(SUBSTITUTE(SUBSTITUTE($MX62,"~","~~"),"*","~*"),"?","~?"),'DADOS_MELHORIAS'!$O$2:$X$113,10,FALSE),$MX62))</f>
        <v/>
      </c>
      <c r="RL62">
        <f>IF($MY62="","",IFERROR(VLOOKUP(SUBSTITUTE(SUBSTITUTE(SUBSTITUTE($MY62,"~","~~"),"*","~*"),"?","~?"),'DADOS_MELHORIAS'!$O$2:$X$113,10,FALSE),$MY62))</f>
        <v/>
      </c>
      <c r="RM62">
        <f>IF($MZ62="","",IFERROR(VLOOKUP(SUBSTITUTE(SUBSTITUTE(SUBSTITUTE($MZ62,"~","~~"),"*","~*"),"?","~?"),'DADOS_MELHORIAS'!$O$2:$X$113,10,FALSE),$MZ62))</f>
        <v/>
      </c>
      <c r="RN62">
        <f>IF($NA62="","",IFERROR(VLOOKUP(SUBSTITUTE(SUBSTITUTE(SUBSTITUTE($NA62,"~","~~"),"*","~*"),"?","~?"),'DADOS_MELHORIAS'!$O$2:$X$113,10,FALSE),$NA62))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IFERROR(MATCH($MU63,$V$2:$V$11,0),0)</f>
        <v/>
      </c>
      <c r="NK63" s="161">
        <f>IFERROR(VLOOKUP(SUBSTITUTE(SUBSTITUTE(SUBSTITUTE($MX63,"~","~~"),"*","~*"),"?","~?"),'DADOS_MELHORIAS'!$AG$2:$AL$113,2,FALSE),"")</f>
        <v/>
      </c>
      <c r="NL63" s="161">
        <f>IFERROR(VLOOKUP(SUBSTITUTE(SUBSTITUTE(SUBSTITUTE($MY63,"~","~~"),"*","~*"),"?","~?"),'DADOS_MELHORIAS'!$AG$2:$AL$113,2,FALSE),"")</f>
        <v/>
      </c>
      <c r="NM63" s="161">
        <f>IFERROR(VLOOKUP(SUBSTITUTE(SUBSTITUTE(SUBSTITUTE($MZ63,"~","~~"),"*","~*"),"?","~?"),'DADOS_MELHORIAS'!$AG$2:$AL$113,2,FALSE),"")</f>
        <v/>
      </c>
      <c r="NN63" s="161">
        <f>IFERROR(VLOOKUP(SUBSTITUTE(SUBSTITUTE(SUBSTITUTE($NA63,"~","~~"),"*","~*"),"?","~?"),'DADOS_MELHORIAS'!$AG$2:$AL$113,2,FALSE),"")</f>
        <v/>
      </c>
      <c r="NO63" s="161">
        <f>IFERROR(VLOOKUP(SUBSTITUTE(SUBSTITUTE(SUBSTITUTE($MX63,"~","~~"),"*","~*"),"?","~?"),'DADOS_MELHORIAS'!$AG$2:$AL$113,3,FALSE),0)</f>
        <v/>
      </c>
      <c r="NP63" s="161">
        <f>IFERROR(VLOOKUP(SUBSTITUTE(SUBSTITUTE(SUBSTITUTE($MY63,"~","~~"),"*","~*"),"?","~?"),'DADOS_MELHORIAS'!$AG$2:$AL$113,3,FALSE),0)</f>
        <v/>
      </c>
      <c r="NQ63" s="161">
        <f>IFERROR(VLOOKUP(SUBSTITUTE(SUBSTITUTE(SUBSTITUTE($MZ63,"~","~~"),"*","~*"),"?","~?"),'DADOS_MELHORIAS'!$AG$2:$AL$113,3,FALSE),0)</f>
        <v/>
      </c>
      <c r="NR63" s="161">
        <f>IFERROR(VLOOKUP(SUBSTITUTE(SUBSTITUTE(SUBSTITUTE($NA63,"~","~~"),"*","~*"),"?","~?"),'DADOS_MELHORIAS'!$AG$2:$AL$113,3,FALSE),0)</f>
        <v/>
      </c>
      <c r="NS63" s="161">
        <f>IF($MS63=0,0,IF($NJ63=0,0,INDEX($X$2:$X$11,$NJ63)))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IF($NJ63=0,0,IF(INDEX($W$2:$W$11,$NJ63)="",0,IF((COUNTIF(INDEX($EL$2:$EP$13,$MO63,0),INDEX($W$2:$W$11,$NJ63))+COUNTIF(INDEX($QV$2:$QY$13,$MO63,0),INDEX($W$2:$W$11,$NJ63)))=0,1,0)))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SUBSTITUTE(SUBSTITUTE(SUBSTITUTE($MX63,"~","~~"),"*","~*"),"?","~?"),'DADOS_MELHORIAS'!$AG$2:$AL$113,4,FALSE),0)+IFERROR(VLOOKUP(SUBSTITUTE(SUBSTITUTE(SUBSTITUTE($MY63,"~","~~"),"*","~*"),"?","~?"),'DADOS_MELHORIAS'!$AG$2:$AL$113,4,FALSE),0)+IFERROR(VLOOKUP(SUBSTITUTE(SUBSTITUTE(SUBSTITUTE($MZ63,"~","~~"),"*","~*"),"?","~?"),'DADOS_MELHORIAS'!$AG$2:$AL$113,4,FALSE),0)+IFERROR(VLOOKUP(SUBSTITUTE(SUBSTITUTE(SUBSTITUTE($NA63,"~","~~"),"*","~*"),"?","~?"),'DADOS_MELHORIAS'!$AG$2:$AL$113,4,FALSE),0)</f>
        <v/>
      </c>
      <c r="OD63" s="161">
        <f>IFERROR(VLOOKUP(SUBSTITUTE(SUBSTITUTE(SUBSTITUTE($MX63,"~","~~"),"*","~*"),"?","~?"),'DADOS_MELHORIAS'!$AG$2:$AL$113,6,FALSE),0)+IFERROR(VLOOKUP(SUBSTITUTE(SUBSTITUTE(SUBSTITUTE($MY63,"~","~~"),"*","~*"),"?","~?"),'DADOS_MELHORIAS'!$AG$2:$AL$113,6,FALSE),0)+IFERROR(VLOOKUP(SUBSTITUTE(SUBSTITUTE(SUBSTITUTE($MZ63,"~","~~"),"*","~*"),"?","~?"),'DADOS_MELHORIAS'!$AG$2:$AL$113,6,FALSE),0)+IFERROR(VLOOKUP(SUBSTITUTE(SUBSTITUTE(SUBSTITUTE($NA63,"~","~~"),"*","~*"),"?","~?"),'DADOS_MELHORIAS'!$AG$2:$AL$113,6,FALSE),0)</f>
        <v/>
      </c>
      <c r="OE63" s="161">
        <f>TEXTJOIN(", ",TRUE,IF(IFERROR(VLOOKUP(SUBSTITUTE(SUBSTITUTE(SUBSTITUTE($MX63,"~","~~"),"*","~*"),"?","~?"),'DADOS_MELHORIAS'!$AG$2:$AL$113,5,FALSE),0)=1,$MX63,""),IF(IFERROR(VLOOKUP(SUBSTITUTE(SUBSTITUTE(SUBSTITUTE($MY63,"~","~~"),"*","~*"),"?","~?"),'DADOS_MELHORIAS'!$AG$2:$AL$113,5,FALSE),0)=1,$MY63,""),IF(IFERROR(VLOOKUP(SUBSTITUTE(SUBSTITUTE(SUBSTITUTE($MZ63,"~","~~"),"*","~*"),"?","~?"),'DADOS_MELHORIAS'!$AG$2:$AL$113,5,FALSE),0)=1,$MZ63,""),IF(IFERROR(VLOOKUP(SUBSTITUTE(SUBSTITUTE(SUBSTITUTE($NA63,"~","~~"),"*","~*"),"?","~?"),'DADOS_MELHORIAS'!$AG$2:$AL$113,5,FALSE),0)=1,$NA63,""))</f>
        <v/>
      </c>
      <c r="OF63" s="161">
        <f>IF($NJ63=0,0,INDEX($Y$2:$Y$11,$NJ63))</f>
        <v/>
      </c>
      <c r="OG63" s="161">
        <f>IF($NJ63=0,0,INDEX($Z$2:$Z$11,$NJ63))</f>
        <v/>
      </c>
      <c r="OH63" s="161">
        <f>IF($NJ63=0,0,INDEX($AB$2:$AB$11,$NJ63))</f>
        <v/>
      </c>
      <c r="OI63" s="161">
        <f>IFERROR(VLOOKUP(SUBSTITUTE(SUBSTITUTE(SUBSTITUTE($NB63,"~","~~"),"*","~*"),"?","~?"),'DADOS_RESTRICOES'!$M$2:$Q$54,3,FALSE),0)</f>
        <v/>
      </c>
      <c r="OJ63" s="161">
        <f>IFERROR(VLOOKUP(SUBSTITUTE(SUBSTITUTE(SUBSTITUTE($NC63,"~","~~"),"*","~*"),"?","~?"),'DADOS_RESTRICOES'!$M$2:$Q$54,3,FALSE),0)</f>
        <v/>
      </c>
      <c r="OK63" s="161">
        <f>IFERROR(VLOOKUP(SUBSTITUTE(SUBSTITUTE(SUBSTITUTE($NB63,"~","~~"),"*","~*"),"?","~?"),'DADOS_RESTRICOES'!$M$2:$Q$54,2,FALSE),"")</f>
        <v/>
      </c>
      <c r="OL63" s="161">
        <f>IFERROR(VLOOKUP(SUBSTITUTE(SUBSTITUTE(SUBSTITUTE($NC63,"~","~~"),"*","~*"),"?","~?"),'DADOS_RESTRICOES'!$M$2:$Q$54,2,FALSE),"")</f>
        <v/>
      </c>
      <c r="OM63" s="161">
        <f>COUNTIF($NS63:$NW63,1)</f>
        <v/>
      </c>
      <c r="ON63" s="161">
        <f>COUNTIF($NS63:$NW63,2)</f>
        <v/>
      </c>
      <c r="OO63" s="161">
        <f>COUNTIF($NS63:$NW63,3)</f>
        <v/>
      </c>
      <c r="OP63" s="161">
        <f>COUNTIF($NS63:$NW63,4)</f>
        <v/>
      </c>
      <c r="OQ63" s="161">
        <f>COUNTIF($NS63:$NW63,5)</f>
        <v/>
      </c>
      <c r="OR63" s="161">
        <f>COUNTIF($NS63:$NW63,6)</f>
        <v/>
      </c>
      <c r="OS63" s="161">
        <f>COUNTIF($OI63:$OJ63,1)</f>
        <v/>
      </c>
      <c r="OT63" s="161">
        <f>COUNTIF($OI63:$OJ63,2)+$OF63</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IF($MS63=0,0,(IF(COUNTIF($RK63:$RN63,"Salto")&gt;0,1,0)+IF(COUNTIF($RK63:$RN63,"Queima")&gt;0,1,0)+IF(COUNTIF($RK63:$RN63,"Estilhaço")&gt;0,1,0))*FLOOR($PD63/2,1))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SUBSTITUTE(SUBSTITUTE(SUBSTITUTE($NB63,"~","~~"),"*","~*"),"?","~?"),'DADOS_RESTRICOES'!$M$2:$Q$54,4,FALSE),0)+IFERROR(VLOOKUP(SUBSTITUTE(SUBSTITUTE(SUBSTITUTE($NC63,"~","~~"),"*","~*"),"?","~?"),'DADOS_RESTRICOES'!$M$2:$Q$54,4,FALSE),0)&gt;1,$OK63&amp;" e "&amp;$OL63&amp;" são as duas de frequência",""),IF(AND((COUNTIF($RK63:$RN63,"Rápido")+COUNTIF($OK63:$OL63,"Rápido"))&gt;0,(COUNTIF($MX63:$NA63,"Atrasar")+COUNTIF($OK63:$OL63,"Atrasar"))&gt;0),"Rápido não entra com Atrasar",""),IF(AND((COUNTIF($RK63:$RN63,"Reação")+COUNTIF($OK63:$OL63,"Reação"))&gt;0,(COUNTIF($RK63:$RN63,"Rápido")+COUNTIF($OK63:$OL63,"Rápido"))&gt;0),"Reação não entra com Rápido",""),IF(AND((COUNTIF($RK63:$RN63,"Reação")+COUNTIF($OK63:$OL63,"Reação"))&gt;0,(COUNTIF($RK63:$RN63,"Armado")+COUNTIF($OK63:$OL63,"Armado"))&gt;0),"Reação não entra com Armado",""),IF(AND((COUNTIF($RK63:$RN63,"Reação")+COUNTIF($OK63:$OL63,"Reação"))&gt;0,(COUNTIF($MX63:$NA63,"Atrasar")+COUNTIF($OK63:$OL63,"Atrasar"))&gt;0),"Reação não entra com Atrasar",""),IF(AND((COUNTIF($RK63:$RN63,"Reação")+COUNTIF($OK63:$OL63,"Reação"))&gt;0,(COUNTIF($MX63:$NA63,"Parado")+COUNTIF($OK63:$OL63,"Parado"))&gt;0),"Reação não entra com Parado",""),IF(AND((COUNTIF($MX63:$NA63,"Atrasar")+COUNTIF($OK63:$OL63,"Atrasar"))&gt;0,(COUNTIF($MX63:$NA63,"Parado")+COUNTIF($OK63:$OL63,"Parado"))&gt;0),"Atrasar não entra com Parado",""),IF(AND((COUNTIF($RK63:$RN63,"Armado")+COUNTIF($OK63:$OL63,"Armado"))&gt;0,(COUNTIF($MX63:$NA63,"Carregar")+COUNTIF($OK63:$OL63,"Carregar"))&gt;0),"Armado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Resistência",""),IF(AND(COUNTIF($RK63:$RN63,"Inescapável")&gt;0,OR($OU63&gt;1,$OV63&gt;0)),"Inescapável não aceita outra peça",""),IF(AND($MS63&gt;0,$PD63*IF(COUNTIF($RK63:$RN63,"Remate")&gt;0,1.25,1)+$PE63&gt;4*$MS63),($PD63*IF(COUNTIF($RK63:$RN63,"Remate")&gt;0,1.25,1)+$PE63)&amp;" dados somando repetições"&amp;IF(COUNTIF($RK63:$RN63,"Remate")&gt;0," e o Remate","")&amp;": o teto da Classe "&amp;$MS63&amp;" é "&amp;4*$MS63,""))),IF(AND($MX63&lt;&gt;"",COUNTIF('DADOS_MELHORIAS'!$O$2:$O$113,SUBSTITUTE(SUBSTITUTE(SUBSTITUTE($MX63,"~","~~"),"*","~*"),"?","~?"))=0),"Melhoria não cadastrada ou com erro: "&amp;$MX63,""),IF(AND($MY63&lt;&gt;"",COUNTIF('DADOS_MELHORIAS'!$O$2:$O$113,SUBSTITUTE(SUBSTITUTE(SUBSTITUTE($MY63,"~","~~"),"*","~*"),"?","~?"))=0),"Melhoria não cadastrada ou com erro: "&amp;$MY63,""),IF(AND($MZ63&lt;&gt;"",COUNTIF('DADOS_MELHORIAS'!$O$2:$O$113,SUBSTITUTE(SUBSTITUTE(SUBSTITUTE($MZ63,"~","~~"),"*","~*"),"?","~?"))=0),"Melhoria não cadastrada ou com erro: "&amp;$MZ63,""),IF(AND($NA63&lt;&gt;"",COUNTIF('DADOS_MELHORIAS'!$O$2:$O$113,SUBSTITUTE(SUBSTITUTE(SUBSTITUTE($NA63,"~","~~"),"*","~*"),"?","~?"))=0),"Melhoria não cadastrada ou com erro: "&amp;$NA63,""),IF(AND($NB63&lt;&gt;"",COUNTIF('DADOS_RESTRICOES'!$M$2:$M$54,SUBSTITUTE(SUBSTITUTE(SUBSTITUTE($NB63,"~","~~"),"*","~*"),"?","~?"))=0),"Restrição não cadastrada ou com erro: "&amp;$NB63,""),IF(AND($NC63&lt;&gt;"",COUNTIF('DADOS_RESTRICOES'!$M$2:$M$54,SUBSTITUTE(SUBSTITUTE(SUBSTITUTE($NC63,"~","~~"),"*","~*"),"?","~?"))=0),"Restrição não cadastrada ou com erro: "&amp;$NC63,"")))</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dela",IF(COUNTIF($OK63:$OL63,"Atrasar")&gt;0,"Sua Ação Completa",IF(COUNTIF($RK63:$RN63,"Rápido")&gt;0,"Sua Bônus",IF(COUNTIF($RK63:$RN63,"Reação")&gt;0,"Sua Reação","Sua Padrão")))&amp;" + a básica dela"&amp;IF(COUNTIF($RK63:$RN63,"Reação")&gt;0," e a coletiva","")&amp;IF(COUNTIF($OK63:$OL63,"Carregar")&gt;0," · em dois turnos","")))</f>
        <v/>
      </c>
      <c r="QC63" s="161">
        <f>IF($MW63&lt;&gt;"",$MW63,IF($NJ63=0,"",INDEX($AA$2:$AA$11,$NJ63)))</f>
        <v/>
      </c>
      <c r="QD63" s="161">
        <f>IF(OR($ND63=0,$NJ63=0),"",IF(COUNTIF($RK63:$RN63,"Inescapável")&gt;0,"Automático",IF($QC63="Ataque",IF($NH63="","Ataque","Ataque "&amp;IF(($NH63+2*IF(COUNTIF($RK63:$RN63,"Precisão")&gt;0,1,0))&gt;=0,"+","−")&amp;ABS(($NH63+2*IF(COUNTIF($RK63:$RN63,"Precisão")&gt;0,1,0))))&amp;IF($OD63&gt;0," · TR"&amp;IF($NI63="",""," CD "&amp;$NI63),""),IF(LEFT($QC63,2)="TR",$QC63&amp;IF($NI63="",""," · CD "&amp;$NI63)&amp;IF(COUNTIF($RK63:$RN63,"Certeiro")&gt;0,"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COUNTIF($RK63:$RN63,"Longe")+3*COUNTIF($RK63:$RN63,"Muito Longe")</f>
        <v/>
      </c>
      <c r="QG63" s="161">
        <f>COUNTIF($RK63:$RN63,"Maior")+3*COUNTIF($RK63:$RN63,"Muito Maior")</f>
        <v/>
      </c>
      <c r="QH63" s="161">
        <f>IF($NJ63=0,0,CHOOSE(1+INDEX($AC$2:$AC$11,$NJ63),0,$QF63,$QG63,$QF63+$QG63))</f>
        <v/>
      </c>
      <c r="QI63" s="161">
        <f>IF($NJ63=0,0,CHOOSE(1+INDEX($AD$2:$AD$11,$NJ63),0,$QF63,$QG63,$QF63+$QG63))</f>
        <v/>
      </c>
      <c r="QJ63" s="161">
        <f>IF(OR($ND63=0,$NJ63=0),"",INDEX($AI$2:$AN$41,($NJ63-1)*4+IF($MS63=0,1,IF($MS63&lt;=5,2,IF($MS63=6,3,4))),1+MIN(5,$QH63))&amp;INDEX($AO$2:$AT$41,($NJ63-1)*4+IF($MS63=0,1,IF($MS63&lt;=5,2,IF($MS63=6,3,4))),1+MIN(5,$QI63))&amp;IF(INDEX($AE$2:$AE$11,$NJ63)=1,IF(COUNTIF($RK63:$RN63,"Mais Um")&gt;0," · +"&amp;COUNTIF($RK63:$RN63,"Mais Um")&amp;IF(COUNTIF($RK63:$RN63,"Mais Um")&gt;1," alvos"," alvo"),"")&amp;IF(COUNTIF($RK63:$RN63,"Rajada")&gt;0,IF($MS63=0,"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c r="RK63">
        <f>IF($MX63="","",IFERROR(VLOOKUP(SUBSTITUTE(SUBSTITUTE(SUBSTITUTE($MX63,"~","~~"),"*","~*"),"?","~?"),'DADOS_MELHORIAS'!$O$2:$X$113,10,FALSE),$MX63))</f>
        <v/>
      </c>
      <c r="RL63">
        <f>IF($MY63="","",IFERROR(VLOOKUP(SUBSTITUTE(SUBSTITUTE(SUBSTITUTE($MY63,"~","~~"),"*","~*"),"?","~?"),'DADOS_MELHORIAS'!$O$2:$X$113,10,FALSE),$MY63))</f>
        <v/>
      </c>
      <c r="RM63">
        <f>IF($MZ63="","",IFERROR(VLOOKUP(SUBSTITUTE(SUBSTITUTE(SUBSTITUTE($MZ63,"~","~~"),"*","~*"),"?","~?"),'DADOS_MELHORIAS'!$O$2:$X$113,10,FALSE),$MZ63))</f>
        <v/>
      </c>
      <c r="RN63">
        <f>IF($NA63="","",IFERROR(VLOOKUP(SUBSTITUTE(SUBSTITUTE(SUBSTITUTE($NA63,"~","~~"),"*","~*"),"?","~?"),'DADOS_MELHORIAS'!$O$2:$X$113,10,FALSE),$NA63))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IFERROR(MATCH($MU64,$V$2:$V$11,0),0)</f>
        <v/>
      </c>
      <c r="NK64" s="161">
        <f>IFERROR(VLOOKUP(SUBSTITUTE(SUBSTITUTE(SUBSTITUTE($MX64,"~","~~"),"*","~*"),"?","~?"),'DADOS_MELHORIAS'!$AG$2:$AL$113,2,FALSE),"")</f>
        <v/>
      </c>
      <c r="NL64" s="161">
        <f>IFERROR(VLOOKUP(SUBSTITUTE(SUBSTITUTE(SUBSTITUTE($MY64,"~","~~"),"*","~*"),"?","~?"),'DADOS_MELHORIAS'!$AG$2:$AL$113,2,FALSE),"")</f>
        <v/>
      </c>
      <c r="NM64" s="161">
        <f>IFERROR(VLOOKUP(SUBSTITUTE(SUBSTITUTE(SUBSTITUTE($MZ64,"~","~~"),"*","~*"),"?","~?"),'DADOS_MELHORIAS'!$AG$2:$AL$113,2,FALSE),"")</f>
        <v/>
      </c>
      <c r="NN64" s="161">
        <f>IFERROR(VLOOKUP(SUBSTITUTE(SUBSTITUTE(SUBSTITUTE($NA64,"~","~~"),"*","~*"),"?","~?"),'DADOS_MELHORIAS'!$AG$2:$AL$113,2,FALSE),"")</f>
        <v/>
      </c>
      <c r="NO64" s="161">
        <f>IFERROR(VLOOKUP(SUBSTITUTE(SUBSTITUTE(SUBSTITUTE($MX64,"~","~~"),"*","~*"),"?","~?"),'DADOS_MELHORIAS'!$AG$2:$AL$113,3,FALSE),0)</f>
        <v/>
      </c>
      <c r="NP64" s="161">
        <f>IFERROR(VLOOKUP(SUBSTITUTE(SUBSTITUTE(SUBSTITUTE($MY64,"~","~~"),"*","~*"),"?","~?"),'DADOS_MELHORIAS'!$AG$2:$AL$113,3,FALSE),0)</f>
        <v/>
      </c>
      <c r="NQ64" s="161">
        <f>IFERROR(VLOOKUP(SUBSTITUTE(SUBSTITUTE(SUBSTITUTE($MZ64,"~","~~"),"*","~*"),"?","~?"),'DADOS_MELHORIAS'!$AG$2:$AL$113,3,FALSE),0)</f>
        <v/>
      </c>
      <c r="NR64" s="161">
        <f>IFERROR(VLOOKUP(SUBSTITUTE(SUBSTITUTE(SUBSTITUTE($NA64,"~","~~"),"*","~*"),"?","~?"),'DADOS_MELHORIAS'!$AG$2:$AL$113,3,FALSE),0)</f>
        <v/>
      </c>
      <c r="NS64" s="161">
        <f>IF($MS64=0,0,IF($NJ64=0,0,INDEX($X$2:$X$11,$NJ64)))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IF($NJ64=0,0,IF(INDEX($W$2:$W$11,$NJ64)="",0,IF((COUNTIF(INDEX($EL$2:$EP$13,$MO64,0),INDEX($W$2:$W$11,$NJ64))+COUNTIF(INDEX($QV$2:$QY$13,$MO64,0),INDEX($W$2:$W$11,$NJ64)))=0,1,0)))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SUBSTITUTE(SUBSTITUTE(SUBSTITUTE($MX64,"~","~~"),"*","~*"),"?","~?"),'DADOS_MELHORIAS'!$AG$2:$AL$113,4,FALSE),0)+IFERROR(VLOOKUP(SUBSTITUTE(SUBSTITUTE(SUBSTITUTE($MY64,"~","~~"),"*","~*"),"?","~?"),'DADOS_MELHORIAS'!$AG$2:$AL$113,4,FALSE),0)+IFERROR(VLOOKUP(SUBSTITUTE(SUBSTITUTE(SUBSTITUTE($MZ64,"~","~~"),"*","~*"),"?","~?"),'DADOS_MELHORIAS'!$AG$2:$AL$113,4,FALSE),0)+IFERROR(VLOOKUP(SUBSTITUTE(SUBSTITUTE(SUBSTITUTE($NA64,"~","~~"),"*","~*"),"?","~?"),'DADOS_MELHORIAS'!$AG$2:$AL$113,4,FALSE),0)</f>
        <v/>
      </c>
      <c r="OD64" s="161">
        <f>IFERROR(VLOOKUP(SUBSTITUTE(SUBSTITUTE(SUBSTITUTE($MX64,"~","~~"),"*","~*"),"?","~?"),'DADOS_MELHORIAS'!$AG$2:$AL$113,6,FALSE),0)+IFERROR(VLOOKUP(SUBSTITUTE(SUBSTITUTE(SUBSTITUTE($MY64,"~","~~"),"*","~*"),"?","~?"),'DADOS_MELHORIAS'!$AG$2:$AL$113,6,FALSE),0)+IFERROR(VLOOKUP(SUBSTITUTE(SUBSTITUTE(SUBSTITUTE($MZ64,"~","~~"),"*","~*"),"?","~?"),'DADOS_MELHORIAS'!$AG$2:$AL$113,6,FALSE),0)+IFERROR(VLOOKUP(SUBSTITUTE(SUBSTITUTE(SUBSTITUTE($NA64,"~","~~"),"*","~*"),"?","~?"),'DADOS_MELHORIAS'!$AG$2:$AL$113,6,FALSE),0)</f>
        <v/>
      </c>
      <c r="OE64" s="161">
        <f>TEXTJOIN(", ",TRUE,IF(IFERROR(VLOOKUP(SUBSTITUTE(SUBSTITUTE(SUBSTITUTE($MX64,"~","~~"),"*","~*"),"?","~?"),'DADOS_MELHORIAS'!$AG$2:$AL$113,5,FALSE),0)=1,$MX64,""),IF(IFERROR(VLOOKUP(SUBSTITUTE(SUBSTITUTE(SUBSTITUTE($MY64,"~","~~"),"*","~*"),"?","~?"),'DADOS_MELHORIAS'!$AG$2:$AL$113,5,FALSE),0)=1,$MY64,""),IF(IFERROR(VLOOKUP(SUBSTITUTE(SUBSTITUTE(SUBSTITUTE($MZ64,"~","~~"),"*","~*"),"?","~?"),'DADOS_MELHORIAS'!$AG$2:$AL$113,5,FALSE),0)=1,$MZ64,""),IF(IFERROR(VLOOKUP(SUBSTITUTE(SUBSTITUTE(SUBSTITUTE($NA64,"~","~~"),"*","~*"),"?","~?"),'DADOS_MELHORIAS'!$AG$2:$AL$113,5,FALSE),0)=1,$NA64,""))</f>
        <v/>
      </c>
      <c r="OF64" s="161">
        <f>IF($NJ64=0,0,INDEX($Y$2:$Y$11,$NJ64))</f>
        <v/>
      </c>
      <c r="OG64" s="161">
        <f>IF($NJ64=0,0,INDEX($Z$2:$Z$11,$NJ64))</f>
        <v/>
      </c>
      <c r="OH64" s="161">
        <f>IF($NJ64=0,0,INDEX($AB$2:$AB$11,$NJ64))</f>
        <v/>
      </c>
      <c r="OI64" s="161">
        <f>IFERROR(VLOOKUP(SUBSTITUTE(SUBSTITUTE(SUBSTITUTE($NB64,"~","~~"),"*","~*"),"?","~?"),'DADOS_RESTRICOES'!$M$2:$Q$54,3,FALSE),0)</f>
        <v/>
      </c>
      <c r="OJ64" s="161">
        <f>IFERROR(VLOOKUP(SUBSTITUTE(SUBSTITUTE(SUBSTITUTE($NC64,"~","~~"),"*","~*"),"?","~?"),'DADOS_RESTRICOES'!$M$2:$Q$54,3,FALSE),0)</f>
        <v/>
      </c>
      <c r="OK64" s="161">
        <f>IFERROR(VLOOKUP(SUBSTITUTE(SUBSTITUTE(SUBSTITUTE($NB64,"~","~~"),"*","~*"),"?","~?"),'DADOS_RESTRICOES'!$M$2:$Q$54,2,FALSE),"")</f>
        <v/>
      </c>
      <c r="OL64" s="161">
        <f>IFERROR(VLOOKUP(SUBSTITUTE(SUBSTITUTE(SUBSTITUTE($NC64,"~","~~"),"*","~*"),"?","~?"),'DADOS_RESTRICOES'!$M$2:$Q$54,2,FALSE),"")</f>
        <v/>
      </c>
      <c r="OM64" s="161">
        <f>COUNTIF($NS64:$NW64,1)</f>
        <v/>
      </c>
      <c r="ON64" s="161">
        <f>COUNTIF($NS64:$NW64,2)</f>
        <v/>
      </c>
      <c r="OO64" s="161">
        <f>COUNTIF($NS64:$NW64,3)</f>
        <v/>
      </c>
      <c r="OP64" s="161">
        <f>COUNTIF($NS64:$NW64,4)</f>
        <v/>
      </c>
      <c r="OQ64" s="161">
        <f>COUNTIF($NS64:$NW64,5)</f>
        <v/>
      </c>
      <c r="OR64" s="161">
        <f>COUNTIF($NS64:$NW64,6)</f>
        <v/>
      </c>
      <c r="OS64" s="161">
        <f>COUNTIF($OI64:$OJ64,1)</f>
        <v/>
      </c>
      <c r="OT64" s="161">
        <f>COUNTIF($OI64:$OJ64,2)+$OF64</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IF($MS64=0,0,(IF(COUNTIF($RK64:$RN64,"Salto")&gt;0,1,0)+IF(COUNTIF($RK64:$RN64,"Queima")&gt;0,1,0)+IF(COUNTIF($RK64:$RN64,"Estilhaço")&gt;0,1,0))*FLOOR($PD64/2,1))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SUBSTITUTE(SUBSTITUTE(SUBSTITUTE($NB64,"~","~~"),"*","~*"),"?","~?"),'DADOS_RESTRICOES'!$M$2:$Q$54,4,FALSE),0)+IFERROR(VLOOKUP(SUBSTITUTE(SUBSTITUTE(SUBSTITUTE($NC64,"~","~~"),"*","~*"),"?","~?"),'DADOS_RESTRICOES'!$M$2:$Q$54,4,FALSE),0)&gt;1,$OK64&amp;" e "&amp;$OL64&amp;" são as duas de frequência",""),IF(AND((COUNTIF($RK64:$RN64,"Rápido")+COUNTIF($OK64:$OL64,"Rápido"))&gt;0,(COUNTIF($MX64:$NA64,"Atrasar")+COUNTIF($OK64:$OL64,"Atrasar"))&gt;0),"Rápido não entra com Atrasar",""),IF(AND((COUNTIF($RK64:$RN64,"Reação")+COUNTIF($OK64:$OL64,"Reação"))&gt;0,(COUNTIF($RK64:$RN64,"Rápido")+COUNTIF($OK64:$OL64,"Rápido"))&gt;0),"Reação não entra com Rápido",""),IF(AND((COUNTIF($RK64:$RN64,"Reação")+COUNTIF($OK64:$OL64,"Reação"))&gt;0,(COUNTIF($RK64:$RN64,"Armado")+COUNTIF($OK64:$OL64,"Armado"))&gt;0),"Reação não entra com Armado",""),IF(AND((COUNTIF($RK64:$RN64,"Reação")+COUNTIF($OK64:$OL64,"Reação"))&gt;0,(COUNTIF($MX64:$NA64,"Atrasar")+COUNTIF($OK64:$OL64,"Atrasar"))&gt;0),"Reação não entra com Atrasar",""),IF(AND((COUNTIF($RK64:$RN64,"Reação")+COUNTIF($OK64:$OL64,"Reação"))&gt;0,(COUNTIF($MX64:$NA64,"Parado")+COUNTIF($OK64:$OL64,"Parado"))&gt;0),"Reação não entra com Parado",""),IF(AND((COUNTIF($MX64:$NA64,"Atrasar")+COUNTIF($OK64:$OL64,"Atrasar"))&gt;0,(COUNTIF($MX64:$NA64,"Parado")+COUNTIF($OK64:$OL64,"Parado"))&gt;0),"Atrasar não entra com Parado",""),IF(AND((COUNTIF($RK64:$RN64,"Armado")+COUNTIF($OK64:$OL64,"Armado"))&gt;0,(COUNTIF($MX64:$NA64,"Carregar")+COUNTIF($OK64:$OL64,"Carregar"))&gt;0),"Armado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Resistência",""),IF(AND(COUNTIF($RK64:$RN64,"Inescapável")&gt;0,OR($OU64&gt;1,$OV64&gt;0)),"Inescapável não aceita outra peça",""),IF(AND($MS64&gt;0,$PD64*IF(COUNTIF($RK64:$RN64,"Remate")&gt;0,1.25,1)+$PE64&gt;4*$MS64),($PD64*IF(COUNTIF($RK64:$RN64,"Remate")&gt;0,1.25,1)+$PE64)&amp;" dados somando repetições"&amp;IF(COUNTIF($RK64:$RN64,"Remate")&gt;0," e o Remate","")&amp;": o teto da Classe "&amp;$MS64&amp;" é "&amp;4*$MS64,""))),IF(AND($MX64&lt;&gt;"",COUNTIF('DADOS_MELHORIAS'!$O$2:$O$113,SUBSTITUTE(SUBSTITUTE(SUBSTITUTE($MX64,"~","~~"),"*","~*"),"?","~?"))=0),"Melhoria não cadastrada ou com erro: "&amp;$MX64,""),IF(AND($MY64&lt;&gt;"",COUNTIF('DADOS_MELHORIAS'!$O$2:$O$113,SUBSTITUTE(SUBSTITUTE(SUBSTITUTE($MY64,"~","~~"),"*","~*"),"?","~?"))=0),"Melhoria não cadastrada ou com erro: "&amp;$MY64,""),IF(AND($MZ64&lt;&gt;"",COUNTIF('DADOS_MELHORIAS'!$O$2:$O$113,SUBSTITUTE(SUBSTITUTE(SUBSTITUTE($MZ64,"~","~~"),"*","~*"),"?","~?"))=0),"Melhoria não cadastrada ou com erro: "&amp;$MZ64,""),IF(AND($NA64&lt;&gt;"",COUNTIF('DADOS_MELHORIAS'!$O$2:$O$113,SUBSTITUTE(SUBSTITUTE(SUBSTITUTE($NA64,"~","~~"),"*","~*"),"?","~?"))=0),"Melhoria não cadastrada ou com erro: "&amp;$NA64,""),IF(AND($NB64&lt;&gt;"",COUNTIF('DADOS_RESTRICOES'!$M$2:$M$54,SUBSTITUTE(SUBSTITUTE(SUBSTITUTE($NB64,"~","~~"),"*","~*"),"?","~?"))=0),"Restrição não cadastrada ou com erro: "&amp;$NB64,""),IF(AND($NC64&lt;&gt;"",COUNTIF('DADOS_RESTRICOES'!$M$2:$M$54,SUBSTITUTE(SUBSTITUTE(SUBSTITUTE($NC64,"~","~~"),"*","~*"),"?","~?"))=0),"Restrição não cadastrada ou com erro: "&amp;$NC64,"")))</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dela",IF(COUNTIF($OK64:$OL64,"Atrasar")&gt;0,"Sua Ação Completa",IF(COUNTIF($RK64:$RN64,"Rápido")&gt;0,"Sua Bônus",IF(COUNTIF($RK64:$RN64,"Reação")&gt;0,"Sua Reação","Sua Padrão")))&amp;" + a básica dela"&amp;IF(COUNTIF($RK64:$RN64,"Reação")&gt;0," e a coletiva","")&amp;IF(COUNTIF($OK64:$OL64,"Carregar")&gt;0," · em dois turnos","")))</f>
        <v/>
      </c>
      <c r="QC64" s="161">
        <f>IF($MW64&lt;&gt;"",$MW64,IF($NJ64=0,"",INDEX($AA$2:$AA$11,$NJ64)))</f>
        <v/>
      </c>
      <c r="QD64" s="161">
        <f>IF(OR($ND64=0,$NJ64=0),"",IF(COUNTIF($RK64:$RN64,"Inescapável")&gt;0,"Automático",IF($QC64="Ataque",IF($NH64="","Ataque","Ataque "&amp;IF(($NH64+2*IF(COUNTIF($RK64:$RN64,"Precisão")&gt;0,1,0))&gt;=0,"+","−")&amp;ABS(($NH64+2*IF(COUNTIF($RK64:$RN64,"Precisão")&gt;0,1,0))))&amp;IF($OD64&gt;0," · TR"&amp;IF($NI64="",""," CD "&amp;$NI64),""),IF(LEFT($QC64,2)="TR",$QC64&amp;IF($NI64="",""," · CD "&amp;$NI64)&amp;IF(COUNTIF($RK64:$RN64,"Certeiro")&gt;0,"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COUNTIF($RK64:$RN64,"Longe")+3*COUNTIF($RK64:$RN64,"Muito Longe")</f>
        <v/>
      </c>
      <c r="QG64" s="161">
        <f>COUNTIF($RK64:$RN64,"Maior")+3*COUNTIF($RK64:$RN64,"Muito Maior")</f>
        <v/>
      </c>
      <c r="QH64" s="161">
        <f>IF($NJ64=0,0,CHOOSE(1+INDEX($AC$2:$AC$11,$NJ64),0,$QF64,$QG64,$QF64+$QG64))</f>
        <v/>
      </c>
      <c r="QI64" s="161">
        <f>IF($NJ64=0,0,CHOOSE(1+INDEX($AD$2:$AD$11,$NJ64),0,$QF64,$QG64,$QF64+$QG64))</f>
        <v/>
      </c>
      <c r="QJ64" s="161">
        <f>IF(OR($ND64=0,$NJ64=0),"",INDEX($AI$2:$AN$41,($NJ64-1)*4+IF($MS64=0,1,IF($MS64&lt;=5,2,IF($MS64=6,3,4))),1+MIN(5,$QH64))&amp;INDEX($AO$2:$AT$41,($NJ64-1)*4+IF($MS64=0,1,IF($MS64&lt;=5,2,IF($MS64=6,3,4))),1+MIN(5,$QI64))&amp;IF(INDEX($AE$2:$AE$11,$NJ64)=1,IF(COUNTIF($RK64:$RN64,"Mais Um")&gt;0," · +"&amp;COUNTIF($RK64:$RN64,"Mais Um")&amp;IF(COUNTIF($RK64:$RN64,"Mais Um")&gt;1," alvos"," alvo"),"")&amp;IF(COUNTIF($RK64:$RN64,"Rajada")&gt;0,IF($MS64=0,"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c r="RK64">
        <f>IF($MX64="","",IFERROR(VLOOKUP(SUBSTITUTE(SUBSTITUTE(SUBSTITUTE($MX64,"~","~~"),"*","~*"),"?","~?"),'DADOS_MELHORIAS'!$O$2:$X$113,10,FALSE),$MX64))</f>
        <v/>
      </c>
      <c r="RL64">
        <f>IF($MY64="","",IFERROR(VLOOKUP(SUBSTITUTE(SUBSTITUTE(SUBSTITUTE($MY64,"~","~~"),"*","~*"),"?","~?"),'DADOS_MELHORIAS'!$O$2:$X$113,10,FALSE),$MY64))</f>
        <v/>
      </c>
      <c r="RM64">
        <f>IF($MZ64="","",IFERROR(VLOOKUP(SUBSTITUTE(SUBSTITUTE(SUBSTITUTE($MZ64,"~","~~"),"*","~*"),"?","~?"),'DADOS_MELHORIAS'!$O$2:$X$113,10,FALSE),$MZ64))</f>
        <v/>
      </c>
      <c r="RN64">
        <f>IF($NA64="","",IFERROR(VLOOKUP(SUBSTITUTE(SUBSTITUTE(SUBSTITUTE($NA64,"~","~~"),"*","~*"),"?","~?"),'DADOS_MELHORIAS'!$O$2:$X$113,10,FALSE),$NA64))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IFERROR(MATCH($MU65,$V$2:$V$11,0),0)</f>
        <v/>
      </c>
      <c r="NK65" s="161">
        <f>IFERROR(VLOOKUP(SUBSTITUTE(SUBSTITUTE(SUBSTITUTE($MX65,"~","~~"),"*","~*"),"?","~?"),'DADOS_MELHORIAS'!$AG$2:$AL$113,2,FALSE),"")</f>
        <v/>
      </c>
      <c r="NL65" s="161">
        <f>IFERROR(VLOOKUP(SUBSTITUTE(SUBSTITUTE(SUBSTITUTE($MY65,"~","~~"),"*","~*"),"?","~?"),'DADOS_MELHORIAS'!$AG$2:$AL$113,2,FALSE),"")</f>
        <v/>
      </c>
      <c r="NM65" s="161">
        <f>IFERROR(VLOOKUP(SUBSTITUTE(SUBSTITUTE(SUBSTITUTE($MZ65,"~","~~"),"*","~*"),"?","~?"),'DADOS_MELHORIAS'!$AG$2:$AL$113,2,FALSE),"")</f>
        <v/>
      </c>
      <c r="NN65" s="161">
        <f>IFERROR(VLOOKUP(SUBSTITUTE(SUBSTITUTE(SUBSTITUTE($NA65,"~","~~"),"*","~*"),"?","~?"),'DADOS_MELHORIAS'!$AG$2:$AL$113,2,FALSE),"")</f>
        <v/>
      </c>
      <c r="NO65" s="161">
        <f>IFERROR(VLOOKUP(SUBSTITUTE(SUBSTITUTE(SUBSTITUTE($MX65,"~","~~"),"*","~*"),"?","~?"),'DADOS_MELHORIAS'!$AG$2:$AL$113,3,FALSE),0)</f>
        <v/>
      </c>
      <c r="NP65" s="161">
        <f>IFERROR(VLOOKUP(SUBSTITUTE(SUBSTITUTE(SUBSTITUTE($MY65,"~","~~"),"*","~*"),"?","~?"),'DADOS_MELHORIAS'!$AG$2:$AL$113,3,FALSE),0)</f>
        <v/>
      </c>
      <c r="NQ65" s="161">
        <f>IFERROR(VLOOKUP(SUBSTITUTE(SUBSTITUTE(SUBSTITUTE($MZ65,"~","~~"),"*","~*"),"?","~?"),'DADOS_MELHORIAS'!$AG$2:$AL$113,3,FALSE),0)</f>
        <v/>
      </c>
      <c r="NR65" s="161">
        <f>IFERROR(VLOOKUP(SUBSTITUTE(SUBSTITUTE(SUBSTITUTE($NA65,"~","~~"),"*","~*"),"?","~?"),'DADOS_MELHORIAS'!$AG$2:$AL$113,3,FALSE),0)</f>
        <v/>
      </c>
      <c r="NS65" s="161">
        <f>IF($MS65=0,0,IF($NJ65=0,0,INDEX($X$2:$X$11,$NJ65)))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IF($NJ65=0,0,IF(INDEX($W$2:$W$11,$NJ65)="",0,IF((COUNTIF(INDEX($EL$2:$EP$13,$MO65,0),INDEX($W$2:$W$11,$NJ65))+COUNTIF(INDEX($QV$2:$QY$13,$MO65,0),INDEX($W$2:$W$11,$NJ65)))=0,1,0)))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SUBSTITUTE(SUBSTITUTE(SUBSTITUTE($MX65,"~","~~"),"*","~*"),"?","~?"),'DADOS_MELHORIAS'!$AG$2:$AL$113,4,FALSE),0)+IFERROR(VLOOKUP(SUBSTITUTE(SUBSTITUTE(SUBSTITUTE($MY65,"~","~~"),"*","~*"),"?","~?"),'DADOS_MELHORIAS'!$AG$2:$AL$113,4,FALSE),0)+IFERROR(VLOOKUP(SUBSTITUTE(SUBSTITUTE(SUBSTITUTE($MZ65,"~","~~"),"*","~*"),"?","~?"),'DADOS_MELHORIAS'!$AG$2:$AL$113,4,FALSE),0)+IFERROR(VLOOKUP(SUBSTITUTE(SUBSTITUTE(SUBSTITUTE($NA65,"~","~~"),"*","~*"),"?","~?"),'DADOS_MELHORIAS'!$AG$2:$AL$113,4,FALSE),0)</f>
        <v/>
      </c>
      <c r="OD65" s="161">
        <f>IFERROR(VLOOKUP(SUBSTITUTE(SUBSTITUTE(SUBSTITUTE($MX65,"~","~~"),"*","~*"),"?","~?"),'DADOS_MELHORIAS'!$AG$2:$AL$113,6,FALSE),0)+IFERROR(VLOOKUP(SUBSTITUTE(SUBSTITUTE(SUBSTITUTE($MY65,"~","~~"),"*","~*"),"?","~?"),'DADOS_MELHORIAS'!$AG$2:$AL$113,6,FALSE),0)+IFERROR(VLOOKUP(SUBSTITUTE(SUBSTITUTE(SUBSTITUTE($MZ65,"~","~~"),"*","~*"),"?","~?"),'DADOS_MELHORIAS'!$AG$2:$AL$113,6,FALSE),0)+IFERROR(VLOOKUP(SUBSTITUTE(SUBSTITUTE(SUBSTITUTE($NA65,"~","~~"),"*","~*"),"?","~?"),'DADOS_MELHORIAS'!$AG$2:$AL$113,6,FALSE),0)</f>
        <v/>
      </c>
      <c r="OE65" s="161">
        <f>TEXTJOIN(", ",TRUE,IF(IFERROR(VLOOKUP(SUBSTITUTE(SUBSTITUTE(SUBSTITUTE($MX65,"~","~~"),"*","~*"),"?","~?"),'DADOS_MELHORIAS'!$AG$2:$AL$113,5,FALSE),0)=1,$MX65,""),IF(IFERROR(VLOOKUP(SUBSTITUTE(SUBSTITUTE(SUBSTITUTE($MY65,"~","~~"),"*","~*"),"?","~?"),'DADOS_MELHORIAS'!$AG$2:$AL$113,5,FALSE),0)=1,$MY65,""),IF(IFERROR(VLOOKUP(SUBSTITUTE(SUBSTITUTE(SUBSTITUTE($MZ65,"~","~~"),"*","~*"),"?","~?"),'DADOS_MELHORIAS'!$AG$2:$AL$113,5,FALSE),0)=1,$MZ65,""),IF(IFERROR(VLOOKUP(SUBSTITUTE(SUBSTITUTE(SUBSTITUTE($NA65,"~","~~"),"*","~*"),"?","~?"),'DADOS_MELHORIAS'!$AG$2:$AL$113,5,FALSE),0)=1,$NA65,""))</f>
        <v/>
      </c>
      <c r="OF65" s="161">
        <f>IF($NJ65=0,0,INDEX($Y$2:$Y$11,$NJ65))</f>
        <v/>
      </c>
      <c r="OG65" s="161">
        <f>IF($NJ65=0,0,INDEX($Z$2:$Z$11,$NJ65))</f>
        <v/>
      </c>
      <c r="OH65" s="161">
        <f>IF($NJ65=0,0,INDEX($AB$2:$AB$11,$NJ65))</f>
        <v/>
      </c>
      <c r="OI65" s="161">
        <f>IFERROR(VLOOKUP(SUBSTITUTE(SUBSTITUTE(SUBSTITUTE($NB65,"~","~~"),"*","~*"),"?","~?"),'DADOS_RESTRICOES'!$M$2:$Q$54,3,FALSE),0)</f>
        <v/>
      </c>
      <c r="OJ65" s="161">
        <f>IFERROR(VLOOKUP(SUBSTITUTE(SUBSTITUTE(SUBSTITUTE($NC65,"~","~~"),"*","~*"),"?","~?"),'DADOS_RESTRICOES'!$M$2:$Q$54,3,FALSE),0)</f>
        <v/>
      </c>
      <c r="OK65" s="161">
        <f>IFERROR(VLOOKUP(SUBSTITUTE(SUBSTITUTE(SUBSTITUTE($NB65,"~","~~"),"*","~*"),"?","~?"),'DADOS_RESTRICOES'!$M$2:$Q$54,2,FALSE),"")</f>
        <v/>
      </c>
      <c r="OL65" s="161">
        <f>IFERROR(VLOOKUP(SUBSTITUTE(SUBSTITUTE(SUBSTITUTE($NC65,"~","~~"),"*","~*"),"?","~?"),'DADOS_RESTRICOES'!$M$2:$Q$54,2,FALSE),"")</f>
        <v/>
      </c>
      <c r="OM65" s="161">
        <f>COUNTIF($NS65:$NW65,1)</f>
        <v/>
      </c>
      <c r="ON65" s="161">
        <f>COUNTIF($NS65:$NW65,2)</f>
        <v/>
      </c>
      <c r="OO65" s="161">
        <f>COUNTIF($NS65:$NW65,3)</f>
        <v/>
      </c>
      <c r="OP65" s="161">
        <f>COUNTIF($NS65:$NW65,4)</f>
        <v/>
      </c>
      <c r="OQ65" s="161">
        <f>COUNTIF($NS65:$NW65,5)</f>
        <v/>
      </c>
      <c r="OR65" s="161">
        <f>COUNTIF($NS65:$NW65,6)</f>
        <v/>
      </c>
      <c r="OS65" s="161">
        <f>COUNTIF($OI65:$OJ65,1)</f>
        <v/>
      </c>
      <c r="OT65" s="161">
        <f>COUNTIF($OI65:$OJ65,2)+$OF65</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IF($MS65=0,0,(IF(COUNTIF($RK65:$RN65,"Salto")&gt;0,1,0)+IF(COUNTIF($RK65:$RN65,"Queima")&gt;0,1,0)+IF(COUNTIF($RK65:$RN65,"Estilhaço")&gt;0,1,0))*FLOOR($PD65/2,1))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SUBSTITUTE(SUBSTITUTE(SUBSTITUTE($NB65,"~","~~"),"*","~*"),"?","~?"),'DADOS_RESTRICOES'!$M$2:$Q$54,4,FALSE),0)+IFERROR(VLOOKUP(SUBSTITUTE(SUBSTITUTE(SUBSTITUTE($NC65,"~","~~"),"*","~*"),"?","~?"),'DADOS_RESTRICOES'!$M$2:$Q$54,4,FALSE),0)&gt;1,$OK65&amp;" e "&amp;$OL65&amp;" são as duas de frequência",""),IF(AND((COUNTIF($RK65:$RN65,"Rápido")+COUNTIF($OK65:$OL65,"Rápido"))&gt;0,(COUNTIF($MX65:$NA65,"Atrasar")+COUNTIF($OK65:$OL65,"Atrasar"))&gt;0),"Rápido não entra com Atrasar",""),IF(AND((COUNTIF($RK65:$RN65,"Reação")+COUNTIF($OK65:$OL65,"Reação"))&gt;0,(COUNTIF($RK65:$RN65,"Rápido")+COUNTIF($OK65:$OL65,"Rápido"))&gt;0),"Reação não entra com Rápido",""),IF(AND((COUNTIF($RK65:$RN65,"Reação")+COUNTIF($OK65:$OL65,"Reação"))&gt;0,(COUNTIF($RK65:$RN65,"Armado")+COUNTIF($OK65:$OL65,"Armado"))&gt;0),"Reação não entra com Armado",""),IF(AND((COUNTIF($RK65:$RN65,"Reação")+COUNTIF($OK65:$OL65,"Reação"))&gt;0,(COUNTIF($MX65:$NA65,"Atrasar")+COUNTIF($OK65:$OL65,"Atrasar"))&gt;0),"Reação não entra com Atrasar",""),IF(AND((COUNTIF($RK65:$RN65,"Reação")+COUNTIF($OK65:$OL65,"Reação"))&gt;0,(COUNTIF($MX65:$NA65,"Parado")+COUNTIF($OK65:$OL65,"Parado"))&gt;0),"Reação não entra com Parado",""),IF(AND((COUNTIF($MX65:$NA65,"Atrasar")+COUNTIF($OK65:$OL65,"Atrasar"))&gt;0,(COUNTIF($MX65:$NA65,"Parado")+COUNTIF($OK65:$OL65,"Parado"))&gt;0),"Atrasar não entra com Parado",""),IF(AND((COUNTIF($RK65:$RN65,"Armado")+COUNTIF($OK65:$OL65,"Armado"))&gt;0,(COUNTIF($MX65:$NA65,"Carregar")+COUNTIF($OK65:$OL65,"Carregar"))&gt;0),"Armado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Resistência",""),IF(AND(COUNTIF($RK65:$RN65,"Inescapável")&gt;0,OR($OU65&gt;1,$OV65&gt;0)),"Inescapável não aceita outra peça",""),IF(AND($MS65&gt;0,$PD65*IF(COUNTIF($RK65:$RN65,"Remate")&gt;0,1.25,1)+$PE65&gt;4*$MS65),($PD65*IF(COUNTIF($RK65:$RN65,"Remate")&gt;0,1.25,1)+$PE65)&amp;" dados somando repetições"&amp;IF(COUNTIF($RK65:$RN65,"Remate")&gt;0," e o Remate","")&amp;": o teto da Classe "&amp;$MS65&amp;" é "&amp;4*$MS65,""))),IF(AND($MX65&lt;&gt;"",COUNTIF('DADOS_MELHORIAS'!$O$2:$O$113,SUBSTITUTE(SUBSTITUTE(SUBSTITUTE($MX65,"~","~~"),"*","~*"),"?","~?"))=0),"Melhoria não cadastrada ou com erro: "&amp;$MX65,""),IF(AND($MY65&lt;&gt;"",COUNTIF('DADOS_MELHORIAS'!$O$2:$O$113,SUBSTITUTE(SUBSTITUTE(SUBSTITUTE($MY65,"~","~~"),"*","~*"),"?","~?"))=0),"Melhoria não cadastrada ou com erro: "&amp;$MY65,""),IF(AND($MZ65&lt;&gt;"",COUNTIF('DADOS_MELHORIAS'!$O$2:$O$113,SUBSTITUTE(SUBSTITUTE(SUBSTITUTE($MZ65,"~","~~"),"*","~*"),"?","~?"))=0),"Melhoria não cadastrada ou com erro: "&amp;$MZ65,""),IF(AND($NA65&lt;&gt;"",COUNTIF('DADOS_MELHORIAS'!$O$2:$O$113,SUBSTITUTE(SUBSTITUTE(SUBSTITUTE($NA65,"~","~~"),"*","~*"),"?","~?"))=0),"Melhoria não cadastrada ou com erro: "&amp;$NA65,""),IF(AND($NB65&lt;&gt;"",COUNTIF('DADOS_RESTRICOES'!$M$2:$M$54,SUBSTITUTE(SUBSTITUTE(SUBSTITUTE($NB65,"~","~~"),"*","~*"),"?","~?"))=0),"Restrição não cadastrada ou com erro: "&amp;$NB65,""),IF(AND($NC65&lt;&gt;"",COUNTIF('DADOS_RESTRICOES'!$M$2:$M$54,SUBSTITUTE(SUBSTITUTE(SUBSTITUTE($NC65,"~","~~"),"*","~*"),"?","~?"))=0),"Restrição não cadastrada ou com erro: "&amp;$NC65,"")))</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dela",IF(COUNTIF($OK65:$OL65,"Atrasar")&gt;0,"Sua Ação Completa",IF(COUNTIF($RK65:$RN65,"Rápido")&gt;0,"Sua Bônus",IF(COUNTIF($RK65:$RN65,"Reação")&gt;0,"Sua Reação","Sua Padrão")))&amp;" + a básica dela"&amp;IF(COUNTIF($RK65:$RN65,"Reação")&gt;0," e a coletiva","")&amp;IF(COUNTIF($OK65:$OL65,"Carregar")&gt;0," · em dois turnos","")))</f>
        <v/>
      </c>
      <c r="QC65" s="161">
        <f>IF($MW65&lt;&gt;"",$MW65,IF($NJ65=0,"",INDEX($AA$2:$AA$11,$NJ65)))</f>
        <v/>
      </c>
      <c r="QD65" s="161">
        <f>IF(OR($ND65=0,$NJ65=0),"",IF(COUNTIF($RK65:$RN65,"Inescapável")&gt;0,"Automático",IF($QC65="Ataque",IF($NH65="","Ataque","Ataque "&amp;IF(($NH65+2*IF(COUNTIF($RK65:$RN65,"Precisão")&gt;0,1,0))&gt;=0,"+","−")&amp;ABS(($NH65+2*IF(COUNTIF($RK65:$RN65,"Precisão")&gt;0,1,0))))&amp;IF($OD65&gt;0," · TR"&amp;IF($NI65="",""," CD "&amp;$NI65),""),IF(LEFT($QC65,2)="TR",$QC65&amp;IF($NI65="",""," · CD "&amp;$NI65)&amp;IF(COUNTIF($RK65:$RN65,"Certeiro")&gt;0,"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COUNTIF($RK65:$RN65,"Longe")+3*COUNTIF($RK65:$RN65,"Muito Longe")</f>
        <v/>
      </c>
      <c r="QG65" s="161">
        <f>COUNTIF($RK65:$RN65,"Maior")+3*COUNTIF($RK65:$RN65,"Muito Maior")</f>
        <v/>
      </c>
      <c r="QH65" s="161">
        <f>IF($NJ65=0,0,CHOOSE(1+INDEX($AC$2:$AC$11,$NJ65),0,$QF65,$QG65,$QF65+$QG65))</f>
        <v/>
      </c>
      <c r="QI65" s="161">
        <f>IF($NJ65=0,0,CHOOSE(1+INDEX($AD$2:$AD$11,$NJ65),0,$QF65,$QG65,$QF65+$QG65))</f>
        <v/>
      </c>
      <c r="QJ65" s="161">
        <f>IF(OR($ND65=0,$NJ65=0),"",INDEX($AI$2:$AN$41,($NJ65-1)*4+IF($MS65=0,1,IF($MS65&lt;=5,2,IF($MS65=6,3,4))),1+MIN(5,$QH65))&amp;INDEX($AO$2:$AT$41,($NJ65-1)*4+IF($MS65=0,1,IF($MS65&lt;=5,2,IF($MS65=6,3,4))),1+MIN(5,$QI65))&amp;IF(INDEX($AE$2:$AE$11,$NJ65)=1,IF(COUNTIF($RK65:$RN65,"Mais Um")&gt;0," · +"&amp;COUNTIF($RK65:$RN65,"Mais Um")&amp;IF(COUNTIF($RK65:$RN65,"Mais Um")&gt;1," alvos"," alvo"),"")&amp;IF(COUNTIF($RK65:$RN65,"Rajada")&gt;0,IF($MS65=0,"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c r="RK65">
        <f>IF($MX65="","",IFERROR(VLOOKUP(SUBSTITUTE(SUBSTITUTE(SUBSTITUTE($MX65,"~","~~"),"*","~*"),"?","~?"),'DADOS_MELHORIAS'!$O$2:$X$113,10,FALSE),$MX65))</f>
        <v/>
      </c>
      <c r="RL65">
        <f>IF($MY65="","",IFERROR(VLOOKUP(SUBSTITUTE(SUBSTITUTE(SUBSTITUTE($MY65,"~","~~"),"*","~*"),"?","~?"),'DADOS_MELHORIAS'!$O$2:$X$113,10,FALSE),$MY65))</f>
        <v/>
      </c>
      <c r="RM65">
        <f>IF($MZ65="","",IFERROR(VLOOKUP(SUBSTITUTE(SUBSTITUTE(SUBSTITUTE($MZ65,"~","~~"),"*","~*"),"?","~?"),'DADOS_MELHORIAS'!$O$2:$X$113,10,FALSE),$MZ65))</f>
        <v/>
      </c>
      <c r="RN65">
        <f>IF($NA65="","",IFERROR(VLOOKUP(SUBSTITUTE(SUBSTITUTE(SUBSTITUTE($NA65,"~","~~"),"*","~*"),"?","~?"),'DADOS_MELHORIAS'!$O$2:$X$113,10,FALSE),$NA65))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IFERROR(MATCH($MU66,$V$2:$V$11,0),0)</f>
        <v/>
      </c>
      <c r="NK66" s="161">
        <f>IFERROR(VLOOKUP(SUBSTITUTE(SUBSTITUTE(SUBSTITUTE($MX66,"~","~~"),"*","~*"),"?","~?"),'DADOS_MELHORIAS'!$AG$2:$AL$113,2,FALSE),"")</f>
        <v/>
      </c>
      <c r="NL66" s="161">
        <f>IFERROR(VLOOKUP(SUBSTITUTE(SUBSTITUTE(SUBSTITUTE($MY66,"~","~~"),"*","~*"),"?","~?"),'DADOS_MELHORIAS'!$AG$2:$AL$113,2,FALSE),"")</f>
        <v/>
      </c>
      <c r="NM66" s="161">
        <f>IFERROR(VLOOKUP(SUBSTITUTE(SUBSTITUTE(SUBSTITUTE($MZ66,"~","~~"),"*","~*"),"?","~?"),'DADOS_MELHORIAS'!$AG$2:$AL$113,2,FALSE),"")</f>
        <v/>
      </c>
      <c r="NN66" s="161">
        <f>IFERROR(VLOOKUP(SUBSTITUTE(SUBSTITUTE(SUBSTITUTE($NA66,"~","~~"),"*","~*"),"?","~?"),'DADOS_MELHORIAS'!$AG$2:$AL$113,2,FALSE),"")</f>
        <v/>
      </c>
      <c r="NO66" s="161">
        <f>IFERROR(VLOOKUP(SUBSTITUTE(SUBSTITUTE(SUBSTITUTE($MX66,"~","~~"),"*","~*"),"?","~?"),'DADOS_MELHORIAS'!$AG$2:$AL$113,3,FALSE),0)</f>
        <v/>
      </c>
      <c r="NP66" s="161">
        <f>IFERROR(VLOOKUP(SUBSTITUTE(SUBSTITUTE(SUBSTITUTE($MY66,"~","~~"),"*","~*"),"?","~?"),'DADOS_MELHORIAS'!$AG$2:$AL$113,3,FALSE),0)</f>
        <v/>
      </c>
      <c r="NQ66" s="161">
        <f>IFERROR(VLOOKUP(SUBSTITUTE(SUBSTITUTE(SUBSTITUTE($MZ66,"~","~~"),"*","~*"),"?","~?"),'DADOS_MELHORIAS'!$AG$2:$AL$113,3,FALSE),0)</f>
        <v/>
      </c>
      <c r="NR66" s="161">
        <f>IFERROR(VLOOKUP(SUBSTITUTE(SUBSTITUTE(SUBSTITUTE($NA66,"~","~~"),"*","~*"),"?","~?"),'DADOS_MELHORIAS'!$AG$2:$AL$113,3,FALSE),0)</f>
        <v/>
      </c>
      <c r="NS66" s="161">
        <f>IF($MS66=0,0,IF($NJ66=0,0,INDEX($X$2:$X$11,$NJ66)))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IF($NJ66=0,0,IF(INDEX($W$2:$W$11,$NJ66)="",0,IF((COUNTIF(INDEX($EL$2:$EP$13,$MO66,0),INDEX($W$2:$W$11,$NJ66))+COUNTIF(INDEX($QV$2:$QY$13,$MO66,0),INDEX($W$2:$W$11,$NJ66)))=0,1,0)))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SUBSTITUTE(SUBSTITUTE(SUBSTITUTE($MX66,"~","~~"),"*","~*"),"?","~?"),'DADOS_MELHORIAS'!$AG$2:$AL$113,4,FALSE),0)+IFERROR(VLOOKUP(SUBSTITUTE(SUBSTITUTE(SUBSTITUTE($MY66,"~","~~"),"*","~*"),"?","~?"),'DADOS_MELHORIAS'!$AG$2:$AL$113,4,FALSE),0)+IFERROR(VLOOKUP(SUBSTITUTE(SUBSTITUTE(SUBSTITUTE($MZ66,"~","~~"),"*","~*"),"?","~?"),'DADOS_MELHORIAS'!$AG$2:$AL$113,4,FALSE),0)+IFERROR(VLOOKUP(SUBSTITUTE(SUBSTITUTE(SUBSTITUTE($NA66,"~","~~"),"*","~*"),"?","~?"),'DADOS_MELHORIAS'!$AG$2:$AL$113,4,FALSE),0)</f>
        <v/>
      </c>
      <c r="OD66" s="161">
        <f>IFERROR(VLOOKUP(SUBSTITUTE(SUBSTITUTE(SUBSTITUTE($MX66,"~","~~"),"*","~*"),"?","~?"),'DADOS_MELHORIAS'!$AG$2:$AL$113,6,FALSE),0)+IFERROR(VLOOKUP(SUBSTITUTE(SUBSTITUTE(SUBSTITUTE($MY66,"~","~~"),"*","~*"),"?","~?"),'DADOS_MELHORIAS'!$AG$2:$AL$113,6,FALSE),0)+IFERROR(VLOOKUP(SUBSTITUTE(SUBSTITUTE(SUBSTITUTE($MZ66,"~","~~"),"*","~*"),"?","~?"),'DADOS_MELHORIAS'!$AG$2:$AL$113,6,FALSE),0)+IFERROR(VLOOKUP(SUBSTITUTE(SUBSTITUTE(SUBSTITUTE($NA66,"~","~~"),"*","~*"),"?","~?"),'DADOS_MELHORIAS'!$AG$2:$AL$113,6,FALSE),0)</f>
        <v/>
      </c>
      <c r="OE66" s="161">
        <f>TEXTJOIN(", ",TRUE,IF(IFERROR(VLOOKUP(SUBSTITUTE(SUBSTITUTE(SUBSTITUTE($MX66,"~","~~"),"*","~*"),"?","~?"),'DADOS_MELHORIAS'!$AG$2:$AL$113,5,FALSE),0)=1,$MX66,""),IF(IFERROR(VLOOKUP(SUBSTITUTE(SUBSTITUTE(SUBSTITUTE($MY66,"~","~~"),"*","~*"),"?","~?"),'DADOS_MELHORIAS'!$AG$2:$AL$113,5,FALSE),0)=1,$MY66,""),IF(IFERROR(VLOOKUP(SUBSTITUTE(SUBSTITUTE(SUBSTITUTE($MZ66,"~","~~"),"*","~*"),"?","~?"),'DADOS_MELHORIAS'!$AG$2:$AL$113,5,FALSE),0)=1,$MZ66,""),IF(IFERROR(VLOOKUP(SUBSTITUTE(SUBSTITUTE(SUBSTITUTE($NA66,"~","~~"),"*","~*"),"?","~?"),'DADOS_MELHORIAS'!$AG$2:$AL$113,5,FALSE),0)=1,$NA66,""))</f>
        <v/>
      </c>
      <c r="OF66" s="161">
        <f>IF($NJ66=0,0,INDEX($Y$2:$Y$11,$NJ66))</f>
        <v/>
      </c>
      <c r="OG66" s="161">
        <f>IF($NJ66=0,0,INDEX($Z$2:$Z$11,$NJ66))</f>
        <v/>
      </c>
      <c r="OH66" s="161">
        <f>IF($NJ66=0,0,INDEX($AB$2:$AB$11,$NJ66))</f>
        <v/>
      </c>
      <c r="OI66" s="161">
        <f>IFERROR(VLOOKUP(SUBSTITUTE(SUBSTITUTE(SUBSTITUTE($NB66,"~","~~"),"*","~*"),"?","~?"),'DADOS_RESTRICOES'!$M$2:$Q$54,3,FALSE),0)</f>
        <v/>
      </c>
      <c r="OJ66" s="161">
        <f>IFERROR(VLOOKUP(SUBSTITUTE(SUBSTITUTE(SUBSTITUTE($NC66,"~","~~"),"*","~*"),"?","~?"),'DADOS_RESTRICOES'!$M$2:$Q$54,3,FALSE),0)</f>
        <v/>
      </c>
      <c r="OK66" s="161">
        <f>IFERROR(VLOOKUP(SUBSTITUTE(SUBSTITUTE(SUBSTITUTE($NB66,"~","~~"),"*","~*"),"?","~?"),'DADOS_RESTRICOES'!$M$2:$Q$54,2,FALSE),"")</f>
        <v/>
      </c>
      <c r="OL66" s="161">
        <f>IFERROR(VLOOKUP(SUBSTITUTE(SUBSTITUTE(SUBSTITUTE($NC66,"~","~~"),"*","~*"),"?","~?"),'DADOS_RESTRICOES'!$M$2:$Q$54,2,FALSE),"")</f>
        <v/>
      </c>
      <c r="OM66" s="161">
        <f>COUNTIF($NS66:$NW66,1)</f>
        <v/>
      </c>
      <c r="ON66" s="161">
        <f>COUNTIF($NS66:$NW66,2)</f>
        <v/>
      </c>
      <c r="OO66" s="161">
        <f>COUNTIF($NS66:$NW66,3)</f>
        <v/>
      </c>
      <c r="OP66" s="161">
        <f>COUNTIF($NS66:$NW66,4)</f>
        <v/>
      </c>
      <c r="OQ66" s="161">
        <f>COUNTIF($NS66:$NW66,5)</f>
        <v/>
      </c>
      <c r="OR66" s="161">
        <f>COUNTIF($NS66:$NW66,6)</f>
        <v/>
      </c>
      <c r="OS66" s="161">
        <f>COUNTIF($OI66:$OJ66,1)</f>
        <v/>
      </c>
      <c r="OT66" s="161">
        <f>COUNTIF($OI66:$OJ66,2)+$OF66</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IF($MS66=0,0,(IF(COUNTIF($RK66:$RN66,"Salto")&gt;0,1,0)+IF(COUNTIF($RK66:$RN66,"Queima")&gt;0,1,0)+IF(COUNTIF($RK66:$RN66,"Estilhaço")&gt;0,1,0))*FLOOR($PD66/2,1))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SUBSTITUTE(SUBSTITUTE(SUBSTITUTE($NB66,"~","~~"),"*","~*"),"?","~?"),'DADOS_RESTRICOES'!$M$2:$Q$54,4,FALSE),0)+IFERROR(VLOOKUP(SUBSTITUTE(SUBSTITUTE(SUBSTITUTE($NC66,"~","~~"),"*","~*"),"?","~?"),'DADOS_RESTRICOES'!$M$2:$Q$54,4,FALSE),0)&gt;1,$OK66&amp;" e "&amp;$OL66&amp;" são as duas de frequência",""),IF(AND((COUNTIF($RK66:$RN66,"Rápido")+COUNTIF($OK66:$OL66,"Rápido"))&gt;0,(COUNTIF($MX66:$NA66,"Atrasar")+COUNTIF($OK66:$OL66,"Atrasar"))&gt;0),"Rápido não entra com Atrasar",""),IF(AND((COUNTIF($RK66:$RN66,"Reação")+COUNTIF($OK66:$OL66,"Reação"))&gt;0,(COUNTIF($RK66:$RN66,"Rápido")+COUNTIF($OK66:$OL66,"Rápido"))&gt;0),"Reação não entra com Rápido",""),IF(AND((COUNTIF($RK66:$RN66,"Reação")+COUNTIF($OK66:$OL66,"Reação"))&gt;0,(COUNTIF($RK66:$RN66,"Armado")+COUNTIF($OK66:$OL66,"Armado"))&gt;0),"Reação não entra com Armado",""),IF(AND((COUNTIF($RK66:$RN66,"Reação")+COUNTIF($OK66:$OL66,"Reação"))&gt;0,(COUNTIF($MX66:$NA66,"Atrasar")+COUNTIF($OK66:$OL66,"Atrasar"))&gt;0),"Reação não entra com Atrasar",""),IF(AND((COUNTIF($RK66:$RN66,"Reação")+COUNTIF($OK66:$OL66,"Reação"))&gt;0,(COUNTIF($MX66:$NA66,"Parado")+COUNTIF($OK66:$OL66,"Parado"))&gt;0),"Reação não entra com Parado",""),IF(AND((COUNTIF($MX66:$NA66,"Atrasar")+COUNTIF($OK66:$OL66,"Atrasar"))&gt;0,(COUNTIF($MX66:$NA66,"Parado")+COUNTIF($OK66:$OL66,"Parado"))&gt;0),"Atrasar não entra com Parado",""),IF(AND((COUNTIF($RK66:$RN66,"Armado")+COUNTIF($OK66:$OL66,"Armado"))&gt;0,(COUNTIF($MX66:$NA66,"Carregar")+COUNTIF($OK66:$OL66,"Carregar"))&gt;0),"Armado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Resistência",""),IF(AND(COUNTIF($RK66:$RN66,"Inescapável")&gt;0,OR($OU66&gt;1,$OV66&gt;0)),"Inescapável não aceita outra peça",""),IF(AND($MS66&gt;0,$PD66*IF(COUNTIF($RK66:$RN66,"Remate")&gt;0,1.25,1)+$PE66&gt;4*$MS66),($PD66*IF(COUNTIF($RK66:$RN66,"Remate")&gt;0,1.25,1)+$PE66)&amp;" dados somando repetições"&amp;IF(COUNTIF($RK66:$RN66,"Remate")&gt;0," e o Remate","")&amp;": o teto da Classe "&amp;$MS66&amp;" é "&amp;4*$MS66,""))),IF(AND($MX66&lt;&gt;"",COUNTIF('DADOS_MELHORIAS'!$O$2:$O$113,SUBSTITUTE(SUBSTITUTE(SUBSTITUTE($MX66,"~","~~"),"*","~*"),"?","~?"))=0),"Melhoria não cadastrada ou com erro: "&amp;$MX66,""),IF(AND($MY66&lt;&gt;"",COUNTIF('DADOS_MELHORIAS'!$O$2:$O$113,SUBSTITUTE(SUBSTITUTE(SUBSTITUTE($MY66,"~","~~"),"*","~*"),"?","~?"))=0),"Melhoria não cadastrada ou com erro: "&amp;$MY66,""),IF(AND($MZ66&lt;&gt;"",COUNTIF('DADOS_MELHORIAS'!$O$2:$O$113,SUBSTITUTE(SUBSTITUTE(SUBSTITUTE($MZ66,"~","~~"),"*","~*"),"?","~?"))=0),"Melhoria não cadastrada ou com erro: "&amp;$MZ66,""),IF(AND($NA66&lt;&gt;"",COUNTIF('DADOS_MELHORIAS'!$O$2:$O$113,SUBSTITUTE(SUBSTITUTE(SUBSTITUTE($NA66,"~","~~"),"*","~*"),"?","~?"))=0),"Melhoria não cadastrada ou com erro: "&amp;$NA66,""),IF(AND($NB66&lt;&gt;"",COUNTIF('DADOS_RESTRICOES'!$M$2:$M$54,SUBSTITUTE(SUBSTITUTE(SUBSTITUTE($NB66,"~","~~"),"*","~*"),"?","~?"))=0),"Restrição não cadastrada ou com erro: "&amp;$NB66,""),IF(AND($NC66&lt;&gt;"",COUNTIF('DADOS_RESTRICOES'!$M$2:$M$54,SUBSTITUTE(SUBSTITUTE(SUBSTITUTE($NC66,"~","~~"),"*","~*"),"?","~?"))=0),"Restrição não cadastrada ou com erro: "&amp;$NC66,"")))</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dela",IF(COUNTIF($OK66:$OL66,"Atrasar")&gt;0,"Sua Ação Completa",IF(COUNTIF($RK66:$RN66,"Rápido")&gt;0,"Sua Bônus",IF(COUNTIF($RK66:$RN66,"Reação")&gt;0,"Sua Reação","Sua Padrão")))&amp;" + a básica dela"&amp;IF(COUNTIF($RK66:$RN66,"Reação")&gt;0," e a coletiva","")&amp;IF(COUNTIF($OK66:$OL66,"Carregar")&gt;0," · em dois turnos","")))</f>
        <v/>
      </c>
      <c r="QC66" s="161">
        <f>IF($MW66&lt;&gt;"",$MW66,IF($NJ66=0,"",INDEX($AA$2:$AA$11,$NJ66)))</f>
        <v/>
      </c>
      <c r="QD66" s="161">
        <f>IF(OR($ND66=0,$NJ66=0),"",IF(COUNTIF($RK66:$RN66,"Inescapável")&gt;0,"Automático",IF($QC66="Ataque",IF($NH66="","Ataque","Ataque "&amp;IF(($NH66+2*IF(COUNTIF($RK66:$RN66,"Precisão")&gt;0,1,0))&gt;=0,"+","−")&amp;ABS(($NH66+2*IF(COUNTIF($RK66:$RN66,"Precisão")&gt;0,1,0))))&amp;IF($OD66&gt;0," · TR"&amp;IF($NI66="",""," CD "&amp;$NI66),""),IF(LEFT($QC66,2)="TR",$QC66&amp;IF($NI66="",""," · CD "&amp;$NI66)&amp;IF(COUNTIF($RK66:$RN66,"Certeiro")&gt;0,"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COUNTIF($RK66:$RN66,"Longe")+3*COUNTIF($RK66:$RN66,"Muito Longe")</f>
        <v/>
      </c>
      <c r="QG66" s="161">
        <f>COUNTIF($RK66:$RN66,"Maior")+3*COUNTIF($RK66:$RN66,"Muito Maior")</f>
        <v/>
      </c>
      <c r="QH66" s="161">
        <f>IF($NJ66=0,0,CHOOSE(1+INDEX($AC$2:$AC$11,$NJ66),0,$QF66,$QG66,$QF66+$QG66))</f>
        <v/>
      </c>
      <c r="QI66" s="161">
        <f>IF($NJ66=0,0,CHOOSE(1+INDEX($AD$2:$AD$11,$NJ66),0,$QF66,$QG66,$QF66+$QG66))</f>
        <v/>
      </c>
      <c r="QJ66" s="161">
        <f>IF(OR($ND66=0,$NJ66=0),"",INDEX($AI$2:$AN$41,($NJ66-1)*4+IF($MS66=0,1,IF($MS66&lt;=5,2,IF($MS66=6,3,4))),1+MIN(5,$QH66))&amp;INDEX($AO$2:$AT$41,($NJ66-1)*4+IF($MS66=0,1,IF($MS66&lt;=5,2,IF($MS66=6,3,4))),1+MIN(5,$QI66))&amp;IF(INDEX($AE$2:$AE$11,$NJ66)=1,IF(COUNTIF($RK66:$RN66,"Mais Um")&gt;0," · +"&amp;COUNTIF($RK66:$RN66,"Mais Um")&amp;IF(COUNTIF($RK66:$RN66,"Mais Um")&gt;1," alvos"," alvo"),"")&amp;IF(COUNTIF($RK66:$RN66,"Rajada")&gt;0,IF($MS66=0,"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c r="RK66">
        <f>IF($MX66="","",IFERROR(VLOOKUP(SUBSTITUTE(SUBSTITUTE(SUBSTITUTE($MX66,"~","~~"),"*","~*"),"?","~?"),'DADOS_MELHORIAS'!$O$2:$X$113,10,FALSE),$MX66))</f>
        <v/>
      </c>
      <c r="RL66">
        <f>IF($MY66="","",IFERROR(VLOOKUP(SUBSTITUTE(SUBSTITUTE(SUBSTITUTE($MY66,"~","~~"),"*","~*"),"?","~?"),'DADOS_MELHORIAS'!$O$2:$X$113,10,FALSE),$MY66))</f>
        <v/>
      </c>
      <c r="RM66">
        <f>IF($MZ66="","",IFERROR(VLOOKUP(SUBSTITUTE(SUBSTITUTE(SUBSTITUTE($MZ66,"~","~~"),"*","~*"),"?","~?"),'DADOS_MELHORIAS'!$O$2:$X$113,10,FALSE),$MZ66))</f>
        <v/>
      </c>
      <c r="RN66">
        <f>IF($NA66="","",IFERROR(VLOOKUP(SUBSTITUTE(SUBSTITUTE(SUBSTITUTE($NA66,"~","~~"),"*","~*"),"?","~?"),'DADOS_MELHORIAS'!$O$2:$X$113,10,FALSE),$NA66))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IFERROR(MATCH($MU67,$V$2:$V$11,0),0)</f>
        <v/>
      </c>
      <c r="NK67" s="161">
        <f>IFERROR(VLOOKUP(SUBSTITUTE(SUBSTITUTE(SUBSTITUTE($MX67,"~","~~"),"*","~*"),"?","~?"),'DADOS_MELHORIAS'!$AG$2:$AL$113,2,FALSE),"")</f>
        <v/>
      </c>
      <c r="NL67" s="161">
        <f>IFERROR(VLOOKUP(SUBSTITUTE(SUBSTITUTE(SUBSTITUTE($MY67,"~","~~"),"*","~*"),"?","~?"),'DADOS_MELHORIAS'!$AG$2:$AL$113,2,FALSE),"")</f>
        <v/>
      </c>
      <c r="NM67" s="161">
        <f>IFERROR(VLOOKUP(SUBSTITUTE(SUBSTITUTE(SUBSTITUTE($MZ67,"~","~~"),"*","~*"),"?","~?"),'DADOS_MELHORIAS'!$AG$2:$AL$113,2,FALSE),"")</f>
        <v/>
      </c>
      <c r="NN67" s="161">
        <f>IFERROR(VLOOKUP(SUBSTITUTE(SUBSTITUTE(SUBSTITUTE($NA67,"~","~~"),"*","~*"),"?","~?"),'DADOS_MELHORIAS'!$AG$2:$AL$113,2,FALSE),"")</f>
        <v/>
      </c>
      <c r="NO67" s="161">
        <f>IFERROR(VLOOKUP(SUBSTITUTE(SUBSTITUTE(SUBSTITUTE($MX67,"~","~~"),"*","~*"),"?","~?"),'DADOS_MELHORIAS'!$AG$2:$AL$113,3,FALSE),0)</f>
        <v/>
      </c>
      <c r="NP67" s="161">
        <f>IFERROR(VLOOKUP(SUBSTITUTE(SUBSTITUTE(SUBSTITUTE($MY67,"~","~~"),"*","~*"),"?","~?"),'DADOS_MELHORIAS'!$AG$2:$AL$113,3,FALSE),0)</f>
        <v/>
      </c>
      <c r="NQ67" s="161">
        <f>IFERROR(VLOOKUP(SUBSTITUTE(SUBSTITUTE(SUBSTITUTE($MZ67,"~","~~"),"*","~*"),"?","~?"),'DADOS_MELHORIAS'!$AG$2:$AL$113,3,FALSE),0)</f>
        <v/>
      </c>
      <c r="NR67" s="161">
        <f>IFERROR(VLOOKUP(SUBSTITUTE(SUBSTITUTE(SUBSTITUTE($NA67,"~","~~"),"*","~*"),"?","~?"),'DADOS_MELHORIAS'!$AG$2:$AL$113,3,FALSE),0)</f>
        <v/>
      </c>
      <c r="NS67" s="161">
        <f>IF($MS67=0,0,IF($NJ67=0,0,INDEX($X$2:$X$11,$NJ67)))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IF($NJ67=0,0,IF(INDEX($W$2:$W$11,$NJ67)="",0,IF((COUNTIF(INDEX($EL$2:$EP$13,$MO67,0),INDEX($W$2:$W$11,$NJ67))+COUNTIF(INDEX($QV$2:$QY$13,$MO67,0),INDEX($W$2:$W$11,$NJ67)))=0,1,0)))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SUBSTITUTE(SUBSTITUTE(SUBSTITUTE($MX67,"~","~~"),"*","~*"),"?","~?"),'DADOS_MELHORIAS'!$AG$2:$AL$113,4,FALSE),0)+IFERROR(VLOOKUP(SUBSTITUTE(SUBSTITUTE(SUBSTITUTE($MY67,"~","~~"),"*","~*"),"?","~?"),'DADOS_MELHORIAS'!$AG$2:$AL$113,4,FALSE),0)+IFERROR(VLOOKUP(SUBSTITUTE(SUBSTITUTE(SUBSTITUTE($MZ67,"~","~~"),"*","~*"),"?","~?"),'DADOS_MELHORIAS'!$AG$2:$AL$113,4,FALSE),0)+IFERROR(VLOOKUP(SUBSTITUTE(SUBSTITUTE(SUBSTITUTE($NA67,"~","~~"),"*","~*"),"?","~?"),'DADOS_MELHORIAS'!$AG$2:$AL$113,4,FALSE),0)</f>
        <v/>
      </c>
      <c r="OD67" s="161">
        <f>IFERROR(VLOOKUP(SUBSTITUTE(SUBSTITUTE(SUBSTITUTE($MX67,"~","~~"),"*","~*"),"?","~?"),'DADOS_MELHORIAS'!$AG$2:$AL$113,6,FALSE),0)+IFERROR(VLOOKUP(SUBSTITUTE(SUBSTITUTE(SUBSTITUTE($MY67,"~","~~"),"*","~*"),"?","~?"),'DADOS_MELHORIAS'!$AG$2:$AL$113,6,FALSE),0)+IFERROR(VLOOKUP(SUBSTITUTE(SUBSTITUTE(SUBSTITUTE($MZ67,"~","~~"),"*","~*"),"?","~?"),'DADOS_MELHORIAS'!$AG$2:$AL$113,6,FALSE),0)+IFERROR(VLOOKUP(SUBSTITUTE(SUBSTITUTE(SUBSTITUTE($NA67,"~","~~"),"*","~*"),"?","~?"),'DADOS_MELHORIAS'!$AG$2:$AL$113,6,FALSE),0)</f>
        <v/>
      </c>
      <c r="OE67" s="161">
        <f>TEXTJOIN(", ",TRUE,IF(IFERROR(VLOOKUP(SUBSTITUTE(SUBSTITUTE(SUBSTITUTE($MX67,"~","~~"),"*","~*"),"?","~?"),'DADOS_MELHORIAS'!$AG$2:$AL$113,5,FALSE),0)=1,$MX67,""),IF(IFERROR(VLOOKUP(SUBSTITUTE(SUBSTITUTE(SUBSTITUTE($MY67,"~","~~"),"*","~*"),"?","~?"),'DADOS_MELHORIAS'!$AG$2:$AL$113,5,FALSE),0)=1,$MY67,""),IF(IFERROR(VLOOKUP(SUBSTITUTE(SUBSTITUTE(SUBSTITUTE($MZ67,"~","~~"),"*","~*"),"?","~?"),'DADOS_MELHORIAS'!$AG$2:$AL$113,5,FALSE),0)=1,$MZ67,""),IF(IFERROR(VLOOKUP(SUBSTITUTE(SUBSTITUTE(SUBSTITUTE($NA67,"~","~~"),"*","~*"),"?","~?"),'DADOS_MELHORIAS'!$AG$2:$AL$113,5,FALSE),0)=1,$NA67,""))</f>
        <v/>
      </c>
      <c r="OF67" s="161">
        <f>IF($NJ67=0,0,INDEX($Y$2:$Y$11,$NJ67))</f>
        <v/>
      </c>
      <c r="OG67" s="161">
        <f>IF($NJ67=0,0,INDEX($Z$2:$Z$11,$NJ67))</f>
        <v/>
      </c>
      <c r="OH67" s="161">
        <f>IF($NJ67=0,0,INDEX($AB$2:$AB$11,$NJ67))</f>
        <v/>
      </c>
      <c r="OI67" s="161">
        <f>IFERROR(VLOOKUP(SUBSTITUTE(SUBSTITUTE(SUBSTITUTE($NB67,"~","~~"),"*","~*"),"?","~?"),'DADOS_RESTRICOES'!$M$2:$Q$54,3,FALSE),0)</f>
        <v/>
      </c>
      <c r="OJ67" s="161">
        <f>IFERROR(VLOOKUP(SUBSTITUTE(SUBSTITUTE(SUBSTITUTE($NC67,"~","~~"),"*","~*"),"?","~?"),'DADOS_RESTRICOES'!$M$2:$Q$54,3,FALSE),0)</f>
        <v/>
      </c>
      <c r="OK67" s="161">
        <f>IFERROR(VLOOKUP(SUBSTITUTE(SUBSTITUTE(SUBSTITUTE($NB67,"~","~~"),"*","~*"),"?","~?"),'DADOS_RESTRICOES'!$M$2:$Q$54,2,FALSE),"")</f>
        <v/>
      </c>
      <c r="OL67" s="161">
        <f>IFERROR(VLOOKUP(SUBSTITUTE(SUBSTITUTE(SUBSTITUTE($NC67,"~","~~"),"*","~*"),"?","~?"),'DADOS_RESTRICOES'!$M$2:$Q$54,2,FALSE),"")</f>
        <v/>
      </c>
      <c r="OM67" s="161">
        <f>COUNTIF($NS67:$NW67,1)</f>
        <v/>
      </c>
      <c r="ON67" s="161">
        <f>COUNTIF($NS67:$NW67,2)</f>
        <v/>
      </c>
      <c r="OO67" s="161">
        <f>COUNTIF($NS67:$NW67,3)</f>
        <v/>
      </c>
      <c r="OP67" s="161">
        <f>COUNTIF($NS67:$NW67,4)</f>
        <v/>
      </c>
      <c r="OQ67" s="161">
        <f>COUNTIF($NS67:$NW67,5)</f>
        <v/>
      </c>
      <c r="OR67" s="161">
        <f>COUNTIF($NS67:$NW67,6)</f>
        <v/>
      </c>
      <c r="OS67" s="161">
        <f>COUNTIF($OI67:$OJ67,1)</f>
        <v/>
      </c>
      <c r="OT67" s="161">
        <f>COUNTIF($OI67:$OJ67,2)+$OF67</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IF($MS67=0,0,(IF(COUNTIF($RK67:$RN67,"Salto")&gt;0,1,0)+IF(COUNTIF($RK67:$RN67,"Queima")&gt;0,1,0)+IF(COUNTIF($RK67:$RN67,"Estilhaço")&gt;0,1,0))*FLOOR($PD67/2,1))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SUBSTITUTE(SUBSTITUTE(SUBSTITUTE($NB67,"~","~~"),"*","~*"),"?","~?"),'DADOS_RESTRICOES'!$M$2:$Q$54,4,FALSE),0)+IFERROR(VLOOKUP(SUBSTITUTE(SUBSTITUTE(SUBSTITUTE($NC67,"~","~~"),"*","~*"),"?","~?"),'DADOS_RESTRICOES'!$M$2:$Q$54,4,FALSE),0)&gt;1,$OK67&amp;" e "&amp;$OL67&amp;" são as duas de frequência",""),IF(AND((COUNTIF($RK67:$RN67,"Rápido")+COUNTIF($OK67:$OL67,"Rápido"))&gt;0,(COUNTIF($MX67:$NA67,"Atrasar")+COUNTIF($OK67:$OL67,"Atrasar"))&gt;0),"Rápido não entra com Atrasar",""),IF(AND((COUNTIF($RK67:$RN67,"Reação")+COUNTIF($OK67:$OL67,"Reação"))&gt;0,(COUNTIF($RK67:$RN67,"Rápido")+COUNTIF($OK67:$OL67,"Rápido"))&gt;0),"Reação não entra com Rápido",""),IF(AND((COUNTIF($RK67:$RN67,"Reação")+COUNTIF($OK67:$OL67,"Reação"))&gt;0,(COUNTIF($RK67:$RN67,"Armado")+COUNTIF($OK67:$OL67,"Armado"))&gt;0),"Reação não entra com Armado",""),IF(AND((COUNTIF($RK67:$RN67,"Reação")+COUNTIF($OK67:$OL67,"Reação"))&gt;0,(COUNTIF($MX67:$NA67,"Atrasar")+COUNTIF($OK67:$OL67,"Atrasar"))&gt;0),"Reação não entra com Atrasar",""),IF(AND((COUNTIF($RK67:$RN67,"Reação")+COUNTIF($OK67:$OL67,"Reação"))&gt;0,(COUNTIF($MX67:$NA67,"Parado")+COUNTIF($OK67:$OL67,"Parado"))&gt;0),"Reação não entra com Parado",""),IF(AND((COUNTIF($MX67:$NA67,"Atrasar")+COUNTIF($OK67:$OL67,"Atrasar"))&gt;0,(COUNTIF($MX67:$NA67,"Parado")+COUNTIF($OK67:$OL67,"Parado"))&gt;0),"Atrasar não entra com Parado",""),IF(AND((COUNTIF($RK67:$RN67,"Armado")+COUNTIF($OK67:$OL67,"Armado"))&gt;0,(COUNTIF($MX67:$NA67,"Carregar")+COUNTIF($OK67:$OL67,"Carregar"))&gt;0),"Armado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Resistência",""),IF(AND(COUNTIF($RK67:$RN67,"Inescapável")&gt;0,OR($OU67&gt;1,$OV67&gt;0)),"Inescapável não aceita outra peça",""),IF(AND($MS67&gt;0,$PD67*IF(COUNTIF($RK67:$RN67,"Remate")&gt;0,1.25,1)+$PE67&gt;4*$MS67),($PD67*IF(COUNTIF($RK67:$RN67,"Remate")&gt;0,1.25,1)+$PE67)&amp;" dados somando repetições"&amp;IF(COUNTIF($RK67:$RN67,"Remate")&gt;0," e o Remate","")&amp;": o teto da Classe "&amp;$MS67&amp;" é "&amp;4*$MS67,""))),IF(AND($MX67&lt;&gt;"",COUNTIF('DADOS_MELHORIAS'!$O$2:$O$113,SUBSTITUTE(SUBSTITUTE(SUBSTITUTE($MX67,"~","~~"),"*","~*"),"?","~?"))=0),"Melhoria não cadastrada ou com erro: "&amp;$MX67,""),IF(AND($MY67&lt;&gt;"",COUNTIF('DADOS_MELHORIAS'!$O$2:$O$113,SUBSTITUTE(SUBSTITUTE(SUBSTITUTE($MY67,"~","~~"),"*","~*"),"?","~?"))=0),"Melhoria não cadastrada ou com erro: "&amp;$MY67,""),IF(AND($MZ67&lt;&gt;"",COUNTIF('DADOS_MELHORIAS'!$O$2:$O$113,SUBSTITUTE(SUBSTITUTE(SUBSTITUTE($MZ67,"~","~~"),"*","~*"),"?","~?"))=0),"Melhoria não cadastrada ou com erro: "&amp;$MZ67,""),IF(AND($NA67&lt;&gt;"",COUNTIF('DADOS_MELHORIAS'!$O$2:$O$113,SUBSTITUTE(SUBSTITUTE(SUBSTITUTE($NA67,"~","~~"),"*","~*"),"?","~?"))=0),"Melhoria não cadastrada ou com erro: "&amp;$NA67,""),IF(AND($NB67&lt;&gt;"",COUNTIF('DADOS_RESTRICOES'!$M$2:$M$54,SUBSTITUTE(SUBSTITUTE(SUBSTITUTE($NB67,"~","~~"),"*","~*"),"?","~?"))=0),"Restrição não cadastrada ou com erro: "&amp;$NB67,""),IF(AND($NC67&lt;&gt;"",COUNTIF('DADOS_RESTRICOES'!$M$2:$M$54,SUBSTITUTE(SUBSTITUTE(SUBSTITUTE($NC67,"~","~~"),"*","~*"),"?","~?"))=0),"Restrição não cadastrada ou com erro: "&amp;$NC67,"")))</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dela",IF(COUNTIF($OK67:$OL67,"Atrasar")&gt;0,"Sua Ação Completa",IF(COUNTIF($RK67:$RN67,"Rápido")&gt;0,"Sua Bônus",IF(COUNTIF($RK67:$RN67,"Reação")&gt;0,"Sua Reação","Sua Padrão")))&amp;" + a básica dela"&amp;IF(COUNTIF($RK67:$RN67,"Reação")&gt;0," e a coletiva","")&amp;IF(COUNTIF($OK67:$OL67,"Carregar")&gt;0," · em dois turnos","")))</f>
        <v/>
      </c>
      <c r="QC67" s="161">
        <f>IF($MW67&lt;&gt;"",$MW67,IF($NJ67=0,"",INDEX($AA$2:$AA$11,$NJ67)))</f>
        <v/>
      </c>
      <c r="QD67" s="161">
        <f>IF(OR($ND67=0,$NJ67=0),"",IF(COUNTIF($RK67:$RN67,"Inescapável")&gt;0,"Automático",IF($QC67="Ataque",IF($NH67="","Ataque","Ataque "&amp;IF(($NH67+2*IF(COUNTIF($RK67:$RN67,"Precisão")&gt;0,1,0))&gt;=0,"+","−")&amp;ABS(($NH67+2*IF(COUNTIF($RK67:$RN67,"Precisão")&gt;0,1,0))))&amp;IF($OD67&gt;0," · TR"&amp;IF($NI67="",""," CD "&amp;$NI67),""),IF(LEFT($QC67,2)="TR",$QC67&amp;IF($NI67="",""," · CD "&amp;$NI67)&amp;IF(COUNTIF($RK67:$RN67,"Certeiro")&gt;0,"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COUNTIF($RK67:$RN67,"Longe")+3*COUNTIF($RK67:$RN67,"Muito Longe")</f>
        <v/>
      </c>
      <c r="QG67" s="161">
        <f>COUNTIF($RK67:$RN67,"Maior")+3*COUNTIF($RK67:$RN67,"Muito Maior")</f>
        <v/>
      </c>
      <c r="QH67" s="161">
        <f>IF($NJ67=0,0,CHOOSE(1+INDEX($AC$2:$AC$11,$NJ67),0,$QF67,$QG67,$QF67+$QG67))</f>
        <v/>
      </c>
      <c r="QI67" s="161">
        <f>IF($NJ67=0,0,CHOOSE(1+INDEX($AD$2:$AD$11,$NJ67),0,$QF67,$QG67,$QF67+$QG67))</f>
        <v/>
      </c>
      <c r="QJ67" s="161">
        <f>IF(OR($ND67=0,$NJ67=0),"",INDEX($AI$2:$AN$41,($NJ67-1)*4+IF($MS67=0,1,IF($MS67&lt;=5,2,IF($MS67=6,3,4))),1+MIN(5,$QH67))&amp;INDEX($AO$2:$AT$41,($NJ67-1)*4+IF($MS67=0,1,IF($MS67&lt;=5,2,IF($MS67=6,3,4))),1+MIN(5,$QI67))&amp;IF(INDEX($AE$2:$AE$11,$NJ67)=1,IF(COUNTIF($RK67:$RN67,"Mais Um")&gt;0," · +"&amp;COUNTIF($RK67:$RN67,"Mais Um")&amp;IF(COUNTIF($RK67:$RN67,"Mais Um")&gt;1," alvos"," alvo"),"")&amp;IF(COUNTIF($RK67:$RN67,"Rajada")&gt;0,IF($MS67=0,"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c r="RK67">
        <f>IF($MX67="","",IFERROR(VLOOKUP(SUBSTITUTE(SUBSTITUTE(SUBSTITUTE($MX67,"~","~~"),"*","~*"),"?","~?"),'DADOS_MELHORIAS'!$O$2:$X$113,10,FALSE),$MX67))</f>
        <v/>
      </c>
      <c r="RL67">
        <f>IF($MY67="","",IFERROR(VLOOKUP(SUBSTITUTE(SUBSTITUTE(SUBSTITUTE($MY67,"~","~~"),"*","~*"),"?","~?"),'DADOS_MELHORIAS'!$O$2:$X$113,10,FALSE),$MY67))</f>
        <v/>
      </c>
      <c r="RM67">
        <f>IF($MZ67="","",IFERROR(VLOOKUP(SUBSTITUTE(SUBSTITUTE(SUBSTITUTE($MZ67,"~","~~"),"*","~*"),"?","~?"),'DADOS_MELHORIAS'!$O$2:$X$113,10,FALSE),$MZ67))</f>
        <v/>
      </c>
      <c r="RN67">
        <f>IF($NA67="","",IFERROR(VLOOKUP(SUBSTITUTE(SUBSTITUTE(SUBSTITUTE($NA67,"~","~~"),"*","~*"),"?","~?"),'DADOS_MELHORIAS'!$O$2:$X$113,10,FALSE),$NA67))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IFERROR(MATCH($MU68,$V$2:$V$11,0),0)</f>
        <v/>
      </c>
      <c r="NK68" s="161">
        <f>IFERROR(VLOOKUP(SUBSTITUTE(SUBSTITUTE(SUBSTITUTE($MX68,"~","~~"),"*","~*"),"?","~?"),'DADOS_MELHORIAS'!$AG$2:$AL$113,2,FALSE),"")</f>
        <v/>
      </c>
      <c r="NL68" s="161">
        <f>IFERROR(VLOOKUP(SUBSTITUTE(SUBSTITUTE(SUBSTITUTE($MY68,"~","~~"),"*","~*"),"?","~?"),'DADOS_MELHORIAS'!$AG$2:$AL$113,2,FALSE),"")</f>
        <v/>
      </c>
      <c r="NM68" s="161">
        <f>IFERROR(VLOOKUP(SUBSTITUTE(SUBSTITUTE(SUBSTITUTE($MZ68,"~","~~"),"*","~*"),"?","~?"),'DADOS_MELHORIAS'!$AG$2:$AL$113,2,FALSE),"")</f>
        <v/>
      </c>
      <c r="NN68" s="161">
        <f>IFERROR(VLOOKUP(SUBSTITUTE(SUBSTITUTE(SUBSTITUTE($NA68,"~","~~"),"*","~*"),"?","~?"),'DADOS_MELHORIAS'!$AG$2:$AL$113,2,FALSE),"")</f>
        <v/>
      </c>
      <c r="NO68" s="161">
        <f>IFERROR(VLOOKUP(SUBSTITUTE(SUBSTITUTE(SUBSTITUTE($MX68,"~","~~"),"*","~*"),"?","~?"),'DADOS_MELHORIAS'!$AG$2:$AL$113,3,FALSE),0)</f>
        <v/>
      </c>
      <c r="NP68" s="161">
        <f>IFERROR(VLOOKUP(SUBSTITUTE(SUBSTITUTE(SUBSTITUTE($MY68,"~","~~"),"*","~*"),"?","~?"),'DADOS_MELHORIAS'!$AG$2:$AL$113,3,FALSE),0)</f>
        <v/>
      </c>
      <c r="NQ68" s="161">
        <f>IFERROR(VLOOKUP(SUBSTITUTE(SUBSTITUTE(SUBSTITUTE($MZ68,"~","~~"),"*","~*"),"?","~?"),'DADOS_MELHORIAS'!$AG$2:$AL$113,3,FALSE),0)</f>
        <v/>
      </c>
      <c r="NR68" s="161">
        <f>IFERROR(VLOOKUP(SUBSTITUTE(SUBSTITUTE(SUBSTITUTE($NA68,"~","~~"),"*","~*"),"?","~?"),'DADOS_MELHORIAS'!$AG$2:$AL$113,3,FALSE),0)</f>
        <v/>
      </c>
      <c r="NS68" s="161">
        <f>IF($MS68=0,0,IF($NJ68=0,0,INDEX($X$2:$X$11,$NJ68)))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IF($NJ68=0,0,IF(INDEX($W$2:$W$11,$NJ68)="",0,IF((COUNTIF(INDEX($EL$2:$EP$13,$MO68,0),INDEX($W$2:$W$11,$NJ68))+COUNTIF(INDEX($QV$2:$QY$13,$MO68,0),INDEX($W$2:$W$11,$NJ68)))=0,1,0)))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SUBSTITUTE(SUBSTITUTE(SUBSTITUTE($MX68,"~","~~"),"*","~*"),"?","~?"),'DADOS_MELHORIAS'!$AG$2:$AL$113,4,FALSE),0)+IFERROR(VLOOKUP(SUBSTITUTE(SUBSTITUTE(SUBSTITUTE($MY68,"~","~~"),"*","~*"),"?","~?"),'DADOS_MELHORIAS'!$AG$2:$AL$113,4,FALSE),0)+IFERROR(VLOOKUP(SUBSTITUTE(SUBSTITUTE(SUBSTITUTE($MZ68,"~","~~"),"*","~*"),"?","~?"),'DADOS_MELHORIAS'!$AG$2:$AL$113,4,FALSE),0)+IFERROR(VLOOKUP(SUBSTITUTE(SUBSTITUTE(SUBSTITUTE($NA68,"~","~~"),"*","~*"),"?","~?"),'DADOS_MELHORIAS'!$AG$2:$AL$113,4,FALSE),0)</f>
        <v/>
      </c>
      <c r="OD68" s="161">
        <f>IFERROR(VLOOKUP(SUBSTITUTE(SUBSTITUTE(SUBSTITUTE($MX68,"~","~~"),"*","~*"),"?","~?"),'DADOS_MELHORIAS'!$AG$2:$AL$113,6,FALSE),0)+IFERROR(VLOOKUP(SUBSTITUTE(SUBSTITUTE(SUBSTITUTE($MY68,"~","~~"),"*","~*"),"?","~?"),'DADOS_MELHORIAS'!$AG$2:$AL$113,6,FALSE),0)+IFERROR(VLOOKUP(SUBSTITUTE(SUBSTITUTE(SUBSTITUTE($MZ68,"~","~~"),"*","~*"),"?","~?"),'DADOS_MELHORIAS'!$AG$2:$AL$113,6,FALSE),0)+IFERROR(VLOOKUP(SUBSTITUTE(SUBSTITUTE(SUBSTITUTE($NA68,"~","~~"),"*","~*"),"?","~?"),'DADOS_MELHORIAS'!$AG$2:$AL$113,6,FALSE),0)</f>
        <v/>
      </c>
      <c r="OE68" s="161">
        <f>TEXTJOIN(", ",TRUE,IF(IFERROR(VLOOKUP(SUBSTITUTE(SUBSTITUTE(SUBSTITUTE($MX68,"~","~~"),"*","~*"),"?","~?"),'DADOS_MELHORIAS'!$AG$2:$AL$113,5,FALSE),0)=1,$MX68,""),IF(IFERROR(VLOOKUP(SUBSTITUTE(SUBSTITUTE(SUBSTITUTE($MY68,"~","~~"),"*","~*"),"?","~?"),'DADOS_MELHORIAS'!$AG$2:$AL$113,5,FALSE),0)=1,$MY68,""),IF(IFERROR(VLOOKUP(SUBSTITUTE(SUBSTITUTE(SUBSTITUTE($MZ68,"~","~~"),"*","~*"),"?","~?"),'DADOS_MELHORIAS'!$AG$2:$AL$113,5,FALSE),0)=1,$MZ68,""),IF(IFERROR(VLOOKUP(SUBSTITUTE(SUBSTITUTE(SUBSTITUTE($NA68,"~","~~"),"*","~*"),"?","~?"),'DADOS_MELHORIAS'!$AG$2:$AL$113,5,FALSE),0)=1,$NA68,""))</f>
        <v/>
      </c>
      <c r="OF68" s="161">
        <f>IF($NJ68=0,0,INDEX($Y$2:$Y$11,$NJ68))</f>
        <v/>
      </c>
      <c r="OG68" s="161">
        <f>IF($NJ68=0,0,INDEX($Z$2:$Z$11,$NJ68))</f>
        <v/>
      </c>
      <c r="OH68" s="161">
        <f>IF($NJ68=0,0,INDEX($AB$2:$AB$11,$NJ68))</f>
        <v/>
      </c>
      <c r="OI68" s="161">
        <f>IFERROR(VLOOKUP(SUBSTITUTE(SUBSTITUTE(SUBSTITUTE($NB68,"~","~~"),"*","~*"),"?","~?"),'DADOS_RESTRICOES'!$M$2:$Q$54,3,FALSE),0)</f>
        <v/>
      </c>
      <c r="OJ68" s="161">
        <f>IFERROR(VLOOKUP(SUBSTITUTE(SUBSTITUTE(SUBSTITUTE($NC68,"~","~~"),"*","~*"),"?","~?"),'DADOS_RESTRICOES'!$M$2:$Q$54,3,FALSE),0)</f>
        <v/>
      </c>
      <c r="OK68" s="161">
        <f>IFERROR(VLOOKUP(SUBSTITUTE(SUBSTITUTE(SUBSTITUTE($NB68,"~","~~"),"*","~*"),"?","~?"),'DADOS_RESTRICOES'!$M$2:$Q$54,2,FALSE),"")</f>
        <v/>
      </c>
      <c r="OL68" s="161">
        <f>IFERROR(VLOOKUP(SUBSTITUTE(SUBSTITUTE(SUBSTITUTE($NC68,"~","~~"),"*","~*"),"?","~?"),'DADOS_RESTRICOES'!$M$2:$Q$54,2,FALSE),"")</f>
        <v/>
      </c>
      <c r="OM68" s="161">
        <f>COUNTIF($NS68:$NW68,1)</f>
        <v/>
      </c>
      <c r="ON68" s="161">
        <f>COUNTIF($NS68:$NW68,2)</f>
        <v/>
      </c>
      <c r="OO68" s="161">
        <f>COUNTIF($NS68:$NW68,3)</f>
        <v/>
      </c>
      <c r="OP68" s="161">
        <f>COUNTIF($NS68:$NW68,4)</f>
        <v/>
      </c>
      <c r="OQ68" s="161">
        <f>COUNTIF($NS68:$NW68,5)</f>
        <v/>
      </c>
      <c r="OR68" s="161">
        <f>COUNTIF($NS68:$NW68,6)</f>
        <v/>
      </c>
      <c r="OS68" s="161">
        <f>COUNTIF($OI68:$OJ68,1)</f>
        <v/>
      </c>
      <c r="OT68" s="161">
        <f>COUNTIF($OI68:$OJ68,2)+$OF68</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IF($MS68=0,0,(IF(COUNTIF($RK68:$RN68,"Salto")&gt;0,1,0)+IF(COUNTIF($RK68:$RN68,"Queima")&gt;0,1,0)+IF(COUNTIF($RK68:$RN68,"Estilhaço")&gt;0,1,0))*FLOOR($PD68/2,1))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SUBSTITUTE(SUBSTITUTE(SUBSTITUTE($NB68,"~","~~"),"*","~*"),"?","~?"),'DADOS_RESTRICOES'!$M$2:$Q$54,4,FALSE),0)+IFERROR(VLOOKUP(SUBSTITUTE(SUBSTITUTE(SUBSTITUTE($NC68,"~","~~"),"*","~*"),"?","~?"),'DADOS_RESTRICOES'!$M$2:$Q$54,4,FALSE),0)&gt;1,$OK68&amp;" e "&amp;$OL68&amp;" são as duas de frequência",""),IF(AND((COUNTIF($RK68:$RN68,"Rápido")+COUNTIF($OK68:$OL68,"Rápido"))&gt;0,(COUNTIF($MX68:$NA68,"Atrasar")+COUNTIF($OK68:$OL68,"Atrasar"))&gt;0),"Rápido não entra com Atrasar",""),IF(AND((COUNTIF($RK68:$RN68,"Reação")+COUNTIF($OK68:$OL68,"Reação"))&gt;0,(COUNTIF($RK68:$RN68,"Rápido")+COUNTIF($OK68:$OL68,"Rápido"))&gt;0),"Reação não entra com Rápido",""),IF(AND((COUNTIF($RK68:$RN68,"Reação")+COUNTIF($OK68:$OL68,"Reação"))&gt;0,(COUNTIF($RK68:$RN68,"Armado")+COUNTIF($OK68:$OL68,"Armado"))&gt;0),"Reação não entra com Armado",""),IF(AND((COUNTIF($RK68:$RN68,"Reação")+COUNTIF($OK68:$OL68,"Reação"))&gt;0,(COUNTIF($MX68:$NA68,"Atrasar")+COUNTIF($OK68:$OL68,"Atrasar"))&gt;0),"Reação não entra com Atrasar",""),IF(AND((COUNTIF($RK68:$RN68,"Reação")+COUNTIF($OK68:$OL68,"Reação"))&gt;0,(COUNTIF($MX68:$NA68,"Parado")+COUNTIF($OK68:$OL68,"Parado"))&gt;0),"Reação não entra com Parado",""),IF(AND((COUNTIF($MX68:$NA68,"Atrasar")+COUNTIF($OK68:$OL68,"Atrasar"))&gt;0,(COUNTIF($MX68:$NA68,"Parado")+COUNTIF($OK68:$OL68,"Parado"))&gt;0),"Atrasar não entra com Parado",""),IF(AND((COUNTIF($RK68:$RN68,"Armado")+COUNTIF($OK68:$OL68,"Armado"))&gt;0,(COUNTIF($MX68:$NA68,"Carregar")+COUNTIF($OK68:$OL68,"Carregar"))&gt;0),"Armado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Resistência",""),IF(AND(COUNTIF($RK68:$RN68,"Inescapável")&gt;0,OR($OU68&gt;1,$OV68&gt;0)),"Inescapável não aceita outra peça",""),IF(AND($MS68&gt;0,$PD68*IF(COUNTIF($RK68:$RN68,"Remate")&gt;0,1.25,1)+$PE68&gt;4*$MS68),($PD68*IF(COUNTIF($RK68:$RN68,"Remate")&gt;0,1.25,1)+$PE68)&amp;" dados somando repetições"&amp;IF(COUNTIF($RK68:$RN68,"Remate")&gt;0," e o Remate","")&amp;": o teto da Classe "&amp;$MS68&amp;" é "&amp;4*$MS68,""))),IF(AND($MX68&lt;&gt;"",COUNTIF('DADOS_MELHORIAS'!$O$2:$O$113,SUBSTITUTE(SUBSTITUTE(SUBSTITUTE($MX68,"~","~~"),"*","~*"),"?","~?"))=0),"Melhoria não cadastrada ou com erro: "&amp;$MX68,""),IF(AND($MY68&lt;&gt;"",COUNTIF('DADOS_MELHORIAS'!$O$2:$O$113,SUBSTITUTE(SUBSTITUTE(SUBSTITUTE($MY68,"~","~~"),"*","~*"),"?","~?"))=0),"Melhoria não cadastrada ou com erro: "&amp;$MY68,""),IF(AND($MZ68&lt;&gt;"",COUNTIF('DADOS_MELHORIAS'!$O$2:$O$113,SUBSTITUTE(SUBSTITUTE(SUBSTITUTE($MZ68,"~","~~"),"*","~*"),"?","~?"))=0),"Melhoria não cadastrada ou com erro: "&amp;$MZ68,""),IF(AND($NA68&lt;&gt;"",COUNTIF('DADOS_MELHORIAS'!$O$2:$O$113,SUBSTITUTE(SUBSTITUTE(SUBSTITUTE($NA68,"~","~~"),"*","~*"),"?","~?"))=0),"Melhoria não cadastrada ou com erro: "&amp;$NA68,""),IF(AND($NB68&lt;&gt;"",COUNTIF('DADOS_RESTRICOES'!$M$2:$M$54,SUBSTITUTE(SUBSTITUTE(SUBSTITUTE($NB68,"~","~~"),"*","~*"),"?","~?"))=0),"Restrição não cadastrada ou com erro: "&amp;$NB68,""),IF(AND($NC68&lt;&gt;"",COUNTIF('DADOS_RESTRICOES'!$M$2:$M$54,SUBSTITUTE(SUBSTITUTE(SUBSTITUTE($NC68,"~","~~"),"*","~*"),"?","~?"))=0),"Restrição não cadastrada ou com erro: "&amp;$NC68,"")))</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dela",IF(COUNTIF($OK68:$OL68,"Atrasar")&gt;0,"Sua Ação Completa",IF(COUNTIF($RK68:$RN68,"Rápido")&gt;0,"Sua Bônus",IF(COUNTIF($RK68:$RN68,"Reação")&gt;0,"Sua Reação","Sua Padrão")))&amp;" + a básica dela"&amp;IF(COUNTIF($RK68:$RN68,"Reação")&gt;0," e a coletiva","")&amp;IF(COUNTIF($OK68:$OL68,"Carregar")&gt;0," · em dois turnos","")))</f>
        <v/>
      </c>
      <c r="QC68" s="161">
        <f>IF($MW68&lt;&gt;"",$MW68,IF($NJ68=0,"",INDEX($AA$2:$AA$11,$NJ68)))</f>
        <v/>
      </c>
      <c r="QD68" s="161">
        <f>IF(OR($ND68=0,$NJ68=0),"",IF(COUNTIF($RK68:$RN68,"Inescapável")&gt;0,"Automático",IF($QC68="Ataque",IF($NH68="","Ataque","Ataque "&amp;IF(($NH68+2*IF(COUNTIF($RK68:$RN68,"Precisão")&gt;0,1,0))&gt;=0,"+","−")&amp;ABS(($NH68+2*IF(COUNTIF($RK68:$RN68,"Precisão")&gt;0,1,0))))&amp;IF($OD68&gt;0," · TR"&amp;IF($NI68="",""," CD "&amp;$NI68),""),IF(LEFT($QC68,2)="TR",$QC68&amp;IF($NI68="",""," · CD "&amp;$NI68)&amp;IF(COUNTIF($RK68:$RN68,"Certeiro")&gt;0,"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COUNTIF($RK68:$RN68,"Longe")+3*COUNTIF($RK68:$RN68,"Muito Longe")</f>
        <v/>
      </c>
      <c r="QG68" s="161">
        <f>COUNTIF($RK68:$RN68,"Maior")+3*COUNTIF($RK68:$RN68,"Muito Maior")</f>
        <v/>
      </c>
      <c r="QH68" s="161">
        <f>IF($NJ68=0,0,CHOOSE(1+INDEX($AC$2:$AC$11,$NJ68),0,$QF68,$QG68,$QF68+$QG68))</f>
        <v/>
      </c>
      <c r="QI68" s="161">
        <f>IF($NJ68=0,0,CHOOSE(1+INDEX($AD$2:$AD$11,$NJ68),0,$QF68,$QG68,$QF68+$QG68))</f>
        <v/>
      </c>
      <c r="QJ68" s="161">
        <f>IF(OR($ND68=0,$NJ68=0),"",INDEX($AI$2:$AN$41,($NJ68-1)*4+IF($MS68=0,1,IF($MS68&lt;=5,2,IF($MS68=6,3,4))),1+MIN(5,$QH68))&amp;INDEX($AO$2:$AT$41,($NJ68-1)*4+IF($MS68=0,1,IF($MS68&lt;=5,2,IF($MS68=6,3,4))),1+MIN(5,$QI68))&amp;IF(INDEX($AE$2:$AE$11,$NJ68)=1,IF(COUNTIF($RK68:$RN68,"Mais Um")&gt;0," · +"&amp;COUNTIF($RK68:$RN68,"Mais Um")&amp;IF(COUNTIF($RK68:$RN68,"Mais Um")&gt;1," alvos"," alvo"),"")&amp;IF(COUNTIF($RK68:$RN68,"Rajada")&gt;0,IF($MS68=0,"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c r="RK68">
        <f>IF($MX68="","",IFERROR(VLOOKUP(SUBSTITUTE(SUBSTITUTE(SUBSTITUTE($MX68,"~","~~"),"*","~*"),"?","~?"),'DADOS_MELHORIAS'!$O$2:$X$113,10,FALSE),$MX68))</f>
        <v/>
      </c>
      <c r="RL68">
        <f>IF($MY68="","",IFERROR(VLOOKUP(SUBSTITUTE(SUBSTITUTE(SUBSTITUTE($MY68,"~","~~"),"*","~*"),"?","~?"),'DADOS_MELHORIAS'!$O$2:$X$113,10,FALSE),$MY68))</f>
        <v/>
      </c>
      <c r="RM68">
        <f>IF($MZ68="","",IFERROR(VLOOKUP(SUBSTITUTE(SUBSTITUTE(SUBSTITUTE($MZ68,"~","~~"),"*","~*"),"?","~?"),'DADOS_MELHORIAS'!$O$2:$X$113,10,FALSE),$MZ68))</f>
        <v/>
      </c>
      <c r="RN68">
        <f>IF($NA68="","",IFERROR(VLOOKUP(SUBSTITUTE(SUBSTITUTE(SUBSTITUTE($NA68,"~","~~"),"*","~*"),"?","~?"),'DADOS_MELHORIAS'!$O$2:$X$113,10,FALSE),$NA68))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IFERROR(MATCH($MU69,$V$2:$V$11,0),0)</f>
        <v/>
      </c>
      <c r="NK69" s="161">
        <f>IFERROR(VLOOKUP(SUBSTITUTE(SUBSTITUTE(SUBSTITUTE($MX69,"~","~~"),"*","~*"),"?","~?"),'DADOS_MELHORIAS'!$AG$2:$AL$113,2,FALSE),"")</f>
        <v/>
      </c>
      <c r="NL69" s="161">
        <f>IFERROR(VLOOKUP(SUBSTITUTE(SUBSTITUTE(SUBSTITUTE($MY69,"~","~~"),"*","~*"),"?","~?"),'DADOS_MELHORIAS'!$AG$2:$AL$113,2,FALSE),"")</f>
        <v/>
      </c>
      <c r="NM69" s="161">
        <f>IFERROR(VLOOKUP(SUBSTITUTE(SUBSTITUTE(SUBSTITUTE($MZ69,"~","~~"),"*","~*"),"?","~?"),'DADOS_MELHORIAS'!$AG$2:$AL$113,2,FALSE),"")</f>
        <v/>
      </c>
      <c r="NN69" s="161">
        <f>IFERROR(VLOOKUP(SUBSTITUTE(SUBSTITUTE(SUBSTITUTE($NA69,"~","~~"),"*","~*"),"?","~?"),'DADOS_MELHORIAS'!$AG$2:$AL$113,2,FALSE),"")</f>
        <v/>
      </c>
      <c r="NO69" s="161">
        <f>IFERROR(VLOOKUP(SUBSTITUTE(SUBSTITUTE(SUBSTITUTE($MX69,"~","~~"),"*","~*"),"?","~?"),'DADOS_MELHORIAS'!$AG$2:$AL$113,3,FALSE),0)</f>
        <v/>
      </c>
      <c r="NP69" s="161">
        <f>IFERROR(VLOOKUP(SUBSTITUTE(SUBSTITUTE(SUBSTITUTE($MY69,"~","~~"),"*","~*"),"?","~?"),'DADOS_MELHORIAS'!$AG$2:$AL$113,3,FALSE),0)</f>
        <v/>
      </c>
      <c r="NQ69" s="161">
        <f>IFERROR(VLOOKUP(SUBSTITUTE(SUBSTITUTE(SUBSTITUTE($MZ69,"~","~~"),"*","~*"),"?","~?"),'DADOS_MELHORIAS'!$AG$2:$AL$113,3,FALSE),0)</f>
        <v/>
      </c>
      <c r="NR69" s="161">
        <f>IFERROR(VLOOKUP(SUBSTITUTE(SUBSTITUTE(SUBSTITUTE($NA69,"~","~~"),"*","~*"),"?","~?"),'DADOS_MELHORIAS'!$AG$2:$AL$113,3,FALSE),0)</f>
        <v/>
      </c>
      <c r="NS69" s="161">
        <f>IF($MS69=0,0,IF($NJ69=0,0,INDEX($X$2:$X$11,$NJ69)))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IF($NJ69=0,0,IF(INDEX($W$2:$W$11,$NJ69)="",0,IF((COUNTIF(INDEX($EL$2:$EP$13,$MO69,0),INDEX($W$2:$W$11,$NJ69))+COUNTIF(INDEX($QV$2:$QY$13,$MO69,0),INDEX($W$2:$W$11,$NJ69)))=0,1,0)))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SUBSTITUTE(SUBSTITUTE(SUBSTITUTE($MX69,"~","~~"),"*","~*"),"?","~?"),'DADOS_MELHORIAS'!$AG$2:$AL$113,4,FALSE),0)+IFERROR(VLOOKUP(SUBSTITUTE(SUBSTITUTE(SUBSTITUTE($MY69,"~","~~"),"*","~*"),"?","~?"),'DADOS_MELHORIAS'!$AG$2:$AL$113,4,FALSE),0)+IFERROR(VLOOKUP(SUBSTITUTE(SUBSTITUTE(SUBSTITUTE($MZ69,"~","~~"),"*","~*"),"?","~?"),'DADOS_MELHORIAS'!$AG$2:$AL$113,4,FALSE),0)+IFERROR(VLOOKUP(SUBSTITUTE(SUBSTITUTE(SUBSTITUTE($NA69,"~","~~"),"*","~*"),"?","~?"),'DADOS_MELHORIAS'!$AG$2:$AL$113,4,FALSE),0)</f>
        <v/>
      </c>
      <c r="OD69" s="161">
        <f>IFERROR(VLOOKUP(SUBSTITUTE(SUBSTITUTE(SUBSTITUTE($MX69,"~","~~"),"*","~*"),"?","~?"),'DADOS_MELHORIAS'!$AG$2:$AL$113,6,FALSE),0)+IFERROR(VLOOKUP(SUBSTITUTE(SUBSTITUTE(SUBSTITUTE($MY69,"~","~~"),"*","~*"),"?","~?"),'DADOS_MELHORIAS'!$AG$2:$AL$113,6,FALSE),0)+IFERROR(VLOOKUP(SUBSTITUTE(SUBSTITUTE(SUBSTITUTE($MZ69,"~","~~"),"*","~*"),"?","~?"),'DADOS_MELHORIAS'!$AG$2:$AL$113,6,FALSE),0)+IFERROR(VLOOKUP(SUBSTITUTE(SUBSTITUTE(SUBSTITUTE($NA69,"~","~~"),"*","~*"),"?","~?"),'DADOS_MELHORIAS'!$AG$2:$AL$113,6,FALSE),0)</f>
        <v/>
      </c>
      <c r="OE69" s="161">
        <f>TEXTJOIN(", ",TRUE,IF(IFERROR(VLOOKUP(SUBSTITUTE(SUBSTITUTE(SUBSTITUTE($MX69,"~","~~"),"*","~*"),"?","~?"),'DADOS_MELHORIAS'!$AG$2:$AL$113,5,FALSE),0)=1,$MX69,""),IF(IFERROR(VLOOKUP(SUBSTITUTE(SUBSTITUTE(SUBSTITUTE($MY69,"~","~~"),"*","~*"),"?","~?"),'DADOS_MELHORIAS'!$AG$2:$AL$113,5,FALSE),0)=1,$MY69,""),IF(IFERROR(VLOOKUP(SUBSTITUTE(SUBSTITUTE(SUBSTITUTE($MZ69,"~","~~"),"*","~*"),"?","~?"),'DADOS_MELHORIAS'!$AG$2:$AL$113,5,FALSE),0)=1,$MZ69,""),IF(IFERROR(VLOOKUP(SUBSTITUTE(SUBSTITUTE(SUBSTITUTE($NA69,"~","~~"),"*","~*"),"?","~?"),'DADOS_MELHORIAS'!$AG$2:$AL$113,5,FALSE),0)=1,$NA69,""))</f>
        <v/>
      </c>
      <c r="OF69" s="161">
        <f>IF($NJ69=0,0,INDEX($Y$2:$Y$11,$NJ69))</f>
        <v/>
      </c>
      <c r="OG69" s="161">
        <f>IF($NJ69=0,0,INDEX($Z$2:$Z$11,$NJ69))</f>
        <v/>
      </c>
      <c r="OH69" s="161">
        <f>IF($NJ69=0,0,INDEX($AB$2:$AB$11,$NJ69))</f>
        <v/>
      </c>
      <c r="OI69" s="161">
        <f>IFERROR(VLOOKUP(SUBSTITUTE(SUBSTITUTE(SUBSTITUTE($NB69,"~","~~"),"*","~*"),"?","~?"),'DADOS_RESTRICOES'!$M$2:$Q$54,3,FALSE),0)</f>
        <v/>
      </c>
      <c r="OJ69" s="161">
        <f>IFERROR(VLOOKUP(SUBSTITUTE(SUBSTITUTE(SUBSTITUTE($NC69,"~","~~"),"*","~*"),"?","~?"),'DADOS_RESTRICOES'!$M$2:$Q$54,3,FALSE),0)</f>
        <v/>
      </c>
      <c r="OK69" s="161">
        <f>IFERROR(VLOOKUP(SUBSTITUTE(SUBSTITUTE(SUBSTITUTE($NB69,"~","~~"),"*","~*"),"?","~?"),'DADOS_RESTRICOES'!$M$2:$Q$54,2,FALSE),"")</f>
        <v/>
      </c>
      <c r="OL69" s="161">
        <f>IFERROR(VLOOKUP(SUBSTITUTE(SUBSTITUTE(SUBSTITUTE($NC69,"~","~~"),"*","~*"),"?","~?"),'DADOS_RESTRICOES'!$M$2:$Q$54,2,FALSE),"")</f>
        <v/>
      </c>
      <c r="OM69" s="161">
        <f>COUNTIF($NS69:$NW69,1)</f>
        <v/>
      </c>
      <c r="ON69" s="161">
        <f>COUNTIF($NS69:$NW69,2)</f>
        <v/>
      </c>
      <c r="OO69" s="161">
        <f>COUNTIF($NS69:$NW69,3)</f>
        <v/>
      </c>
      <c r="OP69" s="161">
        <f>COUNTIF($NS69:$NW69,4)</f>
        <v/>
      </c>
      <c r="OQ69" s="161">
        <f>COUNTIF($NS69:$NW69,5)</f>
        <v/>
      </c>
      <c r="OR69" s="161">
        <f>COUNTIF($NS69:$NW69,6)</f>
        <v/>
      </c>
      <c r="OS69" s="161">
        <f>COUNTIF($OI69:$OJ69,1)</f>
        <v/>
      </c>
      <c r="OT69" s="161">
        <f>COUNTIF($OI69:$OJ69,2)+$OF69</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IF($MS69=0,0,(IF(COUNTIF($RK69:$RN69,"Salto")&gt;0,1,0)+IF(COUNTIF($RK69:$RN69,"Queima")&gt;0,1,0)+IF(COUNTIF($RK69:$RN69,"Estilhaço")&gt;0,1,0))*FLOOR($PD69/2,1))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SUBSTITUTE(SUBSTITUTE(SUBSTITUTE($NB69,"~","~~"),"*","~*"),"?","~?"),'DADOS_RESTRICOES'!$M$2:$Q$54,4,FALSE),0)+IFERROR(VLOOKUP(SUBSTITUTE(SUBSTITUTE(SUBSTITUTE($NC69,"~","~~"),"*","~*"),"?","~?"),'DADOS_RESTRICOES'!$M$2:$Q$54,4,FALSE),0)&gt;1,$OK69&amp;" e "&amp;$OL69&amp;" são as duas de frequência",""),IF(AND((COUNTIF($RK69:$RN69,"Rápido")+COUNTIF($OK69:$OL69,"Rápido"))&gt;0,(COUNTIF($MX69:$NA69,"Atrasar")+COUNTIF($OK69:$OL69,"Atrasar"))&gt;0),"Rápido não entra com Atrasar",""),IF(AND((COUNTIF($RK69:$RN69,"Reação")+COUNTIF($OK69:$OL69,"Reação"))&gt;0,(COUNTIF($RK69:$RN69,"Rápido")+COUNTIF($OK69:$OL69,"Rápido"))&gt;0),"Reação não entra com Rápido",""),IF(AND((COUNTIF($RK69:$RN69,"Reação")+COUNTIF($OK69:$OL69,"Reação"))&gt;0,(COUNTIF($RK69:$RN69,"Armado")+COUNTIF($OK69:$OL69,"Armado"))&gt;0),"Reação não entra com Armado",""),IF(AND((COUNTIF($RK69:$RN69,"Reação")+COUNTIF($OK69:$OL69,"Reação"))&gt;0,(COUNTIF($MX69:$NA69,"Atrasar")+COUNTIF($OK69:$OL69,"Atrasar"))&gt;0),"Reação não entra com Atrasar",""),IF(AND((COUNTIF($RK69:$RN69,"Reação")+COUNTIF($OK69:$OL69,"Reação"))&gt;0,(COUNTIF($MX69:$NA69,"Parado")+COUNTIF($OK69:$OL69,"Parado"))&gt;0),"Reação não entra com Parado",""),IF(AND((COUNTIF($MX69:$NA69,"Atrasar")+COUNTIF($OK69:$OL69,"Atrasar"))&gt;0,(COUNTIF($MX69:$NA69,"Parado")+COUNTIF($OK69:$OL69,"Parado"))&gt;0),"Atrasar não entra com Parado",""),IF(AND((COUNTIF($RK69:$RN69,"Armado")+COUNTIF($OK69:$OL69,"Armado"))&gt;0,(COUNTIF($MX69:$NA69,"Carregar")+COUNTIF($OK69:$OL69,"Carregar"))&gt;0),"Armado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Resistência",""),IF(AND(COUNTIF($RK69:$RN69,"Inescapável")&gt;0,OR($OU69&gt;1,$OV69&gt;0)),"Inescapável não aceita outra peça",""),IF(AND($MS69&gt;0,$PD69*IF(COUNTIF($RK69:$RN69,"Remate")&gt;0,1.25,1)+$PE69&gt;4*$MS69),($PD69*IF(COUNTIF($RK69:$RN69,"Remate")&gt;0,1.25,1)+$PE69)&amp;" dados somando repetições"&amp;IF(COUNTIF($RK69:$RN69,"Remate")&gt;0," e o Remate","")&amp;": o teto da Classe "&amp;$MS69&amp;" é "&amp;4*$MS69,""))),IF(AND($MX69&lt;&gt;"",COUNTIF('DADOS_MELHORIAS'!$O$2:$O$113,SUBSTITUTE(SUBSTITUTE(SUBSTITUTE($MX69,"~","~~"),"*","~*"),"?","~?"))=0),"Melhoria não cadastrada ou com erro: "&amp;$MX69,""),IF(AND($MY69&lt;&gt;"",COUNTIF('DADOS_MELHORIAS'!$O$2:$O$113,SUBSTITUTE(SUBSTITUTE(SUBSTITUTE($MY69,"~","~~"),"*","~*"),"?","~?"))=0),"Melhoria não cadastrada ou com erro: "&amp;$MY69,""),IF(AND($MZ69&lt;&gt;"",COUNTIF('DADOS_MELHORIAS'!$O$2:$O$113,SUBSTITUTE(SUBSTITUTE(SUBSTITUTE($MZ69,"~","~~"),"*","~*"),"?","~?"))=0),"Melhoria não cadastrada ou com erro: "&amp;$MZ69,""),IF(AND($NA69&lt;&gt;"",COUNTIF('DADOS_MELHORIAS'!$O$2:$O$113,SUBSTITUTE(SUBSTITUTE(SUBSTITUTE($NA69,"~","~~"),"*","~*"),"?","~?"))=0),"Melhoria não cadastrada ou com erro: "&amp;$NA69,""),IF(AND($NB69&lt;&gt;"",COUNTIF('DADOS_RESTRICOES'!$M$2:$M$54,SUBSTITUTE(SUBSTITUTE(SUBSTITUTE($NB69,"~","~~"),"*","~*"),"?","~?"))=0),"Restrição não cadastrada ou com erro: "&amp;$NB69,""),IF(AND($NC69&lt;&gt;"",COUNTIF('DADOS_RESTRICOES'!$M$2:$M$54,SUBSTITUTE(SUBSTITUTE(SUBSTITUTE($NC69,"~","~~"),"*","~*"),"?","~?"))=0),"Restrição não cadastrada ou com erro: "&amp;$NC69,"")))</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dela",IF(COUNTIF($OK69:$OL69,"Atrasar")&gt;0,"Sua Ação Completa",IF(COUNTIF($RK69:$RN69,"Rápido")&gt;0,"Sua Bônus",IF(COUNTIF($RK69:$RN69,"Reação")&gt;0,"Sua Reação","Sua Padrão")))&amp;" + a básica dela"&amp;IF(COUNTIF($RK69:$RN69,"Reação")&gt;0," e a coletiva","")&amp;IF(COUNTIF($OK69:$OL69,"Carregar")&gt;0," · em dois turnos","")))</f>
        <v/>
      </c>
      <c r="QC69" s="161">
        <f>IF($MW69&lt;&gt;"",$MW69,IF($NJ69=0,"",INDEX($AA$2:$AA$11,$NJ69)))</f>
        <v/>
      </c>
      <c r="QD69" s="161">
        <f>IF(OR($ND69=0,$NJ69=0),"",IF(COUNTIF($RK69:$RN69,"Inescapável")&gt;0,"Automático",IF($QC69="Ataque",IF($NH69="","Ataque","Ataque "&amp;IF(($NH69+2*IF(COUNTIF($RK69:$RN69,"Precisão")&gt;0,1,0))&gt;=0,"+","−")&amp;ABS(($NH69+2*IF(COUNTIF($RK69:$RN69,"Precisão")&gt;0,1,0))))&amp;IF($OD69&gt;0," · TR"&amp;IF($NI69="",""," CD "&amp;$NI69),""),IF(LEFT($QC69,2)="TR",$QC69&amp;IF($NI69="",""," · CD "&amp;$NI69)&amp;IF(COUNTIF($RK69:$RN69,"Certeiro")&gt;0,"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COUNTIF($RK69:$RN69,"Longe")+3*COUNTIF($RK69:$RN69,"Muito Longe")</f>
        <v/>
      </c>
      <c r="QG69" s="161">
        <f>COUNTIF($RK69:$RN69,"Maior")+3*COUNTIF($RK69:$RN69,"Muito Maior")</f>
        <v/>
      </c>
      <c r="QH69" s="161">
        <f>IF($NJ69=0,0,CHOOSE(1+INDEX($AC$2:$AC$11,$NJ69),0,$QF69,$QG69,$QF69+$QG69))</f>
        <v/>
      </c>
      <c r="QI69" s="161">
        <f>IF($NJ69=0,0,CHOOSE(1+INDEX($AD$2:$AD$11,$NJ69),0,$QF69,$QG69,$QF69+$QG69))</f>
        <v/>
      </c>
      <c r="QJ69" s="161">
        <f>IF(OR($ND69=0,$NJ69=0),"",INDEX($AI$2:$AN$41,($NJ69-1)*4+IF($MS69=0,1,IF($MS69&lt;=5,2,IF($MS69=6,3,4))),1+MIN(5,$QH69))&amp;INDEX($AO$2:$AT$41,($NJ69-1)*4+IF($MS69=0,1,IF($MS69&lt;=5,2,IF($MS69=6,3,4))),1+MIN(5,$QI69))&amp;IF(INDEX($AE$2:$AE$11,$NJ69)=1,IF(COUNTIF($RK69:$RN69,"Mais Um")&gt;0," · +"&amp;COUNTIF($RK69:$RN69,"Mais Um")&amp;IF(COUNTIF($RK69:$RN69,"Mais Um")&gt;1," alvos"," alvo"),"")&amp;IF(COUNTIF($RK69:$RN69,"Rajada")&gt;0,IF($MS69=0,"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c r="RK69">
        <f>IF($MX69="","",IFERROR(VLOOKUP(SUBSTITUTE(SUBSTITUTE(SUBSTITUTE($MX69,"~","~~"),"*","~*"),"?","~?"),'DADOS_MELHORIAS'!$O$2:$X$113,10,FALSE),$MX69))</f>
        <v/>
      </c>
      <c r="RL69">
        <f>IF($MY69="","",IFERROR(VLOOKUP(SUBSTITUTE(SUBSTITUTE(SUBSTITUTE($MY69,"~","~~"),"*","~*"),"?","~?"),'DADOS_MELHORIAS'!$O$2:$X$113,10,FALSE),$MY69))</f>
        <v/>
      </c>
      <c r="RM69">
        <f>IF($MZ69="","",IFERROR(VLOOKUP(SUBSTITUTE(SUBSTITUTE(SUBSTITUTE($MZ69,"~","~~"),"*","~*"),"?","~?"),'DADOS_MELHORIAS'!$O$2:$X$113,10,FALSE),$MZ69))</f>
        <v/>
      </c>
      <c r="RN69">
        <f>IF($NA69="","",IFERROR(VLOOKUP(SUBSTITUTE(SUBSTITUTE(SUBSTITUTE($NA69,"~","~~"),"*","~*"),"?","~?"),'DADOS_MELHORIAS'!$O$2:$X$113,10,FALSE),$NA69))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IFERROR(MATCH($MU70,$V$2:$V$11,0),0)</f>
        <v/>
      </c>
      <c r="NK70" s="161">
        <f>IFERROR(VLOOKUP(SUBSTITUTE(SUBSTITUTE(SUBSTITUTE($MX70,"~","~~"),"*","~*"),"?","~?"),'DADOS_MELHORIAS'!$AG$2:$AL$113,2,FALSE),"")</f>
        <v/>
      </c>
      <c r="NL70" s="161">
        <f>IFERROR(VLOOKUP(SUBSTITUTE(SUBSTITUTE(SUBSTITUTE($MY70,"~","~~"),"*","~*"),"?","~?"),'DADOS_MELHORIAS'!$AG$2:$AL$113,2,FALSE),"")</f>
        <v/>
      </c>
      <c r="NM70" s="161">
        <f>IFERROR(VLOOKUP(SUBSTITUTE(SUBSTITUTE(SUBSTITUTE($MZ70,"~","~~"),"*","~*"),"?","~?"),'DADOS_MELHORIAS'!$AG$2:$AL$113,2,FALSE),"")</f>
        <v/>
      </c>
      <c r="NN70" s="161">
        <f>IFERROR(VLOOKUP(SUBSTITUTE(SUBSTITUTE(SUBSTITUTE($NA70,"~","~~"),"*","~*"),"?","~?"),'DADOS_MELHORIAS'!$AG$2:$AL$113,2,FALSE),"")</f>
        <v/>
      </c>
      <c r="NO70" s="161">
        <f>IFERROR(VLOOKUP(SUBSTITUTE(SUBSTITUTE(SUBSTITUTE($MX70,"~","~~"),"*","~*"),"?","~?"),'DADOS_MELHORIAS'!$AG$2:$AL$113,3,FALSE),0)</f>
        <v/>
      </c>
      <c r="NP70" s="161">
        <f>IFERROR(VLOOKUP(SUBSTITUTE(SUBSTITUTE(SUBSTITUTE($MY70,"~","~~"),"*","~*"),"?","~?"),'DADOS_MELHORIAS'!$AG$2:$AL$113,3,FALSE),0)</f>
        <v/>
      </c>
      <c r="NQ70" s="161">
        <f>IFERROR(VLOOKUP(SUBSTITUTE(SUBSTITUTE(SUBSTITUTE($MZ70,"~","~~"),"*","~*"),"?","~?"),'DADOS_MELHORIAS'!$AG$2:$AL$113,3,FALSE),0)</f>
        <v/>
      </c>
      <c r="NR70" s="161">
        <f>IFERROR(VLOOKUP(SUBSTITUTE(SUBSTITUTE(SUBSTITUTE($NA70,"~","~~"),"*","~*"),"?","~?"),'DADOS_MELHORIAS'!$AG$2:$AL$113,3,FALSE),0)</f>
        <v/>
      </c>
      <c r="NS70" s="161">
        <f>IF($MS70=0,0,IF($NJ70=0,0,INDEX($X$2:$X$11,$NJ70)))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IF($NJ70=0,0,IF(INDEX($W$2:$W$11,$NJ70)="",0,IF((COUNTIF(INDEX($EL$2:$EP$13,$MO70,0),INDEX($W$2:$W$11,$NJ70))+COUNTIF(INDEX($QV$2:$QY$13,$MO70,0),INDEX($W$2:$W$11,$NJ70)))=0,1,0)))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SUBSTITUTE(SUBSTITUTE(SUBSTITUTE($MX70,"~","~~"),"*","~*"),"?","~?"),'DADOS_MELHORIAS'!$AG$2:$AL$113,4,FALSE),0)+IFERROR(VLOOKUP(SUBSTITUTE(SUBSTITUTE(SUBSTITUTE($MY70,"~","~~"),"*","~*"),"?","~?"),'DADOS_MELHORIAS'!$AG$2:$AL$113,4,FALSE),0)+IFERROR(VLOOKUP(SUBSTITUTE(SUBSTITUTE(SUBSTITUTE($MZ70,"~","~~"),"*","~*"),"?","~?"),'DADOS_MELHORIAS'!$AG$2:$AL$113,4,FALSE),0)+IFERROR(VLOOKUP(SUBSTITUTE(SUBSTITUTE(SUBSTITUTE($NA70,"~","~~"),"*","~*"),"?","~?"),'DADOS_MELHORIAS'!$AG$2:$AL$113,4,FALSE),0)</f>
        <v/>
      </c>
      <c r="OD70" s="161">
        <f>IFERROR(VLOOKUP(SUBSTITUTE(SUBSTITUTE(SUBSTITUTE($MX70,"~","~~"),"*","~*"),"?","~?"),'DADOS_MELHORIAS'!$AG$2:$AL$113,6,FALSE),0)+IFERROR(VLOOKUP(SUBSTITUTE(SUBSTITUTE(SUBSTITUTE($MY70,"~","~~"),"*","~*"),"?","~?"),'DADOS_MELHORIAS'!$AG$2:$AL$113,6,FALSE),0)+IFERROR(VLOOKUP(SUBSTITUTE(SUBSTITUTE(SUBSTITUTE($MZ70,"~","~~"),"*","~*"),"?","~?"),'DADOS_MELHORIAS'!$AG$2:$AL$113,6,FALSE),0)+IFERROR(VLOOKUP(SUBSTITUTE(SUBSTITUTE(SUBSTITUTE($NA70,"~","~~"),"*","~*"),"?","~?"),'DADOS_MELHORIAS'!$AG$2:$AL$113,6,FALSE),0)</f>
        <v/>
      </c>
      <c r="OE70" s="161">
        <f>TEXTJOIN(", ",TRUE,IF(IFERROR(VLOOKUP(SUBSTITUTE(SUBSTITUTE(SUBSTITUTE($MX70,"~","~~"),"*","~*"),"?","~?"),'DADOS_MELHORIAS'!$AG$2:$AL$113,5,FALSE),0)=1,$MX70,""),IF(IFERROR(VLOOKUP(SUBSTITUTE(SUBSTITUTE(SUBSTITUTE($MY70,"~","~~"),"*","~*"),"?","~?"),'DADOS_MELHORIAS'!$AG$2:$AL$113,5,FALSE),0)=1,$MY70,""),IF(IFERROR(VLOOKUP(SUBSTITUTE(SUBSTITUTE(SUBSTITUTE($MZ70,"~","~~"),"*","~*"),"?","~?"),'DADOS_MELHORIAS'!$AG$2:$AL$113,5,FALSE),0)=1,$MZ70,""),IF(IFERROR(VLOOKUP(SUBSTITUTE(SUBSTITUTE(SUBSTITUTE($NA70,"~","~~"),"*","~*"),"?","~?"),'DADOS_MELHORIAS'!$AG$2:$AL$113,5,FALSE),0)=1,$NA70,""))</f>
        <v/>
      </c>
      <c r="OF70" s="161">
        <f>IF($NJ70=0,0,INDEX($Y$2:$Y$11,$NJ70))</f>
        <v/>
      </c>
      <c r="OG70" s="161">
        <f>IF($NJ70=0,0,INDEX($Z$2:$Z$11,$NJ70))</f>
        <v/>
      </c>
      <c r="OH70" s="161">
        <f>IF($NJ70=0,0,INDEX($AB$2:$AB$11,$NJ70))</f>
        <v/>
      </c>
      <c r="OI70" s="161">
        <f>IFERROR(VLOOKUP(SUBSTITUTE(SUBSTITUTE(SUBSTITUTE($NB70,"~","~~"),"*","~*"),"?","~?"),'DADOS_RESTRICOES'!$M$2:$Q$54,3,FALSE),0)</f>
        <v/>
      </c>
      <c r="OJ70" s="161">
        <f>IFERROR(VLOOKUP(SUBSTITUTE(SUBSTITUTE(SUBSTITUTE($NC70,"~","~~"),"*","~*"),"?","~?"),'DADOS_RESTRICOES'!$M$2:$Q$54,3,FALSE),0)</f>
        <v/>
      </c>
      <c r="OK70" s="161">
        <f>IFERROR(VLOOKUP(SUBSTITUTE(SUBSTITUTE(SUBSTITUTE($NB70,"~","~~"),"*","~*"),"?","~?"),'DADOS_RESTRICOES'!$M$2:$Q$54,2,FALSE),"")</f>
        <v/>
      </c>
      <c r="OL70" s="161">
        <f>IFERROR(VLOOKUP(SUBSTITUTE(SUBSTITUTE(SUBSTITUTE($NC70,"~","~~"),"*","~*"),"?","~?"),'DADOS_RESTRICOES'!$M$2:$Q$54,2,FALSE),"")</f>
        <v/>
      </c>
      <c r="OM70" s="161">
        <f>COUNTIF($NS70:$NW70,1)</f>
        <v/>
      </c>
      <c r="ON70" s="161">
        <f>COUNTIF($NS70:$NW70,2)</f>
        <v/>
      </c>
      <c r="OO70" s="161">
        <f>COUNTIF($NS70:$NW70,3)</f>
        <v/>
      </c>
      <c r="OP70" s="161">
        <f>COUNTIF($NS70:$NW70,4)</f>
        <v/>
      </c>
      <c r="OQ70" s="161">
        <f>COUNTIF($NS70:$NW70,5)</f>
        <v/>
      </c>
      <c r="OR70" s="161">
        <f>COUNTIF($NS70:$NW70,6)</f>
        <v/>
      </c>
      <c r="OS70" s="161">
        <f>COUNTIF($OI70:$OJ70,1)</f>
        <v/>
      </c>
      <c r="OT70" s="161">
        <f>COUNTIF($OI70:$OJ70,2)+$OF70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IF($MS70=0,0,(IF(COUNTIF($RK70:$RN70,"Salto")&gt;0,1,0)+IF(COUNTIF($RK70:$RN70,"Queima")&gt;0,1,0)+IF(COUNTIF($RK70:$RN70,"Estilhaço")&gt;0,1,0))*FLOOR($PD70/2,1))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SUBSTITUTE(SUBSTITUTE(SUBSTITUTE($NB70,"~","~~"),"*","~*"),"?","~?"),'DADOS_RESTRICOES'!$M$2:$Q$54,4,FALSE),0)+IFERROR(VLOOKUP(SUBSTITUTE(SUBSTITUTE(SUBSTITUTE($NC70,"~","~~"),"*","~*"),"?","~?"),'DADOS_RESTRICOES'!$M$2:$Q$54,4,FALSE),0)&gt;1,$OK70&amp;" e "&amp;$OL70&amp;" são as duas de frequência",""),IF(AND((COUNTIF($RK70:$RN70,"Rápido")+COUNTIF($OK70:$OL70,"Rápido"))&gt;0,(COUNTIF($MX70:$NA70,"Atrasar")+COUNTIF($OK70:$OL70,"Atrasar"))&gt;0),"Rápido não entra com Atrasar",""),IF(AND((COUNTIF($RK70:$RN70,"Reação")+COUNTIF($OK70:$OL70,"Reação"))&gt;0,(COUNTIF($RK70:$RN70,"Rápido")+COUNTIF($OK70:$OL70,"Rápido"))&gt;0),"Reação não entra com Rápido",""),IF(AND((COUNTIF($RK70:$RN70,"Reação")+COUNTIF($OK70:$OL70,"Reação"))&gt;0,(COUNTIF($RK70:$RN70,"Armado")+COUNTIF($OK70:$OL70,"Armado"))&gt;0),"Reação não entra com Armado",""),IF(AND((COUNTIF($RK70:$RN70,"Reação")+COUNTIF($OK70:$OL70,"Reação"))&gt;0,(COUNTIF($MX70:$NA70,"Atrasar")+COUNTIF($OK70:$OL70,"Atrasar"))&gt;0),"Reação não entra com Atrasar",""),IF(AND((COUNTIF($RK70:$RN70,"Reação")+COUNTIF($OK70:$OL70,"Reação"))&gt;0,(COUNTIF($MX70:$NA70,"Parado")+COUNTIF($OK70:$OL70,"Parado"))&gt;0),"Reação não entra com Parado",""),IF(AND((COUNTIF($MX70:$NA70,"Atrasar")+COUNTIF($OK70:$OL70,"Atrasar"))&gt;0,(COUNTIF($MX70:$NA70,"Parado")+COUNTIF($OK70:$OL70,"Parado"))&gt;0),"Atrasar não entra com Parado",""),IF(AND((COUNTIF($RK70:$RN70,"Armado")+COUNTIF($OK70:$OL70,"Armado"))&gt;0,(COUNTIF($MX70:$NA70,"Carregar")+COUNTIF($OK70:$OL70,"Carregar"))&gt;0),"Armado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Resistência",""),IF(AND(COUNTIF($RK70:$RN70,"Inescapável")&gt;0,OR($OU70&gt;1,$OV70&gt;0)),"Inescapável não aceita outra peça",""),IF(AND($MS70&gt;0,$PD70*IF(COUNTIF($RK70:$RN70,"Remate")&gt;0,1.25,1)+$PE70&gt;4*$MS70),($PD70*IF(COUNTIF($RK70:$RN70,"Remate")&gt;0,1.25,1)+$PE70)&amp;" dados somando repetições"&amp;IF(COUNTIF($RK70:$RN70,"Remate")&gt;0," e o Remate","")&amp;": o teto da Classe "&amp;$MS70&amp;" é "&amp;4*$MS70,""))),IF(AND($MX70&lt;&gt;"",COUNTIF('DADOS_MELHORIAS'!$O$2:$O$113,SUBSTITUTE(SUBSTITUTE(SUBSTITUTE($MX70,"~","~~"),"*","~*"),"?","~?"))=0),"Melhoria não cadastrada ou com erro: "&amp;$MX70,""),IF(AND($MY70&lt;&gt;"",COUNTIF('DADOS_MELHORIAS'!$O$2:$O$113,SUBSTITUTE(SUBSTITUTE(SUBSTITUTE($MY70,"~","~~"),"*","~*"),"?","~?"))=0),"Melhoria não cadastrada ou com erro: "&amp;$MY70,""),IF(AND($MZ70&lt;&gt;"",COUNTIF('DADOS_MELHORIAS'!$O$2:$O$113,SUBSTITUTE(SUBSTITUTE(SUBSTITUTE($MZ70,"~","~~"),"*","~*"),"?","~?"))=0),"Melhoria não cadastrada ou com erro: "&amp;$MZ70,""),IF(AND($NA70&lt;&gt;"",COUNTIF('DADOS_MELHORIAS'!$O$2:$O$113,SUBSTITUTE(SUBSTITUTE(SUBSTITUTE($NA70,"~","~~"),"*","~*"),"?","~?"))=0),"Melhoria não cadastrada ou com erro: "&amp;$NA70,""),IF(AND($NB70&lt;&gt;"",COUNTIF('DADOS_RESTRICOES'!$M$2:$M$54,SUBSTITUTE(SUBSTITUTE(SUBSTITUTE($NB70,"~","~~"),"*","~*"),"?","~?"))=0),"Restrição não cadastrada ou com erro: "&amp;$NB70,""),IF(AND($NC70&lt;&gt;"",COUNTIF('DADOS_RESTRICOES'!$M$2:$M$54,SUBSTITUTE(SUBSTITUTE(SUBSTITUTE($NC70,"~","~~"),"*","~*"),"?","~?"))=0),"Restrição não cadastrada ou com erro: "&amp;$NC70,"")))</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dela",IF(COUNTIF($OK70:$OL70,"Atrasar")&gt;0,"Sua Ação Completa",IF(COUNTIF($RK70:$RN70,"Rápido")&gt;0,"Sua Bônus",IF(COUNTIF($RK70:$RN70,"Reação")&gt;0,"Sua Reação","Sua Padrão")))&amp;" + a básica dela"&amp;IF(COUNTIF($RK70:$RN70,"Reação")&gt;0," e a coletiva","")&amp;IF(COUNTIF($OK70:$OL70,"Carregar")&gt;0," · em dois turnos","")))</f>
        <v/>
      </c>
      <c r="QC70" s="161">
        <f>IF($MW70&lt;&gt;"",$MW70,IF($NJ70=0,"",INDEX($AA$2:$AA$11,$NJ70)))</f>
        <v/>
      </c>
      <c r="QD70" s="161">
        <f>IF(OR($ND70=0,$NJ70=0),"",IF(COUNTIF($RK70:$RN70,"Inescapável")&gt;0,"Automático",IF($QC70="Ataque",IF($NH70="","Ataque","Ataque "&amp;IF(($NH70+2*IF(COUNTIF($RK70:$RN70,"Precisão")&gt;0,1,0))&gt;=0,"+","−")&amp;ABS(($NH70+2*IF(COUNTIF($RK70:$RN70,"Precisão")&gt;0,1,0))))&amp;IF($OD70&gt;0," · TR"&amp;IF($NI70="",""," CD "&amp;$NI70),""),IF(LEFT($QC70,2)="TR",$QC70&amp;IF($NI70="",""," · CD "&amp;$NI70)&amp;IF(COUNTIF($RK70:$RN70,"Certeiro")&gt;0,"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COUNTIF($RK70:$RN70,"Longe")+3*COUNTIF($RK70:$RN70,"Muito Longe")</f>
        <v/>
      </c>
      <c r="QG70" s="161">
        <f>COUNTIF($RK70:$RN70,"Maior")+3*COUNTIF($RK70:$RN70,"Muito Maior")</f>
        <v/>
      </c>
      <c r="QH70" s="161">
        <f>IF($NJ70=0,0,CHOOSE(1+INDEX($AC$2:$AC$11,$NJ70),0,$QF70,$QG70,$QF70+$QG70))</f>
        <v/>
      </c>
      <c r="QI70" s="161">
        <f>IF($NJ70=0,0,CHOOSE(1+INDEX($AD$2:$AD$11,$NJ70),0,$QF70,$QG70,$QF70+$QG70))</f>
        <v/>
      </c>
      <c r="QJ70" s="161">
        <f>IF(OR($ND70=0,$NJ70=0),"",INDEX($AI$2:$AN$41,($NJ70-1)*4+IF($MS70=0,1,IF($MS70&lt;=5,2,IF($MS70=6,3,4))),1+MIN(5,$QH70))&amp;INDEX($AO$2:$AT$41,($NJ70-1)*4+IF($MS70=0,1,IF($MS70&lt;=5,2,IF($MS70=6,3,4))),1+MIN(5,$QI70))&amp;IF(INDEX($AE$2:$AE$11,$NJ70)=1,IF(COUNTIF($RK70:$RN70,"Mais Um")&gt;0," · +"&amp;COUNTIF($RK70:$RN70,"Mais Um")&amp;IF(COUNTIF($RK70:$RN70,"Mais Um")&gt;1," alvos"," alvo"),"")&amp;IF(COUNTIF($RK70:$RN70,"Rajada")&gt;0,IF($MS70=0,"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c r="RK70">
        <f>IF($MX70="","",IFERROR(VLOOKUP(SUBSTITUTE(SUBSTITUTE(SUBSTITUTE($MX70,"~","~~"),"*","~*"),"?","~?"),'DADOS_MELHORIAS'!$O$2:$X$113,10,FALSE),$MX70))</f>
        <v/>
      </c>
      <c r="RL70">
        <f>IF($MY70="","",IFERROR(VLOOKUP(SUBSTITUTE(SUBSTITUTE(SUBSTITUTE($MY70,"~","~~"),"*","~*"),"?","~?"),'DADOS_MELHORIAS'!$O$2:$X$113,10,FALSE),$MY70))</f>
        <v/>
      </c>
      <c r="RM70">
        <f>IF($MZ70="","",IFERROR(VLOOKUP(SUBSTITUTE(SUBSTITUTE(SUBSTITUTE($MZ70,"~","~~"),"*","~*"),"?","~?"),'DADOS_MELHORIAS'!$O$2:$X$113,10,FALSE),$MZ70))</f>
        <v/>
      </c>
      <c r="RN70">
        <f>IF($NA70="","",IFERROR(VLOOKUP(SUBSTITUTE(SUBSTITUTE(SUBSTITUTE($NA70,"~","~~"),"*","~*"),"?","~?"),'DADOS_MELHORIAS'!$O$2:$X$113,10,FALSE),$NA70))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IFERROR(MATCH($MU71,$V$2:$V$11,0),0)</f>
        <v/>
      </c>
      <c r="NK71" s="161">
        <f>IFERROR(VLOOKUP(SUBSTITUTE(SUBSTITUTE(SUBSTITUTE($MX71,"~","~~"),"*","~*"),"?","~?"),'DADOS_MELHORIAS'!$AG$2:$AL$113,2,FALSE),"")</f>
        <v/>
      </c>
      <c r="NL71" s="161">
        <f>IFERROR(VLOOKUP(SUBSTITUTE(SUBSTITUTE(SUBSTITUTE($MY71,"~","~~"),"*","~*"),"?","~?"),'DADOS_MELHORIAS'!$AG$2:$AL$113,2,FALSE),"")</f>
        <v/>
      </c>
      <c r="NM71" s="161">
        <f>IFERROR(VLOOKUP(SUBSTITUTE(SUBSTITUTE(SUBSTITUTE($MZ71,"~","~~"),"*","~*"),"?","~?"),'DADOS_MELHORIAS'!$AG$2:$AL$113,2,FALSE),"")</f>
        <v/>
      </c>
      <c r="NN71" s="161">
        <f>IFERROR(VLOOKUP(SUBSTITUTE(SUBSTITUTE(SUBSTITUTE($NA71,"~","~~"),"*","~*"),"?","~?"),'DADOS_MELHORIAS'!$AG$2:$AL$113,2,FALSE),"")</f>
        <v/>
      </c>
      <c r="NO71" s="161">
        <f>IFERROR(VLOOKUP(SUBSTITUTE(SUBSTITUTE(SUBSTITUTE($MX71,"~","~~"),"*","~*"),"?","~?"),'DADOS_MELHORIAS'!$AG$2:$AL$113,3,FALSE),0)</f>
        <v/>
      </c>
      <c r="NP71" s="161">
        <f>IFERROR(VLOOKUP(SUBSTITUTE(SUBSTITUTE(SUBSTITUTE($MY71,"~","~~"),"*","~*"),"?","~?"),'DADOS_MELHORIAS'!$AG$2:$AL$113,3,FALSE),0)</f>
        <v/>
      </c>
      <c r="NQ71" s="161">
        <f>IFERROR(VLOOKUP(SUBSTITUTE(SUBSTITUTE(SUBSTITUTE($MZ71,"~","~~"),"*","~*"),"?","~?"),'DADOS_MELHORIAS'!$AG$2:$AL$113,3,FALSE),0)</f>
        <v/>
      </c>
      <c r="NR71" s="161">
        <f>IFERROR(VLOOKUP(SUBSTITUTE(SUBSTITUTE(SUBSTITUTE($NA71,"~","~~"),"*","~*"),"?","~?"),'DADOS_MELHORIAS'!$AG$2:$AL$113,3,FALSE),0)</f>
        <v/>
      </c>
      <c r="NS71" s="161">
        <f>IF($MS71=0,0,IF($NJ71=0,0,INDEX($X$2:$X$11,$NJ71)))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IF($NJ71=0,0,IF(INDEX($W$2:$W$11,$NJ71)="",0,IF((COUNTIF(INDEX($EL$2:$EP$13,$MO71,0),INDEX($W$2:$W$11,$NJ71))+COUNTIF(INDEX($QV$2:$QY$13,$MO71,0),INDEX($W$2:$W$11,$NJ71)))=0,1,0)))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SUBSTITUTE(SUBSTITUTE(SUBSTITUTE($MX71,"~","~~"),"*","~*"),"?","~?"),'DADOS_MELHORIAS'!$AG$2:$AL$113,4,FALSE),0)+IFERROR(VLOOKUP(SUBSTITUTE(SUBSTITUTE(SUBSTITUTE($MY71,"~","~~"),"*","~*"),"?","~?"),'DADOS_MELHORIAS'!$AG$2:$AL$113,4,FALSE),0)+IFERROR(VLOOKUP(SUBSTITUTE(SUBSTITUTE(SUBSTITUTE($MZ71,"~","~~"),"*","~*"),"?","~?"),'DADOS_MELHORIAS'!$AG$2:$AL$113,4,FALSE),0)+IFERROR(VLOOKUP(SUBSTITUTE(SUBSTITUTE(SUBSTITUTE($NA71,"~","~~"),"*","~*"),"?","~?"),'DADOS_MELHORIAS'!$AG$2:$AL$113,4,FALSE),0)</f>
        <v/>
      </c>
      <c r="OD71" s="161">
        <f>IFERROR(VLOOKUP(SUBSTITUTE(SUBSTITUTE(SUBSTITUTE($MX71,"~","~~"),"*","~*"),"?","~?"),'DADOS_MELHORIAS'!$AG$2:$AL$113,6,FALSE),0)+IFERROR(VLOOKUP(SUBSTITUTE(SUBSTITUTE(SUBSTITUTE($MY71,"~","~~"),"*","~*"),"?","~?"),'DADOS_MELHORIAS'!$AG$2:$AL$113,6,FALSE),0)+IFERROR(VLOOKUP(SUBSTITUTE(SUBSTITUTE(SUBSTITUTE($MZ71,"~","~~"),"*","~*"),"?","~?"),'DADOS_MELHORIAS'!$AG$2:$AL$113,6,FALSE),0)+IFERROR(VLOOKUP(SUBSTITUTE(SUBSTITUTE(SUBSTITUTE($NA71,"~","~~"),"*","~*"),"?","~?"),'DADOS_MELHORIAS'!$AG$2:$AL$113,6,FALSE),0)</f>
        <v/>
      </c>
      <c r="OE71" s="161">
        <f>TEXTJOIN(", ",TRUE,IF(IFERROR(VLOOKUP(SUBSTITUTE(SUBSTITUTE(SUBSTITUTE($MX71,"~","~~"),"*","~*"),"?","~?"),'DADOS_MELHORIAS'!$AG$2:$AL$113,5,FALSE),0)=1,$MX71,""),IF(IFERROR(VLOOKUP(SUBSTITUTE(SUBSTITUTE(SUBSTITUTE($MY71,"~","~~"),"*","~*"),"?","~?"),'DADOS_MELHORIAS'!$AG$2:$AL$113,5,FALSE),0)=1,$MY71,""),IF(IFERROR(VLOOKUP(SUBSTITUTE(SUBSTITUTE(SUBSTITUTE($MZ71,"~","~~"),"*","~*"),"?","~?"),'DADOS_MELHORIAS'!$AG$2:$AL$113,5,FALSE),0)=1,$MZ71,""),IF(IFERROR(VLOOKUP(SUBSTITUTE(SUBSTITUTE(SUBSTITUTE($NA71,"~","~~"),"*","~*"),"?","~?"),'DADOS_MELHORIAS'!$AG$2:$AL$113,5,FALSE),0)=1,$NA71,""))</f>
        <v/>
      </c>
      <c r="OF71" s="161">
        <f>IF($NJ71=0,0,INDEX($Y$2:$Y$11,$NJ71))</f>
        <v/>
      </c>
      <c r="OG71" s="161">
        <f>IF($NJ71=0,0,INDEX($Z$2:$Z$11,$NJ71))</f>
        <v/>
      </c>
      <c r="OH71" s="161">
        <f>IF($NJ71=0,0,INDEX($AB$2:$AB$11,$NJ71))</f>
        <v/>
      </c>
      <c r="OI71" s="161">
        <f>IFERROR(VLOOKUP(SUBSTITUTE(SUBSTITUTE(SUBSTITUTE($NB71,"~","~~"),"*","~*"),"?","~?"),'DADOS_RESTRICOES'!$M$2:$Q$54,3,FALSE),0)</f>
        <v/>
      </c>
      <c r="OJ71" s="161">
        <f>IFERROR(VLOOKUP(SUBSTITUTE(SUBSTITUTE(SUBSTITUTE($NC71,"~","~~"),"*","~*"),"?","~?"),'DADOS_RESTRICOES'!$M$2:$Q$54,3,FALSE),0)</f>
        <v/>
      </c>
      <c r="OK71" s="161">
        <f>IFERROR(VLOOKUP(SUBSTITUTE(SUBSTITUTE(SUBSTITUTE($NB71,"~","~~"),"*","~*"),"?","~?"),'DADOS_RESTRICOES'!$M$2:$Q$54,2,FALSE),"")</f>
        <v/>
      </c>
      <c r="OL71" s="161">
        <f>IFERROR(VLOOKUP(SUBSTITUTE(SUBSTITUTE(SUBSTITUTE($NC71,"~","~~"),"*","~*"),"?","~?"),'DADOS_RESTRICOES'!$M$2:$Q$54,2,FALSE),"")</f>
        <v/>
      </c>
      <c r="OM71" s="161">
        <f>COUNTIF($NS71:$NW71,1)</f>
        <v/>
      </c>
      <c r="ON71" s="161">
        <f>COUNTIF($NS71:$NW71,2)</f>
        <v/>
      </c>
      <c r="OO71" s="161">
        <f>COUNTIF($NS71:$NW71,3)</f>
        <v/>
      </c>
      <c r="OP71" s="161">
        <f>COUNTIF($NS71:$NW71,4)</f>
        <v/>
      </c>
      <c r="OQ71" s="161">
        <f>COUNTIF($NS71:$NW71,5)</f>
        <v/>
      </c>
      <c r="OR71" s="161">
        <f>COUNTIF($NS71:$NW71,6)</f>
        <v/>
      </c>
      <c r="OS71" s="161">
        <f>COUNTIF($OI71:$OJ71,1)</f>
        <v/>
      </c>
      <c r="OT71" s="161">
        <f>COUNTIF($OI71:$OJ71,2)+$OF71</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IF($MS71=0,0,(IF(COUNTIF($RK71:$RN71,"Salto")&gt;0,1,0)+IF(COUNTIF($RK71:$RN71,"Queima")&gt;0,1,0)+IF(COUNTIF($RK71:$RN71,"Estilhaço")&gt;0,1,0))*FLOOR($PD71/2,1))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SUBSTITUTE(SUBSTITUTE(SUBSTITUTE($NB71,"~","~~"),"*","~*"),"?","~?"),'DADOS_RESTRICOES'!$M$2:$Q$54,4,FALSE),0)+IFERROR(VLOOKUP(SUBSTITUTE(SUBSTITUTE(SUBSTITUTE($NC71,"~","~~"),"*","~*"),"?","~?"),'DADOS_RESTRICOES'!$M$2:$Q$54,4,FALSE),0)&gt;1,$OK71&amp;" e "&amp;$OL71&amp;" são as duas de frequência",""),IF(AND((COUNTIF($RK71:$RN71,"Rápido")+COUNTIF($OK71:$OL71,"Rápido"))&gt;0,(COUNTIF($MX71:$NA71,"Atrasar")+COUNTIF($OK71:$OL71,"Atrasar"))&gt;0),"Rápido não entra com Atrasar",""),IF(AND((COUNTIF($RK71:$RN71,"Reação")+COUNTIF($OK71:$OL71,"Reação"))&gt;0,(COUNTIF($RK71:$RN71,"Rápido")+COUNTIF($OK71:$OL71,"Rápido"))&gt;0),"Reação não entra com Rápido",""),IF(AND((COUNTIF($RK71:$RN71,"Reação")+COUNTIF($OK71:$OL71,"Reação"))&gt;0,(COUNTIF($RK71:$RN71,"Armado")+COUNTIF($OK71:$OL71,"Armado"))&gt;0),"Reação não entra com Armado",""),IF(AND((COUNTIF($RK71:$RN71,"Reação")+COUNTIF($OK71:$OL71,"Reação"))&gt;0,(COUNTIF($MX71:$NA71,"Atrasar")+COUNTIF($OK71:$OL71,"Atrasar"))&gt;0),"Reação não entra com Atrasar",""),IF(AND((COUNTIF($RK71:$RN71,"Reação")+COUNTIF($OK71:$OL71,"Reação"))&gt;0,(COUNTIF($MX71:$NA71,"Parado")+COUNTIF($OK71:$OL71,"Parado"))&gt;0),"Reação não entra com Parado",""),IF(AND((COUNTIF($MX71:$NA71,"Atrasar")+COUNTIF($OK71:$OL71,"Atrasar"))&gt;0,(COUNTIF($MX71:$NA71,"Parado")+COUNTIF($OK71:$OL71,"Parado"))&gt;0),"Atrasar não entra com Parado",""),IF(AND((COUNTIF($RK71:$RN71,"Armado")+COUNTIF($OK71:$OL71,"Armado"))&gt;0,(COUNTIF($MX71:$NA71,"Carregar")+COUNTIF($OK71:$OL71,"Carregar"))&gt;0),"Armado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Resistência",""),IF(AND(COUNTIF($RK71:$RN71,"Inescapável")&gt;0,OR($OU71&gt;1,$OV71&gt;0)),"Inescapável não aceita outra peça",""),IF(AND($MS71&gt;0,$PD71*IF(COUNTIF($RK71:$RN71,"Remate")&gt;0,1.25,1)+$PE71&gt;4*$MS71),($PD71*IF(COUNTIF($RK71:$RN71,"Remate")&gt;0,1.25,1)+$PE71)&amp;" dados somando repetições"&amp;IF(COUNTIF($RK71:$RN71,"Remate")&gt;0," e o Remate","")&amp;": o teto da Classe "&amp;$MS71&amp;" é "&amp;4*$MS71,""))),IF(AND($MX71&lt;&gt;"",COUNTIF('DADOS_MELHORIAS'!$O$2:$O$113,SUBSTITUTE(SUBSTITUTE(SUBSTITUTE($MX71,"~","~~"),"*","~*"),"?","~?"))=0),"Melhoria não cadastrada ou com erro: "&amp;$MX71,""),IF(AND($MY71&lt;&gt;"",COUNTIF('DADOS_MELHORIAS'!$O$2:$O$113,SUBSTITUTE(SUBSTITUTE(SUBSTITUTE($MY71,"~","~~"),"*","~*"),"?","~?"))=0),"Melhoria não cadastrada ou com erro: "&amp;$MY71,""),IF(AND($MZ71&lt;&gt;"",COUNTIF('DADOS_MELHORIAS'!$O$2:$O$113,SUBSTITUTE(SUBSTITUTE(SUBSTITUTE($MZ71,"~","~~"),"*","~*"),"?","~?"))=0),"Melhoria não cadastrada ou com erro: "&amp;$MZ71,""),IF(AND($NA71&lt;&gt;"",COUNTIF('DADOS_MELHORIAS'!$O$2:$O$113,SUBSTITUTE(SUBSTITUTE(SUBSTITUTE($NA71,"~","~~"),"*","~*"),"?","~?"))=0),"Melhoria não cadastrada ou com erro: "&amp;$NA71,""),IF(AND($NB71&lt;&gt;"",COUNTIF('DADOS_RESTRICOES'!$M$2:$M$54,SUBSTITUTE(SUBSTITUTE(SUBSTITUTE($NB71,"~","~~"),"*","~*"),"?","~?"))=0),"Restrição não cadastrada ou com erro: "&amp;$NB71,""),IF(AND($NC71&lt;&gt;"",COUNTIF('DADOS_RESTRICOES'!$M$2:$M$54,SUBSTITUTE(SUBSTITUTE(SUBSTITUTE($NC71,"~","~~"),"*","~*"),"?","~?"))=0),"Restrição não cadastrada ou com erro: "&amp;$NC71,"")))</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dela",IF(COUNTIF($OK71:$OL71,"Atrasar")&gt;0,"Sua Ação Completa",IF(COUNTIF($RK71:$RN71,"Rápido")&gt;0,"Sua Bônus",IF(COUNTIF($RK71:$RN71,"Reação")&gt;0,"Sua Reação","Sua Padrão")))&amp;" + a básica dela"&amp;IF(COUNTIF($RK71:$RN71,"Reação")&gt;0," e a coletiva","")&amp;IF(COUNTIF($OK71:$OL71,"Carregar")&gt;0," · em dois turnos","")))</f>
        <v/>
      </c>
      <c r="QC71" s="161">
        <f>IF($MW71&lt;&gt;"",$MW71,IF($NJ71=0,"",INDEX($AA$2:$AA$11,$NJ71)))</f>
        <v/>
      </c>
      <c r="QD71" s="161">
        <f>IF(OR($ND71=0,$NJ71=0),"",IF(COUNTIF($RK71:$RN71,"Inescapável")&gt;0,"Automático",IF($QC71="Ataque",IF($NH71="","Ataque","Ataque "&amp;IF(($NH71+2*IF(COUNTIF($RK71:$RN71,"Precisão")&gt;0,1,0))&gt;=0,"+","−")&amp;ABS(($NH71+2*IF(COUNTIF($RK71:$RN71,"Precisão")&gt;0,1,0))))&amp;IF($OD71&gt;0," · TR"&amp;IF($NI71="",""," CD "&amp;$NI71),""),IF(LEFT($QC71,2)="TR",$QC71&amp;IF($NI71="",""," · CD "&amp;$NI71)&amp;IF(COUNTIF($RK71:$RN71,"Certeiro")&gt;0,"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COUNTIF($RK71:$RN71,"Longe")+3*COUNTIF($RK71:$RN71,"Muito Longe")</f>
        <v/>
      </c>
      <c r="QG71" s="161">
        <f>COUNTIF($RK71:$RN71,"Maior")+3*COUNTIF($RK71:$RN71,"Muito Maior")</f>
        <v/>
      </c>
      <c r="QH71" s="161">
        <f>IF($NJ71=0,0,CHOOSE(1+INDEX($AC$2:$AC$11,$NJ71),0,$QF71,$QG71,$QF71+$QG71))</f>
        <v/>
      </c>
      <c r="QI71" s="161">
        <f>IF($NJ71=0,0,CHOOSE(1+INDEX($AD$2:$AD$11,$NJ71),0,$QF71,$QG71,$QF71+$QG71))</f>
        <v/>
      </c>
      <c r="QJ71" s="161">
        <f>IF(OR($ND71=0,$NJ71=0),"",INDEX($AI$2:$AN$41,($NJ71-1)*4+IF($MS71=0,1,IF($MS71&lt;=5,2,IF($MS71=6,3,4))),1+MIN(5,$QH71))&amp;INDEX($AO$2:$AT$41,($NJ71-1)*4+IF($MS71=0,1,IF($MS71&lt;=5,2,IF($MS71=6,3,4))),1+MIN(5,$QI71))&amp;IF(INDEX($AE$2:$AE$11,$NJ71)=1,IF(COUNTIF($RK71:$RN71,"Mais Um")&gt;0," · +"&amp;COUNTIF($RK71:$RN71,"Mais Um")&amp;IF(COUNTIF($RK71:$RN71,"Mais Um")&gt;1," alvos"," alvo"),"")&amp;IF(COUNTIF($RK71:$RN71,"Rajada")&gt;0,IF($MS71=0,"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c r="RK71">
        <f>IF($MX71="","",IFERROR(VLOOKUP(SUBSTITUTE(SUBSTITUTE(SUBSTITUTE($MX71,"~","~~"),"*","~*"),"?","~?"),'DADOS_MELHORIAS'!$O$2:$X$113,10,FALSE),$MX71))</f>
        <v/>
      </c>
      <c r="RL71">
        <f>IF($MY71="","",IFERROR(VLOOKUP(SUBSTITUTE(SUBSTITUTE(SUBSTITUTE($MY71,"~","~~"),"*","~*"),"?","~?"),'DADOS_MELHORIAS'!$O$2:$X$113,10,FALSE),$MY71))</f>
        <v/>
      </c>
      <c r="RM71">
        <f>IF($MZ71="","",IFERROR(VLOOKUP(SUBSTITUTE(SUBSTITUTE(SUBSTITUTE($MZ71,"~","~~"),"*","~*"),"?","~?"),'DADOS_MELHORIAS'!$O$2:$X$113,10,FALSE),$MZ71))</f>
        <v/>
      </c>
      <c r="RN71">
        <f>IF($NA71="","",IFERROR(VLOOKUP(SUBSTITUTE(SUBSTITUTE(SUBSTITUTE($NA71,"~","~~"),"*","~*"),"?","~?"),'DADOS_MELHORIAS'!$O$2:$X$113,10,FALSE),$NA71))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IFERROR(MATCH($MU72,$V$2:$V$11,0),0)</f>
        <v/>
      </c>
      <c r="NK72" s="161">
        <f>IFERROR(VLOOKUP(SUBSTITUTE(SUBSTITUTE(SUBSTITUTE($MX72,"~","~~"),"*","~*"),"?","~?"),'DADOS_MELHORIAS'!$AG$2:$AL$113,2,FALSE),"")</f>
        <v/>
      </c>
      <c r="NL72" s="161">
        <f>IFERROR(VLOOKUP(SUBSTITUTE(SUBSTITUTE(SUBSTITUTE($MY72,"~","~~"),"*","~*"),"?","~?"),'DADOS_MELHORIAS'!$AG$2:$AL$113,2,FALSE),"")</f>
        <v/>
      </c>
      <c r="NM72" s="161">
        <f>IFERROR(VLOOKUP(SUBSTITUTE(SUBSTITUTE(SUBSTITUTE($MZ72,"~","~~"),"*","~*"),"?","~?"),'DADOS_MELHORIAS'!$AG$2:$AL$113,2,FALSE),"")</f>
        <v/>
      </c>
      <c r="NN72" s="161">
        <f>IFERROR(VLOOKUP(SUBSTITUTE(SUBSTITUTE(SUBSTITUTE($NA72,"~","~~"),"*","~*"),"?","~?"),'DADOS_MELHORIAS'!$AG$2:$AL$113,2,FALSE),"")</f>
        <v/>
      </c>
      <c r="NO72" s="161">
        <f>IFERROR(VLOOKUP(SUBSTITUTE(SUBSTITUTE(SUBSTITUTE($MX72,"~","~~"),"*","~*"),"?","~?"),'DADOS_MELHORIAS'!$AG$2:$AL$113,3,FALSE),0)</f>
        <v/>
      </c>
      <c r="NP72" s="161">
        <f>IFERROR(VLOOKUP(SUBSTITUTE(SUBSTITUTE(SUBSTITUTE($MY72,"~","~~"),"*","~*"),"?","~?"),'DADOS_MELHORIAS'!$AG$2:$AL$113,3,FALSE),0)</f>
        <v/>
      </c>
      <c r="NQ72" s="161">
        <f>IFERROR(VLOOKUP(SUBSTITUTE(SUBSTITUTE(SUBSTITUTE($MZ72,"~","~~"),"*","~*"),"?","~?"),'DADOS_MELHORIAS'!$AG$2:$AL$113,3,FALSE),0)</f>
        <v/>
      </c>
      <c r="NR72" s="161">
        <f>IFERROR(VLOOKUP(SUBSTITUTE(SUBSTITUTE(SUBSTITUTE($NA72,"~","~~"),"*","~*"),"?","~?"),'DADOS_MELHORIAS'!$AG$2:$AL$113,3,FALSE),0)</f>
        <v/>
      </c>
      <c r="NS72" s="161">
        <f>IF($MS72=0,0,IF($NJ72=0,0,INDEX($X$2:$X$11,$NJ72)))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IF($NJ72=0,0,IF(INDEX($W$2:$W$11,$NJ72)="",0,IF((COUNTIF(INDEX($EL$2:$EP$13,$MO72,0),INDEX($W$2:$W$11,$NJ72))+COUNTIF(INDEX($QV$2:$QY$13,$MO72,0),INDEX($W$2:$W$11,$NJ72)))=0,1,0)))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SUBSTITUTE(SUBSTITUTE(SUBSTITUTE($MX72,"~","~~"),"*","~*"),"?","~?"),'DADOS_MELHORIAS'!$AG$2:$AL$113,4,FALSE),0)+IFERROR(VLOOKUP(SUBSTITUTE(SUBSTITUTE(SUBSTITUTE($MY72,"~","~~"),"*","~*"),"?","~?"),'DADOS_MELHORIAS'!$AG$2:$AL$113,4,FALSE),0)+IFERROR(VLOOKUP(SUBSTITUTE(SUBSTITUTE(SUBSTITUTE($MZ72,"~","~~"),"*","~*"),"?","~?"),'DADOS_MELHORIAS'!$AG$2:$AL$113,4,FALSE),0)+IFERROR(VLOOKUP(SUBSTITUTE(SUBSTITUTE(SUBSTITUTE($NA72,"~","~~"),"*","~*"),"?","~?"),'DADOS_MELHORIAS'!$AG$2:$AL$113,4,FALSE),0)</f>
        <v/>
      </c>
      <c r="OD72" s="161">
        <f>IFERROR(VLOOKUP(SUBSTITUTE(SUBSTITUTE(SUBSTITUTE($MX72,"~","~~"),"*","~*"),"?","~?"),'DADOS_MELHORIAS'!$AG$2:$AL$113,6,FALSE),0)+IFERROR(VLOOKUP(SUBSTITUTE(SUBSTITUTE(SUBSTITUTE($MY72,"~","~~"),"*","~*"),"?","~?"),'DADOS_MELHORIAS'!$AG$2:$AL$113,6,FALSE),0)+IFERROR(VLOOKUP(SUBSTITUTE(SUBSTITUTE(SUBSTITUTE($MZ72,"~","~~"),"*","~*"),"?","~?"),'DADOS_MELHORIAS'!$AG$2:$AL$113,6,FALSE),0)+IFERROR(VLOOKUP(SUBSTITUTE(SUBSTITUTE(SUBSTITUTE($NA72,"~","~~"),"*","~*"),"?","~?"),'DADOS_MELHORIAS'!$AG$2:$AL$113,6,FALSE),0)</f>
        <v/>
      </c>
      <c r="OE72" s="161">
        <f>TEXTJOIN(", ",TRUE,IF(IFERROR(VLOOKUP(SUBSTITUTE(SUBSTITUTE(SUBSTITUTE($MX72,"~","~~"),"*","~*"),"?","~?"),'DADOS_MELHORIAS'!$AG$2:$AL$113,5,FALSE),0)=1,$MX72,""),IF(IFERROR(VLOOKUP(SUBSTITUTE(SUBSTITUTE(SUBSTITUTE($MY72,"~","~~"),"*","~*"),"?","~?"),'DADOS_MELHORIAS'!$AG$2:$AL$113,5,FALSE),0)=1,$MY72,""),IF(IFERROR(VLOOKUP(SUBSTITUTE(SUBSTITUTE(SUBSTITUTE($MZ72,"~","~~"),"*","~*"),"?","~?"),'DADOS_MELHORIAS'!$AG$2:$AL$113,5,FALSE),0)=1,$MZ72,""),IF(IFERROR(VLOOKUP(SUBSTITUTE(SUBSTITUTE(SUBSTITUTE($NA72,"~","~~"),"*","~*"),"?","~?"),'DADOS_MELHORIAS'!$AG$2:$AL$113,5,FALSE),0)=1,$NA72,""))</f>
        <v/>
      </c>
      <c r="OF72" s="161">
        <f>IF($NJ72=0,0,INDEX($Y$2:$Y$11,$NJ72))</f>
        <v/>
      </c>
      <c r="OG72" s="161">
        <f>IF($NJ72=0,0,INDEX($Z$2:$Z$11,$NJ72))</f>
        <v/>
      </c>
      <c r="OH72" s="161">
        <f>IF($NJ72=0,0,INDEX($AB$2:$AB$11,$NJ72))</f>
        <v/>
      </c>
      <c r="OI72" s="161">
        <f>IFERROR(VLOOKUP(SUBSTITUTE(SUBSTITUTE(SUBSTITUTE($NB72,"~","~~"),"*","~*"),"?","~?"),'DADOS_RESTRICOES'!$M$2:$Q$54,3,FALSE),0)</f>
        <v/>
      </c>
      <c r="OJ72" s="161">
        <f>IFERROR(VLOOKUP(SUBSTITUTE(SUBSTITUTE(SUBSTITUTE($NC72,"~","~~"),"*","~*"),"?","~?"),'DADOS_RESTRICOES'!$M$2:$Q$54,3,FALSE),0)</f>
        <v/>
      </c>
      <c r="OK72" s="161">
        <f>IFERROR(VLOOKUP(SUBSTITUTE(SUBSTITUTE(SUBSTITUTE($NB72,"~","~~"),"*","~*"),"?","~?"),'DADOS_RESTRICOES'!$M$2:$Q$54,2,FALSE),"")</f>
        <v/>
      </c>
      <c r="OL72" s="161">
        <f>IFERROR(VLOOKUP(SUBSTITUTE(SUBSTITUTE(SUBSTITUTE($NC72,"~","~~"),"*","~*"),"?","~?"),'DADOS_RESTRICOES'!$M$2:$Q$54,2,FALSE),"")</f>
        <v/>
      </c>
      <c r="OM72" s="161">
        <f>COUNTIF($NS72:$NW72,1)</f>
        <v/>
      </c>
      <c r="ON72" s="161">
        <f>COUNTIF($NS72:$NW72,2)</f>
        <v/>
      </c>
      <c r="OO72" s="161">
        <f>COUNTIF($NS72:$NW72,3)</f>
        <v/>
      </c>
      <c r="OP72" s="161">
        <f>COUNTIF($NS72:$NW72,4)</f>
        <v/>
      </c>
      <c r="OQ72" s="161">
        <f>COUNTIF($NS72:$NW72,5)</f>
        <v/>
      </c>
      <c r="OR72" s="161">
        <f>COUNTIF($NS72:$NW72,6)</f>
        <v/>
      </c>
      <c r="OS72" s="161">
        <f>COUNTIF($OI72:$OJ72,1)</f>
        <v/>
      </c>
      <c r="OT72" s="161">
        <f>COUNTIF($OI72:$OJ72,2)+$OF72</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IF($MS72=0,0,(IF(COUNTIF($RK72:$RN72,"Salto")&gt;0,1,0)+IF(COUNTIF($RK72:$RN72,"Queima")&gt;0,1,0)+IF(COUNTIF($RK72:$RN72,"Estilhaço")&gt;0,1,0))*FLOOR($PD72/2,1))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SUBSTITUTE(SUBSTITUTE(SUBSTITUTE($NB72,"~","~~"),"*","~*"),"?","~?"),'DADOS_RESTRICOES'!$M$2:$Q$54,4,FALSE),0)+IFERROR(VLOOKUP(SUBSTITUTE(SUBSTITUTE(SUBSTITUTE($NC72,"~","~~"),"*","~*"),"?","~?"),'DADOS_RESTRICOES'!$M$2:$Q$54,4,FALSE),0)&gt;1,$OK72&amp;" e "&amp;$OL72&amp;" são as duas de frequência",""),IF(AND((COUNTIF($RK72:$RN72,"Rápido")+COUNTIF($OK72:$OL72,"Rápido"))&gt;0,(COUNTIF($MX72:$NA72,"Atrasar")+COUNTIF($OK72:$OL72,"Atrasar"))&gt;0),"Rápido não entra com Atrasar",""),IF(AND((COUNTIF($RK72:$RN72,"Reação")+COUNTIF($OK72:$OL72,"Reação"))&gt;0,(COUNTIF($RK72:$RN72,"Rápido")+COUNTIF($OK72:$OL72,"Rápido"))&gt;0),"Reação não entra com Rápido",""),IF(AND((COUNTIF($RK72:$RN72,"Reação")+COUNTIF($OK72:$OL72,"Reação"))&gt;0,(COUNTIF($RK72:$RN72,"Armado")+COUNTIF($OK72:$OL72,"Armado"))&gt;0),"Reação não entra com Armado",""),IF(AND((COUNTIF($RK72:$RN72,"Reação")+COUNTIF($OK72:$OL72,"Reação"))&gt;0,(COUNTIF($MX72:$NA72,"Atrasar")+COUNTIF($OK72:$OL72,"Atrasar"))&gt;0),"Reação não entra com Atrasar",""),IF(AND((COUNTIF($RK72:$RN72,"Reação")+COUNTIF($OK72:$OL72,"Reação"))&gt;0,(COUNTIF($MX72:$NA72,"Parado")+COUNTIF($OK72:$OL72,"Parado"))&gt;0),"Reação não entra com Parado",""),IF(AND((COUNTIF($MX72:$NA72,"Atrasar")+COUNTIF($OK72:$OL72,"Atrasar"))&gt;0,(COUNTIF($MX72:$NA72,"Parado")+COUNTIF($OK72:$OL72,"Parado"))&gt;0),"Atrasar não entra com Parado",""),IF(AND((COUNTIF($RK72:$RN72,"Armado")+COUNTIF($OK72:$OL72,"Armado"))&gt;0,(COUNTIF($MX72:$NA72,"Carregar")+COUNTIF($OK72:$OL72,"Carregar"))&gt;0),"Armado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Resistência",""),IF(AND(COUNTIF($RK72:$RN72,"Inescapável")&gt;0,OR($OU72&gt;1,$OV72&gt;0)),"Inescapável não aceita outra peça",""),IF(AND($MS72&gt;0,$PD72*IF(COUNTIF($RK72:$RN72,"Remate")&gt;0,1.25,1)+$PE72&gt;4*$MS72),($PD72*IF(COUNTIF($RK72:$RN72,"Remate")&gt;0,1.25,1)+$PE72)&amp;" dados somando repetições"&amp;IF(COUNTIF($RK72:$RN72,"Remate")&gt;0," e o Remate","")&amp;": o teto da Classe "&amp;$MS72&amp;" é "&amp;4*$MS72,""))),IF(AND($MX72&lt;&gt;"",COUNTIF('DADOS_MELHORIAS'!$O$2:$O$113,SUBSTITUTE(SUBSTITUTE(SUBSTITUTE($MX72,"~","~~"),"*","~*"),"?","~?"))=0),"Melhoria não cadastrada ou com erro: "&amp;$MX72,""),IF(AND($MY72&lt;&gt;"",COUNTIF('DADOS_MELHORIAS'!$O$2:$O$113,SUBSTITUTE(SUBSTITUTE(SUBSTITUTE($MY72,"~","~~"),"*","~*"),"?","~?"))=0),"Melhoria não cadastrada ou com erro: "&amp;$MY72,""),IF(AND($MZ72&lt;&gt;"",COUNTIF('DADOS_MELHORIAS'!$O$2:$O$113,SUBSTITUTE(SUBSTITUTE(SUBSTITUTE($MZ72,"~","~~"),"*","~*"),"?","~?"))=0),"Melhoria não cadastrada ou com erro: "&amp;$MZ72,""),IF(AND($NA72&lt;&gt;"",COUNTIF('DADOS_MELHORIAS'!$O$2:$O$113,SUBSTITUTE(SUBSTITUTE(SUBSTITUTE($NA72,"~","~~"),"*","~*"),"?","~?"))=0),"Melhoria não cadastrada ou com erro: "&amp;$NA72,""),IF(AND($NB72&lt;&gt;"",COUNTIF('DADOS_RESTRICOES'!$M$2:$M$54,SUBSTITUTE(SUBSTITUTE(SUBSTITUTE($NB72,"~","~~"),"*","~*"),"?","~?"))=0),"Restrição não cadastrada ou com erro: "&amp;$NB72,""),IF(AND($NC72&lt;&gt;"",COUNTIF('DADOS_RESTRICOES'!$M$2:$M$54,SUBSTITUTE(SUBSTITUTE(SUBSTITUTE($NC72,"~","~~"),"*","~*"),"?","~?"))=0),"Restrição não cadastrada ou com erro: "&amp;$NC72,"")))</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dela",IF(COUNTIF($OK72:$OL72,"Atrasar")&gt;0,"Sua Ação Completa",IF(COUNTIF($RK72:$RN72,"Rápido")&gt;0,"Sua Bônus",IF(COUNTIF($RK72:$RN72,"Reação")&gt;0,"Sua Reação","Sua Padrão")))&amp;" + a básica dela"&amp;IF(COUNTIF($RK72:$RN72,"Reação")&gt;0," e a coletiva","")&amp;IF(COUNTIF($OK72:$OL72,"Carregar")&gt;0," · em dois turnos","")))</f>
        <v/>
      </c>
      <c r="QC72" s="161">
        <f>IF($MW72&lt;&gt;"",$MW72,IF($NJ72=0,"",INDEX($AA$2:$AA$11,$NJ72)))</f>
        <v/>
      </c>
      <c r="QD72" s="161">
        <f>IF(OR($ND72=0,$NJ72=0),"",IF(COUNTIF($RK72:$RN72,"Inescapável")&gt;0,"Automático",IF($QC72="Ataque",IF($NH72="","Ataque","Ataque "&amp;IF(($NH72+2*IF(COUNTIF($RK72:$RN72,"Precisão")&gt;0,1,0))&gt;=0,"+","−")&amp;ABS(($NH72+2*IF(COUNTIF($RK72:$RN72,"Precisão")&gt;0,1,0))))&amp;IF($OD72&gt;0," · TR"&amp;IF($NI72="",""," CD "&amp;$NI72),""),IF(LEFT($QC72,2)="TR",$QC72&amp;IF($NI72="",""," · CD "&amp;$NI72)&amp;IF(COUNTIF($RK72:$RN72,"Certeiro")&gt;0,"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COUNTIF($RK72:$RN72,"Longe")+3*COUNTIF($RK72:$RN72,"Muito Longe")</f>
        <v/>
      </c>
      <c r="QG72" s="161">
        <f>COUNTIF($RK72:$RN72,"Maior")+3*COUNTIF($RK72:$RN72,"Muito Maior")</f>
        <v/>
      </c>
      <c r="QH72" s="161">
        <f>IF($NJ72=0,0,CHOOSE(1+INDEX($AC$2:$AC$11,$NJ72),0,$QF72,$QG72,$QF72+$QG72))</f>
        <v/>
      </c>
      <c r="QI72" s="161">
        <f>IF($NJ72=0,0,CHOOSE(1+INDEX($AD$2:$AD$11,$NJ72),0,$QF72,$QG72,$QF72+$QG72))</f>
        <v/>
      </c>
      <c r="QJ72" s="161">
        <f>IF(OR($ND72=0,$NJ72=0),"",INDEX($AI$2:$AN$41,($NJ72-1)*4+IF($MS72=0,1,IF($MS72&lt;=5,2,IF($MS72=6,3,4))),1+MIN(5,$QH72))&amp;INDEX($AO$2:$AT$41,($NJ72-1)*4+IF($MS72=0,1,IF($MS72&lt;=5,2,IF($MS72=6,3,4))),1+MIN(5,$QI72))&amp;IF(INDEX($AE$2:$AE$11,$NJ72)=1,IF(COUNTIF($RK72:$RN72,"Mais Um")&gt;0," · +"&amp;COUNTIF($RK72:$RN72,"Mais Um")&amp;IF(COUNTIF($RK72:$RN72,"Mais Um")&gt;1," alvos"," alvo"),"")&amp;IF(COUNTIF($RK72:$RN72,"Rajada")&gt;0,IF($MS72=0,"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c r="RK72">
        <f>IF($MX72="","",IFERROR(VLOOKUP(SUBSTITUTE(SUBSTITUTE(SUBSTITUTE($MX72,"~","~~"),"*","~*"),"?","~?"),'DADOS_MELHORIAS'!$O$2:$X$113,10,FALSE),$MX72))</f>
        <v/>
      </c>
      <c r="RL72">
        <f>IF($MY72="","",IFERROR(VLOOKUP(SUBSTITUTE(SUBSTITUTE(SUBSTITUTE($MY72,"~","~~"),"*","~*"),"?","~?"),'DADOS_MELHORIAS'!$O$2:$X$113,10,FALSE),$MY72))</f>
        <v/>
      </c>
      <c r="RM72">
        <f>IF($MZ72="","",IFERROR(VLOOKUP(SUBSTITUTE(SUBSTITUTE(SUBSTITUTE($MZ72,"~","~~"),"*","~*"),"?","~?"),'DADOS_MELHORIAS'!$O$2:$X$113,10,FALSE),$MZ72))</f>
        <v/>
      </c>
      <c r="RN72">
        <f>IF($NA72="","",IFERROR(VLOOKUP(SUBSTITUTE(SUBSTITUTE(SUBSTITUTE($NA72,"~","~~"),"*","~*"),"?","~?"),'DADOS_MELHORIAS'!$O$2:$X$113,10,FALSE),$NA72))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IFERROR(MATCH($MU73,$V$2:$V$11,0),0)</f>
        <v/>
      </c>
      <c r="NK73" s="161">
        <f>IFERROR(VLOOKUP(SUBSTITUTE(SUBSTITUTE(SUBSTITUTE($MX73,"~","~~"),"*","~*"),"?","~?"),'DADOS_MELHORIAS'!$AG$2:$AL$113,2,FALSE),"")</f>
        <v/>
      </c>
      <c r="NL73" s="161">
        <f>IFERROR(VLOOKUP(SUBSTITUTE(SUBSTITUTE(SUBSTITUTE($MY73,"~","~~"),"*","~*"),"?","~?"),'DADOS_MELHORIAS'!$AG$2:$AL$113,2,FALSE),"")</f>
        <v/>
      </c>
      <c r="NM73" s="161">
        <f>IFERROR(VLOOKUP(SUBSTITUTE(SUBSTITUTE(SUBSTITUTE($MZ73,"~","~~"),"*","~*"),"?","~?"),'DADOS_MELHORIAS'!$AG$2:$AL$113,2,FALSE),"")</f>
        <v/>
      </c>
      <c r="NN73" s="161">
        <f>IFERROR(VLOOKUP(SUBSTITUTE(SUBSTITUTE(SUBSTITUTE($NA73,"~","~~"),"*","~*"),"?","~?"),'DADOS_MELHORIAS'!$AG$2:$AL$113,2,FALSE),"")</f>
        <v/>
      </c>
      <c r="NO73" s="161">
        <f>IFERROR(VLOOKUP(SUBSTITUTE(SUBSTITUTE(SUBSTITUTE($MX73,"~","~~"),"*","~*"),"?","~?"),'DADOS_MELHORIAS'!$AG$2:$AL$113,3,FALSE),0)</f>
        <v/>
      </c>
      <c r="NP73" s="161">
        <f>IFERROR(VLOOKUP(SUBSTITUTE(SUBSTITUTE(SUBSTITUTE($MY73,"~","~~"),"*","~*"),"?","~?"),'DADOS_MELHORIAS'!$AG$2:$AL$113,3,FALSE),0)</f>
        <v/>
      </c>
      <c r="NQ73" s="161">
        <f>IFERROR(VLOOKUP(SUBSTITUTE(SUBSTITUTE(SUBSTITUTE($MZ73,"~","~~"),"*","~*"),"?","~?"),'DADOS_MELHORIAS'!$AG$2:$AL$113,3,FALSE),0)</f>
        <v/>
      </c>
      <c r="NR73" s="161">
        <f>IFERROR(VLOOKUP(SUBSTITUTE(SUBSTITUTE(SUBSTITUTE($NA73,"~","~~"),"*","~*"),"?","~?"),'DADOS_MELHORIAS'!$AG$2:$AL$113,3,FALSE),0)</f>
        <v/>
      </c>
      <c r="NS73" s="161">
        <f>IF($MS73=0,0,IF($NJ73=0,0,INDEX($X$2:$X$11,$NJ73)))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IF($NJ73=0,0,IF(INDEX($W$2:$W$11,$NJ73)="",0,IF((COUNTIF(INDEX($EL$2:$EP$13,$MO73,0),INDEX($W$2:$W$11,$NJ73))+COUNTIF(INDEX($QV$2:$QY$13,$MO73,0),INDEX($W$2:$W$11,$NJ73)))=0,1,0)))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SUBSTITUTE(SUBSTITUTE(SUBSTITUTE($MX73,"~","~~"),"*","~*"),"?","~?"),'DADOS_MELHORIAS'!$AG$2:$AL$113,4,FALSE),0)+IFERROR(VLOOKUP(SUBSTITUTE(SUBSTITUTE(SUBSTITUTE($MY73,"~","~~"),"*","~*"),"?","~?"),'DADOS_MELHORIAS'!$AG$2:$AL$113,4,FALSE),0)+IFERROR(VLOOKUP(SUBSTITUTE(SUBSTITUTE(SUBSTITUTE($MZ73,"~","~~"),"*","~*"),"?","~?"),'DADOS_MELHORIAS'!$AG$2:$AL$113,4,FALSE),0)+IFERROR(VLOOKUP(SUBSTITUTE(SUBSTITUTE(SUBSTITUTE($NA73,"~","~~"),"*","~*"),"?","~?"),'DADOS_MELHORIAS'!$AG$2:$AL$113,4,FALSE),0)</f>
        <v/>
      </c>
      <c r="OD73" s="161">
        <f>IFERROR(VLOOKUP(SUBSTITUTE(SUBSTITUTE(SUBSTITUTE($MX73,"~","~~"),"*","~*"),"?","~?"),'DADOS_MELHORIAS'!$AG$2:$AL$113,6,FALSE),0)+IFERROR(VLOOKUP(SUBSTITUTE(SUBSTITUTE(SUBSTITUTE($MY73,"~","~~"),"*","~*"),"?","~?"),'DADOS_MELHORIAS'!$AG$2:$AL$113,6,FALSE),0)+IFERROR(VLOOKUP(SUBSTITUTE(SUBSTITUTE(SUBSTITUTE($MZ73,"~","~~"),"*","~*"),"?","~?"),'DADOS_MELHORIAS'!$AG$2:$AL$113,6,FALSE),0)+IFERROR(VLOOKUP(SUBSTITUTE(SUBSTITUTE(SUBSTITUTE($NA73,"~","~~"),"*","~*"),"?","~?"),'DADOS_MELHORIAS'!$AG$2:$AL$113,6,FALSE),0)</f>
        <v/>
      </c>
      <c r="OE73" s="161">
        <f>TEXTJOIN(", ",TRUE,IF(IFERROR(VLOOKUP(SUBSTITUTE(SUBSTITUTE(SUBSTITUTE($MX73,"~","~~"),"*","~*"),"?","~?"),'DADOS_MELHORIAS'!$AG$2:$AL$113,5,FALSE),0)=1,$MX73,""),IF(IFERROR(VLOOKUP(SUBSTITUTE(SUBSTITUTE(SUBSTITUTE($MY73,"~","~~"),"*","~*"),"?","~?"),'DADOS_MELHORIAS'!$AG$2:$AL$113,5,FALSE),0)=1,$MY73,""),IF(IFERROR(VLOOKUP(SUBSTITUTE(SUBSTITUTE(SUBSTITUTE($MZ73,"~","~~"),"*","~*"),"?","~?"),'DADOS_MELHORIAS'!$AG$2:$AL$113,5,FALSE),0)=1,$MZ73,""),IF(IFERROR(VLOOKUP(SUBSTITUTE(SUBSTITUTE(SUBSTITUTE($NA73,"~","~~"),"*","~*"),"?","~?"),'DADOS_MELHORIAS'!$AG$2:$AL$113,5,FALSE),0)=1,$NA73,""))</f>
        <v/>
      </c>
      <c r="OF73" s="161">
        <f>IF($NJ73=0,0,INDEX($Y$2:$Y$11,$NJ73))</f>
        <v/>
      </c>
      <c r="OG73" s="161">
        <f>IF($NJ73=0,0,INDEX($Z$2:$Z$11,$NJ73))</f>
        <v/>
      </c>
      <c r="OH73" s="161">
        <f>IF($NJ73=0,0,INDEX($AB$2:$AB$11,$NJ73))</f>
        <v/>
      </c>
      <c r="OI73" s="161">
        <f>IFERROR(VLOOKUP(SUBSTITUTE(SUBSTITUTE(SUBSTITUTE($NB73,"~","~~"),"*","~*"),"?","~?"),'DADOS_RESTRICOES'!$M$2:$Q$54,3,FALSE),0)</f>
        <v/>
      </c>
      <c r="OJ73" s="161">
        <f>IFERROR(VLOOKUP(SUBSTITUTE(SUBSTITUTE(SUBSTITUTE($NC73,"~","~~"),"*","~*"),"?","~?"),'DADOS_RESTRICOES'!$M$2:$Q$54,3,FALSE),0)</f>
        <v/>
      </c>
      <c r="OK73" s="161">
        <f>IFERROR(VLOOKUP(SUBSTITUTE(SUBSTITUTE(SUBSTITUTE($NB73,"~","~~"),"*","~*"),"?","~?"),'DADOS_RESTRICOES'!$M$2:$Q$54,2,FALSE),"")</f>
        <v/>
      </c>
      <c r="OL73" s="161">
        <f>IFERROR(VLOOKUP(SUBSTITUTE(SUBSTITUTE(SUBSTITUTE($NC73,"~","~~"),"*","~*"),"?","~?"),'DADOS_RESTRICOES'!$M$2:$Q$54,2,FALSE),"")</f>
        <v/>
      </c>
      <c r="OM73" s="161">
        <f>COUNTIF($NS73:$NW73,1)</f>
        <v/>
      </c>
      <c r="ON73" s="161">
        <f>COUNTIF($NS73:$NW73,2)</f>
        <v/>
      </c>
      <c r="OO73" s="161">
        <f>COUNTIF($NS73:$NW73,3)</f>
        <v/>
      </c>
      <c r="OP73" s="161">
        <f>COUNTIF($NS73:$NW73,4)</f>
        <v/>
      </c>
      <c r="OQ73" s="161">
        <f>COUNTIF($NS73:$NW73,5)</f>
        <v/>
      </c>
      <c r="OR73" s="161">
        <f>COUNTIF($NS73:$NW73,6)</f>
        <v/>
      </c>
      <c r="OS73" s="161">
        <f>COUNTIF($OI73:$OJ73,1)</f>
        <v/>
      </c>
      <c r="OT73" s="161">
        <f>COUNTIF($OI73:$OJ73,2)+$OF73</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IF($MS73=0,0,(IF(COUNTIF($RK73:$RN73,"Salto")&gt;0,1,0)+IF(COUNTIF($RK73:$RN73,"Queima")&gt;0,1,0)+IF(COUNTIF($RK73:$RN73,"Estilhaço")&gt;0,1,0))*FLOOR($PD73/2,1))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SUBSTITUTE(SUBSTITUTE(SUBSTITUTE($NB73,"~","~~"),"*","~*"),"?","~?"),'DADOS_RESTRICOES'!$M$2:$Q$54,4,FALSE),0)+IFERROR(VLOOKUP(SUBSTITUTE(SUBSTITUTE(SUBSTITUTE($NC73,"~","~~"),"*","~*"),"?","~?"),'DADOS_RESTRICOES'!$M$2:$Q$54,4,FALSE),0)&gt;1,$OK73&amp;" e "&amp;$OL73&amp;" são as duas de frequência",""),IF(AND((COUNTIF($RK73:$RN73,"Rápido")+COUNTIF($OK73:$OL73,"Rápido"))&gt;0,(COUNTIF($MX73:$NA73,"Atrasar")+COUNTIF($OK73:$OL73,"Atrasar"))&gt;0),"Rápido não entra com Atrasar",""),IF(AND((COUNTIF($RK73:$RN73,"Reação")+COUNTIF($OK73:$OL73,"Reação"))&gt;0,(COUNTIF($RK73:$RN73,"Rápido")+COUNTIF($OK73:$OL73,"Rápido"))&gt;0),"Reação não entra com Rápido",""),IF(AND((COUNTIF($RK73:$RN73,"Reação")+COUNTIF($OK73:$OL73,"Reação"))&gt;0,(COUNTIF($RK73:$RN73,"Armado")+COUNTIF($OK73:$OL73,"Armado"))&gt;0),"Reação não entra com Armado",""),IF(AND((COUNTIF($RK73:$RN73,"Reação")+COUNTIF($OK73:$OL73,"Reação"))&gt;0,(COUNTIF($MX73:$NA73,"Atrasar")+COUNTIF($OK73:$OL73,"Atrasar"))&gt;0),"Reação não entra com Atrasar",""),IF(AND((COUNTIF($RK73:$RN73,"Reação")+COUNTIF($OK73:$OL73,"Reação"))&gt;0,(COUNTIF($MX73:$NA73,"Parado")+COUNTIF($OK73:$OL73,"Parado"))&gt;0),"Reação não entra com Parado",""),IF(AND((COUNTIF($MX73:$NA73,"Atrasar")+COUNTIF($OK73:$OL73,"Atrasar"))&gt;0,(COUNTIF($MX73:$NA73,"Parado")+COUNTIF($OK73:$OL73,"Parado"))&gt;0),"Atrasar não entra com Parado",""),IF(AND((COUNTIF($RK73:$RN73,"Armado")+COUNTIF($OK73:$OL73,"Armado"))&gt;0,(COUNTIF($MX73:$NA73,"Carregar")+COUNTIF($OK73:$OL73,"Carregar"))&gt;0),"Armado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Resistência",""),IF(AND(COUNTIF($RK73:$RN73,"Inescapável")&gt;0,OR($OU73&gt;1,$OV73&gt;0)),"Inescapável não aceita outra peça",""),IF(AND($MS73&gt;0,$PD73*IF(COUNTIF($RK73:$RN73,"Remate")&gt;0,1.25,1)+$PE73&gt;4*$MS73),($PD73*IF(COUNTIF($RK73:$RN73,"Remate")&gt;0,1.25,1)+$PE73)&amp;" dados somando repetições"&amp;IF(COUNTIF($RK73:$RN73,"Remate")&gt;0," e o Remate","")&amp;": o teto da Classe "&amp;$MS73&amp;" é "&amp;4*$MS73,""))),IF(AND($MX73&lt;&gt;"",COUNTIF('DADOS_MELHORIAS'!$O$2:$O$113,SUBSTITUTE(SUBSTITUTE(SUBSTITUTE($MX73,"~","~~"),"*","~*"),"?","~?"))=0),"Melhoria não cadastrada ou com erro: "&amp;$MX73,""),IF(AND($MY73&lt;&gt;"",COUNTIF('DADOS_MELHORIAS'!$O$2:$O$113,SUBSTITUTE(SUBSTITUTE(SUBSTITUTE($MY73,"~","~~"),"*","~*"),"?","~?"))=0),"Melhoria não cadastrada ou com erro: "&amp;$MY73,""),IF(AND($MZ73&lt;&gt;"",COUNTIF('DADOS_MELHORIAS'!$O$2:$O$113,SUBSTITUTE(SUBSTITUTE(SUBSTITUTE($MZ73,"~","~~"),"*","~*"),"?","~?"))=0),"Melhoria não cadastrada ou com erro: "&amp;$MZ73,""),IF(AND($NA73&lt;&gt;"",COUNTIF('DADOS_MELHORIAS'!$O$2:$O$113,SUBSTITUTE(SUBSTITUTE(SUBSTITUTE($NA73,"~","~~"),"*","~*"),"?","~?"))=0),"Melhoria não cadastrada ou com erro: "&amp;$NA73,""),IF(AND($NB73&lt;&gt;"",COUNTIF('DADOS_RESTRICOES'!$M$2:$M$54,SUBSTITUTE(SUBSTITUTE(SUBSTITUTE($NB73,"~","~~"),"*","~*"),"?","~?"))=0),"Restrição não cadastrada ou com erro: "&amp;$NB73,""),IF(AND($NC73&lt;&gt;"",COUNTIF('DADOS_RESTRICOES'!$M$2:$M$54,SUBSTITUTE(SUBSTITUTE(SUBSTITUTE($NC73,"~","~~"),"*","~*"),"?","~?"))=0),"Restrição não cadastrada ou com erro: "&amp;$NC73,"")))</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dela",IF(COUNTIF($OK73:$OL73,"Atrasar")&gt;0,"Sua Ação Completa",IF(COUNTIF($RK73:$RN73,"Rápido")&gt;0,"Sua Bônus",IF(COUNTIF($RK73:$RN73,"Reação")&gt;0,"Sua Reação","Sua Padrão")))&amp;" + a básica dela"&amp;IF(COUNTIF($RK73:$RN73,"Reação")&gt;0," e a coletiva","")&amp;IF(COUNTIF($OK73:$OL73,"Carregar")&gt;0," · em dois turnos","")))</f>
        <v/>
      </c>
      <c r="QC73" s="161">
        <f>IF($MW73&lt;&gt;"",$MW73,IF($NJ73=0,"",INDEX($AA$2:$AA$11,$NJ73)))</f>
        <v/>
      </c>
      <c r="QD73" s="161">
        <f>IF(OR($ND73=0,$NJ73=0),"",IF(COUNTIF($RK73:$RN73,"Inescapável")&gt;0,"Automático",IF($QC73="Ataque",IF($NH73="","Ataque","Ataque "&amp;IF(($NH73+2*IF(COUNTIF($RK73:$RN73,"Precisão")&gt;0,1,0))&gt;=0,"+","−")&amp;ABS(($NH73+2*IF(COUNTIF($RK73:$RN73,"Precisão")&gt;0,1,0))))&amp;IF($OD73&gt;0," · TR"&amp;IF($NI73="",""," CD "&amp;$NI73),""),IF(LEFT($QC73,2)="TR",$QC73&amp;IF($NI73="",""," · CD "&amp;$NI73)&amp;IF(COUNTIF($RK73:$RN73,"Certeiro")&gt;0,"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COUNTIF($RK73:$RN73,"Longe")+3*COUNTIF($RK73:$RN73,"Muito Longe")</f>
        <v/>
      </c>
      <c r="QG73" s="161">
        <f>COUNTIF($RK73:$RN73,"Maior")+3*COUNTIF($RK73:$RN73,"Muito Maior")</f>
        <v/>
      </c>
      <c r="QH73" s="161">
        <f>IF($NJ73=0,0,CHOOSE(1+INDEX($AC$2:$AC$11,$NJ73),0,$QF73,$QG73,$QF73+$QG73))</f>
        <v/>
      </c>
      <c r="QI73" s="161">
        <f>IF($NJ73=0,0,CHOOSE(1+INDEX($AD$2:$AD$11,$NJ73),0,$QF73,$QG73,$QF73+$QG73))</f>
        <v/>
      </c>
      <c r="QJ73" s="161">
        <f>IF(OR($ND73=0,$NJ73=0),"",INDEX($AI$2:$AN$41,($NJ73-1)*4+IF($MS73=0,1,IF($MS73&lt;=5,2,IF($MS73=6,3,4))),1+MIN(5,$QH73))&amp;INDEX($AO$2:$AT$41,($NJ73-1)*4+IF($MS73=0,1,IF($MS73&lt;=5,2,IF($MS73=6,3,4))),1+MIN(5,$QI73))&amp;IF(INDEX($AE$2:$AE$11,$NJ73)=1,IF(COUNTIF($RK73:$RN73,"Mais Um")&gt;0," · +"&amp;COUNTIF($RK73:$RN73,"Mais Um")&amp;IF(COUNTIF($RK73:$RN73,"Mais Um")&gt;1," alvos"," alvo"),"")&amp;IF(COUNTIF($RK73:$RN73,"Rajada")&gt;0,IF($MS73=0,"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c r="RK73">
        <f>IF($MX73="","",IFERROR(VLOOKUP(SUBSTITUTE(SUBSTITUTE(SUBSTITUTE($MX73,"~","~~"),"*","~*"),"?","~?"),'DADOS_MELHORIAS'!$O$2:$X$113,10,FALSE),$MX73))</f>
        <v/>
      </c>
      <c r="RL73">
        <f>IF($MY73="","",IFERROR(VLOOKUP(SUBSTITUTE(SUBSTITUTE(SUBSTITUTE($MY73,"~","~~"),"*","~*"),"?","~?"),'DADOS_MELHORIAS'!$O$2:$X$113,10,FALSE),$MY73))</f>
        <v/>
      </c>
      <c r="RM73">
        <f>IF($MZ73="","",IFERROR(VLOOKUP(SUBSTITUTE(SUBSTITUTE(SUBSTITUTE($MZ73,"~","~~"),"*","~*"),"?","~?"),'DADOS_MELHORIAS'!$O$2:$X$113,10,FALSE),$MZ73))</f>
        <v/>
      </c>
      <c r="RN73">
        <f>IF($NA73="","",IFERROR(VLOOKUP(SUBSTITUTE(SUBSTITUTE(SUBSTITUTE($NA73,"~","~~"),"*","~*"),"?","~?"),'DADOS_MELHORIAS'!$O$2:$X$113,10,FALSE),$NA73))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IFERROR(MATCH($MU74,$V$2:$V$11,0),0)</f>
        <v/>
      </c>
      <c r="NK74" s="161">
        <f>IFERROR(VLOOKUP(SUBSTITUTE(SUBSTITUTE(SUBSTITUTE($MX74,"~","~~"),"*","~*"),"?","~?"),'DADOS_MELHORIAS'!$AG$2:$AL$113,2,FALSE),"")</f>
        <v/>
      </c>
      <c r="NL74" s="161">
        <f>IFERROR(VLOOKUP(SUBSTITUTE(SUBSTITUTE(SUBSTITUTE($MY74,"~","~~"),"*","~*"),"?","~?"),'DADOS_MELHORIAS'!$AG$2:$AL$113,2,FALSE),"")</f>
        <v/>
      </c>
      <c r="NM74" s="161">
        <f>IFERROR(VLOOKUP(SUBSTITUTE(SUBSTITUTE(SUBSTITUTE($MZ74,"~","~~"),"*","~*"),"?","~?"),'DADOS_MELHORIAS'!$AG$2:$AL$113,2,FALSE),"")</f>
        <v/>
      </c>
      <c r="NN74" s="161">
        <f>IFERROR(VLOOKUP(SUBSTITUTE(SUBSTITUTE(SUBSTITUTE($NA74,"~","~~"),"*","~*"),"?","~?"),'DADOS_MELHORIAS'!$AG$2:$AL$113,2,FALSE),"")</f>
        <v/>
      </c>
      <c r="NO74" s="161">
        <f>IFERROR(VLOOKUP(SUBSTITUTE(SUBSTITUTE(SUBSTITUTE($MX74,"~","~~"),"*","~*"),"?","~?"),'DADOS_MELHORIAS'!$AG$2:$AL$113,3,FALSE),0)</f>
        <v/>
      </c>
      <c r="NP74" s="161">
        <f>IFERROR(VLOOKUP(SUBSTITUTE(SUBSTITUTE(SUBSTITUTE($MY74,"~","~~"),"*","~*"),"?","~?"),'DADOS_MELHORIAS'!$AG$2:$AL$113,3,FALSE),0)</f>
        <v/>
      </c>
      <c r="NQ74" s="161">
        <f>IFERROR(VLOOKUP(SUBSTITUTE(SUBSTITUTE(SUBSTITUTE($MZ74,"~","~~"),"*","~*"),"?","~?"),'DADOS_MELHORIAS'!$AG$2:$AL$113,3,FALSE),0)</f>
        <v/>
      </c>
      <c r="NR74" s="161">
        <f>IFERROR(VLOOKUP(SUBSTITUTE(SUBSTITUTE(SUBSTITUTE($NA74,"~","~~"),"*","~*"),"?","~?"),'DADOS_MELHORIAS'!$AG$2:$AL$113,3,FALSE),0)</f>
        <v/>
      </c>
      <c r="NS74" s="161">
        <f>IF($MS74=0,0,IF($NJ74=0,0,INDEX($X$2:$X$11,$NJ74)))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IF($NJ74=0,0,IF(INDEX($W$2:$W$11,$NJ74)="",0,IF((COUNTIF(INDEX($EL$2:$EP$13,$MO74,0),INDEX($W$2:$W$11,$NJ74))+COUNTIF(INDEX($QV$2:$QY$13,$MO74,0),INDEX($W$2:$W$11,$NJ74)))=0,1,0)))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SUBSTITUTE(SUBSTITUTE(SUBSTITUTE($MX74,"~","~~"),"*","~*"),"?","~?"),'DADOS_MELHORIAS'!$AG$2:$AL$113,4,FALSE),0)+IFERROR(VLOOKUP(SUBSTITUTE(SUBSTITUTE(SUBSTITUTE($MY74,"~","~~"),"*","~*"),"?","~?"),'DADOS_MELHORIAS'!$AG$2:$AL$113,4,FALSE),0)+IFERROR(VLOOKUP(SUBSTITUTE(SUBSTITUTE(SUBSTITUTE($MZ74,"~","~~"),"*","~*"),"?","~?"),'DADOS_MELHORIAS'!$AG$2:$AL$113,4,FALSE),0)+IFERROR(VLOOKUP(SUBSTITUTE(SUBSTITUTE(SUBSTITUTE($NA74,"~","~~"),"*","~*"),"?","~?"),'DADOS_MELHORIAS'!$AG$2:$AL$113,4,FALSE),0)</f>
        <v/>
      </c>
      <c r="OD74" s="161">
        <f>IFERROR(VLOOKUP(SUBSTITUTE(SUBSTITUTE(SUBSTITUTE($MX74,"~","~~"),"*","~*"),"?","~?"),'DADOS_MELHORIAS'!$AG$2:$AL$113,6,FALSE),0)+IFERROR(VLOOKUP(SUBSTITUTE(SUBSTITUTE(SUBSTITUTE($MY74,"~","~~"),"*","~*"),"?","~?"),'DADOS_MELHORIAS'!$AG$2:$AL$113,6,FALSE),0)+IFERROR(VLOOKUP(SUBSTITUTE(SUBSTITUTE(SUBSTITUTE($MZ74,"~","~~"),"*","~*"),"?","~?"),'DADOS_MELHORIAS'!$AG$2:$AL$113,6,FALSE),0)+IFERROR(VLOOKUP(SUBSTITUTE(SUBSTITUTE(SUBSTITUTE($NA74,"~","~~"),"*","~*"),"?","~?"),'DADOS_MELHORIAS'!$AG$2:$AL$113,6,FALSE),0)</f>
        <v/>
      </c>
      <c r="OE74" s="161">
        <f>TEXTJOIN(", ",TRUE,IF(IFERROR(VLOOKUP(SUBSTITUTE(SUBSTITUTE(SUBSTITUTE($MX74,"~","~~"),"*","~*"),"?","~?"),'DADOS_MELHORIAS'!$AG$2:$AL$113,5,FALSE),0)=1,$MX74,""),IF(IFERROR(VLOOKUP(SUBSTITUTE(SUBSTITUTE(SUBSTITUTE($MY74,"~","~~"),"*","~*"),"?","~?"),'DADOS_MELHORIAS'!$AG$2:$AL$113,5,FALSE),0)=1,$MY74,""),IF(IFERROR(VLOOKUP(SUBSTITUTE(SUBSTITUTE(SUBSTITUTE($MZ74,"~","~~"),"*","~*"),"?","~?"),'DADOS_MELHORIAS'!$AG$2:$AL$113,5,FALSE),0)=1,$MZ74,""),IF(IFERROR(VLOOKUP(SUBSTITUTE(SUBSTITUTE(SUBSTITUTE($NA74,"~","~~"),"*","~*"),"?","~?"),'DADOS_MELHORIAS'!$AG$2:$AL$113,5,FALSE),0)=1,$NA74,""))</f>
        <v/>
      </c>
      <c r="OF74" s="161">
        <f>IF($NJ74=0,0,INDEX($Y$2:$Y$11,$NJ74))</f>
        <v/>
      </c>
      <c r="OG74" s="161">
        <f>IF($NJ74=0,0,INDEX($Z$2:$Z$11,$NJ74))</f>
        <v/>
      </c>
      <c r="OH74" s="161">
        <f>IF($NJ74=0,0,INDEX($AB$2:$AB$11,$NJ74))</f>
        <v/>
      </c>
      <c r="OI74" s="161">
        <f>IFERROR(VLOOKUP(SUBSTITUTE(SUBSTITUTE(SUBSTITUTE($NB74,"~","~~"),"*","~*"),"?","~?"),'DADOS_RESTRICOES'!$M$2:$Q$54,3,FALSE),0)</f>
        <v/>
      </c>
      <c r="OJ74" s="161">
        <f>IFERROR(VLOOKUP(SUBSTITUTE(SUBSTITUTE(SUBSTITUTE($NC74,"~","~~"),"*","~*"),"?","~?"),'DADOS_RESTRICOES'!$M$2:$Q$54,3,FALSE),0)</f>
        <v/>
      </c>
      <c r="OK74" s="161">
        <f>IFERROR(VLOOKUP(SUBSTITUTE(SUBSTITUTE(SUBSTITUTE($NB74,"~","~~"),"*","~*"),"?","~?"),'DADOS_RESTRICOES'!$M$2:$Q$54,2,FALSE),"")</f>
        <v/>
      </c>
      <c r="OL74" s="161">
        <f>IFERROR(VLOOKUP(SUBSTITUTE(SUBSTITUTE(SUBSTITUTE($NC74,"~","~~"),"*","~*"),"?","~?"),'DADOS_RESTRICOES'!$M$2:$Q$54,2,FALSE),"")</f>
        <v/>
      </c>
      <c r="OM74" s="161">
        <f>COUNTIF($NS74:$NW74,1)</f>
        <v/>
      </c>
      <c r="ON74" s="161">
        <f>COUNTIF($NS74:$NW74,2)</f>
        <v/>
      </c>
      <c r="OO74" s="161">
        <f>COUNTIF($NS74:$NW74,3)</f>
        <v/>
      </c>
      <c r="OP74" s="161">
        <f>COUNTIF($NS74:$NW74,4)</f>
        <v/>
      </c>
      <c r="OQ74" s="161">
        <f>COUNTIF($NS74:$NW74,5)</f>
        <v/>
      </c>
      <c r="OR74" s="161">
        <f>COUNTIF($NS74:$NW74,6)</f>
        <v/>
      </c>
      <c r="OS74" s="161">
        <f>COUNTIF($OI74:$OJ74,1)</f>
        <v/>
      </c>
      <c r="OT74" s="161">
        <f>COUNTIF($OI74:$OJ74,2)+$OF74</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IF($MS74=0,0,(IF(COUNTIF($RK74:$RN74,"Salto")&gt;0,1,0)+IF(COUNTIF($RK74:$RN74,"Queima")&gt;0,1,0)+IF(COUNTIF($RK74:$RN74,"Estilhaço")&gt;0,1,0))*FLOOR($PD74/2,1))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SUBSTITUTE(SUBSTITUTE(SUBSTITUTE($NB74,"~","~~"),"*","~*"),"?","~?"),'DADOS_RESTRICOES'!$M$2:$Q$54,4,FALSE),0)+IFERROR(VLOOKUP(SUBSTITUTE(SUBSTITUTE(SUBSTITUTE($NC74,"~","~~"),"*","~*"),"?","~?"),'DADOS_RESTRICOES'!$M$2:$Q$54,4,FALSE),0)&gt;1,$OK74&amp;" e "&amp;$OL74&amp;" são as duas de frequência",""),IF(AND((COUNTIF($RK74:$RN74,"Rápido")+COUNTIF($OK74:$OL74,"Rápido"))&gt;0,(COUNTIF($MX74:$NA74,"Atrasar")+COUNTIF($OK74:$OL74,"Atrasar"))&gt;0),"Rápido não entra com Atrasar",""),IF(AND((COUNTIF($RK74:$RN74,"Reação")+COUNTIF($OK74:$OL74,"Reação"))&gt;0,(COUNTIF($RK74:$RN74,"Rápido")+COUNTIF($OK74:$OL74,"Rápido"))&gt;0),"Reação não entra com Rápido",""),IF(AND((COUNTIF($RK74:$RN74,"Reação")+COUNTIF($OK74:$OL74,"Reação"))&gt;0,(COUNTIF($RK74:$RN74,"Armado")+COUNTIF($OK74:$OL74,"Armado"))&gt;0),"Reação não entra com Armado",""),IF(AND((COUNTIF($RK74:$RN74,"Reação")+COUNTIF($OK74:$OL74,"Reação"))&gt;0,(COUNTIF($MX74:$NA74,"Atrasar")+COUNTIF($OK74:$OL74,"Atrasar"))&gt;0),"Reação não entra com Atrasar",""),IF(AND((COUNTIF($RK74:$RN74,"Reação")+COUNTIF($OK74:$OL74,"Reação"))&gt;0,(COUNTIF($MX74:$NA74,"Parado")+COUNTIF($OK74:$OL74,"Parado"))&gt;0),"Reação não entra com Parado",""),IF(AND((COUNTIF($MX74:$NA74,"Atrasar")+COUNTIF($OK74:$OL74,"Atrasar"))&gt;0,(COUNTIF($MX74:$NA74,"Parado")+COUNTIF($OK74:$OL74,"Parado"))&gt;0),"Atrasar não entra com Parado",""),IF(AND((COUNTIF($RK74:$RN74,"Armado")+COUNTIF($OK74:$OL74,"Armado"))&gt;0,(COUNTIF($MX74:$NA74,"Carregar")+COUNTIF($OK74:$OL74,"Carregar"))&gt;0),"Armado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Resistência",""),IF(AND(COUNTIF($RK74:$RN74,"Inescapável")&gt;0,OR($OU74&gt;1,$OV74&gt;0)),"Inescapável não aceita outra peça",""),IF(AND($MS74&gt;0,$PD74*IF(COUNTIF($RK74:$RN74,"Remate")&gt;0,1.25,1)+$PE74&gt;4*$MS74),($PD74*IF(COUNTIF($RK74:$RN74,"Remate")&gt;0,1.25,1)+$PE74)&amp;" dados somando repetições"&amp;IF(COUNTIF($RK74:$RN74,"Remate")&gt;0," e o Remate","")&amp;": o teto da Classe "&amp;$MS74&amp;" é "&amp;4*$MS74,""))),IF(AND($MX74&lt;&gt;"",COUNTIF('DADOS_MELHORIAS'!$O$2:$O$113,SUBSTITUTE(SUBSTITUTE(SUBSTITUTE($MX74,"~","~~"),"*","~*"),"?","~?"))=0),"Melhoria não cadastrada ou com erro: "&amp;$MX74,""),IF(AND($MY74&lt;&gt;"",COUNTIF('DADOS_MELHORIAS'!$O$2:$O$113,SUBSTITUTE(SUBSTITUTE(SUBSTITUTE($MY74,"~","~~"),"*","~*"),"?","~?"))=0),"Melhoria não cadastrada ou com erro: "&amp;$MY74,""),IF(AND($MZ74&lt;&gt;"",COUNTIF('DADOS_MELHORIAS'!$O$2:$O$113,SUBSTITUTE(SUBSTITUTE(SUBSTITUTE($MZ74,"~","~~"),"*","~*"),"?","~?"))=0),"Melhoria não cadastrada ou com erro: "&amp;$MZ74,""),IF(AND($NA74&lt;&gt;"",COUNTIF('DADOS_MELHORIAS'!$O$2:$O$113,SUBSTITUTE(SUBSTITUTE(SUBSTITUTE($NA74,"~","~~"),"*","~*"),"?","~?"))=0),"Melhoria não cadastrada ou com erro: "&amp;$NA74,""),IF(AND($NB74&lt;&gt;"",COUNTIF('DADOS_RESTRICOES'!$M$2:$M$54,SUBSTITUTE(SUBSTITUTE(SUBSTITUTE($NB74,"~","~~"),"*","~*"),"?","~?"))=0),"Restrição não cadastrada ou com erro: "&amp;$NB74,""),IF(AND($NC74&lt;&gt;"",COUNTIF('DADOS_RESTRICOES'!$M$2:$M$54,SUBSTITUTE(SUBSTITUTE(SUBSTITUTE($NC74,"~","~~"),"*","~*"),"?","~?"))=0),"Restrição não cadastrada ou com erro: "&amp;$NC74,"")))</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dela",IF(COUNTIF($OK74:$OL74,"Atrasar")&gt;0,"Sua Ação Completa",IF(COUNTIF($RK74:$RN74,"Rápido")&gt;0,"Sua Bônus",IF(COUNTIF($RK74:$RN74,"Reação")&gt;0,"Sua Reação","Sua Padrão")))&amp;" + a básica dela"&amp;IF(COUNTIF($RK74:$RN74,"Reação")&gt;0," e a coletiva","")&amp;IF(COUNTIF($OK74:$OL74,"Carregar")&gt;0," · em dois turnos","")))</f>
        <v/>
      </c>
      <c r="QC74" s="161">
        <f>IF($MW74&lt;&gt;"",$MW74,IF($NJ74=0,"",INDEX($AA$2:$AA$11,$NJ74)))</f>
        <v/>
      </c>
      <c r="QD74" s="161">
        <f>IF(OR($ND74=0,$NJ74=0),"",IF(COUNTIF($RK74:$RN74,"Inescapável")&gt;0,"Automático",IF($QC74="Ataque",IF($NH74="","Ataque","Ataque "&amp;IF(($NH74+2*IF(COUNTIF($RK74:$RN74,"Precisão")&gt;0,1,0))&gt;=0,"+","−")&amp;ABS(($NH74+2*IF(COUNTIF($RK74:$RN74,"Precisão")&gt;0,1,0))))&amp;IF($OD74&gt;0," · TR"&amp;IF($NI74="",""," CD "&amp;$NI74),""),IF(LEFT($QC74,2)="TR",$QC74&amp;IF($NI74="",""," · CD "&amp;$NI74)&amp;IF(COUNTIF($RK74:$RN74,"Certeiro")&gt;0,"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COUNTIF($RK74:$RN74,"Longe")+3*COUNTIF($RK74:$RN74,"Muito Longe")</f>
        <v/>
      </c>
      <c r="QG74" s="161">
        <f>COUNTIF($RK74:$RN74,"Maior")+3*COUNTIF($RK74:$RN74,"Muito Maior")</f>
        <v/>
      </c>
      <c r="QH74" s="161">
        <f>IF($NJ74=0,0,CHOOSE(1+INDEX($AC$2:$AC$11,$NJ74),0,$QF74,$QG74,$QF74+$QG74))</f>
        <v/>
      </c>
      <c r="QI74" s="161">
        <f>IF($NJ74=0,0,CHOOSE(1+INDEX($AD$2:$AD$11,$NJ74),0,$QF74,$QG74,$QF74+$QG74))</f>
        <v/>
      </c>
      <c r="QJ74" s="161">
        <f>IF(OR($ND74=0,$NJ74=0),"",INDEX($AI$2:$AN$41,($NJ74-1)*4+IF($MS74=0,1,IF($MS74&lt;=5,2,IF($MS74=6,3,4))),1+MIN(5,$QH74))&amp;INDEX($AO$2:$AT$41,($NJ74-1)*4+IF($MS74=0,1,IF($MS74&lt;=5,2,IF($MS74=6,3,4))),1+MIN(5,$QI74))&amp;IF(INDEX($AE$2:$AE$11,$NJ74)=1,IF(COUNTIF($RK74:$RN74,"Mais Um")&gt;0," · +"&amp;COUNTIF($RK74:$RN74,"Mais Um")&amp;IF(COUNTIF($RK74:$RN74,"Mais Um")&gt;1," alvos"," alvo"),"")&amp;IF(COUNTIF($RK74:$RN74,"Rajada")&gt;0,IF($MS74=0,"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c r="RK74">
        <f>IF($MX74="","",IFERROR(VLOOKUP(SUBSTITUTE(SUBSTITUTE(SUBSTITUTE($MX74,"~","~~"),"*","~*"),"?","~?"),'DADOS_MELHORIAS'!$O$2:$X$113,10,FALSE),$MX74))</f>
        <v/>
      </c>
      <c r="RL74">
        <f>IF($MY74="","",IFERROR(VLOOKUP(SUBSTITUTE(SUBSTITUTE(SUBSTITUTE($MY74,"~","~~"),"*","~*"),"?","~?"),'DADOS_MELHORIAS'!$O$2:$X$113,10,FALSE),$MY74))</f>
        <v/>
      </c>
      <c r="RM74">
        <f>IF($MZ74="","",IFERROR(VLOOKUP(SUBSTITUTE(SUBSTITUTE(SUBSTITUTE($MZ74,"~","~~"),"*","~*"),"?","~?"),'DADOS_MELHORIAS'!$O$2:$X$113,10,FALSE),$MZ74))</f>
        <v/>
      </c>
      <c r="RN74">
        <f>IF($NA74="","",IFERROR(VLOOKUP(SUBSTITUTE(SUBSTITUTE(SUBSTITUTE($NA74,"~","~~"),"*","~*"),"?","~?"),'DADOS_MELHORIAS'!$O$2:$X$113,10,FALSE),$NA74))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IFERROR(MATCH($MU75,$V$2:$V$11,0),0)</f>
        <v/>
      </c>
      <c r="NK75" s="161">
        <f>IFERROR(VLOOKUP(SUBSTITUTE(SUBSTITUTE(SUBSTITUTE($MX75,"~","~~"),"*","~*"),"?","~?"),'DADOS_MELHORIAS'!$AG$2:$AL$113,2,FALSE),"")</f>
        <v/>
      </c>
      <c r="NL75" s="161">
        <f>IFERROR(VLOOKUP(SUBSTITUTE(SUBSTITUTE(SUBSTITUTE($MY75,"~","~~"),"*","~*"),"?","~?"),'DADOS_MELHORIAS'!$AG$2:$AL$113,2,FALSE),"")</f>
        <v/>
      </c>
      <c r="NM75" s="161">
        <f>IFERROR(VLOOKUP(SUBSTITUTE(SUBSTITUTE(SUBSTITUTE($MZ75,"~","~~"),"*","~*"),"?","~?"),'DADOS_MELHORIAS'!$AG$2:$AL$113,2,FALSE),"")</f>
        <v/>
      </c>
      <c r="NN75" s="161">
        <f>IFERROR(VLOOKUP(SUBSTITUTE(SUBSTITUTE(SUBSTITUTE($NA75,"~","~~"),"*","~*"),"?","~?"),'DADOS_MELHORIAS'!$AG$2:$AL$113,2,FALSE),"")</f>
        <v/>
      </c>
      <c r="NO75" s="161">
        <f>IFERROR(VLOOKUP(SUBSTITUTE(SUBSTITUTE(SUBSTITUTE($MX75,"~","~~"),"*","~*"),"?","~?"),'DADOS_MELHORIAS'!$AG$2:$AL$113,3,FALSE),0)</f>
        <v/>
      </c>
      <c r="NP75" s="161">
        <f>IFERROR(VLOOKUP(SUBSTITUTE(SUBSTITUTE(SUBSTITUTE($MY75,"~","~~"),"*","~*"),"?","~?"),'DADOS_MELHORIAS'!$AG$2:$AL$113,3,FALSE),0)</f>
        <v/>
      </c>
      <c r="NQ75" s="161">
        <f>IFERROR(VLOOKUP(SUBSTITUTE(SUBSTITUTE(SUBSTITUTE($MZ75,"~","~~"),"*","~*"),"?","~?"),'DADOS_MELHORIAS'!$AG$2:$AL$113,3,FALSE),0)</f>
        <v/>
      </c>
      <c r="NR75" s="161">
        <f>IFERROR(VLOOKUP(SUBSTITUTE(SUBSTITUTE(SUBSTITUTE($NA75,"~","~~"),"*","~*"),"?","~?"),'DADOS_MELHORIAS'!$AG$2:$AL$113,3,FALSE),0)</f>
        <v/>
      </c>
      <c r="NS75" s="161">
        <f>IF($MS75=0,0,IF($NJ75=0,0,INDEX($X$2:$X$11,$NJ75)))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IF($NJ75=0,0,IF(INDEX($W$2:$W$11,$NJ75)="",0,IF((COUNTIF(INDEX($EL$2:$EP$13,$MO75,0),INDEX($W$2:$W$11,$NJ75))+COUNTIF(INDEX($QV$2:$QY$13,$MO75,0),INDEX($W$2:$W$11,$NJ75)))=0,1,0)))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SUBSTITUTE(SUBSTITUTE(SUBSTITUTE($MX75,"~","~~"),"*","~*"),"?","~?"),'DADOS_MELHORIAS'!$AG$2:$AL$113,4,FALSE),0)+IFERROR(VLOOKUP(SUBSTITUTE(SUBSTITUTE(SUBSTITUTE($MY75,"~","~~"),"*","~*"),"?","~?"),'DADOS_MELHORIAS'!$AG$2:$AL$113,4,FALSE),0)+IFERROR(VLOOKUP(SUBSTITUTE(SUBSTITUTE(SUBSTITUTE($MZ75,"~","~~"),"*","~*"),"?","~?"),'DADOS_MELHORIAS'!$AG$2:$AL$113,4,FALSE),0)+IFERROR(VLOOKUP(SUBSTITUTE(SUBSTITUTE(SUBSTITUTE($NA75,"~","~~"),"*","~*"),"?","~?"),'DADOS_MELHORIAS'!$AG$2:$AL$113,4,FALSE),0)</f>
        <v/>
      </c>
      <c r="OD75" s="161">
        <f>IFERROR(VLOOKUP(SUBSTITUTE(SUBSTITUTE(SUBSTITUTE($MX75,"~","~~"),"*","~*"),"?","~?"),'DADOS_MELHORIAS'!$AG$2:$AL$113,6,FALSE),0)+IFERROR(VLOOKUP(SUBSTITUTE(SUBSTITUTE(SUBSTITUTE($MY75,"~","~~"),"*","~*"),"?","~?"),'DADOS_MELHORIAS'!$AG$2:$AL$113,6,FALSE),0)+IFERROR(VLOOKUP(SUBSTITUTE(SUBSTITUTE(SUBSTITUTE($MZ75,"~","~~"),"*","~*"),"?","~?"),'DADOS_MELHORIAS'!$AG$2:$AL$113,6,FALSE),0)+IFERROR(VLOOKUP(SUBSTITUTE(SUBSTITUTE(SUBSTITUTE($NA75,"~","~~"),"*","~*"),"?","~?"),'DADOS_MELHORIAS'!$AG$2:$AL$113,6,FALSE),0)</f>
        <v/>
      </c>
      <c r="OE75" s="161">
        <f>TEXTJOIN(", ",TRUE,IF(IFERROR(VLOOKUP(SUBSTITUTE(SUBSTITUTE(SUBSTITUTE($MX75,"~","~~"),"*","~*"),"?","~?"),'DADOS_MELHORIAS'!$AG$2:$AL$113,5,FALSE),0)=1,$MX75,""),IF(IFERROR(VLOOKUP(SUBSTITUTE(SUBSTITUTE(SUBSTITUTE($MY75,"~","~~"),"*","~*"),"?","~?"),'DADOS_MELHORIAS'!$AG$2:$AL$113,5,FALSE),0)=1,$MY75,""),IF(IFERROR(VLOOKUP(SUBSTITUTE(SUBSTITUTE(SUBSTITUTE($MZ75,"~","~~"),"*","~*"),"?","~?"),'DADOS_MELHORIAS'!$AG$2:$AL$113,5,FALSE),0)=1,$MZ75,""),IF(IFERROR(VLOOKUP(SUBSTITUTE(SUBSTITUTE(SUBSTITUTE($NA75,"~","~~"),"*","~*"),"?","~?"),'DADOS_MELHORIAS'!$AG$2:$AL$113,5,FALSE),0)=1,$NA75,""))</f>
        <v/>
      </c>
      <c r="OF75" s="161">
        <f>IF($NJ75=0,0,INDEX($Y$2:$Y$11,$NJ75))</f>
        <v/>
      </c>
      <c r="OG75" s="161">
        <f>IF($NJ75=0,0,INDEX($Z$2:$Z$11,$NJ75))</f>
        <v/>
      </c>
      <c r="OH75" s="161">
        <f>IF($NJ75=0,0,INDEX($AB$2:$AB$11,$NJ75))</f>
        <v/>
      </c>
      <c r="OI75" s="161">
        <f>IFERROR(VLOOKUP(SUBSTITUTE(SUBSTITUTE(SUBSTITUTE($NB75,"~","~~"),"*","~*"),"?","~?"),'DADOS_RESTRICOES'!$M$2:$Q$54,3,FALSE),0)</f>
        <v/>
      </c>
      <c r="OJ75" s="161">
        <f>IFERROR(VLOOKUP(SUBSTITUTE(SUBSTITUTE(SUBSTITUTE($NC75,"~","~~"),"*","~*"),"?","~?"),'DADOS_RESTRICOES'!$M$2:$Q$54,3,FALSE),0)</f>
        <v/>
      </c>
      <c r="OK75" s="161">
        <f>IFERROR(VLOOKUP(SUBSTITUTE(SUBSTITUTE(SUBSTITUTE($NB75,"~","~~"),"*","~*"),"?","~?"),'DADOS_RESTRICOES'!$M$2:$Q$54,2,FALSE),"")</f>
        <v/>
      </c>
      <c r="OL75" s="161">
        <f>IFERROR(VLOOKUP(SUBSTITUTE(SUBSTITUTE(SUBSTITUTE($NC75,"~","~~"),"*","~*"),"?","~?"),'DADOS_RESTRICOES'!$M$2:$Q$54,2,FALSE),"")</f>
        <v/>
      </c>
      <c r="OM75" s="161">
        <f>COUNTIF($NS75:$NW75,1)</f>
        <v/>
      </c>
      <c r="ON75" s="161">
        <f>COUNTIF($NS75:$NW75,2)</f>
        <v/>
      </c>
      <c r="OO75" s="161">
        <f>COUNTIF($NS75:$NW75,3)</f>
        <v/>
      </c>
      <c r="OP75" s="161">
        <f>COUNTIF($NS75:$NW75,4)</f>
        <v/>
      </c>
      <c r="OQ75" s="161">
        <f>COUNTIF($NS75:$NW75,5)</f>
        <v/>
      </c>
      <c r="OR75" s="161">
        <f>COUNTIF($NS75:$NW75,6)</f>
        <v/>
      </c>
      <c r="OS75" s="161">
        <f>COUNTIF($OI75:$OJ75,1)</f>
        <v/>
      </c>
      <c r="OT75" s="161">
        <f>COUNTIF($OI75:$OJ75,2)+$OF75</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IF($MS75=0,0,(IF(COUNTIF($RK75:$RN75,"Salto")&gt;0,1,0)+IF(COUNTIF($RK75:$RN75,"Queima")&gt;0,1,0)+IF(COUNTIF($RK75:$RN75,"Estilhaço")&gt;0,1,0))*FLOOR($PD75/2,1))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SUBSTITUTE(SUBSTITUTE(SUBSTITUTE($NB75,"~","~~"),"*","~*"),"?","~?"),'DADOS_RESTRICOES'!$M$2:$Q$54,4,FALSE),0)+IFERROR(VLOOKUP(SUBSTITUTE(SUBSTITUTE(SUBSTITUTE($NC75,"~","~~"),"*","~*"),"?","~?"),'DADOS_RESTRICOES'!$M$2:$Q$54,4,FALSE),0)&gt;1,$OK75&amp;" e "&amp;$OL75&amp;" são as duas de frequência",""),IF(AND((COUNTIF($RK75:$RN75,"Rápido")+COUNTIF($OK75:$OL75,"Rápido"))&gt;0,(COUNTIF($MX75:$NA75,"Atrasar")+COUNTIF($OK75:$OL75,"Atrasar"))&gt;0),"Rápido não entra com Atrasar",""),IF(AND((COUNTIF($RK75:$RN75,"Reação")+COUNTIF($OK75:$OL75,"Reação"))&gt;0,(COUNTIF($RK75:$RN75,"Rápido")+COUNTIF($OK75:$OL75,"Rápido"))&gt;0),"Reação não entra com Rápido",""),IF(AND((COUNTIF($RK75:$RN75,"Reação")+COUNTIF($OK75:$OL75,"Reação"))&gt;0,(COUNTIF($RK75:$RN75,"Armado")+COUNTIF($OK75:$OL75,"Armado"))&gt;0),"Reação não entra com Armado",""),IF(AND((COUNTIF($RK75:$RN75,"Reação")+COUNTIF($OK75:$OL75,"Reação"))&gt;0,(COUNTIF($MX75:$NA75,"Atrasar")+COUNTIF($OK75:$OL75,"Atrasar"))&gt;0),"Reação não entra com Atrasar",""),IF(AND((COUNTIF($RK75:$RN75,"Reação")+COUNTIF($OK75:$OL75,"Reação"))&gt;0,(COUNTIF($MX75:$NA75,"Parado")+COUNTIF($OK75:$OL75,"Parado"))&gt;0),"Reação não entra com Parado",""),IF(AND((COUNTIF($MX75:$NA75,"Atrasar")+COUNTIF($OK75:$OL75,"Atrasar"))&gt;0,(COUNTIF($MX75:$NA75,"Parado")+COUNTIF($OK75:$OL75,"Parado"))&gt;0),"Atrasar não entra com Parado",""),IF(AND((COUNTIF($RK75:$RN75,"Armado")+COUNTIF($OK75:$OL75,"Armado"))&gt;0,(COUNTIF($MX75:$NA75,"Carregar")+COUNTIF($OK75:$OL75,"Carregar"))&gt;0),"Armado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Resistência",""),IF(AND(COUNTIF($RK75:$RN75,"Inescapável")&gt;0,OR($OU75&gt;1,$OV75&gt;0)),"Inescapável não aceita outra peça",""),IF(AND($MS75&gt;0,$PD75*IF(COUNTIF($RK75:$RN75,"Remate")&gt;0,1.25,1)+$PE75&gt;4*$MS75),($PD75*IF(COUNTIF($RK75:$RN75,"Remate")&gt;0,1.25,1)+$PE75)&amp;" dados somando repetições"&amp;IF(COUNTIF($RK75:$RN75,"Remate")&gt;0," e o Remate","")&amp;": o teto da Classe "&amp;$MS75&amp;" é "&amp;4*$MS75,""))),IF(AND($MX75&lt;&gt;"",COUNTIF('DADOS_MELHORIAS'!$O$2:$O$113,SUBSTITUTE(SUBSTITUTE(SUBSTITUTE($MX75,"~","~~"),"*","~*"),"?","~?"))=0),"Melhoria não cadastrada ou com erro: "&amp;$MX75,""),IF(AND($MY75&lt;&gt;"",COUNTIF('DADOS_MELHORIAS'!$O$2:$O$113,SUBSTITUTE(SUBSTITUTE(SUBSTITUTE($MY75,"~","~~"),"*","~*"),"?","~?"))=0),"Melhoria não cadastrada ou com erro: "&amp;$MY75,""),IF(AND($MZ75&lt;&gt;"",COUNTIF('DADOS_MELHORIAS'!$O$2:$O$113,SUBSTITUTE(SUBSTITUTE(SUBSTITUTE($MZ75,"~","~~"),"*","~*"),"?","~?"))=0),"Melhoria não cadastrada ou com erro: "&amp;$MZ75,""),IF(AND($NA75&lt;&gt;"",COUNTIF('DADOS_MELHORIAS'!$O$2:$O$113,SUBSTITUTE(SUBSTITUTE(SUBSTITUTE($NA75,"~","~~"),"*","~*"),"?","~?"))=0),"Melhoria não cadastrada ou com erro: "&amp;$NA75,""),IF(AND($NB75&lt;&gt;"",COUNTIF('DADOS_RESTRICOES'!$M$2:$M$54,SUBSTITUTE(SUBSTITUTE(SUBSTITUTE($NB75,"~","~~"),"*","~*"),"?","~?"))=0),"Restrição não cadastrada ou com erro: "&amp;$NB75,""),IF(AND($NC75&lt;&gt;"",COUNTIF('DADOS_RESTRICOES'!$M$2:$M$54,SUBSTITUTE(SUBSTITUTE(SUBSTITUTE($NC75,"~","~~"),"*","~*"),"?","~?"))=0),"Restrição não cadastrada ou com erro: "&amp;$NC75,"")))</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dela",IF(COUNTIF($OK75:$OL75,"Atrasar")&gt;0,"Sua Ação Completa",IF(COUNTIF($RK75:$RN75,"Rápido")&gt;0,"Sua Bônus",IF(COUNTIF($RK75:$RN75,"Reação")&gt;0,"Sua Reação","Sua Padrão")))&amp;" + a básica dela"&amp;IF(COUNTIF($RK75:$RN75,"Reação")&gt;0," e a coletiva","")&amp;IF(COUNTIF($OK75:$OL75,"Carregar")&gt;0," · em dois turnos","")))</f>
        <v/>
      </c>
      <c r="QC75" s="161">
        <f>IF($MW75&lt;&gt;"",$MW75,IF($NJ75=0,"",INDEX($AA$2:$AA$11,$NJ75)))</f>
        <v/>
      </c>
      <c r="QD75" s="161">
        <f>IF(OR($ND75=0,$NJ75=0),"",IF(COUNTIF($RK75:$RN75,"Inescapável")&gt;0,"Automático",IF($QC75="Ataque",IF($NH75="","Ataque","Ataque "&amp;IF(($NH75+2*IF(COUNTIF($RK75:$RN75,"Precisão")&gt;0,1,0))&gt;=0,"+","−")&amp;ABS(($NH75+2*IF(COUNTIF($RK75:$RN75,"Precisão")&gt;0,1,0))))&amp;IF($OD75&gt;0," · TR"&amp;IF($NI75="",""," CD "&amp;$NI75),""),IF(LEFT($QC75,2)="TR",$QC75&amp;IF($NI75="",""," · CD "&amp;$NI75)&amp;IF(COUNTIF($RK75:$RN75,"Certeiro")&gt;0,"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COUNTIF($RK75:$RN75,"Longe")+3*COUNTIF($RK75:$RN75,"Muito Longe")</f>
        <v/>
      </c>
      <c r="QG75" s="161">
        <f>COUNTIF($RK75:$RN75,"Maior")+3*COUNTIF($RK75:$RN75,"Muito Maior")</f>
        <v/>
      </c>
      <c r="QH75" s="161">
        <f>IF($NJ75=0,0,CHOOSE(1+INDEX($AC$2:$AC$11,$NJ75),0,$QF75,$QG75,$QF75+$QG75))</f>
        <v/>
      </c>
      <c r="QI75" s="161">
        <f>IF($NJ75=0,0,CHOOSE(1+INDEX($AD$2:$AD$11,$NJ75),0,$QF75,$QG75,$QF75+$QG75))</f>
        <v/>
      </c>
      <c r="QJ75" s="161">
        <f>IF(OR($ND75=0,$NJ75=0),"",INDEX($AI$2:$AN$41,($NJ75-1)*4+IF($MS75=0,1,IF($MS75&lt;=5,2,IF($MS75=6,3,4))),1+MIN(5,$QH75))&amp;INDEX($AO$2:$AT$41,($NJ75-1)*4+IF($MS75=0,1,IF($MS75&lt;=5,2,IF($MS75=6,3,4))),1+MIN(5,$QI75))&amp;IF(INDEX($AE$2:$AE$11,$NJ75)=1,IF(COUNTIF($RK75:$RN75,"Mais Um")&gt;0," · +"&amp;COUNTIF($RK75:$RN75,"Mais Um")&amp;IF(COUNTIF($RK75:$RN75,"Mais Um")&gt;1," alvos"," alvo"),"")&amp;IF(COUNTIF($RK75:$RN75,"Rajada")&gt;0,IF($MS75=0,"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c r="RK75">
        <f>IF($MX75="","",IFERROR(VLOOKUP(SUBSTITUTE(SUBSTITUTE(SUBSTITUTE($MX75,"~","~~"),"*","~*"),"?","~?"),'DADOS_MELHORIAS'!$O$2:$X$113,10,FALSE),$MX75))</f>
        <v/>
      </c>
      <c r="RL75">
        <f>IF($MY75="","",IFERROR(VLOOKUP(SUBSTITUTE(SUBSTITUTE(SUBSTITUTE($MY75,"~","~~"),"*","~*"),"?","~?"),'DADOS_MELHORIAS'!$O$2:$X$113,10,FALSE),$MY75))</f>
        <v/>
      </c>
      <c r="RM75">
        <f>IF($MZ75="","",IFERROR(VLOOKUP(SUBSTITUTE(SUBSTITUTE(SUBSTITUTE($MZ75,"~","~~"),"*","~*"),"?","~?"),'DADOS_MELHORIAS'!$O$2:$X$113,10,FALSE),$MZ75))</f>
        <v/>
      </c>
      <c r="RN75">
        <f>IF($NA75="","",IFERROR(VLOOKUP(SUBSTITUTE(SUBSTITUTE(SUBSTITUTE($NA75,"~","~~"),"*","~*"),"?","~?"),'DADOS_MELHORIAS'!$O$2:$X$113,10,FALSE),$NA75))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IFERROR(MATCH($MU76,$V$2:$V$11,0),0)</f>
        <v/>
      </c>
      <c r="NK76" s="161">
        <f>IFERROR(VLOOKUP(SUBSTITUTE(SUBSTITUTE(SUBSTITUTE($MX76,"~","~~"),"*","~*"),"?","~?"),'DADOS_MELHORIAS'!$AG$2:$AL$113,2,FALSE),"")</f>
        <v/>
      </c>
      <c r="NL76" s="161">
        <f>IFERROR(VLOOKUP(SUBSTITUTE(SUBSTITUTE(SUBSTITUTE($MY76,"~","~~"),"*","~*"),"?","~?"),'DADOS_MELHORIAS'!$AG$2:$AL$113,2,FALSE),"")</f>
        <v/>
      </c>
      <c r="NM76" s="161">
        <f>IFERROR(VLOOKUP(SUBSTITUTE(SUBSTITUTE(SUBSTITUTE($MZ76,"~","~~"),"*","~*"),"?","~?"),'DADOS_MELHORIAS'!$AG$2:$AL$113,2,FALSE),"")</f>
        <v/>
      </c>
      <c r="NN76" s="161">
        <f>IFERROR(VLOOKUP(SUBSTITUTE(SUBSTITUTE(SUBSTITUTE($NA76,"~","~~"),"*","~*"),"?","~?"),'DADOS_MELHORIAS'!$AG$2:$AL$113,2,FALSE),"")</f>
        <v/>
      </c>
      <c r="NO76" s="161">
        <f>IFERROR(VLOOKUP(SUBSTITUTE(SUBSTITUTE(SUBSTITUTE($MX76,"~","~~"),"*","~*"),"?","~?"),'DADOS_MELHORIAS'!$AG$2:$AL$113,3,FALSE),0)</f>
        <v/>
      </c>
      <c r="NP76" s="161">
        <f>IFERROR(VLOOKUP(SUBSTITUTE(SUBSTITUTE(SUBSTITUTE($MY76,"~","~~"),"*","~*"),"?","~?"),'DADOS_MELHORIAS'!$AG$2:$AL$113,3,FALSE),0)</f>
        <v/>
      </c>
      <c r="NQ76" s="161">
        <f>IFERROR(VLOOKUP(SUBSTITUTE(SUBSTITUTE(SUBSTITUTE($MZ76,"~","~~"),"*","~*"),"?","~?"),'DADOS_MELHORIAS'!$AG$2:$AL$113,3,FALSE),0)</f>
        <v/>
      </c>
      <c r="NR76" s="161">
        <f>IFERROR(VLOOKUP(SUBSTITUTE(SUBSTITUTE(SUBSTITUTE($NA76,"~","~~"),"*","~*"),"?","~?"),'DADOS_MELHORIAS'!$AG$2:$AL$113,3,FALSE),0)</f>
        <v/>
      </c>
      <c r="NS76" s="161">
        <f>IF($MS76=0,0,IF($NJ76=0,0,INDEX($X$2:$X$11,$NJ76)))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IF($NJ76=0,0,IF(INDEX($W$2:$W$11,$NJ76)="",0,IF((COUNTIF(INDEX($EL$2:$EP$13,$MO76,0),INDEX($W$2:$W$11,$NJ76))+COUNTIF(INDEX($QV$2:$QY$13,$MO76,0),INDEX($W$2:$W$11,$NJ76)))=0,1,0)))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SUBSTITUTE(SUBSTITUTE(SUBSTITUTE($MX76,"~","~~"),"*","~*"),"?","~?"),'DADOS_MELHORIAS'!$AG$2:$AL$113,4,FALSE),0)+IFERROR(VLOOKUP(SUBSTITUTE(SUBSTITUTE(SUBSTITUTE($MY76,"~","~~"),"*","~*"),"?","~?"),'DADOS_MELHORIAS'!$AG$2:$AL$113,4,FALSE),0)+IFERROR(VLOOKUP(SUBSTITUTE(SUBSTITUTE(SUBSTITUTE($MZ76,"~","~~"),"*","~*"),"?","~?"),'DADOS_MELHORIAS'!$AG$2:$AL$113,4,FALSE),0)+IFERROR(VLOOKUP(SUBSTITUTE(SUBSTITUTE(SUBSTITUTE($NA76,"~","~~"),"*","~*"),"?","~?"),'DADOS_MELHORIAS'!$AG$2:$AL$113,4,FALSE),0)</f>
        <v/>
      </c>
      <c r="OD76" s="161">
        <f>IFERROR(VLOOKUP(SUBSTITUTE(SUBSTITUTE(SUBSTITUTE($MX76,"~","~~"),"*","~*"),"?","~?"),'DADOS_MELHORIAS'!$AG$2:$AL$113,6,FALSE),0)+IFERROR(VLOOKUP(SUBSTITUTE(SUBSTITUTE(SUBSTITUTE($MY76,"~","~~"),"*","~*"),"?","~?"),'DADOS_MELHORIAS'!$AG$2:$AL$113,6,FALSE),0)+IFERROR(VLOOKUP(SUBSTITUTE(SUBSTITUTE(SUBSTITUTE($MZ76,"~","~~"),"*","~*"),"?","~?"),'DADOS_MELHORIAS'!$AG$2:$AL$113,6,FALSE),0)+IFERROR(VLOOKUP(SUBSTITUTE(SUBSTITUTE(SUBSTITUTE($NA76,"~","~~"),"*","~*"),"?","~?"),'DADOS_MELHORIAS'!$AG$2:$AL$113,6,FALSE),0)</f>
        <v/>
      </c>
      <c r="OE76" s="161">
        <f>TEXTJOIN(", ",TRUE,IF(IFERROR(VLOOKUP(SUBSTITUTE(SUBSTITUTE(SUBSTITUTE($MX76,"~","~~"),"*","~*"),"?","~?"),'DADOS_MELHORIAS'!$AG$2:$AL$113,5,FALSE),0)=1,$MX76,""),IF(IFERROR(VLOOKUP(SUBSTITUTE(SUBSTITUTE(SUBSTITUTE($MY76,"~","~~"),"*","~*"),"?","~?"),'DADOS_MELHORIAS'!$AG$2:$AL$113,5,FALSE),0)=1,$MY76,""),IF(IFERROR(VLOOKUP(SUBSTITUTE(SUBSTITUTE(SUBSTITUTE($MZ76,"~","~~"),"*","~*"),"?","~?"),'DADOS_MELHORIAS'!$AG$2:$AL$113,5,FALSE),0)=1,$MZ76,""),IF(IFERROR(VLOOKUP(SUBSTITUTE(SUBSTITUTE(SUBSTITUTE($NA76,"~","~~"),"*","~*"),"?","~?"),'DADOS_MELHORIAS'!$AG$2:$AL$113,5,FALSE),0)=1,$NA76,""))</f>
        <v/>
      </c>
      <c r="OF76" s="161">
        <f>IF($NJ76=0,0,INDEX($Y$2:$Y$11,$NJ76))</f>
        <v/>
      </c>
      <c r="OG76" s="161">
        <f>IF($NJ76=0,0,INDEX($Z$2:$Z$11,$NJ76))</f>
        <v/>
      </c>
      <c r="OH76" s="161">
        <f>IF($NJ76=0,0,INDEX($AB$2:$AB$11,$NJ76))</f>
        <v/>
      </c>
      <c r="OI76" s="161">
        <f>IFERROR(VLOOKUP(SUBSTITUTE(SUBSTITUTE(SUBSTITUTE($NB76,"~","~~"),"*","~*"),"?","~?"),'DADOS_RESTRICOES'!$M$2:$Q$54,3,FALSE),0)</f>
        <v/>
      </c>
      <c r="OJ76" s="161">
        <f>IFERROR(VLOOKUP(SUBSTITUTE(SUBSTITUTE(SUBSTITUTE($NC76,"~","~~"),"*","~*"),"?","~?"),'DADOS_RESTRICOES'!$M$2:$Q$54,3,FALSE),0)</f>
        <v/>
      </c>
      <c r="OK76" s="161">
        <f>IFERROR(VLOOKUP(SUBSTITUTE(SUBSTITUTE(SUBSTITUTE($NB76,"~","~~"),"*","~*"),"?","~?"),'DADOS_RESTRICOES'!$M$2:$Q$54,2,FALSE),"")</f>
        <v/>
      </c>
      <c r="OL76" s="161">
        <f>IFERROR(VLOOKUP(SUBSTITUTE(SUBSTITUTE(SUBSTITUTE($NC76,"~","~~"),"*","~*"),"?","~?"),'DADOS_RESTRICOES'!$M$2:$Q$54,2,FALSE),"")</f>
        <v/>
      </c>
      <c r="OM76" s="161">
        <f>COUNTIF($NS76:$NW76,1)</f>
        <v/>
      </c>
      <c r="ON76" s="161">
        <f>COUNTIF($NS76:$NW76,2)</f>
        <v/>
      </c>
      <c r="OO76" s="161">
        <f>COUNTIF($NS76:$NW76,3)</f>
        <v/>
      </c>
      <c r="OP76" s="161">
        <f>COUNTIF($NS76:$NW76,4)</f>
        <v/>
      </c>
      <c r="OQ76" s="161">
        <f>COUNTIF($NS76:$NW76,5)</f>
        <v/>
      </c>
      <c r="OR76" s="161">
        <f>COUNTIF($NS76:$NW76,6)</f>
        <v/>
      </c>
      <c r="OS76" s="161">
        <f>COUNTIF($OI76:$OJ76,1)</f>
        <v/>
      </c>
      <c r="OT76" s="161">
        <f>COUNTIF($OI76:$OJ76,2)+$OF76</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IF($MS76=0,0,(IF(COUNTIF($RK76:$RN76,"Salto")&gt;0,1,0)+IF(COUNTIF($RK76:$RN76,"Queima")&gt;0,1,0)+IF(COUNTIF($RK76:$RN76,"Estilhaço")&gt;0,1,0))*FLOOR($PD76/2,1))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SUBSTITUTE(SUBSTITUTE(SUBSTITUTE($NB76,"~","~~"),"*","~*"),"?","~?"),'DADOS_RESTRICOES'!$M$2:$Q$54,4,FALSE),0)+IFERROR(VLOOKUP(SUBSTITUTE(SUBSTITUTE(SUBSTITUTE($NC76,"~","~~"),"*","~*"),"?","~?"),'DADOS_RESTRICOES'!$M$2:$Q$54,4,FALSE),0)&gt;1,$OK76&amp;" e "&amp;$OL76&amp;" são as duas de frequência",""),IF(AND((COUNTIF($RK76:$RN76,"Rápido")+COUNTIF($OK76:$OL76,"Rápido"))&gt;0,(COUNTIF($MX76:$NA76,"Atrasar")+COUNTIF($OK76:$OL76,"Atrasar"))&gt;0),"Rápido não entra com Atrasar",""),IF(AND((COUNTIF($RK76:$RN76,"Reação")+COUNTIF($OK76:$OL76,"Reação"))&gt;0,(COUNTIF($RK76:$RN76,"Rápido")+COUNTIF($OK76:$OL76,"Rápido"))&gt;0),"Reação não entra com Rápido",""),IF(AND((COUNTIF($RK76:$RN76,"Reação")+COUNTIF($OK76:$OL76,"Reação"))&gt;0,(COUNTIF($RK76:$RN76,"Armado")+COUNTIF($OK76:$OL76,"Armado"))&gt;0),"Reação não entra com Armado",""),IF(AND((COUNTIF($RK76:$RN76,"Reação")+COUNTIF($OK76:$OL76,"Reação"))&gt;0,(COUNTIF($MX76:$NA76,"Atrasar")+COUNTIF($OK76:$OL76,"Atrasar"))&gt;0),"Reação não entra com Atrasar",""),IF(AND((COUNTIF($RK76:$RN76,"Reação")+COUNTIF($OK76:$OL76,"Reação"))&gt;0,(COUNTIF($MX76:$NA76,"Parado")+COUNTIF($OK76:$OL76,"Parado"))&gt;0),"Reação não entra com Parado",""),IF(AND((COUNTIF($MX76:$NA76,"Atrasar")+COUNTIF($OK76:$OL76,"Atrasar"))&gt;0,(COUNTIF($MX76:$NA76,"Parado")+COUNTIF($OK76:$OL76,"Parado"))&gt;0),"Atrasar não entra com Parado",""),IF(AND((COUNTIF($RK76:$RN76,"Armado")+COUNTIF($OK76:$OL76,"Armado"))&gt;0,(COUNTIF($MX76:$NA76,"Carregar")+COUNTIF($OK76:$OL76,"Carregar"))&gt;0),"Armado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Resistência",""),IF(AND(COUNTIF($RK76:$RN76,"Inescapável")&gt;0,OR($OU76&gt;1,$OV76&gt;0)),"Inescapável não aceita outra peça",""),IF(AND($MS76&gt;0,$PD76*IF(COUNTIF($RK76:$RN76,"Remate")&gt;0,1.25,1)+$PE76&gt;4*$MS76),($PD76*IF(COUNTIF($RK76:$RN76,"Remate")&gt;0,1.25,1)+$PE76)&amp;" dados somando repetições"&amp;IF(COUNTIF($RK76:$RN76,"Remate")&gt;0," e o Remate","")&amp;": o teto da Classe "&amp;$MS76&amp;" é "&amp;4*$MS76,""))),IF(AND($MX76&lt;&gt;"",COUNTIF('DADOS_MELHORIAS'!$O$2:$O$113,SUBSTITUTE(SUBSTITUTE(SUBSTITUTE($MX76,"~","~~"),"*","~*"),"?","~?"))=0),"Melhoria não cadastrada ou com erro: "&amp;$MX76,""),IF(AND($MY76&lt;&gt;"",COUNTIF('DADOS_MELHORIAS'!$O$2:$O$113,SUBSTITUTE(SUBSTITUTE(SUBSTITUTE($MY76,"~","~~"),"*","~*"),"?","~?"))=0),"Melhoria não cadastrada ou com erro: "&amp;$MY76,""),IF(AND($MZ76&lt;&gt;"",COUNTIF('DADOS_MELHORIAS'!$O$2:$O$113,SUBSTITUTE(SUBSTITUTE(SUBSTITUTE($MZ76,"~","~~"),"*","~*"),"?","~?"))=0),"Melhoria não cadastrada ou com erro: "&amp;$MZ76,""),IF(AND($NA76&lt;&gt;"",COUNTIF('DADOS_MELHORIAS'!$O$2:$O$113,SUBSTITUTE(SUBSTITUTE(SUBSTITUTE($NA76,"~","~~"),"*","~*"),"?","~?"))=0),"Melhoria não cadastrada ou com erro: "&amp;$NA76,""),IF(AND($NB76&lt;&gt;"",COUNTIF('DADOS_RESTRICOES'!$M$2:$M$54,SUBSTITUTE(SUBSTITUTE(SUBSTITUTE($NB76,"~","~~"),"*","~*"),"?","~?"))=0),"Restrição não cadastrada ou com erro: "&amp;$NB76,""),IF(AND($NC76&lt;&gt;"",COUNTIF('DADOS_RESTRICOES'!$M$2:$M$54,SUBSTITUTE(SUBSTITUTE(SUBSTITUTE($NC76,"~","~~"),"*","~*"),"?","~?"))=0),"Restrição não cadastrada ou com erro: "&amp;$NC76,"")))</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dela",IF(COUNTIF($OK76:$OL76,"Atrasar")&gt;0,"Sua Ação Completa",IF(COUNTIF($RK76:$RN76,"Rápido")&gt;0,"Sua Bônus",IF(COUNTIF($RK76:$RN76,"Reação")&gt;0,"Sua Reação","Sua Padrão")))&amp;" + a básica dela"&amp;IF(COUNTIF($RK76:$RN76,"Reação")&gt;0," e a coletiva","")&amp;IF(COUNTIF($OK76:$OL76,"Carregar")&gt;0," · em dois turnos","")))</f>
        <v/>
      </c>
      <c r="QC76" s="161">
        <f>IF($MW76&lt;&gt;"",$MW76,IF($NJ76=0,"",INDEX($AA$2:$AA$11,$NJ76)))</f>
        <v/>
      </c>
      <c r="QD76" s="161">
        <f>IF(OR($ND76=0,$NJ76=0),"",IF(COUNTIF($RK76:$RN76,"Inescapável")&gt;0,"Automático",IF($QC76="Ataque",IF($NH76="","Ataque","Ataque "&amp;IF(($NH76+2*IF(COUNTIF($RK76:$RN76,"Precisão")&gt;0,1,0))&gt;=0,"+","−")&amp;ABS(($NH76+2*IF(COUNTIF($RK76:$RN76,"Precisão")&gt;0,1,0))))&amp;IF($OD76&gt;0," · TR"&amp;IF($NI76="",""," CD "&amp;$NI76),""),IF(LEFT($QC76,2)="TR",$QC76&amp;IF($NI76="",""," · CD "&amp;$NI76)&amp;IF(COUNTIF($RK76:$RN76,"Certeiro")&gt;0,"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COUNTIF($RK76:$RN76,"Longe")+3*COUNTIF($RK76:$RN76,"Muito Longe")</f>
        <v/>
      </c>
      <c r="QG76" s="161">
        <f>COUNTIF($RK76:$RN76,"Maior")+3*COUNTIF($RK76:$RN76,"Muito Maior")</f>
        <v/>
      </c>
      <c r="QH76" s="161">
        <f>IF($NJ76=0,0,CHOOSE(1+INDEX($AC$2:$AC$11,$NJ76),0,$QF76,$QG76,$QF76+$QG76))</f>
        <v/>
      </c>
      <c r="QI76" s="161">
        <f>IF($NJ76=0,0,CHOOSE(1+INDEX($AD$2:$AD$11,$NJ76),0,$QF76,$QG76,$QF76+$QG76))</f>
        <v/>
      </c>
      <c r="QJ76" s="161">
        <f>IF(OR($ND76=0,$NJ76=0),"",INDEX($AI$2:$AN$41,($NJ76-1)*4+IF($MS76=0,1,IF($MS76&lt;=5,2,IF($MS76=6,3,4))),1+MIN(5,$QH76))&amp;INDEX($AO$2:$AT$41,($NJ76-1)*4+IF($MS76=0,1,IF($MS76&lt;=5,2,IF($MS76=6,3,4))),1+MIN(5,$QI76))&amp;IF(INDEX($AE$2:$AE$11,$NJ76)=1,IF(COUNTIF($RK76:$RN76,"Mais Um")&gt;0," · +"&amp;COUNTIF($RK76:$RN76,"Mais Um")&amp;IF(COUNTIF($RK76:$RN76,"Mais Um")&gt;1," alvos"," alvo"),"")&amp;IF(COUNTIF($RK76:$RN76,"Rajada")&gt;0,IF($MS76=0,"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c r="RK76">
        <f>IF($MX76="","",IFERROR(VLOOKUP(SUBSTITUTE(SUBSTITUTE(SUBSTITUTE($MX76,"~","~~"),"*","~*"),"?","~?"),'DADOS_MELHORIAS'!$O$2:$X$113,10,FALSE),$MX76))</f>
        <v/>
      </c>
      <c r="RL76">
        <f>IF($MY76="","",IFERROR(VLOOKUP(SUBSTITUTE(SUBSTITUTE(SUBSTITUTE($MY76,"~","~~"),"*","~*"),"?","~?"),'DADOS_MELHORIAS'!$O$2:$X$113,10,FALSE),$MY76))</f>
        <v/>
      </c>
      <c r="RM76">
        <f>IF($MZ76="","",IFERROR(VLOOKUP(SUBSTITUTE(SUBSTITUTE(SUBSTITUTE($MZ76,"~","~~"),"*","~*"),"?","~?"),'DADOS_MELHORIAS'!$O$2:$X$113,10,FALSE),$MZ76))</f>
        <v/>
      </c>
      <c r="RN76">
        <f>IF($NA76="","",IFERROR(VLOOKUP(SUBSTITUTE(SUBSTITUTE(SUBSTITUTE($NA76,"~","~~"),"*","~*"),"?","~?"),'DADOS_MELHORIAS'!$O$2:$X$113,10,FALSE),$NA76))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IFERROR(MATCH($MU77,$V$2:$V$11,0),0)</f>
        <v/>
      </c>
      <c r="NK77" s="161">
        <f>IFERROR(VLOOKUP(SUBSTITUTE(SUBSTITUTE(SUBSTITUTE($MX77,"~","~~"),"*","~*"),"?","~?"),'DADOS_MELHORIAS'!$AG$2:$AL$113,2,FALSE),"")</f>
        <v/>
      </c>
      <c r="NL77" s="161">
        <f>IFERROR(VLOOKUP(SUBSTITUTE(SUBSTITUTE(SUBSTITUTE($MY77,"~","~~"),"*","~*"),"?","~?"),'DADOS_MELHORIAS'!$AG$2:$AL$113,2,FALSE),"")</f>
        <v/>
      </c>
      <c r="NM77" s="161">
        <f>IFERROR(VLOOKUP(SUBSTITUTE(SUBSTITUTE(SUBSTITUTE($MZ77,"~","~~"),"*","~*"),"?","~?"),'DADOS_MELHORIAS'!$AG$2:$AL$113,2,FALSE),"")</f>
        <v/>
      </c>
      <c r="NN77" s="161">
        <f>IFERROR(VLOOKUP(SUBSTITUTE(SUBSTITUTE(SUBSTITUTE($NA77,"~","~~"),"*","~*"),"?","~?"),'DADOS_MELHORIAS'!$AG$2:$AL$113,2,FALSE),"")</f>
        <v/>
      </c>
      <c r="NO77" s="161">
        <f>IFERROR(VLOOKUP(SUBSTITUTE(SUBSTITUTE(SUBSTITUTE($MX77,"~","~~"),"*","~*"),"?","~?"),'DADOS_MELHORIAS'!$AG$2:$AL$113,3,FALSE),0)</f>
        <v/>
      </c>
      <c r="NP77" s="161">
        <f>IFERROR(VLOOKUP(SUBSTITUTE(SUBSTITUTE(SUBSTITUTE($MY77,"~","~~"),"*","~*"),"?","~?"),'DADOS_MELHORIAS'!$AG$2:$AL$113,3,FALSE),0)</f>
        <v/>
      </c>
      <c r="NQ77" s="161">
        <f>IFERROR(VLOOKUP(SUBSTITUTE(SUBSTITUTE(SUBSTITUTE($MZ77,"~","~~"),"*","~*"),"?","~?"),'DADOS_MELHORIAS'!$AG$2:$AL$113,3,FALSE),0)</f>
        <v/>
      </c>
      <c r="NR77" s="161">
        <f>IFERROR(VLOOKUP(SUBSTITUTE(SUBSTITUTE(SUBSTITUTE($NA77,"~","~~"),"*","~*"),"?","~?"),'DADOS_MELHORIAS'!$AG$2:$AL$113,3,FALSE),0)</f>
        <v/>
      </c>
      <c r="NS77" s="161">
        <f>IF($MS77=0,0,IF($NJ77=0,0,INDEX($X$2:$X$11,$NJ77)))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IF($NJ77=0,0,IF(INDEX($W$2:$W$11,$NJ77)="",0,IF((COUNTIF(INDEX($EL$2:$EP$13,$MO77,0),INDEX($W$2:$W$11,$NJ77))+COUNTIF(INDEX($QV$2:$QY$13,$MO77,0),INDEX($W$2:$W$11,$NJ77)))=0,1,0)))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SUBSTITUTE(SUBSTITUTE(SUBSTITUTE($MX77,"~","~~"),"*","~*"),"?","~?"),'DADOS_MELHORIAS'!$AG$2:$AL$113,4,FALSE),0)+IFERROR(VLOOKUP(SUBSTITUTE(SUBSTITUTE(SUBSTITUTE($MY77,"~","~~"),"*","~*"),"?","~?"),'DADOS_MELHORIAS'!$AG$2:$AL$113,4,FALSE),0)+IFERROR(VLOOKUP(SUBSTITUTE(SUBSTITUTE(SUBSTITUTE($MZ77,"~","~~"),"*","~*"),"?","~?"),'DADOS_MELHORIAS'!$AG$2:$AL$113,4,FALSE),0)+IFERROR(VLOOKUP(SUBSTITUTE(SUBSTITUTE(SUBSTITUTE($NA77,"~","~~"),"*","~*"),"?","~?"),'DADOS_MELHORIAS'!$AG$2:$AL$113,4,FALSE),0)</f>
        <v/>
      </c>
      <c r="OD77" s="161">
        <f>IFERROR(VLOOKUP(SUBSTITUTE(SUBSTITUTE(SUBSTITUTE($MX77,"~","~~"),"*","~*"),"?","~?"),'DADOS_MELHORIAS'!$AG$2:$AL$113,6,FALSE),0)+IFERROR(VLOOKUP(SUBSTITUTE(SUBSTITUTE(SUBSTITUTE($MY77,"~","~~"),"*","~*"),"?","~?"),'DADOS_MELHORIAS'!$AG$2:$AL$113,6,FALSE),0)+IFERROR(VLOOKUP(SUBSTITUTE(SUBSTITUTE(SUBSTITUTE($MZ77,"~","~~"),"*","~*"),"?","~?"),'DADOS_MELHORIAS'!$AG$2:$AL$113,6,FALSE),0)+IFERROR(VLOOKUP(SUBSTITUTE(SUBSTITUTE(SUBSTITUTE($NA77,"~","~~"),"*","~*"),"?","~?"),'DADOS_MELHORIAS'!$AG$2:$AL$113,6,FALSE),0)</f>
        <v/>
      </c>
      <c r="OE77" s="161">
        <f>TEXTJOIN(", ",TRUE,IF(IFERROR(VLOOKUP(SUBSTITUTE(SUBSTITUTE(SUBSTITUTE($MX77,"~","~~"),"*","~*"),"?","~?"),'DADOS_MELHORIAS'!$AG$2:$AL$113,5,FALSE),0)=1,$MX77,""),IF(IFERROR(VLOOKUP(SUBSTITUTE(SUBSTITUTE(SUBSTITUTE($MY77,"~","~~"),"*","~*"),"?","~?"),'DADOS_MELHORIAS'!$AG$2:$AL$113,5,FALSE),0)=1,$MY77,""),IF(IFERROR(VLOOKUP(SUBSTITUTE(SUBSTITUTE(SUBSTITUTE($MZ77,"~","~~"),"*","~*"),"?","~?"),'DADOS_MELHORIAS'!$AG$2:$AL$113,5,FALSE),0)=1,$MZ77,""),IF(IFERROR(VLOOKUP(SUBSTITUTE(SUBSTITUTE(SUBSTITUTE($NA77,"~","~~"),"*","~*"),"?","~?"),'DADOS_MELHORIAS'!$AG$2:$AL$113,5,FALSE),0)=1,$NA77,""))</f>
        <v/>
      </c>
      <c r="OF77" s="161">
        <f>IF($NJ77=0,0,INDEX($Y$2:$Y$11,$NJ77))</f>
        <v/>
      </c>
      <c r="OG77" s="161">
        <f>IF($NJ77=0,0,INDEX($Z$2:$Z$11,$NJ77))</f>
        <v/>
      </c>
      <c r="OH77" s="161">
        <f>IF($NJ77=0,0,INDEX($AB$2:$AB$11,$NJ77))</f>
        <v/>
      </c>
      <c r="OI77" s="161">
        <f>IFERROR(VLOOKUP(SUBSTITUTE(SUBSTITUTE(SUBSTITUTE($NB77,"~","~~"),"*","~*"),"?","~?"),'DADOS_RESTRICOES'!$M$2:$Q$54,3,FALSE),0)</f>
        <v/>
      </c>
      <c r="OJ77" s="161">
        <f>IFERROR(VLOOKUP(SUBSTITUTE(SUBSTITUTE(SUBSTITUTE($NC77,"~","~~"),"*","~*"),"?","~?"),'DADOS_RESTRICOES'!$M$2:$Q$54,3,FALSE),0)</f>
        <v/>
      </c>
      <c r="OK77" s="161">
        <f>IFERROR(VLOOKUP(SUBSTITUTE(SUBSTITUTE(SUBSTITUTE($NB77,"~","~~"),"*","~*"),"?","~?"),'DADOS_RESTRICOES'!$M$2:$Q$54,2,FALSE),"")</f>
        <v/>
      </c>
      <c r="OL77" s="161">
        <f>IFERROR(VLOOKUP(SUBSTITUTE(SUBSTITUTE(SUBSTITUTE($NC77,"~","~~"),"*","~*"),"?","~?"),'DADOS_RESTRICOES'!$M$2:$Q$54,2,FALSE),"")</f>
        <v/>
      </c>
      <c r="OM77" s="161">
        <f>COUNTIF($NS77:$NW77,1)</f>
        <v/>
      </c>
      <c r="ON77" s="161">
        <f>COUNTIF($NS77:$NW77,2)</f>
        <v/>
      </c>
      <c r="OO77" s="161">
        <f>COUNTIF($NS77:$NW77,3)</f>
        <v/>
      </c>
      <c r="OP77" s="161">
        <f>COUNTIF($NS77:$NW77,4)</f>
        <v/>
      </c>
      <c r="OQ77" s="161">
        <f>COUNTIF($NS77:$NW77,5)</f>
        <v/>
      </c>
      <c r="OR77" s="161">
        <f>COUNTIF($NS77:$NW77,6)</f>
        <v/>
      </c>
      <c r="OS77" s="161">
        <f>COUNTIF($OI77:$OJ77,1)</f>
        <v/>
      </c>
      <c r="OT77" s="161">
        <f>COUNTIF($OI77:$OJ77,2)+$OF77</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IF($MS77=0,0,(IF(COUNTIF($RK77:$RN77,"Salto")&gt;0,1,0)+IF(COUNTIF($RK77:$RN77,"Queima")&gt;0,1,0)+IF(COUNTIF($RK77:$RN77,"Estilhaço")&gt;0,1,0))*FLOOR($PD77/2,1))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SUBSTITUTE(SUBSTITUTE(SUBSTITUTE($NB77,"~","~~"),"*","~*"),"?","~?"),'DADOS_RESTRICOES'!$M$2:$Q$54,4,FALSE),0)+IFERROR(VLOOKUP(SUBSTITUTE(SUBSTITUTE(SUBSTITUTE($NC77,"~","~~"),"*","~*"),"?","~?"),'DADOS_RESTRICOES'!$M$2:$Q$54,4,FALSE),0)&gt;1,$OK77&amp;" e "&amp;$OL77&amp;" são as duas de frequência",""),IF(AND((COUNTIF($RK77:$RN77,"Rápido")+COUNTIF($OK77:$OL77,"Rápido"))&gt;0,(COUNTIF($MX77:$NA77,"Atrasar")+COUNTIF($OK77:$OL77,"Atrasar"))&gt;0),"Rápido não entra com Atrasar",""),IF(AND((COUNTIF($RK77:$RN77,"Reação")+COUNTIF($OK77:$OL77,"Reação"))&gt;0,(COUNTIF($RK77:$RN77,"Rápido")+COUNTIF($OK77:$OL77,"Rápido"))&gt;0),"Reação não entra com Rápido",""),IF(AND((COUNTIF($RK77:$RN77,"Reação")+COUNTIF($OK77:$OL77,"Reação"))&gt;0,(COUNTIF($RK77:$RN77,"Armado")+COUNTIF($OK77:$OL77,"Armado"))&gt;0),"Reação não entra com Armado",""),IF(AND((COUNTIF($RK77:$RN77,"Reação")+COUNTIF($OK77:$OL77,"Reação"))&gt;0,(COUNTIF($MX77:$NA77,"Atrasar")+COUNTIF($OK77:$OL77,"Atrasar"))&gt;0),"Reação não entra com Atrasar",""),IF(AND((COUNTIF($RK77:$RN77,"Reação")+COUNTIF($OK77:$OL77,"Reação"))&gt;0,(COUNTIF($MX77:$NA77,"Parado")+COUNTIF($OK77:$OL77,"Parado"))&gt;0),"Reação não entra com Parado",""),IF(AND((COUNTIF($MX77:$NA77,"Atrasar")+COUNTIF($OK77:$OL77,"Atrasar"))&gt;0,(COUNTIF($MX77:$NA77,"Parado")+COUNTIF($OK77:$OL77,"Parado"))&gt;0),"Atrasar não entra com Parado",""),IF(AND((COUNTIF($RK77:$RN77,"Armado")+COUNTIF($OK77:$OL77,"Armado"))&gt;0,(COUNTIF($MX77:$NA77,"Carregar")+COUNTIF($OK77:$OL77,"Carregar"))&gt;0),"Armado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Resistência",""),IF(AND(COUNTIF($RK77:$RN77,"Inescapável")&gt;0,OR($OU77&gt;1,$OV77&gt;0)),"Inescapável não aceita outra peça",""),IF(AND($MS77&gt;0,$PD77*IF(COUNTIF($RK77:$RN77,"Remate")&gt;0,1.25,1)+$PE77&gt;4*$MS77),($PD77*IF(COUNTIF($RK77:$RN77,"Remate")&gt;0,1.25,1)+$PE77)&amp;" dados somando repetições"&amp;IF(COUNTIF($RK77:$RN77,"Remate")&gt;0," e o Remate","")&amp;": o teto da Classe "&amp;$MS77&amp;" é "&amp;4*$MS77,""))),IF(AND($MX77&lt;&gt;"",COUNTIF('DADOS_MELHORIAS'!$O$2:$O$113,SUBSTITUTE(SUBSTITUTE(SUBSTITUTE($MX77,"~","~~"),"*","~*"),"?","~?"))=0),"Melhoria não cadastrada ou com erro: "&amp;$MX77,""),IF(AND($MY77&lt;&gt;"",COUNTIF('DADOS_MELHORIAS'!$O$2:$O$113,SUBSTITUTE(SUBSTITUTE(SUBSTITUTE($MY77,"~","~~"),"*","~*"),"?","~?"))=0),"Melhoria não cadastrada ou com erro: "&amp;$MY77,""),IF(AND($MZ77&lt;&gt;"",COUNTIF('DADOS_MELHORIAS'!$O$2:$O$113,SUBSTITUTE(SUBSTITUTE(SUBSTITUTE($MZ77,"~","~~"),"*","~*"),"?","~?"))=0),"Melhoria não cadastrada ou com erro: "&amp;$MZ77,""),IF(AND($NA77&lt;&gt;"",COUNTIF('DADOS_MELHORIAS'!$O$2:$O$113,SUBSTITUTE(SUBSTITUTE(SUBSTITUTE($NA77,"~","~~"),"*","~*"),"?","~?"))=0),"Melhoria não cadastrada ou com erro: "&amp;$NA77,""),IF(AND($NB77&lt;&gt;"",COUNTIF('DADOS_RESTRICOES'!$M$2:$M$54,SUBSTITUTE(SUBSTITUTE(SUBSTITUTE($NB77,"~","~~"),"*","~*"),"?","~?"))=0),"Restrição não cadastrada ou com erro: "&amp;$NB77,""),IF(AND($NC77&lt;&gt;"",COUNTIF('DADOS_RESTRICOES'!$M$2:$M$54,SUBSTITUTE(SUBSTITUTE(SUBSTITUTE($NC77,"~","~~"),"*","~*"),"?","~?"))=0),"Restrição não cadastrada ou com erro: "&amp;$NC77,"")))</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dela",IF(COUNTIF($OK77:$OL77,"Atrasar")&gt;0,"Sua Ação Completa",IF(COUNTIF($RK77:$RN77,"Rápido")&gt;0,"Sua Bônus",IF(COUNTIF($RK77:$RN77,"Reação")&gt;0,"Sua Reação","Sua Padrão")))&amp;" + a básica dela"&amp;IF(COUNTIF($RK77:$RN77,"Reação")&gt;0," e a coletiva","")&amp;IF(COUNTIF($OK77:$OL77,"Carregar")&gt;0," · em dois turnos","")))</f>
        <v/>
      </c>
      <c r="QC77" s="161">
        <f>IF($MW77&lt;&gt;"",$MW77,IF($NJ77=0,"",INDEX($AA$2:$AA$11,$NJ77)))</f>
        <v/>
      </c>
      <c r="QD77" s="161">
        <f>IF(OR($ND77=0,$NJ77=0),"",IF(COUNTIF($RK77:$RN77,"Inescapável")&gt;0,"Automático",IF($QC77="Ataque",IF($NH77="","Ataque","Ataque "&amp;IF(($NH77+2*IF(COUNTIF($RK77:$RN77,"Precisão")&gt;0,1,0))&gt;=0,"+","−")&amp;ABS(($NH77+2*IF(COUNTIF($RK77:$RN77,"Precisão")&gt;0,1,0))))&amp;IF($OD77&gt;0," · TR"&amp;IF($NI77="",""," CD "&amp;$NI77),""),IF(LEFT($QC77,2)="TR",$QC77&amp;IF($NI77="",""," · CD "&amp;$NI77)&amp;IF(COUNTIF($RK77:$RN77,"Certeiro")&gt;0,"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COUNTIF($RK77:$RN77,"Longe")+3*COUNTIF($RK77:$RN77,"Muito Longe")</f>
        <v/>
      </c>
      <c r="QG77" s="161">
        <f>COUNTIF($RK77:$RN77,"Maior")+3*COUNTIF($RK77:$RN77,"Muito Maior")</f>
        <v/>
      </c>
      <c r="QH77" s="161">
        <f>IF($NJ77=0,0,CHOOSE(1+INDEX($AC$2:$AC$11,$NJ77),0,$QF77,$QG77,$QF77+$QG77))</f>
        <v/>
      </c>
      <c r="QI77" s="161">
        <f>IF($NJ77=0,0,CHOOSE(1+INDEX($AD$2:$AD$11,$NJ77),0,$QF77,$QG77,$QF77+$QG77))</f>
        <v/>
      </c>
      <c r="QJ77" s="161">
        <f>IF(OR($ND77=0,$NJ77=0),"",INDEX($AI$2:$AN$41,($NJ77-1)*4+IF($MS77=0,1,IF($MS77&lt;=5,2,IF($MS77=6,3,4))),1+MIN(5,$QH77))&amp;INDEX($AO$2:$AT$41,($NJ77-1)*4+IF($MS77=0,1,IF($MS77&lt;=5,2,IF($MS77=6,3,4))),1+MIN(5,$QI77))&amp;IF(INDEX($AE$2:$AE$11,$NJ77)=1,IF(COUNTIF($RK77:$RN77,"Mais Um")&gt;0," · +"&amp;COUNTIF($RK77:$RN77,"Mais Um")&amp;IF(COUNTIF($RK77:$RN77,"Mais Um")&gt;1," alvos"," alvo"),"")&amp;IF(COUNTIF($RK77:$RN77,"Rajada")&gt;0,IF($MS77=0,"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c r="RK77">
        <f>IF($MX77="","",IFERROR(VLOOKUP(SUBSTITUTE(SUBSTITUTE(SUBSTITUTE($MX77,"~","~~"),"*","~*"),"?","~?"),'DADOS_MELHORIAS'!$O$2:$X$113,10,FALSE),$MX77))</f>
        <v/>
      </c>
      <c r="RL77">
        <f>IF($MY77="","",IFERROR(VLOOKUP(SUBSTITUTE(SUBSTITUTE(SUBSTITUTE($MY77,"~","~~"),"*","~*"),"?","~?"),'DADOS_MELHORIAS'!$O$2:$X$113,10,FALSE),$MY77))</f>
        <v/>
      </c>
      <c r="RM77">
        <f>IF($MZ77="","",IFERROR(VLOOKUP(SUBSTITUTE(SUBSTITUTE(SUBSTITUTE($MZ77,"~","~~"),"*","~*"),"?","~?"),'DADOS_MELHORIAS'!$O$2:$X$113,10,FALSE),$MZ77))</f>
        <v/>
      </c>
      <c r="RN77">
        <f>IF($NA77="","",IFERROR(VLOOKUP(SUBSTITUTE(SUBSTITUTE(SUBSTITUTE($NA77,"~","~~"),"*","~*"),"?","~?"),'DADOS_MELHORIAS'!$O$2:$X$113,10,FALSE),$NA77))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IFERROR(MATCH($MU78,$V$2:$V$11,0),0)</f>
        <v/>
      </c>
      <c r="NK78" s="161">
        <f>IFERROR(VLOOKUP(SUBSTITUTE(SUBSTITUTE(SUBSTITUTE($MX78,"~","~~"),"*","~*"),"?","~?"),'DADOS_MELHORIAS'!$AG$2:$AL$113,2,FALSE),"")</f>
        <v/>
      </c>
      <c r="NL78" s="161">
        <f>IFERROR(VLOOKUP(SUBSTITUTE(SUBSTITUTE(SUBSTITUTE($MY78,"~","~~"),"*","~*"),"?","~?"),'DADOS_MELHORIAS'!$AG$2:$AL$113,2,FALSE),"")</f>
        <v/>
      </c>
      <c r="NM78" s="161">
        <f>IFERROR(VLOOKUP(SUBSTITUTE(SUBSTITUTE(SUBSTITUTE($MZ78,"~","~~"),"*","~*"),"?","~?"),'DADOS_MELHORIAS'!$AG$2:$AL$113,2,FALSE),"")</f>
        <v/>
      </c>
      <c r="NN78" s="161">
        <f>IFERROR(VLOOKUP(SUBSTITUTE(SUBSTITUTE(SUBSTITUTE($NA78,"~","~~"),"*","~*"),"?","~?"),'DADOS_MELHORIAS'!$AG$2:$AL$113,2,FALSE),"")</f>
        <v/>
      </c>
      <c r="NO78" s="161">
        <f>IFERROR(VLOOKUP(SUBSTITUTE(SUBSTITUTE(SUBSTITUTE($MX78,"~","~~"),"*","~*"),"?","~?"),'DADOS_MELHORIAS'!$AG$2:$AL$113,3,FALSE),0)</f>
        <v/>
      </c>
      <c r="NP78" s="161">
        <f>IFERROR(VLOOKUP(SUBSTITUTE(SUBSTITUTE(SUBSTITUTE($MY78,"~","~~"),"*","~*"),"?","~?"),'DADOS_MELHORIAS'!$AG$2:$AL$113,3,FALSE),0)</f>
        <v/>
      </c>
      <c r="NQ78" s="161">
        <f>IFERROR(VLOOKUP(SUBSTITUTE(SUBSTITUTE(SUBSTITUTE($MZ78,"~","~~"),"*","~*"),"?","~?"),'DADOS_MELHORIAS'!$AG$2:$AL$113,3,FALSE),0)</f>
        <v/>
      </c>
      <c r="NR78" s="161">
        <f>IFERROR(VLOOKUP(SUBSTITUTE(SUBSTITUTE(SUBSTITUTE($NA78,"~","~~"),"*","~*"),"?","~?"),'DADOS_MELHORIAS'!$AG$2:$AL$113,3,FALSE),0)</f>
        <v/>
      </c>
      <c r="NS78" s="161">
        <f>IF($MS78=0,0,IF($NJ78=0,0,INDEX($X$2:$X$11,$NJ78)))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IF($NJ78=0,0,IF(INDEX($W$2:$W$11,$NJ78)="",0,IF((COUNTIF(INDEX($EL$2:$EP$13,$MO78,0),INDEX($W$2:$W$11,$NJ78))+COUNTIF(INDEX($QV$2:$QY$13,$MO78,0),INDEX($W$2:$W$11,$NJ78)))=0,1,0)))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SUBSTITUTE(SUBSTITUTE(SUBSTITUTE($MX78,"~","~~"),"*","~*"),"?","~?"),'DADOS_MELHORIAS'!$AG$2:$AL$113,4,FALSE),0)+IFERROR(VLOOKUP(SUBSTITUTE(SUBSTITUTE(SUBSTITUTE($MY78,"~","~~"),"*","~*"),"?","~?"),'DADOS_MELHORIAS'!$AG$2:$AL$113,4,FALSE),0)+IFERROR(VLOOKUP(SUBSTITUTE(SUBSTITUTE(SUBSTITUTE($MZ78,"~","~~"),"*","~*"),"?","~?"),'DADOS_MELHORIAS'!$AG$2:$AL$113,4,FALSE),0)+IFERROR(VLOOKUP(SUBSTITUTE(SUBSTITUTE(SUBSTITUTE($NA78,"~","~~"),"*","~*"),"?","~?"),'DADOS_MELHORIAS'!$AG$2:$AL$113,4,FALSE),0)</f>
        <v/>
      </c>
      <c r="OD78" s="161">
        <f>IFERROR(VLOOKUP(SUBSTITUTE(SUBSTITUTE(SUBSTITUTE($MX78,"~","~~"),"*","~*"),"?","~?"),'DADOS_MELHORIAS'!$AG$2:$AL$113,6,FALSE),0)+IFERROR(VLOOKUP(SUBSTITUTE(SUBSTITUTE(SUBSTITUTE($MY78,"~","~~"),"*","~*"),"?","~?"),'DADOS_MELHORIAS'!$AG$2:$AL$113,6,FALSE),0)+IFERROR(VLOOKUP(SUBSTITUTE(SUBSTITUTE(SUBSTITUTE($MZ78,"~","~~"),"*","~*"),"?","~?"),'DADOS_MELHORIAS'!$AG$2:$AL$113,6,FALSE),0)+IFERROR(VLOOKUP(SUBSTITUTE(SUBSTITUTE(SUBSTITUTE($NA78,"~","~~"),"*","~*"),"?","~?"),'DADOS_MELHORIAS'!$AG$2:$AL$113,6,FALSE),0)</f>
        <v/>
      </c>
      <c r="OE78" s="161">
        <f>TEXTJOIN(", ",TRUE,IF(IFERROR(VLOOKUP(SUBSTITUTE(SUBSTITUTE(SUBSTITUTE($MX78,"~","~~"),"*","~*"),"?","~?"),'DADOS_MELHORIAS'!$AG$2:$AL$113,5,FALSE),0)=1,$MX78,""),IF(IFERROR(VLOOKUP(SUBSTITUTE(SUBSTITUTE(SUBSTITUTE($MY78,"~","~~"),"*","~*"),"?","~?"),'DADOS_MELHORIAS'!$AG$2:$AL$113,5,FALSE),0)=1,$MY78,""),IF(IFERROR(VLOOKUP(SUBSTITUTE(SUBSTITUTE(SUBSTITUTE($MZ78,"~","~~"),"*","~*"),"?","~?"),'DADOS_MELHORIAS'!$AG$2:$AL$113,5,FALSE),0)=1,$MZ78,""),IF(IFERROR(VLOOKUP(SUBSTITUTE(SUBSTITUTE(SUBSTITUTE($NA78,"~","~~"),"*","~*"),"?","~?"),'DADOS_MELHORIAS'!$AG$2:$AL$113,5,FALSE),0)=1,$NA78,""))</f>
        <v/>
      </c>
      <c r="OF78" s="161">
        <f>IF($NJ78=0,0,INDEX($Y$2:$Y$11,$NJ78))</f>
        <v/>
      </c>
      <c r="OG78" s="161">
        <f>IF($NJ78=0,0,INDEX($Z$2:$Z$11,$NJ78))</f>
        <v/>
      </c>
      <c r="OH78" s="161">
        <f>IF($NJ78=0,0,INDEX($AB$2:$AB$11,$NJ78))</f>
        <v/>
      </c>
      <c r="OI78" s="161">
        <f>IFERROR(VLOOKUP(SUBSTITUTE(SUBSTITUTE(SUBSTITUTE($NB78,"~","~~"),"*","~*"),"?","~?"),'DADOS_RESTRICOES'!$M$2:$Q$54,3,FALSE),0)</f>
        <v/>
      </c>
      <c r="OJ78" s="161">
        <f>IFERROR(VLOOKUP(SUBSTITUTE(SUBSTITUTE(SUBSTITUTE($NC78,"~","~~"),"*","~*"),"?","~?"),'DADOS_RESTRICOES'!$M$2:$Q$54,3,FALSE),0)</f>
        <v/>
      </c>
      <c r="OK78" s="161">
        <f>IFERROR(VLOOKUP(SUBSTITUTE(SUBSTITUTE(SUBSTITUTE($NB78,"~","~~"),"*","~*"),"?","~?"),'DADOS_RESTRICOES'!$M$2:$Q$54,2,FALSE),"")</f>
        <v/>
      </c>
      <c r="OL78" s="161">
        <f>IFERROR(VLOOKUP(SUBSTITUTE(SUBSTITUTE(SUBSTITUTE($NC78,"~","~~"),"*","~*"),"?","~?"),'DADOS_RESTRICOES'!$M$2:$Q$54,2,FALSE),"")</f>
        <v/>
      </c>
      <c r="OM78" s="161">
        <f>COUNTIF($NS78:$NW78,1)</f>
        <v/>
      </c>
      <c r="ON78" s="161">
        <f>COUNTIF($NS78:$NW78,2)</f>
        <v/>
      </c>
      <c r="OO78" s="161">
        <f>COUNTIF($NS78:$NW78,3)</f>
        <v/>
      </c>
      <c r="OP78" s="161">
        <f>COUNTIF($NS78:$NW78,4)</f>
        <v/>
      </c>
      <c r="OQ78" s="161">
        <f>COUNTIF($NS78:$NW78,5)</f>
        <v/>
      </c>
      <c r="OR78" s="161">
        <f>COUNTIF($NS78:$NW78,6)</f>
        <v/>
      </c>
      <c r="OS78" s="161">
        <f>COUNTIF($OI78:$OJ78,1)</f>
        <v/>
      </c>
      <c r="OT78" s="161">
        <f>COUNTIF($OI78:$OJ78,2)+$OF78</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IF($MS78=0,0,(IF(COUNTIF($RK78:$RN78,"Salto")&gt;0,1,0)+IF(COUNTIF($RK78:$RN78,"Queima")&gt;0,1,0)+IF(COUNTIF($RK78:$RN78,"Estilhaço")&gt;0,1,0))*FLOOR($PD78/2,1))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SUBSTITUTE(SUBSTITUTE(SUBSTITUTE($NB78,"~","~~"),"*","~*"),"?","~?"),'DADOS_RESTRICOES'!$M$2:$Q$54,4,FALSE),0)+IFERROR(VLOOKUP(SUBSTITUTE(SUBSTITUTE(SUBSTITUTE($NC78,"~","~~"),"*","~*"),"?","~?"),'DADOS_RESTRICOES'!$M$2:$Q$54,4,FALSE),0)&gt;1,$OK78&amp;" e "&amp;$OL78&amp;" são as duas de frequência",""),IF(AND((COUNTIF($RK78:$RN78,"Rápido")+COUNTIF($OK78:$OL78,"Rápido"))&gt;0,(COUNTIF($MX78:$NA78,"Atrasar")+COUNTIF($OK78:$OL78,"Atrasar"))&gt;0),"Rápido não entra com Atrasar",""),IF(AND((COUNTIF($RK78:$RN78,"Reação")+COUNTIF($OK78:$OL78,"Reação"))&gt;0,(COUNTIF($RK78:$RN78,"Rápido")+COUNTIF($OK78:$OL78,"Rápido"))&gt;0),"Reação não entra com Rápido",""),IF(AND((COUNTIF($RK78:$RN78,"Reação")+COUNTIF($OK78:$OL78,"Reação"))&gt;0,(COUNTIF($RK78:$RN78,"Armado")+COUNTIF($OK78:$OL78,"Armado"))&gt;0),"Reação não entra com Armado",""),IF(AND((COUNTIF($RK78:$RN78,"Reação")+COUNTIF($OK78:$OL78,"Reação"))&gt;0,(COUNTIF($MX78:$NA78,"Atrasar")+COUNTIF($OK78:$OL78,"Atrasar"))&gt;0),"Reação não entra com Atrasar",""),IF(AND((COUNTIF($RK78:$RN78,"Reação")+COUNTIF($OK78:$OL78,"Reação"))&gt;0,(COUNTIF($MX78:$NA78,"Parado")+COUNTIF($OK78:$OL78,"Parado"))&gt;0),"Reação não entra com Parado",""),IF(AND((COUNTIF($MX78:$NA78,"Atrasar")+COUNTIF($OK78:$OL78,"Atrasar"))&gt;0,(COUNTIF($MX78:$NA78,"Parado")+COUNTIF($OK78:$OL78,"Parado"))&gt;0),"Atrasar não entra com Parado",""),IF(AND((COUNTIF($RK78:$RN78,"Armado")+COUNTIF($OK78:$OL78,"Armado"))&gt;0,(COUNTIF($MX78:$NA78,"Carregar")+COUNTIF($OK78:$OL78,"Carregar"))&gt;0),"Armado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Resistência",""),IF(AND(COUNTIF($RK78:$RN78,"Inescapável")&gt;0,OR($OU78&gt;1,$OV78&gt;0)),"Inescapável não aceita outra peça",""),IF(AND($MS78&gt;0,$PD78*IF(COUNTIF($RK78:$RN78,"Remate")&gt;0,1.25,1)+$PE78&gt;4*$MS78),($PD78*IF(COUNTIF($RK78:$RN78,"Remate")&gt;0,1.25,1)+$PE78)&amp;" dados somando repetições"&amp;IF(COUNTIF($RK78:$RN78,"Remate")&gt;0," e o Remate","")&amp;": o teto da Classe "&amp;$MS78&amp;" é "&amp;4*$MS78,""))),IF(AND($MX78&lt;&gt;"",COUNTIF('DADOS_MELHORIAS'!$O$2:$O$113,SUBSTITUTE(SUBSTITUTE(SUBSTITUTE($MX78,"~","~~"),"*","~*"),"?","~?"))=0),"Melhoria não cadastrada ou com erro: "&amp;$MX78,""),IF(AND($MY78&lt;&gt;"",COUNTIF('DADOS_MELHORIAS'!$O$2:$O$113,SUBSTITUTE(SUBSTITUTE(SUBSTITUTE($MY78,"~","~~"),"*","~*"),"?","~?"))=0),"Melhoria não cadastrada ou com erro: "&amp;$MY78,""),IF(AND($MZ78&lt;&gt;"",COUNTIF('DADOS_MELHORIAS'!$O$2:$O$113,SUBSTITUTE(SUBSTITUTE(SUBSTITUTE($MZ78,"~","~~"),"*","~*"),"?","~?"))=0),"Melhoria não cadastrada ou com erro: "&amp;$MZ78,""),IF(AND($NA78&lt;&gt;"",COUNTIF('DADOS_MELHORIAS'!$O$2:$O$113,SUBSTITUTE(SUBSTITUTE(SUBSTITUTE($NA78,"~","~~"),"*","~*"),"?","~?"))=0),"Melhoria não cadastrada ou com erro: "&amp;$NA78,""),IF(AND($NB78&lt;&gt;"",COUNTIF('DADOS_RESTRICOES'!$M$2:$M$54,SUBSTITUTE(SUBSTITUTE(SUBSTITUTE($NB78,"~","~~"),"*","~*"),"?","~?"))=0),"Restrição não cadastrada ou com erro: "&amp;$NB78,""),IF(AND($NC78&lt;&gt;"",COUNTIF('DADOS_RESTRICOES'!$M$2:$M$54,SUBSTITUTE(SUBSTITUTE(SUBSTITUTE($NC78,"~","~~"),"*","~*"),"?","~?"))=0),"Restrição não cadastrada ou com erro: "&amp;$NC78,"")))</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dela",IF(COUNTIF($OK78:$OL78,"Atrasar")&gt;0,"Sua Ação Completa",IF(COUNTIF($RK78:$RN78,"Rápido")&gt;0,"Sua Bônus",IF(COUNTIF($RK78:$RN78,"Reação")&gt;0,"Sua Reação","Sua Padrão")))&amp;" + a básica dela"&amp;IF(COUNTIF($RK78:$RN78,"Reação")&gt;0," e a coletiva","")&amp;IF(COUNTIF($OK78:$OL78,"Carregar")&gt;0," · em dois turnos","")))</f>
        <v/>
      </c>
      <c r="QC78" s="161">
        <f>IF($MW78&lt;&gt;"",$MW78,IF($NJ78=0,"",INDEX($AA$2:$AA$11,$NJ78)))</f>
        <v/>
      </c>
      <c r="QD78" s="161">
        <f>IF(OR($ND78=0,$NJ78=0),"",IF(COUNTIF($RK78:$RN78,"Inescapável")&gt;0,"Automático",IF($QC78="Ataque",IF($NH78="","Ataque","Ataque "&amp;IF(($NH78+2*IF(COUNTIF($RK78:$RN78,"Precisão")&gt;0,1,0))&gt;=0,"+","−")&amp;ABS(($NH78+2*IF(COUNTIF($RK78:$RN78,"Precisão")&gt;0,1,0))))&amp;IF($OD78&gt;0," · TR"&amp;IF($NI78="",""," CD "&amp;$NI78),""),IF(LEFT($QC78,2)="TR",$QC78&amp;IF($NI78="",""," · CD "&amp;$NI78)&amp;IF(COUNTIF($RK78:$RN78,"Certeiro")&gt;0,"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COUNTIF($RK78:$RN78,"Longe")+3*COUNTIF($RK78:$RN78,"Muito Longe")</f>
        <v/>
      </c>
      <c r="QG78" s="161">
        <f>COUNTIF($RK78:$RN78,"Maior")+3*COUNTIF($RK78:$RN78,"Muito Maior")</f>
        <v/>
      </c>
      <c r="QH78" s="161">
        <f>IF($NJ78=0,0,CHOOSE(1+INDEX($AC$2:$AC$11,$NJ78),0,$QF78,$QG78,$QF78+$QG78))</f>
        <v/>
      </c>
      <c r="QI78" s="161">
        <f>IF($NJ78=0,0,CHOOSE(1+INDEX($AD$2:$AD$11,$NJ78),0,$QF78,$QG78,$QF78+$QG78))</f>
        <v/>
      </c>
      <c r="QJ78" s="161">
        <f>IF(OR($ND78=0,$NJ78=0),"",INDEX($AI$2:$AN$41,($NJ78-1)*4+IF($MS78=0,1,IF($MS78&lt;=5,2,IF($MS78=6,3,4))),1+MIN(5,$QH78))&amp;INDEX($AO$2:$AT$41,($NJ78-1)*4+IF($MS78=0,1,IF($MS78&lt;=5,2,IF($MS78=6,3,4))),1+MIN(5,$QI78))&amp;IF(INDEX($AE$2:$AE$11,$NJ78)=1,IF(COUNTIF($RK78:$RN78,"Mais Um")&gt;0," · +"&amp;COUNTIF($RK78:$RN78,"Mais Um")&amp;IF(COUNTIF($RK78:$RN78,"Mais Um")&gt;1," alvos"," alvo"),"")&amp;IF(COUNTIF($RK78:$RN78,"Rajada")&gt;0,IF($MS78=0,"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c r="RK78">
        <f>IF($MX78="","",IFERROR(VLOOKUP(SUBSTITUTE(SUBSTITUTE(SUBSTITUTE($MX78,"~","~~"),"*","~*"),"?","~?"),'DADOS_MELHORIAS'!$O$2:$X$113,10,FALSE),$MX78))</f>
        <v/>
      </c>
      <c r="RL78">
        <f>IF($MY78="","",IFERROR(VLOOKUP(SUBSTITUTE(SUBSTITUTE(SUBSTITUTE($MY78,"~","~~"),"*","~*"),"?","~?"),'DADOS_MELHORIAS'!$O$2:$X$113,10,FALSE),$MY78))</f>
        <v/>
      </c>
      <c r="RM78">
        <f>IF($MZ78="","",IFERROR(VLOOKUP(SUBSTITUTE(SUBSTITUTE(SUBSTITUTE($MZ78,"~","~~"),"*","~*"),"?","~?"),'DADOS_MELHORIAS'!$O$2:$X$113,10,FALSE),$MZ78))</f>
        <v/>
      </c>
      <c r="RN78">
        <f>IF($NA78="","",IFERROR(VLOOKUP(SUBSTITUTE(SUBSTITUTE(SUBSTITUTE($NA78,"~","~~"),"*","~*"),"?","~?"),'DADOS_MELHORIAS'!$O$2:$X$113,10,FALSE),$NA78))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IFERROR(MATCH($MU79,$V$2:$V$11,0),0)</f>
        <v/>
      </c>
      <c r="NK79" s="161">
        <f>IFERROR(VLOOKUP(SUBSTITUTE(SUBSTITUTE(SUBSTITUTE($MX79,"~","~~"),"*","~*"),"?","~?"),'DADOS_MELHORIAS'!$AG$2:$AL$113,2,FALSE),"")</f>
        <v/>
      </c>
      <c r="NL79" s="161">
        <f>IFERROR(VLOOKUP(SUBSTITUTE(SUBSTITUTE(SUBSTITUTE($MY79,"~","~~"),"*","~*"),"?","~?"),'DADOS_MELHORIAS'!$AG$2:$AL$113,2,FALSE),"")</f>
        <v/>
      </c>
      <c r="NM79" s="161">
        <f>IFERROR(VLOOKUP(SUBSTITUTE(SUBSTITUTE(SUBSTITUTE($MZ79,"~","~~"),"*","~*"),"?","~?"),'DADOS_MELHORIAS'!$AG$2:$AL$113,2,FALSE),"")</f>
        <v/>
      </c>
      <c r="NN79" s="161">
        <f>IFERROR(VLOOKUP(SUBSTITUTE(SUBSTITUTE(SUBSTITUTE($NA79,"~","~~"),"*","~*"),"?","~?"),'DADOS_MELHORIAS'!$AG$2:$AL$113,2,FALSE),"")</f>
        <v/>
      </c>
      <c r="NO79" s="161">
        <f>IFERROR(VLOOKUP(SUBSTITUTE(SUBSTITUTE(SUBSTITUTE($MX79,"~","~~"),"*","~*"),"?","~?"),'DADOS_MELHORIAS'!$AG$2:$AL$113,3,FALSE),0)</f>
        <v/>
      </c>
      <c r="NP79" s="161">
        <f>IFERROR(VLOOKUP(SUBSTITUTE(SUBSTITUTE(SUBSTITUTE($MY79,"~","~~"),"*","~*"),"?","~?"),'DADOS_MELHORIAS'!$AG$2:$AL$113,3,FALSE),0)</f>
        <v/>
      </c>
      <c r="NQ79" s="161">
        <f>IFERROR(VLOOKUP(SUBSTITUTE(SUBSTITUTE(SUBSTITUTE($MZ79,"~","~~"),"*","~*"),"?","~?"),'DADOS_MELHORIAS'!$AG$2:$AL$113,3,FALSE),0)</f>
        <v/>
      </c>
      <c r="NR79" s="161">
        <f>IFERROR(VLOOKUP(SUBSTITUTE(SUBSTITUTE(SUBSTITUTE($NA79,"~","~~"),"*","~*"),"?","~?"),'DADOS_MELHORIAS'!$AG$2:$AL$113,3,FALSE),0)</f>
        <v/>
      </c>
      <c r="NS79" s="161">
        <f>IF($MS79=0,0,IF($NJ79=0,0,INDEX($X$2:$X$11,$NJ79)))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IF($NJ79=0,0,IF(INDEX($W$2:$W$11,$NJ79)="",0,IF((COUNTIF(INDEX($EL$2:$EP$13,$MO79,0),INDEX($W$2:$W$11,$NJ79))+COUNTIF(INDEX($QV$2:$QY$13,$MO79,0),INDEX($W$2:$W$11,$NJ79)))=0,1,0)))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SUBSTITUTE(SUBSTITUTE(SUBSTITUTE($MX79,"~","~~"),"*","~*"),"?","~?"),'DADOS_MELHORIAS'!$AG$2:$AL$113,4,FALSE),0)+IFERROR(VLOOKUP(SUBSTITUTE(SUBSTITUTE(SUBSTITUTE($MY79,"~","~~"),"*","~*"),"?","~?"),'DADOS_MELHORIAS'!$AG$2:$AL$113,4,FALSE),0)+IFERROR(VLOOKUP(SUBSTITUTE(SUBSTITUTE(SUBSTITUTE($MZ79,"~","~~"),"*","~*"),"?","~?"),'DADOS_MELHORIAS'!$AG$2:$AL$113,4,FALSE),0)+IFERROR(VLOOKUP(SUBSTITUTE(SUBSTITUTE(SUBSTITUTE($NA79,"~","~~"),"*","~*"),"?","~?"),'DADOS_MELHORIAS'!$AG$2:$AL$113,4,FALSE),0)</f>
        <v/>
      </c>
      <c r="OD79" s="161">
        <f>IFERROR(VLOOKUP(SUBSTITUTE(SUBSTITUTE(SUBSTITUTE($MX79,"~","~~"),"*","~*"),"?","~?"),'DADOS_MELHORIAS'!$AG$2:$AL$113,6,FALSE),0)+IFERROR(VLOOKUP(SUBSTITUTE(SUBSTITUTE(SUBSTITUTE($MY79,"~","~~"),"*","~*"),"?","~?"),'DADOS_MELHORIAS'!$AG$2:$AL$113,6,FALSE),0)+IFERROR(VLOOKUP(SUBSTITUTE(SUBSTITUTE(SUBSTITUTE($MZ79,"~","~~"),"*","~*"),"?","~?"),'DADOS_MELHORIAS'!$AG$2:$AL$113,6,FALSE),0)+IFERROR(VLOOKUP(SUBSTITUTE(SUBSTITUTE(SUBSTITUTE($NA79,"~","~~"),"*","~*"),"?","~?"),'DADOS_MELHORIAS'!$AG$2:$AL$113,6,FALSE),0)</f>
        <v/>
      </c>
      <c r="OE79" s="161">
        <f>TEXTJOIN(", ",TRUE,IF(IFERROR(VLOOKUP(SUBSTITUTE(SUBSTITUTE(SUBSTITUTE($MX79,"~","~~"),"*","~*"),"?","~?"),'DADOS_MELHORIAS'!$AG$2:$AL$113,5,FALSE),0)=1,$MX79,""),IF(IFERROR(VLOOKUP(SUBSTITUTE(SUBSTITUTE(SUBSTITUTE($MY79,"~","~~"),"*","~*"),"?","~?"),'DADOS_MELHORIAS'!$AG$2:$AL$113,5,FALSE),0)=1,$MY79,""),IF(IFERROR(VLOOKUP(SUBSTITUTE(SUBSTITUTE(SUBSTITUTE($MZ79,"~","~~"),"*","~*"),"?","~?"),'DADOS_MELHORIAS'!$AG$2:$AL$113,5,FALSE),0)=1,$MZ79,""),IF(IFERROR(VLOOKUP(SUBSTITUTE(SUBSTITUTE(SUBSTITUTE($NA79,"~","~~"),"*","~*"),"?","~?"),'DADOS_MELHORIAS'!$AG$2:$AL$113,5,FALSE),0)=1,$NA79,""))</f>
        <v/>
      </c>
      <c r="OF79" s="161">
        <f>IF($NJ79=0,0,INDEX($Y$2:$Y$11,$NJ79))</f>
        <v/>
      </c>
      <c r="OG79" s="161">
        <f>IF($NJ79=0,0,INDEX($Z$2:$Z$11,$NJ79))</f>
        <v/>
      </c>
      <c r="OH79" s="161">
        <f>IF($NJ79=0,0,INDEX($AB$2:$AB$11,$NJ79))</f>
        <v/>
      </c>
      <c r="OI79" s="161">
        <f>IFERROR(VLOOKUP(SUBSTITUTE(SUBSTITUTE(SUBSTITUTE($NB79,"~","~~"),"*","~*"),"?","~?"),'DADOS_RESTRICOES'!$M$2:$Q$54,3,FALSE),0)</f>
        <v/>
      </c>
      <c r="OJ79" s="161">
        <f>IFERROR(VLOOKUP(SUBSTITUTE(SUBSTITUTE(SUBSTITUTE($NC79,"~","~~"),"*","~*"),"?","~?"),'DADOS_RESTRICOES'!$M$2:$Q$54,3,FALSE),0)</f>
        <v/>
      </c>
      <c r="OK79" s="161">
        <f>IFERROR(VLOOKUP(SUBSTITUTE(SUBSTITUTE(SUBSTITUTE($NB79,"~","~~"),"*","~*"),"?","~?"),'DADOS_RESTRICOES'!$M$2:$Q$54,2,FALSE),"")</f>
        <v/>
      </c>
      <c r="OL79" s="161">
        <f>IFERROR(VLOOKUP(SUBSTITUTE(SUBSTITUTE(SUBSTITUTE($NC79,"~","~~"),"*","~*"),"?","~?"),'DADOS_RESTRICOES'!$M$2:$Q$54,2,FALSE),"")</f>
        <v/>
      </c>
      <c r="OM79" s="161">
        <f>COUNTIF($NS79:$NW79,1)</f>
        <v/>
      </c>
      <c r="ON79" s="161">
        <f>COUNTIF($NS79:$NW79,2)</f>
        <v/>
      </c>
      <c r="OO79" s="161">
        <f>COUNTIF($NS79:$NW79,3)</f>
        <v/>
      </c>
      <c r="OP79" s="161">
        <f>COUNTIF($NS79:$NW79,4)</f>
        <v/>
      </c>
      <c r="OQ79" s="161">
        <f>COUNTIF($NS79:$NW79,5)</f>
        <v/>
      </c>
      <c r="OR79" s="161">
        <f>COUNTIF($NS79:$NW79,6)</f>
        <v/>
      </c>
      <c r="OS79" s="161">
        <f>COUNTIF($OI79:$OJ79,1)</f>
        <v/>
      </c>
      <c r="OT79" s="161">
        <f>COUNTIF($OI79:$OJ79,2)+$OF79</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IF($MS79=0,0,(IF(COUNTIF($RK79:$RN79,"Salto")&gt;0,1,0)+IF(COUNTIF($RK79:$RN79,"Queima")&gt;0,1,0)+IF(COUNTIF($RK79:$RN79,"Estilhaço")&gt;0,1,0))*FLOOR($PD79/2,1))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SUBSTITUTE(SUBSTITUTE(SUBSTITUTE($NB79,"~","~~"),"*","~*"),"?","~?"),'DADOS_RESTRICOES'!$M$2:$Q$54,4,FALSE),0)+IFERROR(VLOOKUP(SUBSTITUTE(SUBSTITUTE(SUBSTITUTE($NC79,"~","~~"),"*","~*"),"?","~?"),'DADOS_RESTRICOES'!$M$2:$Q$54,4,FALSE),0)&gt;1,$OK79&amp;" e "&amp;$OL79&amp;" são as duas de frequência",""),IF(AND((COUNTIF($RK79:$RN79,"Rápido")+COUNTIF($OK79:$OL79,"Rápido"))&gt;0,(COUNTIF($MX79:$NA79,"Atrasar")+COUNTIF($OK79:$OL79,"Atrasar"))&gt;0),"Rápido não entra com Atrasar",""),IF(AND((COUNTIF($RK79:$RN79,"Reação")+COUNTIF($OK79:$OL79,"Reação"))&gt;0,(COUNTIF($RK79:$RN79,"Rápido")+COUNTIF($OK79:$OL79,"Rápido"))&gt;0),"Reação não entra com Rápido",""),IF(AND((COUNTIF($RK79:$RN79,"Reação")+COUNTIF($OK79:$OL79,"Reação"))&gt;0,(COUNTIF($RK79:$RN79,"Armado")+COUNTIF($OK79:$OL79,"Armado"))&gt;0),"Reação não entra com Armado",""),IF(AND((COUNTIF($RK79:$RN79,"Reação")+COUNTIF($OK79:$OL79,"Reação"))&gt;0,(COUNTIF($MX79:$NA79,"Atrasar")+COUNTIF($OK79:$OL79,"Atrasar"))&gt;0),"Reação não entra com Atrasar",""),IF(AND((COUNTIF($RK79:$RN79,"Reação")+COUNTIF($OK79:$OL79,"Reação"))&gt;0,(COUNTIF($MX79:$NA79,"Parado")+COUNTIF($OK79:$OL79,"Parado"))&gt;0),"Reação não entra com Parado",""),IF(AND((COUNTIF($MX79:$NA79,"Atrasar")+COUNTIF($OK79:$OL79,"Atrasar"))&gt;0,(COUNTIF($MX79:$NA79,"Parado")+COUNTIF($OK79:$OL79,"Parado"))&gt;0),"Atrasar não entra com Parado",""),IF(AND((COUNTIF($RK79:$RN79,"Armado")+COUNTIF($OK79:$OL79,"Armado"))&gt;0,(COUNTIF($MX79:$NA79,"Carregar")+COUNTIF($OK79:$OL79,"Carregar"))&gt;0),"Armado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Resistência",""),IF(AND(COUNTIF($RK79:$RN79,"Inescapável")&gt;0,OR($OU79&gt;1,$OV79&gt;0)),"Inescapável não aceita outra peça",""),IF(AND($MS79&gt;0,$PD79*IF(COUNTIF($RK79:$RN79,"Remate")&gt;0,1.25,1)+$PE79&gt;4*$MS79),($PD79*IF(COUNTIF($RK79:$RN79,"Remate")&gt;0,1.25,1)+$PE79)&amp;" dados somando repetições"&amp;IF(COUNTIF($RK79:$RN79,"Remate")&gt;0," e o Remate","")&amp;": o teto da Classe "&amp;$MS79&amp;" é "&amp;4*$MS79,""))),IF(AND($MX79&lt;&gt;"",COUNTIF('DADOS_MELHORIAS'!$O$2:$O$113,SUBSTITUTE(SUBSTITUTE(SUBSTITUTE($MX79,"~","~~"),"*","~*"),"?","~?"))=0),"Melhoria não cadastrada ou com erro: "&amp;$MX79,""),IF(AND($MY79&lt;&gt;"",COUNTIF('DADOS_MELHORIAS'!$O$2:$O$113,SUBSTITUTE(SUBSTITUTE(SUBSTITUTE($MY79,"~","~~"),"*","~*"),"?","~?"))=0),"Melhoria não cadastrada ou com erro: "&amp;$MY79,""),IF(AND($MZ79&lt;&gt;"",COUNTIF('DADOS_MELHORIAS'!$O$2:$O$113,SUBSTITUTE(SUBSTITUTE(SUBSTITUTE($MZ79,"~","~~"),"*","~*"),"?","~?"))=0),"Melhoria não cadastrada ou com erro: "&amp;$MZ79,""),IF(AND($NA79&lt;&gt;"",COUNTIF('DADOS_MELHORIAS'!$O$2:$O$113,SUBSTITUTE(SUBSTITUTE(SUBSTITUTE($NA79,"~","~~"),"*","~*"),"?","~?"))=0),"Melhoria não cadastrada ou com erro: "&amp;$NA79,""),IF(AND($NB79&lt;&gt;"",COUNTIF('DADOS_RESTRICOES'!$M$2:$M$54,SUBSTITUTE(SUBSTITUTE(SUBSTITUTE($NB79,"~","~~"),"*","~*"),"?","~?"))=0),"Restrição não cadastrada ou com erro: "&amp;$NB79,""),IF(AND($NC79&lt;&gt;"",COUNTIF('DADOS_RESTRICOES'!$M$2:$M$54,SUBSTITUTE(SUBSTITUTE(SUBSTITUTE($NC79,"~","~~"),"*","~*"),"?","~?"))=0),"Restrição não cadastrada ou com erro: "&amp;$NC79,"")))</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dela",IF(COUNTIF($OK79:$OL79,"Atrasar")&gt;0,"Sua Ação Completa",IF(COUNTIF($RK79:$RN79,"Rápido")&gt;0,"Sua Bônus",IF(COUNTIF($RK79:$RN79,"Reação")&gt;0,"Sua Reação","Sua Padrão")))&amp;" + a básica dela"&amp;IF(COUNTIF($RK79:$RN79,"Reação")&gt;0," e a coletiva","")&amp;IF(COUNTIF($OK79:$OL79,"Carregar")&gt;0," · em dois turnos","")))</f>
        <v/>
      </c>
      <c r="QC79" s="161">
        <f>IF($MW79&lt;&gt;"",$MW79,IF($NJ79=0,"",INDEX($AA$2:$AA$11,$NJ79)))</f>
        <v/>
      </c>
      <c r="QD79" s="161">
        <f>IF(OR($ND79=0,$NJ79=0),"",IF(COUNTIF($RK79:$RN79,"Inescapável")&gt;0,"Automático",IF($QC79="Ataque",IF($NH79="","Ataque","Ataque "&amp;IF(($NH79+2*IF(COUNTIF($RK79:$RN79,"Precisão")&gt;0,1,0))&gt;=0,"+","−")&amp;ABS(($NH79+2*IF(COUNTIF($RK79:$RN79,"Precisão")&gt;0,1,0))))&amp;IF($OD79&gt;0," · TR"&amp;IF($NI79="",""," CD "&amp;$NI79),""),IF(LEFT($QC79,2)="TR",$QC79&amp;IF($NI79="",""," · CD "&amp;$NI79)&amp;IF(COUNTIF($RK79:$RN79,"Certeiro")&gt;0,"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COUNTIF($RK79:$RN79,"Longe")+3*COUNTIF($RK79:$RN79,"Muito Longe")</f>
        <v/>
      </c>
      <c r="QG79" s="161">
        <f>COUNTIF($RK79:$RN79,"Maior")+3*COUNTIF($RK79:$RN79,"Muito Maior")</f>
        <v/>
      </c>
      <c r="QH79" s="161">
        <f>IF($NJ79=0,0,CHOOSE(1+INDEX($AC$2:$AC$11,$NJ79),0,$QF79,$QG79,$QF79+$QG79))</f>
        <v/>
      </c>
      <c r="QI79" s="161">
        <f>IF($NJ79=0,0,CHOOSE(1+INDEX($AD$2:$AD$11,$NJ79),0,$QF79,$QG79,$QF79+$QG79))</f>
        <v/>
      </c>
      <c r="QJ79" s="161">
        <f>IF(OR($ND79=0,$NJ79=0),"",INDEX($AI$2:$AN$41,($NJ79-1)*4+IF($MS79=0,1,IF($MS79&lt;=5,2,IF($MS79=6,3,4))),1+MIN(5,$QH79))&amp;INDEX($AO$2:$AT$41,($NJ79-1)*4+IF($MS79=0,1,IF($MS79&lt;=5,2,IF($MS79=6,3,4))),1+MIN(5,$QI79))&amp;IF(INDEX($AE$2:$AE$11,$NJ79)=1,IF(COUNTIF($RK79:$RN79,"Mais Um")&gt;0," · +"&amp;COUNTIF($RK79:$RN79,"Mais Um")&amp;IF(COUNTIF($RK79:$RN79,"Mais Um")&gt;1," alvos"," alvo"),"")&amp;IF(COUNTIF($RK79:$RN79,"Rajada")&gt;0,IF($MS79=0,"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c r="RK79">
        <f>IF($MX79="","",IFERROR(VLOOKUP(SUBSTITUTE(SUBSTITUTE(SUBSTITUTE($MX79,"~","~~"),"*","~*"),"?","~?"),'DADOS_MELHORIAS'!$O$2:$X$113,10,FALSE),$MX79))</f>
        <v/>
      </c>
      <c r="RL79">
        <f>IF($MY79="","",IFERROR(VLOOKUP(SUBSTITUTE(SUBSTITUTE(SUBSTITUTE($MY79,"~","~~"),"*","~*"),"?","~?"),'DADOS_MELHORIAS'!$O$2:$X$113,10,FALSE),$MY79))</f>
        <v/>
      </c>
      <c r="RM79">
        <f>IF($MZ79="","",IFERROR(VLOOKUP(SUBSTITUTE(SUBSTITUTE(SUBSTITUTE($MZ79,"~","~~"),"*","~*"),"?","~?"),'DADOS_MELHORIAS'!$O$2:$X$113,10,FALSE),$MZ79))</f>
        <v/>
      </c>
      <c r="RN79">
        <f>IF($NA79="","",IFERROR(VLOOKUP(SUBSTITUTE(SUBSTITUTE(SUBSTITUTE($NA79,"~","~~"),"*","~*"),"?","~?"),'DADOS_MELHORIAS'!$O$2:$X$113,10,FALSE),$NA79))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IFERROR(MATCH($MU80,$V$2:$V$11,0),0)</f>
        <v/>
      </c>
      <c r="NK80" s="161">
        <f>IFERROR(VLOOKUP(SUBSTITUTE(SUBSTITUTE(SUBSTITUTE($MX80,"~","~~"),"*","~*"),"?","~?"),'DADOS_MELHORIAS'!$AG$2:$AL$113,2,FALSE),"")</f>
        <v/>
      </c>
      <c r="NL80" s="161">
        <f>IFERROR(VLOOKUP(SUBSTITUTE(SUBSTITUTE(SUBSTITUTE($MY80,"~","~~"),"*","~*"),"?","~?"),'DADOS_MELHORIAS'!$AG$2:$AL$113,2,FALSE),"")</f>
        <v/>
      </c>
      <c r="NM80" s="161">
        <f>IFERROR(VLOOKUP(SUBSTITUTE(SUBSTITUTE(SUBSTITUTE($MZ80,"~","~~"),"*","~*"),"?","~?"),'DADOS_MELHORIAS'!$AG$2:$AL$113,2,FALSE),"")</f>
        <v/>
      </c>
      <c r="NN80" s="161">
        <f>IFERROR(VLOOKUP(SUBSTITUTE(SUBSTITUTE(SUBSTITUTE($NA80,"~","~~"),"*","~*"),"?","~?"),'DADOS_MELHORIAS'!$AG$2:$AL$113,2,FALSE),"")</f>
        <v/>
      </c>
      <c r="NO80" s="161">
        <f>IFERROR(VLOOKUP(SUBSTITUTE(SUBSTITUTE(SUBSTITUTE($MX80,"~","~~"),"*","~*"),"?","~?"),'DADOS_MELHORIAS'!$AG$2:$AL$113,3,FALSE),0)</f>
        <v/>
      </c>
      <c r="NP80" s="161">
        <f>IFERROR(VLOOKUP(SUBSTITUTE(SUBSTITUTE(SUBSTITUTE($MY80,"~","~~"),"*","~*"),"?","~?"),'DADOS_MELHORIAS'!$AG$2:$AL$113,3,FALSE),0)</f>
        <v/>
      </c>
      <c r="NQ80" s="161">
        <f>IFERROR(VLOOKUP(SUBSTITUTE(SUBSTITUTE(SUBSTITUTE($MZ80,"~","~~"),"*","~*"),"?","~?"),'DADOS_MELHORIAS'!$AG$2:$AL$113,3,FALSE),0)</f>
        <v/>
      </c>
      <c r="NR80" s="161">
        <f>IFERROR(VLOOKUP(SUBSTITUTE(SUBSTITUTE(SUBSTITUTE($NA80,"~","~~"),"*","~*"),"?","~?"),'DADOS_MELHORIAS'!$AG$2:$AL$113,3,FALSE),0)</f>
        <v/>
      </c>
      <c r="NS80" s="161">
        <f>IF($MS80=0,0,IF($NJ80=0,0,INDEX($X$2:$X$11,$NJ80)))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IF($NJ80=0,0,IF(INDEX($W$2:$W$11,$NJ80)="",0,IF((COUNTIF(INDEX($EL$2:$EP$13,$MO80,0),INDEX($W$2:$W$11,$NJ80))+COUNTIF(INDEX($QV$2:$QY$13,$MO80,0),INDEX($W$2:$W$11,$NJ80)))=0,1,0)))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SUBSTITUTE(SUBSTITUTE(SUBSTITUTE($MX80,"~","~~"),"*","~*"),"?","~?"),'DADOS_MELHORIAS'!$AG$2:$AL$113,4,FALSE),0)+IFERROR(VLOOKUP(SUBSTITUTE(SUBSTITUTE(SUBSTITUTE($MY80,"~","~~"),"*","~*"),"?","~?"),'DADOS_MELHORIAS'!$AG$2:$AL$113,4,FALSE),0)+IFERROR(VLOOKUP(SUBSTITUTE(SUBSTITUTE(SUBSTITUTE($MZ80,"~","~~"),"*","~*"),"?","~?"),'DADOS_MELHORIAS'!$AG$2:$AL$113,4,FALSE),0)+IFERROR(VLOOKUP(SUBSTITUTE(SUBSTITUTE(SUBSTITUTE($NA80,"~","~~"),"*","~*"),"?","~?"),'DADOS_MELHORIAS'!$AG$2:$AL$113,4,FALSE),0)</f>
        <v/>
      </c>
      <c r="OD80" s="161">
        <f>IFERROR(VLOOKUP(SUBSTITUTE(SUBSTITUTE(SUBSTITUTE($MX80,"~","~~"),"*","~*"),"?","~?"),'DADOS_MELHORIAS'!$AG$2:$AL$113,6,FALSE),0)+IFERROR(VLOOKUP(SUBSTITUTE(SUBSTITUTE(SUBSTITUTE($MY80,"~","~~"),"*","~*"),"?","~?"),'DADOS_MELHORIAS'!$AG$2:$AL$113,6,FALSE),0)+IFERROR(VLOOKUP(SUBSTITUTE(SUBSTITUTE(SUBSTITUTE($MZ80,"~","~~"),"*","~*"),"?","~?"),'DADOS_MELHORIAS'!$AG$2:$AL$113,6,FALSE),0)+IFERROR(VLOOKUP(SUBSTITUTE(SUBSTITUTE(SUBSTITUTE($NA80,"~","~~"),"*","~*"),"?","~?"),'DADOS_MELHORIAS'!$AG$2:$AL$113,6,FALSE),0)</f>
        <v/>
      </c>
      <c r="OE80" s="161">
        <f>TEXTJOIN(", ",TRUE,IF(IFERROR(VLOOKUP(SUBSTITUTE(SUBSTITUTE(SUBSTITUTE($MX80,"~","~~"),"*","~*"),"?","~?"),'DADOS_MELHORIAS'!$AG$2:$AL$113,5,FALSE),0)=1,$MX80,""),IF(IFERROR(VLOOKUP(SUBSTITUTE(SUBSTITUTE(SUBSTITUTE($MY80,"~","~~"),"*","~*"),"?","~?"),'DADOS_MELHORIAS'!$AG$2:$AL$113,5,FALSE),0)=1,$MY80,""),IF(IFERROR(VLOOKUP(SUBSTITUTE(SUBSTITUTE(SUBSTITUTE($MZ80,"~","~~"),"*","~*"),"?","~?"),'DADOS_MELHORIAS'!$AG$2:$AL$113,5,FALSE),0)=1,$MZ80,""),IF(IFERROR(VLOOKUP(SUBSTITUTE(SUBSTITUTE(SUBSTITUTE($NA80,"~","~~"),"*","~*"),"?","~?"),'DADOS_MELHORIAS'!$AG$2:$AL$113,5,FALSE),0)=1,$NA80,""))</f>
        <v/>
      </c>
      <c r="OF80" s="161">
        <f>IF($NJ80=0,0,INDEX($Y$2:$Y$11,$NJ80))</f>
        <v/>
      </c>
      <c r="OG80" s="161">
        <f>IF($NJ80=0,0,INDEX($Z$2:$Z$11,$NJ80))</f>
        <v/>
      </c>
      <c r="OH80" s="161">
        <f>IF($NJ80=0,0,INDEX($AB$2:$AB$11,$NJ80))</f>
        <v/>
      </c>
      <c r="OI80" s="161">
        <f>IFERROR(VLOOKUP(SUBSTITUTE(SUBSTITUTE(SUBSTITUTE($NB80,"~","~~"),"*","~*"),"?","~?"),'DADOS_RESTRICOES'!$M$2:$Q$54,3,FALSE),0)</f>
        <v/>
      </c>
      <c r="OJ80" s="161">
        <f>IFERROR(VLOOKUP(SUBSTITUTE(SUBSTITUTE(SUBSTITUTE($NC80,"~","~~"),"*","~*"),"?","~?"),'DADOS_RESTRICOES'!$M$2:$Q$54,3,FALSE),0)</f>
        <v/>
      </c>
      <c r="OK80" s="161">
        <f>IFERROR(VLOOKUP(SUBSTITUTE(SUBSTITUTE(SUBSTITUTE($NB80,"~","~~"),"*","~*"),"?","~?"),'DADOS_RESTRICOES'!$M$2:$Q$54,2,FALSE),"")</f>
        <v/>
      </c>
      <c r="OL80" s="161">
        <f>IFERROR(VLOOKUP(SUBSTITUTE(SUBSTITUTE(SUBSTITUTE($NC80,"~","~~"),"*","~*"),"?","~?"),'DADOS_RESTRICOES'!$M$2:$Q$54,2,FALSE),"")</f>
        <v/>
      </c>
      <c r="OM80" s="161">
        <f>COUNTIF($NS80:$NW80,1)</f>
        <v/>
      </c>
      <c r="ON80" s="161">
        <f>COUNTIF($NS80:$NW80,2)</f>
        <v/>
      </c>
      <c r="OO80" s="161">
        <f>COUNTIF($NS80:$NW80,3)</f>
        <v/>
      </c>
      <c r="OP80" s="161">
        <f>COUNTIF($NS80:$NW80,4)</f>
        <v/>
      </c>
      <c r="OQ80" s="161">
        <f>COUNTIF($NS80:$NW80,5)</f>
        <v/>
      </c>
      <c r="OR80" s="161">
        <f>COUNTIF($NS80:$NW80,6)</f>
        <v/>
      </c>
      <c r="OS80" s="161">
        <f>COUNTIF($OI80:$OJ80,1)</f>
        <v/>
      </c>
      <c r="OT80" s="161">
        <f>COUNTIF($OI80:$OJ80,2)+$OF80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IF($MS80=0,0,(IF(COUNTIF($RK80:$RN80,"Salto")&gt;0,1,0)+IF(COUNTIF($RK80:$RN80,"Queima")&gt;0,1,0)+IF(COUNTIF($RK80:$RN80,"Estilhaço")&gt;0,1,0))*FLOOR($PD80/2,1))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SUBSTITUTE(SUBSTITUTE(SUBSTITUTE($NB80,"~","~~"),"*","~*"),"?","~?"),'DADOS_RESTRICOES'!$M$2:$Q$54,4,FALSE),0)+IFERROR(VLOOKUP(SUBSTITUTE(SUBSTITUTE(SUBSTITUTE($NC80,"~","~~"),"*","~*"),"?","~?"),'DADOS_RESTRICOES'!$M$2:$Q$54,4,FALSE),0)&gt;1,$OK80&amp;" e "&amp;$OL80&amp;" são as duas de frequência",""),IF(AND((COUNTIF($RK80:$RN80,"Rápido")+COUNTIF($OK80:$OL80,"Rápido"))&gt;0,(COUNTIF($MX80:$NA80,"Atrasar")+COUNTIF($OK80:$OL80,"Atrasar"))&gt;0),"Rápido não entra com Atrasar",""),IF(AND((COUNTIF($RK80:$RN80,"Reação")+COUNTIF($OK80:$OL80,"Reação"))&gt;0,(COUNTIF($RK80:$RN80,"Rápido")+COUNTIF($OK80:$OL80,"Rápido"))&gt;0),"Reação não entra com Rápido",""),IF(AND((COUNTIF($RK80:$RN80,"Reação")+COUNTIF($OK80:$OL80,"Reação"))&gt;0,(COUNTIF($RK80:$RN80,"Armado")+COUNTIF($OK80:$OL80,"Armado"))&gt;0),"Reação não entra com Armado",""),IF(AND((COUNTIF($RK80:$RN80,"Reação")+COUNTIF($OK80:$OL80,"Reação"))&gt;0,(COUNTIF($MX80:$NA80,"Atrasar")+COUNTIF($OK80:$OL80,"Atrasar"))&gt;0),"Reação não entra com Atrasar",""),IF(AND((COUNTIF($RK80:$RN80,"Reação")+COUNTIF($OK80:$OL80,"Reação"))&gt;0,(COUNTIF($MX80:$NA80,"Parado")+COUNTIF($OK80:$OL80,"Parado"))&gt;0),"Reação não entra com Parado",""),IF(AND((COUNTIF($MX80:$NA80,"Atrasar")+COUNTIF($OK80:$OL80,"Atrasar"))&gt;0,(COUNTIF($MX80:$NA80,"Parado")+COUNTIF($OK80:$OL80,"Parado"))&gt;0),"Atrasar não entra com Parado",""),IF(AND((COUNTIF($RK80:$RN80,"Armado")+COUNTIF($OK80:$OL80,"Armado"))&gt;0,(COUNTIF($MX80:$NA80,"Carregar")+COUNTIF($OK80:$OL80,"Carregar"))&gt;0),"Armado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Resistência",""),IF(AND(COUNTIF($RK80:$RN80,"Inescapável")&gt;0,OR($OU80&gt;1,$OV80&gt;0)),"Inescapável não aceita outra peça",""),IF(AND($MS80&gt;0,$PD80*IF(COUNTIF($RK80:$RN80,"Remate")&gt;0,1.25,1)+$PE80&gt;4*$MS80),($PD80*IF(COUNTIF($RK80:$RN80,"Remate")&gt;0,1.25,1)+$PE80)&amp;" dados somando repetições"&amp;IF(COUNTIF($RK80:$RN80,"Remate")&gt;0," e o Remate","")&amp;": o teto da Classe "&amp;$MS80&amp;" é "&amp;4*$MS80,""))),IF(AND($MX80&lt;&gt;"",COUNTIF('DADOS_MELHORIAS'!$O$2:$O$113,SUBSTITUTE(SUBSTITUTE(SUBSTITUTE($MX80,"~","~~"),"*","~*"),"?","~?"))=0),"Melhoria não cadastrada ou com erro: "&amp;$MX80,""),IF(AND($MY80&lt;&gt;"",COUNTIF('DADOS_MELHORIAS'!$O$2:$O$113,SUBSTITUTE(SUBSTITUTE(SUBSTITUTE($MY80,"~","~~"),"*","~*"),"?","~?"))=0),"Melhoria não cadastrada ou com erro: "&amp;$MY80,""),IF(AND($MZ80&lt;&gt;"",COUNTIF('DADOS_MELHORIAS'!$O$2:$O$113,SUBSTITUTE(SUBSTITUTE(SUBSTITUTE($MZ80,"~","~~"),"*","~*"),"?","~?"))=0),"Melhoria não cadastrada ou com erro: "&amp;$MZ80,""),IF(AND($NA80&lt;&gt;"",COUNTIF('DADOS_MELHORIAS'!$O$2:$O$113,SUBSTITUTE(SUBSTITUTE(SUBSTITUTE($NA80,"~","~~"),"*","~*"),"?","~?"))=0),"Melhoria não cadastrada ou com erro: "&amp;$NA80,""),IF(AND($NB80&lt;&gt;"",COUNTIF('DADOS_RESTRICOES'!$M$2:$M$54,SUBSTITUTE(SUBSTITUTE(SUBSTITUTE($NB80,"~","~~"),"*","~*"),"?","~?"))=0),"Restrição não cadastrada ou com erro: "&amp;$NB80,""),IF(AND($NC80&lt;&gt;"",COUNTIF('DADOS_RESTRICOES'!$M$2:$M$54,SUBSTITUTE(SUBSTITUTE(SUBSTITUTE($NC80,"~","~~"),"*","~*"),"?","~?"))=0),"Restrição não cadastrada ou com erro: "&amp;$NC80,"")))</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dela",IF(COUNTIF($OK80:$OL80,"Atrasar")&gt;0,"Sua Ação Completa",IF(COUNTIF($RK80:$RN80,"Rápido")&gt;0,"Sua Bônus",IF(COUNTIF($RK80:$RN80,"Reação")&gt;0,"Sua Reação","Sua Padrão")))&amp;" + a básica dela"&amp;IF(COUNTIF($RK80:$RN80,"Reação")&gt;0," e a coletiva","")&amp;IF(COUNTIF($OK80:$OL80,"Carregar")&gt;0," · em dois turnos","")))</f>
        <v/>
      </c>
      <c r="QC80" s="161">
        <f>IF($MW80&lt;&gt;"",$MW80,IF($NJ80=0,"",INDEX($AA$2:$AA$11,$NJ80)))</f>
        <v/>
      </c>
      <c r="QD80" s="161">
        <f>IF(OR($ND80=0,$NJ80=0),"",IF(COUNTIF($RK80:$RN80,"Inescapável")&gt;0,"Automático",IF($QC80="Ataque",IF($NH80="","Ataque","Ataque "&amp;IF(($NH80+2*IF(COUNTIF($RK80:$RN80,"Precisão")&gt;0,1,0))&gt;=0,"+","−")&amp;ABS(($NH80+2*IF(COUNTIF($RK80:$RN80,"Precisão")&gt;0,1,0))))&amp;IF($OD80&gt;0," · TR"&amp;IF($NI80="",""," CD "&amp;$NI80),""),IF(LEFT($QC80,2)="TR",$QC80&amp;IF($NI80="",""," · CD "&amp;$NI80)&amp;IF(COUNTIF($RK80:$RN80,"Certeiro")&gt;0,"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COUNTIF($RK80:$RN80,"Longe")+3*COUNTIF($RK80:$RN80,"Muito Longe")</f>
        <v/>
      </c>
      <c r="QG80" s="161">
        <f>COUNTIF($RK80:$RN80,"Maior")+3*COUNTIF($RK80:$RN80,"Muito Maior")</f>
        <v/>
      </c>
      <c r="QH80" s="161">
        <f>IF($NJ80=0,0,CHOOSE(1+INDEX($AC$2:$AC$11,$NJ80),0,$QF80,$QG80,$QF80+$QG80))</f>
        <v/>
      </c>
      <c r="QI80" s="161">
        <f>IF($NJ80=0,0,CHOOSE(1+INDEX($AD$2:$AD$11,$NJ80),0,$QF80,$QG80,$QF80+$QG80))</f>
        <v/>
      </c>
      <c r="QJ80" s="161">
        <f>IF(OR($ND80=0,$NJ80=0),"",INDEX($AI$2:$AN$41,($NJ80-1)*4+IF($MS80=0,1,IF($MS80&lt;=5,2,IF($MS80=6,3,4))),1+MIN(5,$QH80))&amp;INDEX($AO$2:$AT$41,($NJ80-1)*4+IF($MS80=0,1,IF($MS80&lt;=5,2,IF($MS80=6,3,4))),1+MIN(5,$QI80))&amp;IF(INDEX($AE$2:$AE$11,$NJ80)=1,IF(COUNTIF($RK80:$RN80,"Mais Um")&gt;0," · +"&amp;COUNTIF($RK80:$RN80,"Mais Um")&amp;IF(COUNTIF($RK80:$RN80,"Mais Um")&gt;1," alvos"," alvo"),"")&amp;IF(COUNTIF($RK80:$RN80,"Rajada")&gt;0,IF($MS80=0,"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c r="RK80">
        <f>IF($MX80="","",IFERROR(VLOOKUP(SUBSTITUTE(SUBSTITUTE(SUBSTITUTE($MX80,"~","~~"),"*","~*"),"?","~?"),'DADOS_MELHORIAS'!$O$2:$X$113,10,FALSE),$MX80))</f>
        <v/>
      </c>
      <c r="RL80">
        <f>IF($MY80="","",IFERROR(VLOOKUP(SUBSTITUTE(SUBSTITUTE(SUBSTITUTE($MY80,"~","~~"),"*","~*"),"?","~?"),'DADOS_MELHORIAS'!$O$2:$X$113,10,FALSE),$MY80))</f>
        <v/>
      </c>
      <c r="RM80">
        <f>IF($MZ80="","",IFERROR(VLOOKUP(SUBSTITUTE(SUBSTITUTE(SUBSTITUTE($MZ80,"~","~~"),"*","~*"),"?","~?"),'DADOS_MELHORIAS'!$O$2:$X$113,10,FALSE),$MZ80))</f>
        <v/>
      </c>
      <c r="RN80">
        <f>IF($NA80="","",IFERROR(VLOOKUP(SUBSTITUTE(SUBSTITUTE(SUBSTITUTE($NA80,"~","~~"),"*","~*"),"?","~?"),'DADOS_MELHORIAS'!$O$2:$X$113,10,FALSE),$NA80))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IFERROR(MATCH($MU81,$V$2:$V$11,0),0)</f>
        <v/>
      </c>
      <c r="NK81" s="161">
        <f>IFERROR(VLOOKUP(SUBSTITUTE(SUBSTITUTE(SUBSTITUTE($MX81,"~","~~"),"*","~*"),"?","~?"),'DADOS_MELHORIAS'!$AG$2:$AL$113,2,FALSE),"")</f>
        <v/>
      </c>
      <c r="NL81" s="161">
        <f>IFERROR(VLOOKUP(SUBSTITUTE(SUBSTITUTE(SUBSTITUTE($MY81,"~","~~"),"*","~*"),"?","~?"),'DADOS_MELHORIAS'!$AG$2:$AL$113,2,FALSE),"")</f>
        <v/>
      </c>
      <c r="NM81" s="161">
        <f>IFERROR(VLOOKUP(SUBSTITUTE(SUBSTITUTE(SUBSTITUTE($MZ81,"~","~~"),"*","~*"),"?","~?"),'DADOS_MELHORIAS'!$AG$2:$AL$113,2,FALSE),"")</f>
        <v/>
      </c>
      <c r="NN81" s="161">
        <f>IFERROR(VLOOKUP(SUBSTITUTE(SUBSTITUTE(SUBSTITUTE($NA81,"~","~~"),"*","~*"),"?","~?"),'DADOS_MELHORIAS'!$AG$2:$AL$113,2,FALSE),"")</f>
        <v/>
      </c>
      <c r="NO81" s="161">
        <f>IFERROR(VLOOKUP(SUBSTITUTE(SUBSTITUTE(SUBSTITUTE($MX81,"~","~~"),"*","~*"),"?","~?"),'DADOS_MELHORIAS'!$AG$2:$AL$113,3,FALSE),0)</f>
        <v/>
      </c>
      <c r="NP81" s="161">
        <f>IFERROR(VLOOKUP(SUBSTITUTE(SUBSTITUTE(SUBSTITUTE($MY81,"~","~~"),"*","~*"),"?","~?"),'DADOS_MELHORIAS'!$AG$2:$AL$113,3,FALSE),0)</f>
        <v/>
      </c>
      <c r="NQ81" s="161">
        <f>IFERROR(VLOOKUP(SUBSTITUTE(SUBSTITUTE(SUBSTITUTE($MZ81,"~","~~"),"*","~*"),"?","~?"),'DADOS_MELHORIAS'!$AG$2:$AL$113,3,FALSE),0)</f>
        <v/>
      </c>
      <c r="NR81" s="161">
        <f>IFERROR(VLOOKUP(SUBSTITUTE(SUBSTITUTE(SUBSTITUTE($NA81,"~","~~"),"*","~*"),"?","~?"),'DADOS_MELHORIAS'!$AG$2:$AL$113,3,FALSE),0)</f>
        <v/>
      </c>
      <c r="NS81" s="161">
        <f>IF($MS81=0,0,IF($NJ81=0,0,INDEX($X$2:$X$11,$NJ81)))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IF($NJ81=0,0,IF(INDEX($W$2:$W$11,$NJ81)="",0,IF((COUNTIF(INDEX($EL$2:$EP$13,$MO81,0),INDEX($W$2:$W$11,$NJ81))+COUNTIF(INDEX($QV$2:$QY$13,$MO81,0),INDEX($W$2:$W$11,$NJ81)))=0,1,0)))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SUBSTITUTE(SUBSTITUTE(SUBSTITUTE($MX81,"~","~~"),"*","~*"),"?","~?"),'DADOS_MELHORIAS'!$AG$2:$AL$113,4,FALSE),0)+IFERROR(VLOOKUP(SUBSTITUTE(SUBSTITUTE(SUBSTITUTE($MY81,"~","~~"),"*","~*"),"?","~?"),'DADOS_MELHORIAS'!$AG$2:$AL$113,4,FALSE),0)+IFERROR(VLOOKUP(SUBSTITUTE(SUBSTITUTE(SUBSTITUTE($MZ81,"~","~~"),"*","~*"),"?","~?"),'DADOS_MELHORIAS'!$AG$2:$AL$113,4,FALSE),0)+IFERROR(VLOOKUP(SUBSTITUTE(SUBSTITUTE(SUBSTITUTE($NA81,"~","~~"),"*","~*"),"?","~?"),'DADOS_MELHORIAS'!$AG$2:$AL$113,4,FALSE),0)</f>
        <v/>
      </c>
      <c r="OD81" s="161">
        <f>IFERROR(VLOOKUP(SUBSTITUTE(SUBSTITUTE(SUBSTITUTE($MX81,"~","~~"),"*","~*"),"?","~?"),'DADOS_MELHORIAS'!$AG$2:$AL$113,6,FALSE),0)+IFERROR(VLOOKUP(SUBSTITUTE(SUBSTITUTE(SUBSTITUTE($MY81,"~","~~"),"*","~*"),"?","~?"),'DADOS_MELHORIAS'!$AG$2:$AL$113,6,FALSE),0)+IFERROR(VLOOKUP(SUBSTITUTE(SUBSTITUTE(SUBSTITUTE($MZ81,"~","~~"),"*","~*"),"?","~?"),'DADOS_MELHORIAS'!$AG$2:$AL$113,6,FALSE),0)+IFERROR(VLOOKUP(SUBSTITUTE(SUBSTITUTE(SUBSTITUTE($NA81,"~","~~"),"*","~*"),"?","~?"),'DADOS_MELHORIAS'!$AG$2:$AL$113,6,FALSE),0)</f>
        <v/>
      </c>
      <c r="OE81" s="161">
        <f>TEXTJOIN(", ",TRUE,IF(IFERROR(VLOOKUP(SUBSTITUTE(SUBSTITUTE(SUBSTITUTE($MX81,"~","~~"),"*","~*"),"?","~?"),'DADOS_MELHORIAS'!$AG$2:$AL$113,5,FALSE),0)=1,$MX81,""),IF(IFERROR(VLOOKUP(SUBSTITUTE(SUBSTITUTE(SUBSTITUTE($MY81,"~","~~"),"*","~*"),"?","~?"),'DADOS_MELHORIAS'!$AG$2:$AL$113,5,FALSE),0)=1,$MY81,""),IF(IFERROR(VLOOKUP(SUBSTITUTE(SUBSTITUTE(SUBSTITUTE($MZ81,"~","~~"),"*","~*"),"?","~?"),'DADOS_MELHORIAS'!$AG$2:$AL$113,5,FALSE),0)=1,$MZ81,""),IF(IFERROR(VLOOKUP(SUBSTITUTE(SUBSTITUTE(SUBSTITUTE($NA81,"~","~~"),"*","~*"),"?","~?"),'DADOS_MELHORIAS'!$AG$2:$AL$113,5,FALSE),0)=1,$NA81,""))</f>
        <v/>
      </c>
      <c r="OF81" s="161">
        <f>IF($NJ81=0,0,INDEX($Y$2:$Y$11,$NJ81))</f>
        <v/>
      </c>
      <c r="OG81" s="161">
        <f>IF($NJ81=0,0,INDEX($Z$2:$Z$11,$NJ81))</f>
        <v/>
      </c>
      <c r="OH81" s="161">
        <f>IF($NJ81=0,0,INDEX($AB$2:$AB$11,$NJ81))</f>
        <v/>
      </c>
      <c r="OI81" s="161">
        <f>IFERROR(VLOOKUP(SUBSTITUTE(SUBSTITUTE(SUBSTITUTE($NB81,"~","~~"),"*","~*"),"?","~?"),'DADOS_RESTRICOES'!$M$2:$Q$54,3,FALSE),0)</f>
        <v/>
      </c>
      <c r="OJ81" s="161">
        <f>IFERROR(VLOOKUP(SUBSTITUTE(SUBSTITUTE(SUBSTITUTE($NC81,"~","~~"),"*","~*"),"?","~?"),'DADOS_RESTRICOES'!$M$2:$Q$54,3,FALSE),0)</f>
        <v/>
      </c>
      <c r="OK81" s="161">
        <f>IFERROR(VLOOKUP(SUBSTITUTE(SUBSTITUTE(SUBSTITUTE($NB81,"~","~~"),"*","~*"),"?","~?"),'DADOS_RESTRICOES'!$M$2:$Q$54,2,FALSE),"")</f>
        <v/>
      </c>
      <c r="OL81" s="161">
        <f>IFERROR(VLOOKUP(SUBSTITUTE(SUBSTITUTE(SUBSTITUTE($NC81,"~","~~"),"*","~*"),"?","~?"),'DADOS_RESTRICOES'!$M$2:$Q$54,2,FALSE),"")</f>
        <v/>
      </c>
      <c r="OM81" s="161">
        <f>COUNTIF($NS81:$NW81,1)</f>
        <v/>
      </c>
      <c r="ON81" s="161">
        <f>COUNTIF($NS81:$NW81,2)</f>
        <v/>
      </c>
      <c r="OO81" s="161">
        <f>COUNTIF($NS81:$NW81,3)</f>
        <v/>
      </c>
      <c r="OP81" s="161">
        <f>COUNTIF($NS81:$NW81,4)</f>
        <v/>
      </c>
      <c r="OQ81" s="161">
        <f>COUNTIF($NS81:$NW81,5)</f>
        <v/>
      </c>
      <c r="OR81" s="161">
        <f>COUNTIF($NS81:$NW81,6)</f>
        <v/>
      </c>
      <c r="OS81" s="161">
        <f>COUNTIF($OI81:$OJ81,1)</f>
        <v/>
      </c>
      <c r="OT81" s="161">
        <f>COUNTIF($OI81:$OJ81,2)+$OF81</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IF($MS81=0,0,(IF(COUNTIF($RK81:$RN81,"Salto")&gt;0,1,0)+IF(COUNTIF($RK81:$RN81,"Queima")&gt;0,1,0)+IF(COUNTIF($RK81:$RN81,"Estilhaço")&gt;0,1,0))*FLOOR($PD81/2,1))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SUBSTITUTE(SUBSTITUTE(SUBSTITUTE($NB81,"~","~~"),"*","~*"),"?","~?"),'DADOS_RESTRICOES'!$M$2:$Q$54,4,FALSE),0)+IFERROR(VLOOKUP(SUBSTITUTE(SUBSTITUTE(SUBSTITUTE($NC81,"~","~~"),"*","~*"),"?","~?"),'DADOS_RESTRICOES'!$M$2:$Q$54,4,FALSE),0)&gt;1,$OK81&amp;" e "&amp;$OL81&amp;" são as duas de frequência",""),IF(AND((COUNTIF($RK81:$RN81,"Rápido")+COUNTIF($OK81:$OL81,"Rápido"))&gt;0,(COUNTIF($MX81:$NA81,"Atrasar")+COUNTIF($OK81:$OL81,"Atrasar"))&gt;0),"Rápido não entra com Atrasar",""),IF(AND((COUNTIF($RK81:$RN81,"Reação")+COUNTIF($OK81:$OL81,"Reação"))&gt;0,(COUNTIF($RK81:$RN81,"Rápido")+COUNTIF($OK81:$OL81,"Rápido"))&gt;0),"Reação não entra com Rápido",""),IF(AND((COUNTIF($RK81:$RN81,"Reação")+COUNTIF($OK81:$OL81,"Reação"))&gt;0,(COUNTIF($RK81:$RN81,"Armado")+COUNTIF($OK81:$OL81,"Armado"))&gt;0),"Reação não entra com Armado",""),IF(AND((COUNTIF($RK81:$RN81,"Reação")+COUNTIF($OK81:$OL81,"Reação"))&gt;0,(COUNTIF($MX81:$NA81,"Atrasar")+COUNTIF($OK81:$OL81,"Atrasar"))&gt;0),"Reação não entra com Atrasar",""),IF(AND((COUNTIF($RK81:$RN81,"Reação")+COUNTIF($OK81:$OL81,"Reação"))&gt;0,(COUNTIF($MX81:$NA81,"Parado")+COUNTIF($OK81:$OL81,"Parado"))&gt;0),"Reação não entra com Parado",""),IF(AND((COUNTIF($MX81:$NA81,"Atrasar")+COUNTIF($OK81:$OL81,"Atrasar"))&gt;0,(COUNTIF($MX81:$NA81,"Parado")+COUNTIF($OK81:$OL81,"Parado"))&gt;0),"Atrasar não entra com Parado",""),IF(AND((COUNTIF($RK81:$RN81,"Armado")+COUNTIF($OK81:$OL81,"Armado"))&gt;0,(COUNTIF($MX81:$NA81,"Carregar")+COUNTIF($OK81:$OL81,"Carregar"))&gt;0),"Armado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Resistência",""),IF(AND(COUNTIF($RK81:$RN81,"Inescapável")&gt;0,OR($OU81&gt;1,$OV81&gt;0)),"Inescapável não aceita outra peça",""),IF(AND($MS81&gt;0,$PD81*IF(COUNTIF($RK81:$RN81,"Remate")&gt;0,1.25,1)+$PE81&gt;4*$MS81),($PD81*IF(COUNTIF($RK81:$RN81,"Remate")&gt;0,1.25,1)+$PE81)&amp;" dados somando repetições"&amp;IF(COUNTIF($RK81:$RN81,"Remate")&gt;0," e o Remate","")&amp;": o teto da Classe "&amp;$MS81&amp;" é "&amp;4*$MS81,""))),IF(AND($MX81&lt;&gt;"",COUNTIF('DADOS_MELHORIAS'!$O$2:$O$113,SUBSTITUTE(SUBSTITUTE(SUBSTITUTE($MX81,"~","~~"),"*","~*"),"?","~?"))=0),"Melhoria não cadastrada ou com erro: "&amp;$MX81,""),IF(AND($MY81&lt;&gt;"",COUNTIF('DADOS_MELHORIAS'!$O$2:$O$113,SUBSTITUTE(SUBSTITUTE(SUBSTITUTE($MY81,"~","~~"),"*","~*"),"?","~?"))=0),"Melhoria não cadastrada ou com erro: "&amp;$MY81,""),IF(AND($MZ81&lt;&gt;"",COUNTIF('DADOS_MELHORIAS'!$O$2:$O$113,SUBSTITUTE(SUBSTITUTE(SUBSTITUTE($MZ81,"~","~~"),"*","~*"),"?","~?"))=0),"Melhoria não cadastrada ou com erro: "&amp;$MZ81,""),IF(AND($NA81&lt;&gt;"",COUNTIF('DADOS_MELHORIAS'!$O$2:$O$113,SUBSTITUTE(SUBSTITUTE(SUBSTITUTE($NA81,"~","~~"),"*","~*"),"?","~?"))=0),"Melhoria não cadastrada ou com erro: "&amp;$NA81,""),IF(AND($NB81&lt;&gt;"",COUNTIF('DADOS_RESTRICOES'!$M$2:$M$54,SUBSTITUTE(SUBSTITUTE(SUBSTITUTE($NB81,"~","~~"),"*","~*"),"?","~?"))=0),"Restrição não cadastrada ou com erro: "&amp;$NB81,""),IF(AND($NC81&lt;&gt;"",COUNTIF('DADOS_RESTRICOES'!$M$2:$M$54,SUBSTITUTE(SUBSTITUTE(SUBSTITUTE($NC81,"~","~~"),"*","~*"),"?","~?"))=0),"Restrição não cadastrada ou com erro: "&amp;$NC81,"")))</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dela",IF(COUNTIF($OK81:$OL81,"Atrasar")&gt;0,"Sua Ação Completa",IF(COUNTIF($RK81:$RN81,"Rápido")&gt;0,"Sua Bônus",IF(COUNTIF($RK81:$RN81,"Reação")&gt;0,"Sua Reação","Sua Padrão")))&amp;" + a básica dela"&amp;IF(COUNTIF($RK81:$RN81,"Reação")&gt;0," e a coletiva","")&amp;IF(COUNTIF($OK81:$OL81,"Carregar")&gt;0," · em dois turnos","")))</f>
        <v/>
      </c>
      <c r="QC81" s="161">
        <f>IF($MW81&lt;&gt;"",$MW81,IF($NJ81=0,"",INDEX($AA$2:$AA$11,$NJ81)))</f>
        <v/>
      </c>
      <c r="QD81" s="161">
        <f>IF(OR($ND81=0,$NJ81=0),"",IF(COUNTIF($RK81:$RN81,"Inescapável")&gt;0,"Automático",IF($QC81="Ataque",IF($NH81="","Ataque","Ataque "&amp;IF(($NH81+2*IF(COUNTIF($RK81:$RN81,"Precisão")&gt;0,1,0))&gt;=0,"+","−")&amp;ABS(($NH81+2*IF(COUNTIF($RK81:$RN81,"Precisão")&gt;0,1,0))))&amp;IF($OD81&gt;0," · TR"&amp;IF($NI81="",""," CD "&amp;$NI81),""),IF(LEFT($QC81,2)="TR",$QC81&amp;IF($NI81="",""," · CD "&amp;$NI81)&amp;IF(COUNTIF($RK81:$RN81,"Certeiro")&gt;0,"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COUNTIF($RK81:$RN81,"Longe")+3*COUNTIF($RK81:$RN81,"Muito Longe")</f>
        <v/>
      </c>
      <c r="QG81" s="161">
        <f>COUNTIF($RK81:$RN81,"Maior")+3*COUNTIF($RK81:$RN81,"Muito Maior")</f>
        <v/>
      </c>
      <c r="QH81" s="161">
        <f>IF($NJ81=0,0,CHOOSE(1+INDEX($AC$2:$AC$11,$NJ81),0,$QF81,$QG81,$QF81+$QG81))</f>
        <v/>
      </c>
      <c r="QI81" s="161">
        <f>IF($NJ81=0,0,CHOOSE(1+INDEX($AD$2:$AD$11,$NJ81),0,$QF81,$QG81,$QF81+$QG81))</f>
        <v/>
      </c>
      <c r="QJ81" s="161">
        <f>IF(OR($ND81=0,$NJ81=0),"",INDEX($AI$2:$AN$41,($NJ81-1)*4+IF($MS81=0,1,IF($MS81&lt;=5,2,IF($MS81=6,3,4))),1+MIN(5,$QH81))&amp;INDEX($AO$2:$AT$41,($NJ81-1)*4+IF($MS81=0,1,IF($MS81&lt;=5,2,IF($MS81=6,3,4))),1+MIN(5,$QI81))&amp;IF(INDEX($AE$2:$AE$11,$NJ81)=1,IF(COUNTIF($RK81:$RN81,"Mais Um")&gt;0," · +"&amp;COUNTIF($RK81:$RN81,"Mais Um")&amp;IF(COUNTIF($RK81:$RN81,"Mais Um")&gt;1," alvos"," alvo"),"")&amp;IF(COUNTIF($RK81:$RN81,"Rajada")&gt;0,IF($MS81=0,"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c r="RK81">
        <f>IF($MX81="","",IFERROR(VLOOKUP(SUBSTITUTE(SUBSTITUTE(SUBSTITUTE($MX81,"~","~~"),"*","~*"),"?","~?"),'DADOS_MELHORIAS'!$O$2:$X$113,10,FALSE),$MX81))</f>
        <v/>
      </c>
      <c r="RL81">
        <f>IF($MY81="","",IFERROR(VLOOKUP(SUBSTITUTE(SUBSTITUTE(SUBSTITUTE($MY81,"~","~~"),"*","~*"),"?","~?"),'DADOS_MELHORIAS'!$O$2:$X$113,10,FALSE),$MY81))</f>
        <v/>
      </c>
      <c r="RM81">
        <f>IF($MZ81="","",IFERROR(VLOOKUP(SUBSTITUTE(SUBSTITUTE(SUBSTITUTE($MZ81,"~","~~"),"*","~*"),"?","~?"),'DADOS_MELHORIAS'!$O$2:$X$113,10,FALSE),$MZ81))</f>
        <v/>
      </c>
      <c r="RN81">
        <f>IF($NA81="","",IFERROR(VLOOKUP(SUBSTITUTE(SUBSTITUTE(SUBSTITUTE($NA81,"~","~~"),"*","~*"),"?","~?"),'DADOS_MELHORIAS'!$O$2:$X$113,10,FALSE),$NA81))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IFERROR(MATCH($MU82,$V$2:$V$11,0),0)</f>
        <v/>
      </c>
      <c r="NK82" s="161">
        <f>IFERROR(VLOOKUP(SUBSTITUTE(SUBSTITUTE(SUBSTITUTE($MX82,"~","~~"),"*","~*"),"?","~?"),'DADOS_MELHORIAS'!$AG$2:$AL$113,2,FALSE),"")</f>
        <v/>
      </c>
      <c r="NL82" s="161">
        <f>IFERROR(VLOOKUP(SUBSTITUTE(SUBSTITUTE(SUBSTITUTE($MY82,"~","~~"),"*","~*"),"?","~?"),'DADOS_MELHORIAS'!$AG$2:$AL$113,2,FALSE),"")</f>
        <v/>
      </c>
      <c r="NM82" s="161">
        <f>IFERROR(VLOOKUP(SUBSTITUTE(SUBSTITUTE(SUBSTITUTE($MZ82,"~","~~"),"*","~*"),"?","~?"),'DADOS_MELHORIAS'!$AG$2:$AL$113,2,FALSE),"")</f>
        <v/>
      </c>
      <c r="NN82" s="161">
        <f>IFERROR(VLOOKUP(SUBSTITUTE(SUBSTITUTE(SUBSTITUTE($NA82,"~","~~"),"*","~*"),"?","~?"),'DADOS_MELHORIAS'!$AG$2:$AL$113,2,FALSE),"")</f>
        <v/>
      </c>
      <c r="NO82" s="161">
        <f>IFERROR(VLOOKUP(SUBSTITUTE(SUBSTITUTE(SUBSTITUTE($MX82,"~","~~"),"*","~*"),"?","~?"),'DADOS_MELHORIAS'!$AG$2:$AL$113,3,FALSE),0)</f>
        <v/>
      </c>
      <c r="NP82" s="161">
        <f>IFERROR(VLOOKUP(SUBSTITUTE(SUBSTITUTE(SUBSTITUTE($MY82,"~","~~"),"*","~*"),"?","~?"),'DADOS_MELHORIAS'!$AG$2:$AL$113,3,FALSE),0)</f>
        <v/>
      </c>
      <c r="NQ82" s="161">
        <f>IFERROR(VLOOKUP(SUBSTITUTE(SUBSTITUTE(SUBSTITUTE($MZ82,"~","~~"),"*","~*"),"?","~?"),'DADOS_MELHORIAS'!$AG$2:$AL$113,3,FALSE),0)</f>
        <v/>
      </c>
      <c r="NR82" s="161">
        <f>IFERROR(VLOOKUP(SUBSTITUTE(SUBSTITUTE(SUBSTITUTE($NA82,"~","~~"),"*","~*"),"?","~?"),'DADOS_MELHORIAS'!$AG$2:$AL$113,3,FALSE),0)</f>
        <v/>
      </c>
      <c r="NS82" s="161">
        <f>IF($MS82=0,0,IF($NJ82=0,0,INDEX($X$2:$X$11,$NJ82)))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IF($NJ82=0,0,IF(INDEX($W$2:$W$11,$NJ82)="",0,IF((COUNTIF(INDEX($EL$2:$EP$13,$MO82,0),INDEX($W$2:$W$11,$NJ82))+COUNTIF(INDEX($QV$2:$QY$13,$MO82,0),INDEX($W$2:$W$11,$NJ82)))=0,1,0)))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SUBSTITUTE(SUBSTITUTE(SUBSTITUTE($MX82,"~","~~"),"*","~*"),"?","~?"),'DADOS_MELHORIAS'!$AG$2:$AL$113,4,FALSE),0)+IFERROR(VLOOKUP(SUBSTITUTE(SUBSTITUTE(SUBSTITUTE($MY82,"~","~~"),"*","~*"),"?","~?"),'DADOS_MELHORIAS'!$AG$2:$AL$113,4,FALSE),0)+IFERROR(VLOOKUP(SUBSTITUTE(SUBSTITUTE(SUBSTITUTE($MZ82,"~","~~"),"*","~*"),"?","~?"),'DADOS_MELHORIAS'!$AG$2:$AL$113,4,FALSE),0)+IFERROR(VLOOKUP(SUBSTITUTE(SUBSTITUTE(SUBSTITUTE($NA82,"~","~~"),"*","~*"),"?","~?"),'DADOS_MELHORIAS'!$AG$2:$AL$113,4,FALSE),0)</f>
        <v/>
      </c>
      <c r="OD82" s="161">
        <f>IFERROR(VLOOKUP(SUBSTITUTE(SUBSTITUTE(SUBSTITUTE($MX82,"~","~~"),"*","~*"),"?","~?"),'DADOS_MELHORIAS'!$AG$2:$AL$113,6,FALSE),0)+IFERROR(VLOOKUP(SUBSTITUTE(SUBSTITUTE(SUBSTITUTE($MY82,"~","~~"),"*","~*"),"?","~?"),'DADOS_MELHORIAS'!$AG$2:$AL$113,6,FALSE),0)+IFERROR(VLOOKUP(SUBSTITUTE(SUBSTITUTE(SUBSTITUTE($MZ82,"~","~~"),"*","~*"),"?","~?"),'DADOS_MELHORIAS'!$AG$2:$AL$113,6,FALSE),0)+IFERROR(VLOOKUP(SUBSTITUTE(SUBSTITUTE(SUBSTITUTE($NA82,"~","~~"),"*","~*"),"?","~?"),'DADOS_MELHORIAS'!$AG$2:$AL$113,6,FALSE),0)</f>
        <v/>
      </c>
      <c r="OE82" s="161">
        <f>TEXTJOIN(", ",TRUE,IF(IFERROR(VLOOKUP(SUBSTITUTE(SUBSTITUTE(SUBSTITUTE($MX82,"~","~~"),"*","~*"),"?","~?"),'DADOS_MELHORIAS'!$AG$2:$AL$113,5,FALSE),0)=1,$MX82,""),IF(IFERROR(VLOOKUP(SUBSTITUTE(SUBSTITUTE(SUBSTITUTE($MY82,"~","~~"),"*","~*"),"?","~?"),'DADOS_MELHORIAS'!$AG$2:$AL$113,5,FALSE),0)=1,$MY82,""),IF(IFERROR(VLOOKUP(SUBSTITUTE(SUBSTITUTE(SUBSTITUTE($MZ82,"~","~~"),"*","~*"),"?","~?"),'DADOS_MELHORIAS'!$AG$2:$AL$113,5,FALSE),0)=1,$MZ82,""),IF(IFERROR(VLOOKUP(SUBSTITUTE(SUBSTITUTE(SUBSTITUTE($NA82,"~","~~"),"*","~*"),"?","~?"),'DADOS_MELHORIAS'!$AG$2:$AL$113,5,FALSE),0)=1,$NA82,""))</f>
        <v/>
      </c>
      <c r="OF82" s="161">
        <f>IF($NJ82=0,0,INDEX($Y$2:$Y$11,$NJ82))</f>
        <v/>
      </c>
      <c r="OG82" s="161">
        <f>IF($NJ82=0,0,INDEX($Z$2:$Z$11,$NJ82))</f>
        <v/>
      </c>
      <c r="OH82" s="161">
        <f>IF($NJ82=0,0,INDEX($AB$2:$AB$11,$NJ82))</f>
        <v/>
      </c>
      <c r="OI82" s="161">
        <f>IFERROR(VLOOKUP(SUBSTITUTE(SUBSTITUTE(SUBSTITUTE($NB82,"~","~~"),"*","~*"),"?","~?"),'DADOS_RESTRICOES'!$M$2:$Q$54,3,FALSE),0)</f>
        <v/>
      </c>
      <c r="OJ82" s="161">
        <f>IFERROR(VLOOKUP(SUBSTITUTE(SUBSTITUTE(SUBSTITUTE($NC82,"~","~~"),"*","~*"),"?","~?"),'DADOS_RESTRICOES'!$M$2:$Q$54,3,FALSE),0)</f>
        <v/>
      </c>
      <c r="OK82" s="161">
        <f>IFERROR(VLOOKUP(SUBSTITUTE(SUBSTITUTE(SUBSTITUTE($NB82,"~","~~"),"*","~*"),"?","~?"),'DADOS_RESTRICOES'!$M$2:$Q$54,2,FALSE),"")</f>
        <v/>
      </c>
      <c r="OL82" s="161">
        <f>IFERROR(VLOOKUP(SUBSTITUTE(SUBSTITUTE(SUBSTITUTE($NC82,"~","~~"),"*","~*"),"?","~?"),'DADOS_RESTRICOES'!$M$2:$Q$54,2,FALSE),"")</f>
        <v/>
      </c>
      <c r="OM82" s="161">
        <f>COUNTIF($NS82:$NW82,1)</f>
        <v/>
      </c>
      <c r="ON82" s="161">
        <f>COUNTIF($NS82:$NW82,2)</f>
        <v/>
      </c>
      <c r="OO82" s="161">
        <f>COUNTIF($NS82:$NW82,3)</f>
        <v/>
      </c>
      <c r="OP82" s="161">
        <f>COUNTIF($NS82:$NW82,4)</f>
        <v/>
      </c>
      <c r="OQ82" s="161">
        <f>COUNTIF($NS82:$NW82,5)</f>
        <v/>
      </c>
      <c r="OR82" s="161">
        <f>COUNTIF($NS82:$NW82,6)</f>
        <v/>
      </c>
      <c r="OS82" s="161">
        <f>COUNTIF($OI82:$OJ82,1)</f>
        <v/>
      </c>
      <c r="OT82" s="161">
        <f>COUNTIF($OI82:$OJ82,2)+$OF82</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IF($MS82=0,0,(IF(COUNTIF($RK82:$RN82,"Salto")&gt;0,1,0)+IF(COUNTIF($RK82:$RN82,"Queima")&gt;0,1,0)+IF(COUNTIF($RK82:$RN82,"Estilhaço")&gt;0,1,0))*FLOOR($PD82/2,1))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SUBSTITUTE(SUBSTITUTE(SUBSTITUTE($NB82,"~","~~"),"*","~*"),"?","~?"),'DADOS_RESTRICOES'!$M$2:$Q$54,4,FALSE),0)+IFERROR(VLOOKUP(SUBSTITUTE(SUBSTITUTE(SUBSTITUTE($NC82,"~","~~"),"*","~*"),"?","~?"),'DADOS_RESTRICOES'!$M$2:$Q$54,4,FALSE),0)&gt;1,$OK82&amp;" e "&amp;$OL82&amp;" são as duas de frequência",""),IF(AND((COUNTIF($RK82:$RN82,"Rápido")+COUNTIF($OK82:$OL82,"Rápido"))&gt;0,(COUNTIF($MX82:$NA82,"Atrasar")+COUNTIF($OK82:$OL82,"Atrasar"))&gt;0),"Rápido não entra com Atrasar",""),IF(AND((COUNTIF($RK82:$RN82,"Reação")+COUNTIF($OK82:$OL82,"Reação"))&gt;0,(COUNTIF($RK82:$RN82,"Rápido")+COUNTIF($OK82:$OL82,"Rápido"))&gt;0),"Reação não entra com Rápido",""),IF(AND((COUNTIF($RK82:$RN82,"Reação")+COUNTIF($OK82:$OL82,"Reação"))&gt;0,(COUNTIF($RK82:$RN82,"Armado")+COUNTIF($OK82:$OL82,"Armado"))&gt;0),"Reação não entra com Armado",""),IF(AND((COUNTIF($RK82:$RN82,"Reação")+COUNTIF($OK82:$OL82,"Reação"))&gt;0,(COUNTIF($MX82:$NA82,"Atrasar")+COUNTIF($OK82:$OL82,"Atrasar"))&gt;0),"Reação não entra com Atrasar",""),IF(AND((COUNTIF($RK82:$RN82,"Reação")+COUNTIF($OK82:$OL82,"Reação"))&gt;0,(COUNTIF($MX82:$NA82,"Parado")+COUNTIF($OK82:$OL82,"Parado"))&gt;0),"Reação não entra com Parado",""),IF(AND((COUNTIF($MX82:$NA82,"Atrasar")+COUNTIF($OK82:$OL82,"Atrasar"))&gt;0,(COUNTIF($MX82:$NA82,"Parado")+COUNTIF($OK82:$OL82,"Parado"))&gt;0),"Atrasar não entra com Parado",""),IF(AND((COUNTIF($RK82:$RN82,"Armado")+COUNTIF($OK82:$OL82,"Armado"))&gt;0,(COUNTIF($MX82:$NA82,"Carregar")+COUNTIF($OK82:$OL82,"Carregar"))&gt;0),"Armado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Resistência",""),IF(AND(COUNTIF($RK82:$RN82,"Inescapável")&gt;0,OR($OU82&gt;1,$OV82&gt;0)),"Inescapável não aceita outra peça",""),IF(AND($MS82&gt;0,$PD82*IF(COUNTIF($RK82:$RN82,"Remate")&gt;0,1.25,1)+$PE82&gt;4*$MS82),($PD82*IF(COUNTIF($RK82:$RN82,"Remate")&gt;0,1.25,1)+$PE82)&amp;" dados somando repetições"&amp;IF(COUNTIF($RK82:$RN82,"Remate")&gt;0," e o Remate","")&amp;": o teto da Classe "&amp;$MS82&amp;" é "&amp;4*$MS82,""))),IF(AND($MX82&lt;&gt;"",COUNTIF('DADOS_MELHORIAS'!$O$2:$O$113,SUBSTITUTE(SUBSTITUTE(SUBSTITUTE($MX82,"~","~~"),"*","~*"),"?","~?"))=0),"Melhoria não cadastrada ou com erro: "&amp;$MX82,""),IF(AND($MY82&lt;&gt;"",COUNTIF('DADOS_MELHORIAS'!$O$2:$O$113,SUBSTITUTE(SUBSTITUTE(SUBSTITUTE($MY82,"~","~~"),"*","~*"),"?","~?"))=0),"Melhoria não cadastrada ou com erro: "&amp;$MY82,""),IF(AND($MZ82&lt;&gt;"",COUNTIF('DADOS_MELHORIAS'!$O$2:$O$113,SUBSTITUTE(SUBSTITUTE(SUBSTITUTE($MZ82,"~","~~"),"*","~*"),"?","~?"))=0),"Melhoria não cadastrada ou com erro: "&amp;$MZ82,""),IF(AND($NA82&lt;&gt;"",COUNTIF('DADOS_MELHORIAS'!$O$2:$O$113,SUBSTITUTE(SUBSTITUTE(SUBSTITUTE($NA82,"~","~~"),"*","~*"),"?","~?"))=0),"Melhoria não cadastrada ou com erro: "&amp;$NA82,""),IF(AND($NB82&lt;&gt;"",COUNTIF('DADOS_RESTRICOES'!$M$2:$M$54,SUBSTITUTE(SUBSTITUTE(SUBSTITUTE($NB82,"~","~~"),"*","~*"),"?","~?"))=0),"Restrição não cadastrada ou com erro: "&amp;$NB82,""),IF(AND($NC82&lt;&gt;"",COUNTIF('DADOS_RESTRICOES'!$M$2:$M$54,SUBSTITUTE(SUBSTITUTE(SUBSTITUTE($NC82,"~","~~"),"*","~*"),"?","~?"))=0),"Restrição não cadastrada ou com erro: "&amp;$NC82,"")))</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dela",IF(COUNTIF($OK82:$OL82,"Atrasar")&gt;0,"Sua Ação Completa",IF(COUNTIF($RK82:$RN82,"Rápido")&gt;0,"Sua Bônus",IF(COUNTIF($RK82:$RN82,"Reação")&gt;0,"Sua Reação","Sua Padrão")))&amp;" + a básica dela"&amp;IF(COUNTIF($RK82:$RN82,"Reação")&gt;0," e a coletiva","")&amp;IF(COUNTIF($OK82:$OL82,"Carregar")&gt;0," · em dois turnos","")))</f>
        <v/>
      </c>
      <c r="QC82" s="161">
        <f>IF($MW82&lt;&gt;"",$MW82,IF($NJ82=0,"",INDEX($AA$2:$AA$11,$NJ82)))</f>
        <v/>
      </c>
      <c r="QD82" s="161">
        <f>IF(OR($ND82=0,$NJ82=0),"",IF(COUNTIF($RK82:$RN82,"Inescapável")&gt;0,"Automático",IF($QC82="Ataque",IF($NH82="","Ataque","Ataque "&amp;IF(($NH82+2*IF(COUNTIF($RK82:$RN82,"Precisão")&gt;0,1,0))&gt;=0,"+","−")&amp;ABS(($NH82+2*IF(COUNTIF($RK82:$RN82,"Precisão")&gt;0,1,0))))&amp;IF($OD82&gt;0," · TR"&amp;IF($NI82="",""," CD "&amp;$NI82),""),IF(LEFT($QC82,2)="TR",$QC82&amp;IF($NI82="",""," · CD "&amp;$NI82)&amp;IF(COUNTIF($RK82:$RN82,"Certeiro")&gt;0,"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COUNTIF($RK82:$RN82,"Longe")+3*COUNTIF($RK82:$RN82,"Muito Longe")</f>
        <v/>
      </c>
      <c r="QG82" s="161">
        <f>COUNTIF($RK82:$RN82,"Maior")+3*COUNTIF($RK82:$RN82,"Muito Maior")</f>
        <v/>
      </c>
      <c r="QH82" s="161">
        <f>IF($NJ82=0,0,CHOOSE(1+INDEX($AC$2:$AC$11,$NJ82),0,$QF82,$QG82,$QF82+$QG82))</f>
        <v/>
      </c>
      <c r="QI82" s="161">
        <f>IF($NJ82=0,0,CHOOSE(1+INDEX($AD$2:$AD$11,$NJ82),0,$QF82,$QG82,$QF82+$QG82))</f>
        <v/>
      </c>
      <c r="QJ82" s="161">
        <f>IF(OR($ND82=0,$NJ82=0),"",INDEX($AI$2:$AN$41,($NJ82-1)*4+IF($MS82=0,1,IF($MS82&lt;=5,2,IF($MS82=6,3,4))),1+MIN(5,$QH82))&amp;INDEX($AO$2:$AT$41,($NJ82-1)*4+IF($MS82=0,1,IF($MS82&lt;=5,2,IF($MS82=6,3,4))),1+MIN(5,$QI82))&amp;IF(INDEX($AE$2:$AE$11,$NJ82)=1,IF(COUNTIF($RK82:$RN82,"Mais Um")&gt;0," · +"&amp;COUNTIF($RK82:$RN82,"Mais Um")&amp;IF(COUNTIF($RK82:$RN82,"Mais Um")&gt;1," alvos"," alvo"),"")&amp;IF(COUNTIF($RK82:$RN82,"Rajada")&gt;0,IF($MS82=0,"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c r="RK82">
        <f>IF($MX82="","",IFERROR(VLOOKUP(SUBSTITUTE(SUBSTITUTE(SUBSTITUTE($MX82,"~","~~"),"*","~*"),"?","~?"),'DADOS_MELHORIAS'!$O$2:$X$113,10,FALSE),$MX82))</f>
        <v/>
      </c>
      <c r="RL82">
        <f>IF($MY82="","",IFERROR(VLOOKUP(SUBSTITUTE(SUBSTITUTE(SUBSTITUTE($MY82,"~","~~"),"*","~*"),"?","~?"),'DADOS_MELHORIAS'!$O$2:$X$113,10,FALSE),$MY82))</f>
        <v/>
      </c>
      <c r="RM82">
        <f>IF($MZ82="","",IFERROR(VLOOKUP(SUBSTITUTE(SUBSTITUTE(SUBSTITUTE($MZ82,"~","~~"),"*","~*"),"?","~?"),'DADOS_MELHORIAS'!$O$2:$X$113,10,FALSE),$MZ82))</f>
        <v/>
      </c>
      <c r="RN82">
        <f>IF($NA82="","",IFERROR(VLOOKUP(SUBSTITUTE(SUBSTITUTE(SUBSTITUTE($NA82,"~","~~"),"*","~*"),"?","~?"),'DADOS_MELHORIAS'!$O$2:$X$113,10,FALSE),$NA82))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IFERROR(MATCH($MU83,$V$2:$V$11,0),0)</f>
        <v/>
      </c>
      <c r="NK83" s="161">
        <f>IFERROR(VLOOKUP(SUBSTITUTE(SUBSTITUTE(SUBSTITUTE($MX83,"~","~~"),"*","~*"),"?","~?"),'DADOS_MELHORIAS'!$AG$2:$AL$113,2,FALSE),"")</f>
        <v/>
      </c>
      <c r="NL83" s="161">
        <f>IFERROR(VLOOKUP(SUBSTITUTE(SUBSTITUTE(SUBSTITUTE($MY83,"~","~~"),"*","~*"),"?","~?"),'DADOS_MELHORIAS'!$AG$2:$AL$113,2,FALSE),"")</f>
        <v/>
      </c>
      <c r="NM83" s="161">
        <f>IFERROR(VLOOKUP(SUBSTITUTE(SUBSTITUTE(SUBSTITUTE($MZ83,"~","~~"),"*","~*"),"?","~?"),'DADOS_MELHORIAS'!$AG$2:$AL$113,2,FALSE),"")</f>
        <v/>
      </c>
      <c r="NN83" s="161">
        <f>IFERROR(VLOOKUP(SUBSTITUTE(SUBSTITUTE(SUBSTITUTE($NA83,"~","~~"),"*","~*"),"?","~?"),'DADOS_MELHORIAS'!$AG$2:$AL$113,2,FALSE),"")</f>
        <v/>
      </c>
      <c r="NO83" s="161">
        <f>IFERROR(VLOOKUP(SUBSTITUTE(SUBSTITUTE(SUBSTITUTE($MX83,"~","~~"),"*","~*"),"?","~?"),'DADOS_MELHORIAS'!$AG$2:$AL$113,3,FALSE),0)</f>
        <v/>
      </c>
      <c r="NP83" s="161">
        <f>IFERROR(VLOOKUP(SUBSTITUTE(SUBSTITUTE(SUBSTITUTE($MY83,"~","~~"),"*","~*"),"?","~?"),'DADOS_MELHORIAS'!$AG$2:$AL$113,3,FALSE),0)</f>
        <v/>
      </c>
      <c r="NQ83" s="161">
        <f>IFERROR(VLOOKUP(SUBSTITUTE(SUBSTITUTE(SUBSTITUTE($MZ83,"~","~~"),"*","~*"),"?","~?"),'DADOS_MELHORIAS'!$AG$2:$AL$113,3,FALSE),0)</f>
        <v/>
      </c>
      <c r="NR83" s="161">
        <f>IFERROR(VLOOKUP(SUBSTITUTE(SUBSTITUTE(SUBSTITUTE($NA83,"~","~~"),"*","~*"),"?","~?"),'DADOS_MELHORIAS'!$AG$2:$AL$113,3,FALSE),0)</f>
        <v/>
      </c>
      <c r="NS83" s="161">
        <f>IF($MS83=0,0,IF($NJ83=0,0,INDEX($X$2:$X$11,$NJ83)))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IF($NJ83=0,0,IF(INDEX($W$2:$W$11,$NJ83)="",0,IF((COUNTIF(INDEX($EL$2:$EP$13,$MO83,0),INDEX($W$2:$W$11,$NJ83))+COUNTIF(INDEX($QV$2:$QY$13,$MO83,0),INDEX($W$2:$W$11,$NJ83)))=0,1,0)))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SUBSTITUTE(SUBSTITUTE(SUBSTITUTE($MX83,"~","~~"),"*","~*"),"?","~?"),'DADOS_MELHORIAS'!$AG$2:$AL$113,4,FALSE),0)+IFERROR(VLOOKUP(SUBSTITUTE(SUBSTITUTE(SUBSTITUTE($MY83,"~","~~"),"*","~*"),"?","~?"),'DADOS_MELHORIAS'!$AG$2:$AL$113,4,FALSE),0)+IFERROR(VLOOKUP(SUBSTITUTE(SUBSTITUTE(SUBSTITUTE($MZ83,"~","~~"),"*","~*"),"?","~?"),'DADOS_MELHORIAS'!$AG$2:$AL$113,4,FALSE),0)+IFERROR(VLOOKUP(SUBSTITUTE(SUBSTITUTE(SUBSTITUTE($NA83,"~","~~"),"*","~*"),"?","~?"),'DADOS_MELHORIAS'!$AG$2:$AL$113,4,FALSE),0)</f>
        <v/>
      </c>
      <c r="OD83" s="161">
        <f>IFERROR(VLOOKUP(SUBSTITUTE(SUBSTITUTE(SUBSTITUTE($MX83,"~","~~"),"*","~*"),"?","~?"),'DADOS_MELHORIAS'!$AG$2:$AL$113,6,FALSE),0)+IFERROR(VLOOKUP(SUBSTITUTE(SUBSTITUTE(SUBSTITUTE($MY83,"~","~~"),"*","~*"),"?","~?"),'DADOS_MELHORIAS'!$AG$2:$AL$113,6,FALSE),0)+IFERROR(VLOOKUP(SUBSTITUTE(SUBSTITUTE(SUBSTITUTE($MZ83,"~","~~"),"*","~*"),"?","~?"),'DADOS_MELHORIAS'!$AG$2:$AL$113,6,FALSE),0)+IFERROR(VLOOKUP(SUBSTITUTE(SUBSTITUTE(SUBSTITUTE($NA83,"~","~~"),"*","~*"),"?","~?"),'DADOS_MELHORIAS'!$AG$2:$AL$113,6,FALSE),0)</f>
        <v/>
      </c>
      <c r="OE83" s="161">
        <f>TEXTJOIN(", ",TRUE,IF(IFERROR(VLOOKUP(SUBSTITUTE(SUBSTITUTE(SUBSTITUTE($MX83,"~","~~"),"*","~*"),"?","~?"),'DADOS_MELHORIAS'!$AG$2:$AL$113,5,FALSE),0)=1,$MX83,""),IF(IFERROR(VLOOKUP(SUBSTITUTE(SUBSTITUTE(SUBSTITUTE($MY83,"~","~~"),"*","~*"),"?","~?"),'DADOS_MELHORIAS'!$AG$2:$AL$113,5,FALSE),0)=1,$MY83,""),IF(IFERROR(VLOOKUP(SUBSTITUTE(SUBSTITUTE(SUBSTITUTE($MZ83,"~","~~"),"*","~*"),"?","~?"),'DADOS_MELHORIAS'!$AG$2:$AL$113,5,FALSE),0)=1,$MZ83,""),IF(IFERROR(VLOOKUP(SUBSTITUTE(SUBSTITUTE(SUBSTITUTE($NA83,"~","~~"),"*","~*"),"?","~?"),'DADOS_MELHORIAS'!$AG$2:$AL$113,5,FALSE),0)=1,$NA83,""))</f>
        <v/>
      </c>
      <c r="OF83" s="161">
        <f>IF($NJ83=0,0,INDEX($Y$2:$Y$11,$NJ83))</f>
        <v/>
      </c>
      <c r="OG83" s="161">
        <f>IF($NJ83=0,0,INDEX($Z$2:$Z$11,$NJ83))</f>
        <v/>
      </c>
      <c r="OH83" s="161">
        <f>IF($NJ83=0,0,INDEX($AB$2:$AB$11,$NJ83))</f>
        <v/>
      </c>
      <c r="OI83" s="161">
        <f>IFERROR(VLOOKUP(SUBSTITUTE(SUBSTITUTE(SUBSTITUTE($NB83,"~","~~"),"*","~*"),"?","~?"),'DADOS_RESTRICOES'!$M$2:$Q$54,3,FALSE),0)</f>
        <v/>
      </c>
      <c r="OJ83" s="161">
        <f>IFERROR(VLOOKUP(SUBSTITUTE(SUBSTITUTE(SUBSTITUTE($NC83,"~","~~"),"*","~*"),"?","~?"),'DADOS_RESTRICOES'!$M$2:$Q$54,3,FALSE),0)</f>
        <v/>
      </c>
      <c r="OK83" s="161">
        <f>IFERROR(VLOOKUP(SUBSTITUTE(SUBSTITUTE(SUBSTITUTE($NB83,"~","~~"),"*","~*"),"?","~?"),'DADOS_RESTRICOES'!$M$2:$Q$54,2,FALSE),"")</f>
        <v/>
      </c>
      <c r="OL83" s="161">
        <f>IFERROR(VLOOKUP(SUBSTITUTE(SUBSTITUTE(SUBSTITUTE($NC83,"~","~~"),"*","~*"),"?","~?"),'DADOS_RESTRICOES'!$M$2:$Q$54,2,FALSE),"")</f>
        <v/>
      </c>
      <c r="OM83" s="161">
        <f>COUNTIF($NS83:$NW83,1)</f>
        <v/>
      </c>
      <c r="ON83" s="161">
        <f>COUNTIF($NS83:$NW83,2)</f>
        <v/>
      </c>
      <c r="OO83" s="161">
        <f>COUNTIF($NS83:$NW83,3)</f>
        <v/>
      </c>
      <c r="OP83" s="161">
        <f>COUNTIF($NS83:$NW83,4)</f>
        <v/>
      </c>
      <c r="OQ83" s="161">
        <f>COUNTIF($NS83:$NW83,5)</f>
        <v/>
      </c>
      <c r="OR83" s="161">
        <f>COUNTIF($NS83:$NW83,6)</f>
        <v/>
      </c>
      <c r="OS83" s="161">
        <f>COUNTIF($OI83:$OJ83,1)</f>
        <v/>
      </c>
      <c r="OT83" s="161">
        <f>COUNTIF($OI83:$OJ83,2)+$OF83</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IF($MS83=0,0,(IF(COUNTIF($RK83:$RN83,"Salto")&gt;0,1,0)+IF(COUNTIF($RK83:$RN83,"Queima")&gt;0,1,0)+IF(COUNTIF($RK83:$RN83,"Estilhaço")&gt;0,1,0))*FLOOR($PD83/2,1))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SUBSTITUTE(SUBSTITUTE(SUBSTITUTE($NB83,"~","~~"),"*","~*"),"?","~?"),'DADOS_RESTRICOES'!$M$2:$Q$54,4,FALSE),0)+IFERROR(VLOOKUP(SUBSTITUTE(SUBSTITUTE(SUBSTITUTE($NC83,"~","~~"),"*","~*"),"?","~?"),'DADOS_RESTRICOES'!$M$2:$Q$54,4,FALSE),0)&gt;1,$OK83&amp;" e "&amp;$OL83&amp;" são as duas de frequência",""),IF(AND((COUNTIF($RK83:$RN83,"Rápido")+COUNTIF($OK83:$OL83,"Rápido"))&gt;0,(COUNTIF($MX83:$NA83,"Atrasar")+COUNTIF($OK83:$OL83,"Atrasar"))&gt;0),"Rápido não entra com Atrasar",""),IF(AND((COUNTIF($RK83:$RN83,"Reação")+COUNTIF($OK83:$OL83,"Reação"))&gt;0,(COUNTIF($RK83:$RN83,"Rápido")+COUNTIF($OK83:$OL83,"Rápido"))&gt;0),"Reação não entra com Rápido",""),IF(AND((COUNTIF($RK83:$RN83,"Reação")+COUNTIF($OK83:$OL83,"Reação"))&gt;0,(COUNTIF($RK83:$RN83,"Armado")+COUNTIF($OK83:$OL83,"Armado"))&gt;0),"Reação não entra com Armado",""),IF(AND((COUNTIF($RK83:$RN83,"Reação")+COUNTIF($OK83:$OL83,"Reação"))&gt;0,(COUNTIF($MX83:$NA83,"Atrasar")+COUNTIF($OK83:$OL83,"Atrasar"))&gt;0),"Reação não entra com Atrasar",""),IF(AND((COUNTIF($RK83:$RN83,"Reação")+COUNTIF($OK83:$OL83,"Reação"))&gt;0,(COUNTIF($MX83:$NA83,"Parado")+COUNTIF($OK83:$OL83,"Parado"))&gt;0),"Reação não entra com Parado",""),IF(AND((COUNTIF($MX83:$NA83,"Atrasar")+COUNTIF($OK83:$OL83,"Atrasar"))&gt;0,(COUNTIF($MX83:$NA83,"Parado")+COUNTIF($OK83:$OL83,"Parado"))&gt;0),"Atrasar não entra com Parado",""),IF(AND((COUNTIF($RK83:$RN83,"Armado")+COUNTIF($OK83:$OL83,"Armado"))&gt;0,(COUNTIF($MX83:$NA83,"Carregar")+COUNTIF($OK83:$OL83,"Carregar"))&gt;0),"Armado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Resistência",""),IF(AND(COUNTIF($RK83:$RN83,"Inescapável")&gt;0,OR($OU83&gt;1,$OV83&gt;0)),"Inescapável não aceita outra peça",""),IF(AND($MS83&gt;0,$PD83*IF(COUNTIF($RK83:$RN83,"Remate")&gt;0,1.25,1)+$PE83&gt;4*$MS83),($PD83*IF(COUNTIF($RK83:$RN83,"Remate")&gt;0,1.25,1)+$PE83)&amp;" dados somando repetições"&amp;IF(COUNTIF($RK83:$RN83,"Remate")&gt;0," e o Remate","")&amp;": o teto da Classe "&amp;$MS83&amp;" é "&amp;4*$MS83,""))),IF(AND($MX83&lt;&gt;"",COUNTIF('DADOS_MELHORIAS'!$O$2:$O$113,SUBSTITUTE(SUBSTITUTE(SUBSTITUTE($MX83,"~","~~"),"*","~*"),"?","~?"))=0),"Melhoria não cadastrada ou com erro: "&amp;$MX83,""),IF(AND($MY83&lt;&gt;"",COUNTIF('DADOS_MELHORIAS'!$O$2:$O$113,SUBSTITUTE(SUBSTITUTE(SUBSTITUTE($MY83,"~","~~"),"*","~*"),"?","~?"))=0),"Melhoria não cadastrada ou com erro: "&amp;$MY83,""),IF(AND($MZ83&lt;&gt;"",COUNTIF('DADOS_MELHORIAS'!$O$2:$O$113,SUBSTITUTE(SUBSTITUTE(SUBSTITUTE($MZ83,"~","~~"),"*","~*"),"?","~?"))=0),"Melhoria não cadastrada ou com erro: "&amp;$MZ83,""),IF(AND($NA83&lt;&gt;"",COUNTIF('DADOS_MELHORIAS'!$O$2:$O$113,SUBSTITUTE(SUBSTITUTE(SUBSTITUTE($NA83,"~","~~"),"*","~*"),"?","~?"))=0),"Melhoria não cadastrada ou com erro: "&amp;$NA83,""),IF(AND($NB83&lt;&gt;"",COUNTIF('DADOS_RESTRICOES'!$M$2:$M$54,SUBSTITUTE(SUBSTITUTE(SUBSTITUTE($NB83,"~","~~"),"*","~*"),"?","~?"))=0),"Restrição não cadastrada ou com erro: "&amp;$NB83,""),IF(AND($NC83&lt;&gt;"",COUNTIF('DADOS_RESTRICOES'!$M$2:$M$54,SUBSTITUTE(SUBSTITUTE(SUBSTITUTE($NC83,"~","~~"),"*","~*"),"?","~?"))=0),"Restrição não cadastrada ou com erro: "&amp;$NC83,"")))</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dela",IF(COUNTIF($OK83:$OL83,"Atrasar")&gt;0,"Sua Ação Completa",IF(COUNTIF($RK83:$RN83,"Rápido")&gt;0,"Sua Bônus",IF(COUNTIF($RK83:$RN83,"Reação")&gt;0,"Sua Reação","Sua Padrão")))&amp;" + a básica dela"&amp;IF(COUNTIF($RK83:$RN83,"Reação")&gt;0," e a coletiva","")&amp;IF(COUNTIF($OK83:$OL83,"Carregar")&gt;0," · em dois turnos","")))</f>
        <v/>
      </c>
      <c r="QC83" s="161">
        <f>IF($MW83&lt;&gt;"",$MW83,IF($NJ83=0,"",INDEX($AA$2:$AA$11,$NJ83)))</f>
        <v/>
      </c>
      <c r="QD83" s="161">
        <f>IF(OR($ND83=0,$NJ83=0),"",IF(COUNTIF($RK83:$RN83,"Inescapável")&gt;0,"Automático",IF($QC83="Ataque",IF($NH83="","Ataque","Ataque "&amp;IF(($NH83+2*IF(COUNTIF($RK83:$RN83,"Precisão")&gt;0,1,0))&gt;=0,"+","−")&amp;ABS(($NH83+2*IF(COUNTIF($RK83:$RN83,"Precisão")&gt;0,1,0))))&amp;IF($OD83&gt;0," · TR"&amp;IF($NI83="",""," CD "&amp;$NI83),""),IF(LEFT($QC83,2)="TR",$QC83&amp;IF($NI83="",""," · CD "&amp;$NI83)&amp;IF(COUNTIF($RK83:$RN83,"Certeiro")&gt;0,"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COUNTIF($RK83:$RN83,"Longe")+3*COUNTIF($RK83:$RN83,"Muito Longe")</f>
        <v/>
      </c>
      <c r="QG83" s="161">
        <f>COUNTIF($RK83:$RN83,"Maior")+3*COUNTIF($RK83:$RN83,"Muito Maior")</f>
        <v/>
      </c>
      <c r="QH83" s="161">
        <f>IF($NJ83=0,0,CHOOSE(1+INDEX($AC$2:$AC$11,$NJ83),0,$QF83,$QG83,$QF83+$QG83))</f>
        <v/>
      </c>
      <c r="QI83" s="161">
        <f>IF($NJ83=0,0,CHOOSE(1+INDEX($AD$2:$AD$11,$NJ83),0,$QF83,$QG83,$QF83+$QG83))</f>
        <v/>
      </c>
      <c r="QJ83" s="161">
        <f>IF(OR($ND83=0,$NJ83=0),"",INDEX($AI$2:$AN$41,($NJ83-1)*4+IF($MS83=0,1,IF($MS83&lt;=5,2,IF($MS83=6,3,4))),1+MIN(5,$QH83))&amp;INDEX($AO$2:$AT$41,($NJ83-1)*4+IF($MS83=0,1,IF($MS83&lt;=5,2,IF($MS83=6,3,4))),1+MIN(5,$QI83))&amp;IF(INDEX($AE$2:$AE$11,$NJ83)=1,IF(COUNTIF($RK83:$RN83,"Mais Um")&gt;0," · +"&amp;COUNTIF($RK83:$RN83,"Mais Um")&amp;IF(COUNTIF($RK83:$RN83,"Mais Um")&gt;1," alvos"," alvo"),"")&amp;IF(COUNTIF($RK83:$RN83,"Rajada")&gt;0,IF($MS83=0,"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c r="RK83">
        <f>IF($MX83="","",IFERROR(VLOOKUP(SUBSTITUTE(SUBSTITUTE(SUBSTITUTE($MX83,"~","~~"),"*","~*"),"?","~?"),'DADOS_MELHORIAS'!$O$2:$X$113,10,FALSE),$MX83))</f>
        <v/>
      </c>
      <c r="RL83">
        <f>IF($MY83="","",IFERROR(VLOOKUP(SUBSTITUTE(SUBSTITUTE(SUBSTITUTE($MY83,"~","~~"),"*","~*"),"?","~?"),'DADOS_MELHORIAS'!$O$2:$X$113,10,FALSE),$MY83))</f>
        <v/>
      </c>
      <c r="RM83">
        <f>IF($MZ83="","",IFERROR(VLOOKUP(SUBSTITUTE(SUBSTITUTE(SUBSTITUTE($MZ83,"~","~~"),"*","~*"),"?","~?"),'DADOS_MELHORIAS'!$O$2:$X$113,10,FALSE),$MZ83))</f>
        <v/>
      </c>
      <c r="RN83">
        <f>IF($NA83="","",IFERROR(VLOOKUP(SUBSTITUTE(SUBSTITUTE(SUBSTITUTE($NA83,"~","~~"),"*","~*"),"?","~?"),'DADOS_MELHORIAS'!$O$2:$X$113,10,FALSE),$NA83))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IFERROR(MATCH($MU84,$V$2:$V$11,0),0)</f>
        <v/>
      </c>
      <c r="NK84" s="161">
        <f>IFERROR(VLOOKUP(SUBSTITUTE(SUBSTITUTE(SUBSTITUTE($MX84,"~","~~"),"*","~*"),"?","~?"),'DADOS_MELHORIAS'!$AG$2:$AL$113,2,FALSE),"")</f>
        <v/>
      </c>
      <c r="NL84" s="161">
        <f>IFERROR(VLOOKUP(SUBSTITUTE(SUBSTITUTE(SUBSTITUTE($MY84,"~","~~"),"*","~*"),"?","~?"),'DADOS_MELHORIAS'!$AG$2:$AL$113,2,FALSE),"")</f>
        <v/>
      </c>
      <c r="NM84" s="161">
        <f>IFERROR(VLOOKUP(SUBSTITUTE(SUBSTITUTE(SUBSTITUTE($MZ84,"~","~~"),"*","~*"),"?","~?"),'DADOS_MELHORIAS'!$AG$2:$AL$113,2,FALSE),"")</f>
        <v/>
      </c>
      <c r="NN84" s="161">
        <f>IFERROR(VLOOKUP(SUBSTITUTE(SUBSTITUTE(SUBSTITUTE($NA84,"~","~~"),"*","~*"),"?","~?"),'DADOS_MELHORIAS'!$AG$2:$AL$113,2,FALSE),"")</f>
        <v/>
      </c>
      <c r="NO84" s="161">
        <f>IFERROR(VLOOKUP(SUBSTITUTE(SUBSTITUTE(SUBSTITUTE($MX84,"~","~~"),"*","~*"),"?","~?"),'DADOS_MELHORIAS'!$AG$2:$AL$113,3,FALSE),0)</f>
        <v/>
      </c>
      <c r="NP84" s="161">
        <f>IFERROR(VLOOKUP(SUBSTITUTE(SUBSTITUTE(SUBSTITUTE($MY84,"~","~~"),"*","~*"),"?","~?"),'DADOS_MELHORIAS'!$AG$2:$AL$113,3,FALSE),0)</f>
        <v/>
      </c>
      <c r="NQ84" s="161">
        <f>IFERROR(VLOOKUP(SUBSTITUTE(SUBSTITUTE(SUBSTITUTE($MZ84,"~","~~"),"*","~*"),"?","~?"),'DADOS_MELHORIAS'!$AG$2:$AL$113,3,FALSE),0)</f>
        <v/>
      </c>
      <c r="NR84" s="161">
        <f>IFERROR(VLOOKUP(SUBSTITUTE(SUBSTITUTE(SUBSTITUTE($NA84,"~","~~"),"*","~*"),"?","~?"),'DADOS_MELHORIAS'!$AG$2:$AL$113,3,FALSE),0)</f>
        <v/>
      </c>
      <c r="NS84" s="161">
        <f>IF($MS84=0,0,IF($NJ84=0,0,INDEX($X$2:$X$11,$NJ84)))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IF($NJ84=0,0,IF(INDEX($W$2:$W$11,$NJ84)="",0,IF((COUNTIF(INDEX($EL$2:$EP$13,$MO84,0),INDEX($W$2:$W$11,$NJ84))+COUNTIF(INDEX($QV$2:$QY$13,$MO84,0),INDEX($W$2:$W$11,$NJ84)))=0,1,0)))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SUBSTITUTE(SUBSTITUTE(SUBSTITUTE($MX84,"~","~~"),"*","~*"),"?","~?"),'DADOS_MELHORIAS'!$AG$2:$AL$113,4,FALSE),0)+IFERROR(VLOOKUP(SUBSTITUTE(SUBSTITUTE(SUBSTITUTE($MY84,"~","~~"),"*","~*"),"?","~?"),'DADOS_MELHORIAS'!$AG$2:$AL$113,4,FALSE),0)+IFERROR(VLOOKUP(SUBSTITUTE(SUBSTITUTE(SUBSTITUTE($MZ84,"~","~~"),"*","~*"),"?","~?"),'DADOS_MELHORIAS'!$AG$2:$AL$113,4,FALSE),0)+IFERROR(VLOOKUP(SUBSTITUTE(SUBSTITUTE(SUBSTITUTE($NA84,"~","~~"),"*","~*"),"?","~?"),'DADOS_MELHORIAS'!$AG$2:$AL$113,4,FALSE),0)</f>
        <v/>
      </c>
      <c r="OD84" s="161">
        <f>IFERROR(VLOOKUP(SUBSTITUTE(SUBSTITUTE(SUBSTITUTE($MX84,"~","~~"),"*","~*"),"?","~?"),'DADOS_MELHORIAS'!$AG$2:$AL$113,6,FALSE),0)+IFERROR(VLOOKUP(SUBSTITUTE(SUBSTITUTE(SUBSTITUTE($MY84,"~","~~"),"*","~*"),"?","~?"),'DADOS_MELHORIAS'!$AG$2:$AL$113,6,FALSE),0)+IFERROR(VLOOKUP(SUBSTITUTE(SUBSTITUTE(SUBSTITUTE($MZ84,"~","~~"),"*","~*"),"?","~?"),'DADOS_MELHORIAS'!$AG$2:$AL$113,6,FALSE),0)+IFERROR(VLOOKUP(SUBSTITUTE(SUBSTITUTE(SUBSTITUTE($NA84,"~","~~"),"*","~*"),"?","~?"),'DADOS_MELHORIAS'!$AG$2:$AL$113,6,FALSE),0)</f>
        <v/>
      </c>
      <c r="OE84" s="161">
        <f>TEXTJOIN(", ",TRUE,IF(IFERROR(VLOOKUP(SUBSTITUTE(SUBSTITUTE(SUBSTITUTE($MX84,"~","~~"),"*","~*"),"?","~?"),'DADOS_MELHORIAS'!$AG$2:$AL$113,5,FALSE),0)=1,$MX84,""),IF(IFERROR(VLOOKUP(SUBSTITUTE(SUBSTITUTE(SUBSTITUTE($MY84,"~","~~"),"*","~*"),"?","~?"),'DADOS_MELHORIAS'!$AG$2:$AL$113,5,FALSE),0)=1,$MY84,""),IF(IFERROR(VLOOKUP(SUBSTITUTE(SUBSTITUTE(SUBSTITUTE($MZ84,"~","~~"),"*","~*"),"?","~?"),'DADOS_MELHORIAS'!$AG$2:$AL$113,5,FALSE),0)=1,$MZ84,""),IF(IFERROR(VLOOKUP(SUBSTITUTE(SUBSTITUTE(SUBSTITUTE($NA84,"~","~~"),"*","~*"),"?","~?"),'DADOS_MELHORIAS'!$AG$2:$AL$113,5,FALSE),0)=1,$NA84,""))</f>
        <v/>
      </c>
      <c r="OF84" s="161">
        <f>IF($NJ84=0,0,INDEX($Y$2:$Y$11,$NJ84))</f>
        <v/>
      </c>
      <c r="OG84" s="161">
        <f>IF($NJ84=0,0,INDEX($Z$2:$Z$11,$NJ84))</f>
        <v/>
      </c>
      <c r="OH84" s="161">
        <f>IF($NJ84=0,0,INDEX($AB$2:$AB$11,$NJ84))</f>
        <v/>
      </c>
      <c r="OI84" s="161">
        <f>IFERROR(VLOOKUP(SUBSTITUTE(SUBSTITUTE(SUBSTITUTE($NB84,"~","~~"),"*","~*"),"?","~?"),'DADOS_RESTRICOES'!$M$2:$Q$54,3,FALSE),0)</f>
        <v/>
      </c>
      <c r="OJ84" s="161">
        <f>IFERROR(VLOOKUP(SUBSTITUTE(SUBSTITUTE(SUBSTITUTE($NC84,"~","~~"),"*","~*"),"?","~?"),'DADOS_RESTRICOES'!$M$2:$Q$54,3,FALSE),0)</f>
        <v/>
      </c>
      <c r="OK84" s="161">
        <f>IFERROR(VLOOKUP(SUBSTITUTE(SUBSTITUTE(SUBSTITUTE($NB84,"~","~~"),"*","~*"),"?","~?"),'DADOS_RESTRICOES'!$M$2:$Q$54,2,FALSE),"")</f>
        <v/>
      </c>
      <c r="OL84" s="161">
        <f>IFERROR(VLOOKUP(SUBSTITUTE(SUBSTITUTE(SUBSTITUTE($NC84,"~","~~"),"*","~*"),"?","~?"),'DADOS_RESTRICOES'!$M$2:$Q$54,2,FALSE),"")</f>
        <v/>
      </c>
      <c r="OM84" s="161">
        <f>COUNTIF($NS84:$NW84,1)</f>
        <v/>
      </c>
      <c r="ON84" s="161">
        <f>COUNTIF($NS84:$NW84,2)</f>
        <v/>
      </c>
      <c r="OO84" s="161">
        <f>COUNTIF($NS84:$NW84,3)</f>
        <v/>
      </c>
      <c r="OP84" s="161">
        <f>COUNTIF($NS84:$NW84,4)</f>
        <v/>
      </c>
      <c r="OQ84" s="161">
        <f>COUNTIF($NS84:$NW84,5)</f>
        <v/>
      </c>
      <c r="OR84" s="161">
        <f>COUNTIF($NS84:$NW84,6)</f>
        <v/>
      </c>
      <c r="OS84" s="161">
        <f>COUNTIF($OI84:$OJ84,1)</f>
        <v/>
      </c>
      <c r="OT84" s="161">
        <f>COUNTIF($OI84:$OJ84,2)+$OF84</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IF($MS84=0,0,(IF(COUNTIF($RK84:$RN84,"Salto")&gt;0,1,0)+IF(COUNTIF($RK84:$RN84,"Queima")&gt;0,1,0)+IF(COUNTIF($RK84:$RN84,"Estilhaço")&gt;0,1,0))*FLOOR($PD84/2,1))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SUBSTITUTE(SUBSTITUTE(SUBSTITUTE($NB84,"~","~~"),"*","~*"),"?","~?"),'DADOS_RESTRICOES'!$M$2:$Q$54,4,FALSE),0)+IFERROR(VLOOKUP(SUBSTITUTE(SUBSTITUTE(SUBSTITUTE($NC84,"~","~~"),"*","~*"),"?","~?"),'DADOS_RESTRICOES'!$M$2:$Q$54,4,FALSE),0)&gt;1,$OK84&amp;" e "&amp;$OL84&amp;" são as duas de frequência",""),IF(AND((COUNTIF($RK84:$RN84,"Rápido")+COUNTIF($OK84:$OL84,"Rápido"))&gt;0,(COUNTIF($MX84:$NA84,"Atrasar")+COUNTIF($OK84:$OL84,"Atrasar"))&gt;0),"Rápido não entra com Atrasar",""),IF(AND((COUNTIF($RK84:$RN84,"Reação")+COUNTIF($OK84:$OL84,"Reação"))&gt;0,(COUNTIF($RK84:$RN84,"Rápido")+COUNTIF($OK84:$OL84,"Rápido"))&gt;0),"Reação não entra com Rápido",""),IF(AND((COUNTIF($RK84:$RN84,"Reação")+COUNTIF($OK84:$OL84,"Reação"))&gt;0,(COUNTIF($RK84:$RN84,"Armado")+COUNTIF($OK84:$OL84,"Armado"))&gt;0),"Reação não entra com Armado",""),IF(AND((COUNTIF($RK84:$RN84,"Reação")+COUNTIF($OK84:$OL84,"Reação"))&gt;0,(COUNTIF($MX84:$NA84,"Atrasar")+COUNTIF($OK84:$OL84,"Atrasar"))&gt;0),"Reação não entra com Atrasar",""),IF(AND((COUNTIF($RK84:$RN84,"Reação")+COUNTIF($OK84:$OL84,"Reação"))&gt;0,(COUNTIF($MX84:$NA84,"Parado")+COUNTIF($OK84:$OL84,"Parado"))&gt;0),"Reação não entra com Parado",""),IF(AND((COUNTIF($MX84:$NA84,"Atrasar")+COUNTIF($OK84:$OL84,"Atrasar"))&gt;0,(COUNTIF($MX84:$NA84,"Parado")+COUNTIF($OK84:$OL84,"Parado"))&gt;0),"Atrasar não entra com Parado",""),IF(AND((COUNTIF($RK84:$RN84,"Armado")+COUNTIF($OK84:$OL84,"Armado"))&gt;0,(COUNTIF($MX84:$NA84,"Carregar")+COUNTIF($OK84:$OL84,"Carregar"))&gt;0),"Armado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Resistência",""),IF(AND(COUNTIF($RK84:$RN84,"Inescapável")&gt;0,OR($OU84&gt;1,$OV84&gt;0)),"Inescapável não aceita outra peça",""),IF(AND($MS84&gt;0,$PD84*IF(COUNTIF($RK84:$RN84,"Remate")&gt;0,1.25,1)+$PE84&gt;4*$MS84),($PD84*IF(COUNTIF($RK84:$RN84,"Remate")&gt;0,1.25,1)+$PE84)&amp;" dados somando repetições"&amp;IF(COUNTIF($RK84:$RN84,"Remate")&gt;0," e o Remate","")&amp;": o teto da Classe "&amp;$MS84&amp;" é "&amp;4*$MS84,""))),IF(AND($MX84&lt;&gt;"",COUNTIF('DADOS_MELHORIAS'!$O$2:$O$113,SUBSTITUTE(SUBSTITUTE(SUBSTITUTE($MX84,"~","~~"),"*","~*"),"?","~?"))=0),"Melhoria não cadastrada ou com erro: "&amp;$MX84,""),IF(AND($MY84&lt;&gt;"",COUNTIF('DADOS_MELHORIAS'!$O$2:$O$113,SUBSTITUTE(SUBSTITUTE(SUBSTITUTE($MY84,"~","~~"),"*","~*"),"?","~?"))=0),"Melhoria não cadastrada ou com erro: "&amp;$MY84,""),IF(AND($MZ84&lt;&gt;"",COUNTIF('DADOS_MELHORIAS'!$O$2:$O$113,SUBSTITUTE(SUBSTITUTE(SUBSTITUTE($MZ84,"~","~~"),"*","~*"),"?","~?"))=0),"Melhoria não cadastrada ou com erro: "&amp;$MZ84,""),IF(AND($NA84&lt;&gt;"",COUNTIF('DADOS_MELHORIAS'!$O$2:$O$113,SUBSTITUTE(SUBSTITUTE(SUBSTITUTE($NA84,"~","~~"),"*","~*"),"?","~?"))=0),"Melhoria não cadastrada ou com erro: "&amp;$NA84,""),IF(AND($NB84&lt;&gt;"",COUNTIF('DADOS_RESTRICOES'!$M$2:$M$54,SUBSTITUTE(SUBSTITUTE(SUBSTITUTE($NB84,"~","~~"),"*","~*"),"?","~?"))=0),"Restrição não cadastrada ou com erro: "&amp;$NB84,""),IF(AND($NC84&lt;&gt;"",COUNTIF('DADOS_RESTRICOES'!$M$2:$M$54,SUBSTITUTE(SUBSTITUTE(SUBSTITUTE($NC84,"~","~~"),"*","~*"),"?","~?"))=0),"Restrição não cadastrada ou com erro: "&amp;$NC84,"")))</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dela",IF(COUNTIF($OK84:$OL84,"Atrasar")&gt;0,"Sua Ação Completa",IF(COUNTIF($RK84:$RN84,"Rápido")&gt;0,"Sua Bônus",IF(COUNTIF($RK84:$RN84,"Reação")&gt;0,"Sua Reação","Sua Padrão")))&amp;" + a básica dela"&amp;IF(COUNTIF($RK84:$RN84,"Reação")&gt;0," e a coletiva","")&amp;IF(COUNTIF($OK84:$OL84,"Carregar")&gt;0," · em dois turnos","")))</f>
        <v/>
      </c>
      <c r="QC84" s="161">
        <f>IF($MW84&lt;&gt;"",$MW84,IF($NJ84=0,"",INDEX($AA$2:$AA$11,$NJ84)))</f>
        <v/>
      </c>
      <c r="QD84" s="161">
        <f>IF(OR($ND84=0,$NJ84=0),"",IF(COUNTIF($RK84:$RN84,"Inescapável")&gt;0,"Automático",IF($QC84="Ataque",IF($NH84="","Ataque","Ataque "&amp;IF(($NH84+2*IF(COUNTIF($RK84:$RN84,"Precisão")&gt;0,1,0))&gt;=0,"+","−")&amp;ABS(($NH84+2*IF(COUNTIF($RK84:$RN84,"Precisão")&gt;0,1,0))))&amp;IF($OD84&gt;0," · TR"&amp;IF($NI84="",""," CD "&amp;$NI84),""),IF(LEFT($QC84,2)="TR",$QC84&amp;IF($NI84="",""," · CD "&amp;$NI84)&amp;IF(COUNTIF($RK84:$RN84,"Certeiro")&gt;0,"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COUNTIF($RK84:$RN84,"Longe")+3*COUNTIF($RK84:$RN84,"Muito Longe")</f>
        <v/>
      </c>
      <c r="QG84" s="161">
        <f>COUNTIF($RK84:$RN84,"Maior")+3*COUNTIF($RK84:$RN84,"Muito Maior")</f>
        <v/>
      </c>
      <c r="QH84" s="161">
        <f>IF($NJ84=0,0,CHOOSE(1+INDEX($AC$2:$AC$11,$NJ84),0,$QF84,$QG84,$QF84+$QG84))</f>
        <v/>
      </c>
      <c r="QI84" s="161">
        <f>IF($NJ84=0,0,CHOOSE(1+INDEX($AD$2:$AD$11,$NJ84),0,$QF84,$QG84,$QF84+$QG84))</f>
        <v/>
      </c>
      <c r="QJ84" s="161">
        <f>IF(OR($ND84=0,$NJ84=0),"",INDEX($AI$2:$AN$41,($NJ84-1)*4+IF($MS84=0,1,IF($MS84&lt;=5,2,IF($MS84=6,3,4))),1+MIN(5,$QH84))&amp;INDEX($AO$2:$AT$41,($NJ84-1)*4+IF($MS84=0,1,IF($MS84&lt;=5,2,IF($MS84=6,3,4))),1+MIN(5,$QI84))&amp;IF(INDEX($AE$2:$AE$11,$NJ84)=1,IF(COUNTIF($RK84:$RN84,"Mais Um")&gt;0," · +"&amp;COUNTIF($RK84:$RN84,"Mais Um")&amp;IF(COUNTIF($RK84:$RN84,"Mais Um")&gt;1," alvos"," alvo"),"")&amp;IF(COUNTIF($RK84:$RN84,"Rajada")&gt;0,IF($MS84=0,"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c r="RK84">
        <f>IF($MX84="","",IFERROR(VLOOKUP(SUBSTITUTE(SUBSTITUTE(SUBSTITUTE($MX84,"~","~~"),"*","~*"),"?","~?"),'DADOS_MELHORIAS'!$O$2:$X$113,10,FALSE),$MX84))</f>
        <v/>
      </c>
      <c r="RL84">
        <f>IF($MY84="","",IFERROR(VLOOKUP(SUBSTITUTE(SUBSTITUTE(SUBSTITUTE($MY84,"~","~~"),"*","~*"),"?","~?"),'DADOS_MELHORIAS'!$O$2:$X$113,10,FALSE),$MY84))</f>
        <v/>
      </c>
      <c r="RM84">
        <f>IF($MZ84="","",IFERROR(VLOOKUP(SUBSTITUTE(SUBSTITUTE(SUBSTITUTE($MZ84,"~","~~"),"*","~*"),"?","~?"),'DADOS_MELHORIAS'!$O$2:$X$113,10,FALSE),$MZ84))</f>
        <v/>
      </c>
      <c r="RN84">
        <f>IF($NA84="","",IFERROR(VLOOKUP(SUBSTITUTE(SUBSTITUTE(SUBSTITUTE($NA84,"~","~~"),"*","~*"),"?","~?"),'DADOS_MELHORIAS'!$O$2:$X$113,10,FALSE),$NA84))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IFERROR(MATCH($MU85,$V$2:$V$11,0),0)</f>
        <v/>
      </c>
      <c r="NK85" s="161">
        <f>IFERROR(VLOOKUP(SUBSTITUTE(SUBSTITUTE(SUBSTITUTE($MX85,"~","~~"),"*","~*"),"?","~?"),'DADOS_MELHORIAS'!$AG$2:$AL$113,2,FALSE),"")</f>
        <v/>
      </c>
      <c r="NL85" s="161">
        <f>IFERROR(VLOOKUP(SUBSTITUTE(SUBSTITUTE(SUBSTITUTE($MY85,"~","~~"),"*","~*"),"?","~?"),'DADOS_MELHORIAS'!$AG$2:$AL$113,2,FALSE),"")</f>
        <v/>
      </c>
      <c r="NM85" s="161">
        <f>IFERROR(VLOOKUP(SUBSTITUTE(SUBSTITUTE(SUBSTITUTE($MZ85,"~","~~"),"*","~*"),"?","~?"),'DADOS_MELHORIAS'!$AG$2:$AL$113,2,FALSE),"")</f>
        <v/>
      </c>
      <c r="NN85" s="161">
        <f>IFERROR(VLOOKUP(SUBSTITUTE(SUBSTITUTE(SUBSTITUTE($NA85,"~","~~"),"*","~*"),"?","~?"),'DADOS_MELHORIAS'!$AG$2:$AL$113,2,FALSE),"")</f>
        <v/>
      </c>
      <c r="NO85" s="161">
        <f>IFERROR(VLOOKUP(SUBSTITUTE(SUBSTITUTE(SUBSTITUTE($MX85,"~","~~"),"*","~*"),"?","~?"),'DADOS_MELHORIAS'!$AG$2:$AL$113,3,FALSE),0)</f>
        <v/>
      </c>
      <c r="NP85" s="161">
        <f>IFERROR(VLOOKUP(SUBSTITUTE(SUBSTITUTE(SUBSTITUTE($MY85,"~","~~"),"*","~*"),"?","~?"),'DADOS_MELHORIAS'!$AG$2:$AL$113,3,FALSE),0)</f>
        <v/>
      </c>
      <c r="NQ85" s="161">
        <f>IFERROR(VLOOKUP(SUBSTITUTE(SUBSTITUTE(SUBSTITUTE($MZ85,"~","~~"),"*","~*"),"?","~?"),'DADOS_MELHORIAS'!$AG$2:$AL$113,3,FALSE),0)</f>
        <v/>
      </c>
      <c r="NR85" s="161">
        <f>IFERROR(VLOOKUP(SUBSTITUTE(SUBSTITUTE(SUBSTITUTE($NA85,"~","~~"),"*","~*"),"?","~?"),'DADOS_MELHORIAS'!$AG$2:$AL$113,3,FALSE),0)</f>
        <v/>
      </c>
      <c r="NS85" s="161">
        <f>IF($MS85=0,0,IF($NJ85=0,0,INDEX($X$2:$X$11,$NJ85)))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IF($NJ85=0,0,IF(INDEX($W$2:$W$11,$NJ85)="",0,IF((COUNTIF(INDEX($EL$2:$EP$13,$MO85,0),INDEX($W$2:$W$11,$NJ85))+COUNTIF(INDEX($QV$2:$QY$13,$MO85,0),INDEX($W$2:$W$11,$NJ85)))=0,1,0)))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SUBSTITUTE(SUBSTITUTE(SUBSTITUTE($MX85,"~","~~"),"*","~*"),"?","~?"),'DADOS_MELHORIAS'!$AG$2:$AL$113,4,FALSE),0)+IFERROR(VLOOKUP(SUBSTITUTE(SUBSTITUTE(SUBSTITUTE($MY85,"~","~~"),"*","~*"),"?","~?"),'DADOS_MELHORIAS'!$AG$2:$AL$113,4,FALSE),0)+IFERROR(VLOOKUP(SUBSTITUTE(SUBSTITUTE(SUBSTITUTE($MZ85,"~","~~"),"*","~*"),"?","~?"),'DADOS_MELHORIAS'!$AG$2:$AL$113,4,FALSE),0)+IFERROR(VLOOKUP(SUBSTITUTE(SUBSTITUTE(SUBSTITUTE($NA85,"~","~~"),"*","~*"),"?","~?"),'DADOS_MELHORIAS'!$AG$2:$AL$113,4,FALSE),0)</f>
        <v/>
      </c>
      <c r="OD85" s="161">
        <f>IFERROR(VLOOKUP(SUBSTITUTE(SUBSTITUTE(SUBSTITUTE($MX85,"~","~~"),"*","~*"),"?","~?"),'DADOS_MELHORIAS'!$AG$2:$AL$113,6,FALSE),0)+IFERROR(VLOOKUP(SUBSTITUTE(SUBSTITUTE(SUBSTITUTE($MY85,"~","~~"),"*","~*"),"?","~?"),'DADOS_MELHORIAS'!$AG$2:$AL$113,6,FALSE),0)+IFERROR(VLOOKUP(SUBSTITUTE(SUBSTITUTE(SUBSTITUTE($MZ85,"~","~~"),"*","~*"),"?","~?"),'DADOS_MELHORIAS'!$AG$2:$AL$113,6,FALSE),0)+IFERROR(VLOOKUP(SUBSTITUTE(SUBSTITUTE(SUBSTITUTE($NA85,"~","~~"),"*","~*"),"?","~?"),'DADOS_MELHORIAS'!$AG$2:$AL$113,6,FALSE),0)</f>
        <v/>
      </c>
      <c r="OE85" s="161">
        <f>TEXTJOIN(", ",TRUE,IF(IFERROR(VLOOKUP(SUBSTITUTE(SUBSTITUTE(SUBSTITUTE($MX85,"~","~~"),"*","~*"),"?","~?"),'DADOS_MELHORIAS'!$AG$2:$AL$113,5,FALSE),0)=1,$MX85,""),IF(IFERROR(VLOOKUP(SUBSTITUTE(SUBSTITUTE(SUBSTITUTE($MY85,"~","~~"),"*","~*"),"?","~?"),'DADOS_MELHORIAS'!$AG$2:$AL$113,5,FALSE),0)=1,$MY85,""),IF(IFERROR(VLOOKUP(SUBSTITUTE(SUBSTITUTE(SUBSTITUTE($MZ85,"~","~~"),"*","~*"),"?","~?"),'DADOS_MELHORIAS'!$AG$2:$AL$113,5,FALSE),0)=1,$MZ85,""),IF(IFERROR(VLOOKUP(SUBSTITUTE(SUBSTITUTE(SUBSTITUTE($NA85,"~","~~"),"*","~*"),"?","~?"),'DADOS_MELHORIAS'!$AG$2:$AL$113,5,FALSE),0)=1,$NA85,""))</f>
        <v/>
      </c>
      <c r="OF85" s="161">
        <f>IF($NJ85=0,0,INDEX($Y$2:$Y$11,$NJ85))</f>
        <v/>
      </c>
      <c r="OG85" s="161">
        <f>IF($NJ85=0,0,INDEX($Z$2:$Z$11,$NJ85))</f>
        <v/>
      </c>
      <c r="OH85" s="161">
        <f>IF($NJ85=0,0,INDEX($AB$2:$AB$11,$NJ85))</f>
        <v/>
      </c>
      <c r="OI85" s="161">
        <f>IFERROR(VLOOKUP(SUBSTITUTE(SUBSTITUTE(SUBSTITUTE($NB85,"~","~~"),"*","~*"),"?","~?"),'DADOS_RESTRICOES'!$M$2:$Q$54,3,FALSE),0)</f>
        <v/>
      </c>
      <c r="OJ85" s="161">
        <f>IFERROR(VLOOKUP(SUBSTITUTE(SUBSTITUTE(SUBSTITUTE($NC85,"~","~~"),"*","~*"),"?","~?"),'DADOS_RESTRICOES'!$M$2:$Q$54,3,FALSE),0)</f>
        <v/>
      </c>
      <c r="OK85" s="161">
        <f>IFERROR(VLOOKUP(SUBSTITUTE(SUBSTITUTE(SUBSTITUTE($NB85,"~","~~"),"*","~*"),"?","~?"),'DADOS_RESTRICOES'!$M$2:$Q$54,2,FALSE),"")</f>
        <v/>
      </c>
      <c r="OL85" s="161">
        <f>IFERROR(VLOOKUP(SUBSTITUTE(SUBSTITUTE(SUBSTITUTE($NC85,"~","~~"),"*","~*"),"?","~?"),'DADOS_RESTRICOES'!$M$2:$Q$54,2,FALSE),"")</f>
        <v/>
      </c>
      <c r="OM85" s="161">
        <f>COUNTIF($NS85:$NW85,1)</f>
        <v/>
      </c>
      <c r="ON85" s="161">
        <f>COUNTIF($NS85:$NW85,2)</f>
        <v/>
      </c>
      <c r="OO85" s="161">
        <f>COUNTIF($NS85:$NW85,3)</f>
        <v/>
      </c>
      <c r="OP85" s="161">
        <f>COUNTIF($NS85:$NW85,4)</f>
        <v/>
      </c>
      <c r="OQ85" s="161">
        <f>COUNTIF($NS85:$NW85,5)</f>
        <v/>
      </c>
      <c r="OR85" s="161">
        <f>COUNTIF($NS85:$NW85,6)</f>
        <v/>
      </c>
      <c r="OS85" s="161">
        <f>COUNTIF($OI85:$OJ85,1)</f>
        <v/>
      </c>
      <c r="OT85" s="161">
        <f>COUNTIF($OI85:$OJ85,2)+$OF85</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IF($MS85=0,0,(IF(COUNTIF($RK85:$RN85,"Salto")&gt;0,1,0)+IF(COUNTIF($RK85:$RN85,"Queima")&gt;0,1,0)+IF(COUNTIF($RK85:$RN85,"Estilhaço")&gt;0,1,0))*FLOOR($PD85/2,1))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SUBSTITUTE(SUBSTITUTE(SUBSTITUTE($NB85,"~","~~"),"*","~*"),"?","~?"),'DADOS_RESTRICOES'!$M$2:$Q$54,4,FALSE),0)+IFERROR(VLOOKUP(SUBSTITUTE(SUBSTITUTE(SUBSTITUTE($NC85,"~","~~"),"*","~*"),"?","~?"),'DADOS_RESTRICOES'!$M$2:$Q$54,4,FALSE),0)&gt;1,$OK85&amp;" e "&amp;$OL85&amp;" são as duas de frequência",""),IF(AND((COUNTIF($RK85:$RN85,"Rápido")+COUNTIF($OK85:$OL85,"Rápido"))&gt;0,(COUNTIF($MX85:$NA85,"Atrasar")+COUNTIF($OK85:$OL85,"Atrasar"))&gt;0),"Rápido não entra com Atrasar",""),IF(AND((COUNTIF($RK85:$RN85,"Reação")+COUNTIF($OK85:$OL85,"Reação"))&gt;0,(COUNTIF($RK85:$RN85,"Rápido")+COUNTIF($OK85:$OL85,"Rápido"))&gt;0),"Reação não entra com Rápido",""),IF(AND((COUNTIF($RK85:$RN85,"Reação")+COUNTIF($OK85:$OL85,"Reação"))&gt;0,(COUNTIF($RK85:$RN85,"Armado")+COUNTIF($OK85:$OL85,"Armado"))&gt;0),"Reação não entra com Armado",""),IF(AND((COUNTIF($RK85:$RN85,"Reação")+COUNTIF($OK85:$OL85,"Reação"))&gt;0,(COUNTIF($MX85:$NA85,"Atrasar")+COUNTIF($OK85:$OL85,"Atrasar"))&gt;0),"Reação não entra com Atrasar",""),IF(AND((COUNTIF($RK85:$RN85,"Reação")+COUNTIF($OK85:$OL85,"Reação"))&gt;0,(COUNTIF($MX85:$NA85,"Parado")+COUNTIF($OK85:$OL85,"Parado"))&gt;0),"Reação não entra com Parado",""),IF(AND((COUNTIF($MX85:$NA85,"Atrasar")+COUNTIF($OK85:$OL85,"Atrasar"))&gt;0,(COUNTIF($MX85:$NA85,"Parado")+COUNTIF($OK85:$OL85,"Parado"))&gt;0),"Atrasar não entra com Parado",""),IF(AND((COUNTIF($RK85:$RN85,"Armado")+COUNTIF($OK85:$OL85,"Armado"))&gt;0,(COUNTIF($MX85:$NA85,"Carregar")+COUNTIF($OK85:$OL85,"Carregar"))&gt;0),"Armado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Resistência",""),IF(AND(COUNTIF($RK85:$RN85,"Inescapável")&gt;0,OR($OU85&gt;1,$OV85&gt;0)),"Inescapável não aceita outra peça",""),IF(AND($MS85&gt;0,$PD85*IF(COUNTIF($RK85:$RN85,"Remate")&gt;0,1.25,1)+$PE85&gt;4*$MS85),($PD85*IF(COUNTIF($RK85:$RN85,"Remate")&gt;0,1.25,1)+$PE85)&amp;" dados somando repetições"&amp;IF(COUNTIF($RK85:$RN85,"Remate")&gt;0," e o Remate","")&amp;": o teto da Classe "&amp;$MS85&amp;" é "&amp;4*$MS85,""))),IF(AND($MX85&lt;&gt;"",COUNTIF('DADOS_MELHORIAS'!$O$2:$O$113,SUBSTITUTE(SUBSTITUTE(SUBSTITUTE($MX85,"~","~~"),"*","~*"),"?","~?"))=0),"Melhoria não cadastrada ou com erro: "&amp;$MX85,""),IF(AND($MY85&lt;&gt;"",COUNTIF('DADOS_MELHORIAS'!$O$2:$O$113,SUBSTITUTE(SUBSTITUTE(SUBSTITUTE($MY85,"~","~~"),"*","~*"),"?","~?"))=0),"Melhoria não cadastrada ou com erro: "&amp;$MY85,""),IF(AND($MZ85&lt;&gt;"",COUNTIF('DADOS_MELHORIAS'!$O$2:$O$113,SUBSTITUTE(SUBSTITUTE(SUBSTITUTE($MZ85,"~","~~"),"*","~*"),"?","~?"))=0),"Melhoria não cadastrada ou com erro: "&amp;$MZ85,""),IF(AND($NA85&lt;&gt;"",COUNTIF('DADOS_MELHORIAS'!$O$2:$O$113,SUBSTITUTE(SUBSTITUTE(SUBSTITUTE($NA85,"~","~~"),"*","~*"),"?","~?"))=0),"Melhoria não cadastrada ou com erro: "&amp;$NA85,""),IF(AND($NB85&lt;&gt;"",COUNTIF('DADOS_RESTRICOES'!$M$2:$M$54,SUBSTITUTE(SUBSTITUTE(SUBSTITUTE($NB85,"~","~~"),"*","~*"),"?","~?"))=0),"Restrição não cadastrada ou com erro: "&amp;$NB85,""),IF(AND($NC85&lt;&gt;"",COUNTIF('DADOS_RESTRICOES'!$M$2:$M$54,SUBSTITUTE(SUBSTITUTE(SUBSTITUTE($NC85,"~","~~"),"*","~*"),"?","~?"))=0),"Restrição não cadastrada ou com erro: "&amp;$NC85,"")))</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dela",IF(COUNTIF($OK85:$OL85,"Atrasar")&gt;0,"Sua Ação Completa",IF(COUNTIF($RK85:$RN85,"Rápido")&gt;0,"Sua Bônus",IF(COUNTIF($RK85:$RN85,"Reação")&gt;0,"Sua Reação","Sua Padrão")))&amp;" + a básica dela"&amp;IF(COUNTIF($RK85:$RN85,"Reação")&gt;0," e a coletiva","")&amp;IF(COUNTIF($OK85:$OL85,"Carregar")&gt;0," · em dois turnos","")))</f>
        <v/>
      </c>
      <c r="QC85" s="161">
        <f>IF($MW85&lt;&gt;"",$MW85,IF($NJ85=0,"",INDEX($AA$2:$AA$11,$NJ85)))</f>
        <v/>
      </c>
      <c r="QD85" s="161">
        <f>IF(OR($ND85=0,$NJ85=0),"",IF(COUNTIF($RK85:$RN85,"Inescapável")&gt;0,"Automático",IF($QC85="Ataque",IF($NH85="","Ataque","Ataque "&amp;IF(($NH85+2*IF(COUNTIF($RK85:$RN85,"Precisão")&gt;0,1,0))&gt;=0,"+","−")&amp;ABS(($NH85+2*IF(COUNTIF($RK85:$RN85,"Precisão")&gt;0,1,0))))&amp;IF($OD85&gt;0," · TR"&amp;IF($NI85="",""," CD "&amp;$NI85),""),IF(LEFT($QC85,2)="TR",$QC85&amp;IF($NI85="",""," · CD "&amp;$NI85)&amp;IF(COUNTIF($RK85:$RN85,"Certeiro")&gt;0,"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COUNTIF($RK85:$RN85,"Longe")+3*COUNTIF($RK85:$RN85,"Muito Longe")</f>
        <v/>
      </c>
      <c r="QG85" s="161">
        <f>COUNTIF($RK85:$RN85,"Maior")+3*COUNTIF($RK85:$RN85,"Muito Maior")</f>
        <v/>
      </c>
      <c r="QH85" s="161">
        <f>IF($NJ85=0,0,CHOOSE(1+INDEX($AC$2:$AC$11,$NJ85),0,$QF85,$QG85,$QF85+$QG85))</f>
        <v/>
      </c>
      <c r="QI85" s="161">
        <f>IF($NJ85=0,0,CHOOSE(1+INDEX($AD$2:$AD$11,$NJ85),0,$QF85,$QG85,$QF85+$QG85))</f>
        <v/>
      </c>
      <c r="QJ85" s="161">
        <f>IF(OR($ND85=0,$NJ85=0),"",INDEX($AI$2:$AN$41,($NJ85-1)*4+IF($MS85=0,1,IF($MS85&lt;=5,2,IF($MS85=6,3,4))),1+MIN(5,$QH85))&amp;INDEX($AO$2:$AT$41,($NJ85-1)*4+IF($MS85=0,1,IF($MS85&lt;=5,2,IF($MS85=6,3,4))),1+MIN(5,$QI85))&amp;IF(INDEX($AE$2:$AE$11,$NJ85)=1,IF(COUNTIF($RK85:$RN85,"Mais Um")&gt;0," · +"&amp;COUNTIF($RK85:$RN85,"Mais Um")&amp;IF(COUNTIF($RK85:$RN85,"Mais Um")&gt;1," alvos"," alvo"),"")&amp;IF(COUNTIF($RK85:$RN85,"Rajada")&gt;0,IF($MS85=0,"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c r="RK85">
        <f>IF($MX85="","",IFERROR(VLOOKUP(SUBSTITUTE(SUBSTITUTE(SUBSTITUTE($MX85,"~","~~"),"*","~*"),"?","~?"),'DADOS_MELHORIAS'!$O$2:$X$113,10,FALSE),$MX85))</f>
        <v/>
      </c>
      <c r="RL85">
        <f>IF($MY85="","",IFERROR(VLOOKUP(SUBSTITUTE(SUBSTITUTE(SUBSTITUTE($MY85,"~","~~"),"*","~*"),"?","~?"),'DADOS_MELHORIAS'!$O$2:$X$113,10,FALSE),$MY85))</f>
        <v/>
      </c>
      <c r="RM85">
        <f>IF($MZ85="","",IFERROR(VLOOKUP(SUBSTITUTE(SUBSTITUTE(SUBSTITUTE($MZ85,"~","~~"),"*","~*"),"?","~?"),'DADOS_MELHORIAS'!$O$2:$X$113,10,FALSE),$MZ85))</f>
        <v/>
      </c>
      <c r="RN85">
        <f>IF($NA85="","",IFERROR(VLOOKUP(SUBSTITUTE(SUBSTITUTE(SUBSTITUTE($NA85,"~","~~"),"*","~*"),"?","~?"),'DADOS_MELHORIAS'!$O$2:$X$113,10,FALSE),$NA85))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IFERROR(MATCH($MU86,$V$2:$V$11,0),0)</f>
        <v/>
      </c>
      <c r="NK86" s="161">
        <f>IFERROR(VLOOKUP(SUBSTITUTE(SUBSTITUTE(SUBSTITUTE($MX86,"~","~~"),"*","~*"),"?","~?"),'DADOS_MELHORIAS'!$AG$2:$AL$113,2,FALSE),"")</f>
        <v/>
      </c>
      <c r="NL86" s="161">
        <f>IFERROR(VLOOKUP(SUBSTITUTE(SUBSTITUTE(SUBSTITUTE($MY86,"~","~~"),"*","~*"),"?","~?"),'DADOS_MELHORIAS'!$AG$2:$AL$113,2,FALSE),"")</f>
        <v/>
      </c>
      <c r="NM86" s="161">
        <f>IFERROR(VLOOKUP(SUBSTITUTE(SUBSTITUTE(SUBSTITUTE($MZ86,"~","~~"),"*","~*"),"?","~?"),'DADOS_MELHORIAS'!$AG$2:$AL$113,2,FALSE),"")</f>
        <v/>
      </c>
      <c r="NN86" s="161">
        <f>IFERROR(VLOOKUP(SUBSTITUTE(SUBSTITUTE(SUBSTITUTE($NA86,"~","~~"),"*","~*"),"?","~?"),'DADOS_MELHORIAS'!$AG$2:$AL$113,2,FALSE),"")</f>
        <v/>
      </c>
      <c r="NO86" s="161">
        <f>IFERROR(VLOOKUP(SUBSTITUTE(SUBSTITUTE(SUBSTITUTE($MX86,"~","~~"),"*","~*"),"?","~?"),'DADOS_MELHORIAS'!$AG$2:$AL$113,3,FALSE),0)</f>
        <v/>
      </c>
      <c r="NP86" s="161">
        <f>IFERROR(VLOOKUP(SUBSTITUTE(SUBSTITUTE(SUBSTITUTE($MY86,"~","~~"),"*","~*"),"?","~?"),'DADOS_MELHORIAS'!$AG$2:$AL$113,3,FALSE),0)</f>
        <v/>
      </c>
      <c r="NQ86" s="161">
        <f>IFERROR(VLOOKUP(SUBSTITUTE(SUBSTITUTE(SUBSTITUTE($MZ86,"~","~~"),"*","~*"),"?","~?"),'DADOS_MELHORIAS'!$AG$2:$AL$113,3,FALSE),0)</f>
        <v/>
      </c>
      <c r="NR86" s="161">
        <f>IFERROR(VLOOKUP(SUBSTITUTE(SUBSTITUTE(SUBSTITUTE($NA86,"~","~~"),"*","~*"),"?","~?"),'DADOS_MELHORIAS'!$AG$2:$AL$113,3,FALSE),0)</f>
        <v/>
      </c>
      <c r="NS86" s="161">
        <f>IF($MS86=0,0,IF($NJ86=0,0,INDEX($X$2:$X$11,$NJ86)))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IF($NJ86=0,0,IF(INDEX($W$2:$W$11,$NJ86)="",0,IF((COUNTIF(INDEX($EL$2:$EP$13,$MO86,0),INDEX($W$2:$W$11,$NJ86))+COUNTIF(INDEX($QV$2:$QY$13,$MO86,0),INDEX($W$2:$W$11,$NJ86)))=0,1,0)))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SUBSTITUTE(SUBSTITUTE(SUBSTITUTE($MX86,"~","~~"),"*","~*"),"?","~?"),'DADOS_MELHORIAS'!$AG$2:$AL$113,4,FALSE),0)+IFERROR(VLOOKUP(SUBSTITUTE(SUBSTITUTE(SUBSTITUTE($MY86,"~","~~"),"*","~*"),"?","~?"),'DADOS_MELHORIAS'!$AG$2:$AL$113,4,FALSE),0)+IFERROR(VLOOKUP(SUBSTITUTE(SUBSTITUTE(SUBSTITUTE($MZ86,"~","~~"),"*","~*"),"?","~?"),'DADOS_MELHORIAS'!$AG$2:$AL$113,4,FALSE),0)+IFERROR(VLOOKUP(SUBSTITUTE(SUBSTITUTE(SUBSTITUTE($NA86,"~","~~"),"*","~*"),"?","~?"),'DADOS_MELHORIAS'!$AG$2:$AL$113,4,FALSE),0)</f>
        <v/>
      </c>
      <c r="OD86" s="161">
        <f>IFERROR(VLOOKUP(SUBSTITUTE(SUBSTITUTE(SUBSTITUTE($MX86,"~","~~"),"*","~*"),"?","~?"),'DADOS_MELHORIAS'!$AG$2:$AL$113,6,FALSE),0)+IFERROR(VLOOKUP(SUBSTITUTE(SUBSTITUTE(SUBSTITUTE($MY86,"~","~~"),"*","~*"),"?","~?"),'DADOS_MELHORIAS'!$AG$2:$AL$113,6,FALSE),0)+IFERROR(VLOOKUP(SUBSTITUTE(SUBSTITUTE(SUBSTITUTE($MZ86,"~","~~"),"*","~*"),"?","~?"),'DADOS_MELHORIAS'!$AG$2:$AL$113,6,FALSE),0)+IFERROR(VLOOKUP(SUBSTITUTE(SUBSTITUTE(SUBSTITUTE($NA86,"~","~~"),"*","~*"),"?","~?"),'DADOS_MELHORIAS'!$AG$2:$AL$113,6,FALSE),0)</f>
        <v/>
      </c>
      <c r="OE86" s="161">
        <f>TEXTJOIN(", ",TRUE,IF(IFERROR(VLOOKUP(SUBSTITUTE(SUBSTITUTE(SUBSTITUTE($MX86,"~","~~"),"*","~*"),"?","~?"),'DADOS_MELHORIAS'!$AG$2:$AL$113,5,FALSE),0)=1,$MX86,""),IF(IFERROR(VLOOKUP(SUBSTITUTE(SUBSTITUTE(SUBSTITUTE($MY86,"~","~~"),"*","~*"),"?","~?"),'DADOS_MELHORIAS'!$AG$2:$AL$113,5,FALSE),0)=1,$MY86,""),IF(IFERROR(VLOOKUP(SUBSTITUTE(SUBSTITUTE(SUBSTITUTE($MZ86,"~","~~"),"*","~*"),"?","~?"),'DADOS_MELHORIAS'!$AG$2:$AL$113,5,FALSE),0)=1,$MZ86,""),IF(IFERROR(VLOOKUP(SUBSTITUTE(SUBSTITUTE(SUBSTITUTE($NA86,"~","~~"),"*","~*"),"?","~?"),'DADOS_MELHORIAS'!$AG$2:$AL$113,5,FALSE),0)=1,$NA86,""))</f>
        <v/>
      </c>
      <c r="OF86" s="161">
        <f>IF($NJ86=0,0,INDEX($Y$2:$Y$11,$NJ86))</f>
        <v/>
      </c>
      <c r="OG86" s="161">
        <f>IF($NJ86=0,0,INDEX($Z$2:$Z$11,$NJ86))</f>
        <v/>
      </c>
      <c r="OH86" s="161">
        <f>IF($NJ86=0,0,INDEX($AB$2:$AB$11,$NJ86))</f>
        <v/>
      </c>
      <c r="OI86" s="161">
        <f>IFERROR(VLOOKUP(SUBSTITUTE(SUBSTITUTE(SUBSTITUTE($NB86,"~","~~"),"*","~*"),"?","~?"),'DADOS_RESTRICOES'!$M$2:$Q$54,3,FALSE),0)</f>
        <v/>
      </c>
      <c r="OJ86" s="161">
        <f>IFERROR(VLOOKUP(SUBSTITUTE(SUBSTITUTE(SUBSTITUTE($NC86,"~","~~"),"*","~*"),"?","~?"),'DADOS_RESTRICOES'!$M$2:$Q$54,3,FALSE),0)</f>
        <v/>
      </c>
      <c r="OK86" s="161">
        <f>IFERROR(VLOOKUP(SUBSTITUTE(SUBSTITUTE(SUBSTITUTE($NB86,"~","~~"),"*","~*"),"?","~?"),'DADOS_RESTRICOES'!$M$2:$Q$54,2,FALSE),"")</f>
        <v/>
      </c>
      <c r="OL86" s="161">
        <f>IFERROR(VLOOKUP(SUBSTITUTE(SUBSTITUTE(SUBSTITUTE($NC86,"~","~~"),"*","~*"),"?","~?"),'DADOS_RESTRICOES'!$M$2:$Q$54,2,FALSE),"")</f>
        <v/>
      </c>
      <c r="OM86" s="161">
        <f>COUNTIF($NS86:$NW86,1)</f>
        <v/>
      </c>
      <c r="ON86" s="161">
        <f>COUNTIF($NS86:$NW86,2)</f>
        <v/>
      </c>
      <c r="OO86" s="161">
        <f>COUNTIF($NS86:$NW86,3)</f>
        <v/>
      </c>
      <c r="OP86" s="161">
        <f>COUNTIF($NS86:$NW86,4)</f>
        <v/>
      </c>
      <c r="OQ86" s="161">
        <f>COUNTIF($NS86:$NW86,5)</f>
        <v/>
      </c>
      <c r="OR86" s="161">
        <f>COUNTIF($NS86:$NW86,6)</f>
        <v/>
      </c>
      <c r="OS86" s="161">
        <f>COUNTIF($OI86:$OJ86,1)</f>
        <v/>
      </c>
      <c r="OT86" s="161">
        <f>COUNTIF($OI86:$OJ86,2)+$OF86</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IF($MS86=0,0,(IF(COUNTIF($RK86:$RN86,"Salto")&gt;0,1,0)+IF(COUNTIF($RK86:$RN86,"Queima")&gt;0,1,0)+IF(COUNTIF($RK86:$RN86,"Estilhaço")&gt;0,1,0))*FLOOR($PD86/2,1))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SUBSTITUTE(SUBSTITUTE(SUBSTITUTE($NB86,"~","~~"),"*","~*"),"?","~?"),'DADOS_RESTRICOES'!$M$2:$Q$54,4,FALSE),0)+IFERROR(VLOOKUP(SUBSTITUTE(SUBSTITUTE(SUBSTITUTE($NC86,"~","~~"),"*","~*"),"?","~?"),'DADOS_RESTRICOES'!$M$2:$Q$54,4,FALSE),0)&gt;1,$OK86&amp;" e "&amp;$OL86&amp;" são as duas de frequência",""),IF(AND((COUNTIF($RK86:$RN86,"Rápido")+COUNTIF($OK86:$OL86,"Rápido"))&gt;0,(COUNTIF($MX86:$NA86,"Atrasar")+COUNTIF($OK86:$OL86,"Atrasar"))&gt;0),"Rápido não entra com Atrasar",""),IF(AND((COUNTIF($RK86:$RN86,"Reação")+COUNTIF($OK86:$OL86,"Reação"))&gt;0,(COUNTIF($RK86:$RN86,"Rápido")+COUNTIF($OK86:$OL86,"Rápido"))&gt;0),"Reação não entra com Rápido",""),IF(AND((COUNTIF($RK86:$RN86,"Reação")+COUNTIF($OK86:$OL86,"Reação"))&gt;0,(COUNTIF($RK86:$RN86,"Armado")+COUNTIF($OK86:$OL86,"Armado"))&gt;0),"Reação não entra com Armado",""),IF(AND((COUNTIF($RK86:$RN86,"Reação")+COUNTIF($OK86:$OL86,"Reação"))&gt;0,(COUNTIF($MX86:$NA86,"Atrasar")+COUNTIF($OK86:$OL86,"Atrasar"))&gt;0),"Reação não entra com Atrasar",""),IF(AND((COUNTIF($RK86:$RN86,"Reação")+COUNTIF($OK86:$OL86,"Reação"))&gt;0,(COUNTIF($MX86:$NA86,"Parado")+COUNTIF($OK86:$OL86,"Parado"))&gt;0),"Reação não entra com Parado",""),IF(AND((COUNTIF($MX86:$NA86,"Atrasar")+COUNTIF($OK86:$OL86,"Atrasar"))&gt;0,(COUNTIF($MX86:$NA86,"Parado")+COUNTIF($OK86:$OL86,"Parado"))&gt;0),"Atrasar não entra com Parado",""),IF(AND((COUNTIF($RK86:$RN86,"Armado")+COUNTIF($OK86:$OL86,"Armado"))&gt;0,(COUNTIF($MX86:$NA86,"Carregar")+COUNTIF($OK86:$OL86,"Carregar"))&gt;0),"Armado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Resistência",""),IF(AND(COUNTIF($RK86:$RN86,"Inescapável")&gt;0,OR($OU86&gt;1,$OV86&gt;0)),"Inescapável não aceita outra peça",""),IF(AND($MS86&gt;0,$PD86*IF(COUNTIF($RK86:$RN86,"Remate")&gt;0,1.25,1)+$PE86&gt;4*$MS86),($PD86*IF(COUNTIF($RK86:$RN86,"Remate")&gt;0,1.25,1)+$PE86)&amp;" dados somando repetições"&amp;IF(COUNTIF($RK86:$RN86,"Remate")&gt;0," e o Remate","")&amp;": o teto da Classe "&amp;$MS86&amp;" é "&amp;4*$MS86,""))),IF(AND($MX86&lt;&gt;"",COUNTIF('DADOS_MELHORIAS'!$O$2:$O$113,SUBSTITUTE(SUBSTITUTE(SUBSTITUTE($MX86,"~","~~"),"*","~*"),"?","~?"))=0),"Melhoria não cadastrada ou com erro: "&amp;$MX86,""),IF(AND($MY86&lt;&gt;"",COUNTIF('DADOS_MELHORIAS'!$O$2:$O$113,SUBSTITUTE(SUBSTITUTE(SUBSTITUTE($MY86,"~","~~"),"*","~*"),"?","~?"))=0),"Melhoria não cadastrada ou com erro: "&amp;$MY86,""),IF(AND($MZ86&lt;&gt;"",COUNTIF('DADOS_MELHORIAS'!$O$2:$O$113,SUBSTITUTE(SUBSTITUTE(SUBSTITUTE($MZ86,"~","~~"),"*","~*"),"?","~?"))=0),"Melhoria não cadastrada ou com erro: "&amp;$MZ86,""),IF(AND($NA86&lt;&gt;"",COUNTIF('DADOS_MELHORIAS'!$O$2:$O$113,SUBSTITUTE(SUBSTITUTE(SUBSTITUTE($NA86,"~","~~"),"*","~*"),"?","~?"))=0),"Melhoria não cadastrada ou com erro: "&amp;$NA86,""),IF(AND($NB86&lt;&gt;"",COUNTIF('DADOS_RESTRICOES'!$M$2:$M$54,SUBSTITUTE(SUBSTITUTE(SUBSTITUTE($NB86,"~","~~"),"*","~*"),"?","~?"))=0),"Restrição não cadastrada ou com erro: "&amp;$NB86,""),IF(AND($NC86&lt;&gt;"",COUNTIF('DADOS_RESTRICOES'!$M$2:$M$54,SUBSTITUTE(SUBSTITUTE(SUBSTITUTE($NC86,"~","~~"),"*","~*"),"?","~?"))=0),"Restrição não cadastrada ou com erro: "&amp;$NC86,"")))</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dela",IF(COUNTIF($OK86:$OL86,"Atrasar")&gt;0,"Sua Ação Completa",IF(COUNTIF($RK86:$RN86,"Rápido")&gt;0,"Sua Bônus",IF(COUNTIF($RK86:$RN86,"Reação")&gt;0,"Sua Reação","Sua Padrão")))&amp;" + a básica dela"&amp;IF(COUNTIF($RK86:$RN86,"Reação")&gt;0," e a coletiva","")&amp;IF(COUNTIF($OK86:$OL86,"Carregar")&gt;0," · em dois turnos","")))</f>
        <v/>
      </c>
      <c r="QC86" s="161">
        <f>IF($MW86&lt;&gt;"",$MW86,IF($NJ86=0,"",INDEX($AA$2:$AA$11,$NJ86)))</f>
        <v/>
      </c>
      <c r="QD86" s="161">
        <f>IF(OR($ND86=0,$NJ86=0),"",IF(COUNTIF($RK86:$RN86,"Inescapável")&gt;0,"Automático",IF($QC86="Ataque",IF($NH86="","Ataque","Ataque "&amp;IF(($NH86+2*IF(COUNTIF($RK86:$RN86,"Precisão")&gt;0,1,0))&gt;=0,"+","−")&amp;ABS(($NH86+2*IF(COUNTIF($RK86:$RN86,"Precisão")&gt;0,1,0))))&amp;IF($OD86&gt;0," · TR"&amp;IF($NI86="",""," CD "&amp;$NI86),""),IF(LEFT($QC86,2)="TR",$QC86&amp;IF($NI86="",""," · CD "&amp;$NI86)&amp;IF(COUNTIF($RK86:$RN86,"Certeiro")&gt;0,"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COUNTIF($RK86:$RN86,"Longe")+3*COUNTIF($RK86:$RN86,"Muito Longe")</f>
        <v/>
      </c>
      <c r="QG86" s="161">
        <f>COUNTIF($RK86:$RN86,"Maior")+3*COUNTIF($RK86:$RN86,"Muito Maior")</f>
        <v/>
      </c>
      <c r="QH86" s="161">
        <f>IF($NJ86=0,0,CHOOSE(1+INDEX($AC$2:$AC$11,$NJ86),0,$QF86,$QG86,$QF86+$QG86))</f>
        <v/>
      </c>
      <c r="QI86" s="161">
        <f>IF($NJ86=0,0,CHOOSE(1+INDEX($AD$2:$AD$11,$NJ86),0,$QF86,$QG86,$QF86+$QG86))</f>
        <v/>
      </c>
      <c r="QJ86" s="161">
        <f>IF(OR($ND86=0,$NJ86=0),"",INDEX($AI$2:$AN$41,($NJ86-1)*4+IF($MS86=0,1,IF($MS86&lt;=5,2,IF($MS86=6,3,4))),1+MIN(5,$QH86))&amp;INDEX($AO$2:$AT$41,($NJ86-1)*4+IF($MS86=0,1,IF($MS86&lt;=5,2,IF($MS86=6,3,4))),1+MIN(5,$QI86))&amp;IF(INDEX($AE$2:$AE$11,$NJ86)=1,IF(COUNTIF($RK86:$RN86,"Mais Um")&gt;0," · +"&amp;COUNTIF($RK86:$RN86,"Mais Um")&amp;IF(COUNTIF($RK86:$RN86,"Mais Um")&gt;1," alvos"," alvo"),"")&amp;IF(COUNTIF($RK86:$RN86,"Rajada")&gt;0,IF($MS86=0,"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c r="RK86">
        <f>IF($MX86="","",IFERROR(VLOOKUP(SUBSTITUTE(SUBSTITUTE(SUBSTITUTE($MX86,"~","~~"),"*","~*"),"?","~?"),'DADOS_MELHORIAS'!$O$2:$X$113,10,FALSE),$MX86))</f>
        <v/>
      </c>
      <c r="RL86">
        <f>IF($MY86="","",IFERROR(VLOOKUP(SUBSTITUTE(SUBSTITUTE(SUBSTITUTE($MY86,"~","~~"),"*","~*"),"?","~?"),'DADOS_MELHORIAS'!$O$2:$X$113,10,FALSE),$MY86))</f>
        <v/>
      </c>
      <c r="RM86">
        <f>IF($MZ86="","",IFERROR(VLOOKUP(SUBSTITUTE(SUBSTITUTE(SUBSTITUTE($MZ86,"~","~~"),"*","~*"),"?","~?"),'DADOS_MELHORIAS'!$O$2:$X$113,10,FALSE),$MZ86))</f>
        <v/>
      </c>
      <c r="RN86">
        <f>IF($NA86="","",IFERROR(VLOOKUP(SUBSTITUTE(SUBSTITUTE(SUBSTITUTE($NA86,"~","~~"),"*","~*"),"?","~?"),'DADOS_MELHORIAS'!$O$2:$X$113,10,FALSE),$NA86))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IFERROR(MATCH($MU87,$V$2:$V$11,0),0)</f>
        <v/>
      </c>
      <c r="NK87" s="161">
        <f>IFERROR(VLOOKUP(SUBSTITUTE(SUBSTITUTE(SUBSTITUTE($MX87,"~","~~"),"*","~*"),"?","~?"),'DADOS_MELHORIAS'!$AG$2:$AL$113,2,FALSE),"")</f>
        <v/>
      </c>
      <c r="NL87" s="161">
        <f>IFERROR(VLOOKUP(SUBSTITUTE(SUBSTITUTE(SUBSTITUTE($MY87,"~","~~"),"*","~*"),"?","~?"),'DADOS_MELHORIAS'!$AG$2:$AL$113,2,FALSE),"")</f>
        <v/>
      </c>
      <c r="NM87" s="161">
        <f>IFERROR(VLOOKUP(SUBSTITUTE(SUBSTITUTE(SUBSTITUTE($MZ87,"~","~~"),"*","~*"),"?","~?"),'DADOS_MELHORIAS'!$AG$2:$AL$113,2,FALSE),"")</f>
        <v/>
      </c>
      <c r="NN87" s="161">
        <f>IFERROR(VLOOKUP(SUBSTITUTE(SUBSTITUTE(SUBSTITUTE($NA87,"~","~~"),"*","~*"),"?","~?"),'DADOS_MELHORIAS'!$AG$2:$AL$113,2,FALSE),"")</f>
        <v/>
      </c>
      <c r="NO87" s="161">
        <f>IFERROR(VLOOKUP(SUBSTITUTE(SUBSTITUTE(SUBSTITUTE($MX87,"~","~~"),"*","~*"),"?","~?"),'DADOS_MELHORIAS'!$AG$2:$AL$113,3,FALSE),0)</f>
        <v/>
      </c>
      <c r="NP87" s="161">
        <f>IFERROR(VLOOKUP(SUBSTITUTE(SUBSTITUTE(SUBSTITUTE($MY87,"~","~~"),"*","~*"),"?","~?"),'DADOS_MELHORIAS'!$AG$2:$AL$113,3,FALSE),0)</f>
        <v/>
      </c>
      <c r="NQ87" s="161">
        <f>IFERROR(VLOOKUP(SUBSTITUTE(SUBSTITUTE(SUBSTITUTE($MZ87,"~","~~"),"*","~*"),"?","~?"),'DADOS_MELHORIAS'!$AG$2:$AL$113,3,FALSE),0)</f>
        <v/>
      </c>
      <c r="NR87" s="161">
        <f>IFERROR(VLOOKUP(SUBSTITUTE(SUBSTITUTE(SUBSTITUTE($NA87,"~","~~"),"*","~*"),"?","~?"),'DADOS_MELHORIAS'!$AG$2:$AL$113,3,FALSE),0)</f>
        <v/>
      </c>
      <c r="NS87" s="161">
        <f>IF($MS87=0,0,IF($NJ87=0,0,INDEX($X$2:$X$11,$NJ87)))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IF($NJ87=0,0,IF(INDEX($W$2:$W$11,$NJ87)="",0,IF((COUNTIF(INDEX($EL$2:$EP$13,$MO87,0),INDEX($W$2:$W$11,$NJ87))+COUNTIF(INDEX($QV$2:$QY$13,$MO87,0),INDEX($W$2:$W$11,$NJ87)))=0,1,0)))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SUBSTITUTE(SUBSTITUTE(SUBSTITUTE($MX87,"~","~~"),"*","~*"),"?","~?"),'DADOS_MELHORIAS'!$AG$2:$AL$113,4,FALSE),0)+IFERROR(VLOOKUP(SUBSTITUTE(SUBSTITUTE(SUBSTITUTE($MY87,"~","~~"),"*","~*"),"?","~?"),'DADOS_MELHORIAS'!$AG$2:$AL$113,4,FALSE),0)+IFERROR(VLOOKUP(SUBSTITUTE(SUBSTITUTE(SUBSTITUTE($MZ87,"~","~~"),"*","~*"),"?","~?"),'DADOS_MELHORIAS'!$AG$2:$AL$113,4,FALSE),0)+IFERROR(VLOOKUP(SUBSTITUTE(SUBSTITUTE(SUBSTITUTE($NA87,"~","~~"),"*","~*"),"?","~?"),'DADOS_MELHORIAS'!$AG$2:$AL$113,4,FALSE),0)</f>
        <v/>
      </c>
      <c r="OD87" s="161">
        <f>IFERROR(VLOOKUP(SUBSTITUTE(SUBSTITUTE(SUBSTITUTE($MX87,"~","~~"),"*","~*"),"?","~?"),'DADOS_MELHORIAS'!$AG$2:$AL$113,6,FALSE),0)+IFERROR(VLOOKUP(SUBSTITUTE(SUBSTITUTE(SUBSTITUTE($MY87,"~","~~"),"*","~*"),"?","~?"),'DADOS_MELHORIAS'!$AG$2:$AL$113,6,FALSE),0)+IFERROR(VLOOKUP(SUBSTITUTE(SUBSTITUTE(SUBSTITUTE($MZ87,"~","~~"),"*","~*"),"?","~?"),'DADOS_MELHORIAS'!$AG$2:$AL$113,6,FALSE),0)+IFERROR(VLOOKUP(SUBSTITUTE(SUBSTITUTE(SUBSTITUTE($NA87,"~","~~"),"*","~*"),"?","~?"),'DADOS_MELHORIAS'!$AG$2:$AL$113,6,FALSE),0)</f>
        <v/>
      </c>
      <c r="OE87" s="161">
        <f>TEXTJOIN(", ",TRUE,IF(IFERROR(VLOOKUP(SUBSTITUTE(SUBSTITUTE(SUBSTITUTE($MX87,"~","~~"),"*","~*"),"?","~?"),'DADOS_MELHORIAS'!$AG$2:$AL$113,5,FALSE),0)=1,$MX87,""),IF(IFERROR(VLOOKUP(SUBSTITUTE(SUBSTITUTE(SUBSTITUTE($MY87,"~","~~"),"*","~*"),"?","~?"),'DADOS_MELHORIAS'!$AG$2:$AL$113,5,FALSE),0)=1,$MY87,""),IF(IFERROR(VLOOKUP(SUBSTITUTE(SUBSTITUTE(SUBSTITUTE($MZ87,"~","~~"),"*","~*"),"?","~?"),'DADOS_MELHORIAS'!$AG$2:$AL$113,5,FALSE),0)=1,$MZ87,""),IF(IFERROR(VLOOKUP(SUBSTITUTE(SUBSTITUTE(SUBSTITUTE($NA87,"~","~~"),"*","~*"),"?","~?"),'DADOS_MELHORIAS'!$AG$2:$AL$113,5,FALSE),0)=1,$NA87,""))</f>
        <v/>
      </c>
      <c r="OF87" s="161">
        <f>IF($NJ87=0,0,INDEX($Y$2:$Y$11,$NJ87))</f>
        <v/>
      </c>
      <c r="OG87" s="161">
        <f>IF($NJ87=0,0,INDEX($Z$2:$Z$11,$NJ87))</f>
        <v/>
      </c>
      <c r="OH87" s="161">
        <f>IF($NJ87=0,0,INDEX($AB$2:$AB$11,$NJ87))</f>
        <v/>
      </c>
      <c r="OI87" s="161">
        <f>IFERROR(VLOOKUP(SUBSTITUTE(SUBSTITUTE(SUBSTITUTE($NB87,"~","~~"),"*","~*"),"?","~?"),'DADOS_RESTRICOES'!$M$2:$Q$54,3,FALSE),0)</f>
        <v/>
      </c>
      <c r="OJ87" s="161">
        <f>IFERROR(VLOOKUP(SUBSTITUTE(SUBSTITUTE(SUBSTITUTE($NC87,"~","~~"),"*","~*"),"?","~?"),'DADOS_RESTRICOES'!$M$2:$Q$54,3,FALSE),0)</f>
        <v/>
      </c>
      <c r="OK87" s="161">
        <f>IFERROR(VLOOKUP(SUBSTITUTE(SUBSTITUTE(SUBSTITUTE($NB87,"~","~~"),"*","~*"),"?","~?"),'DADOS_RESTRICOES'!$M$2:$Q$54,2,FALSE),"")</f>
        <v/>
      </c>
      <c r="OL87" s="161">
        <f>IFERROR(VLOOKUP(SUBSTITUTE(SUBSTITUTE(SUBSTITUTE($NC87,"~","~~"),"*","~*"),"?","~?"),'DADOS_RESTRICOES'!$M$2:$Q$54,2,FALSE),"")</f>
        <v/>
      </c>
      <c r="OM87" s="161">
        <f>COUNTIF($NS87:$NW87,1)</f>
        <v/>
      </c>
      <c r="ON87" s="161">
        <f>COUNTIF($NS87:$NW87,2)</f>
        <v/>
      </c>
      <c r="OO87" s="161">
        <f>COUNTIF($NS87:$NW87,3)</f>
        <v/>
      </c>
      <c r="OP87" s="161">
        <f>COUNTIF($NS87:$NW87,4)</f>
        <v/>
      </c>
      <c r="OQ87" s="161">
        <f>COUNTIF($NS87:$NW87,5)</f>
        <v/>
      </c>
      <c r="OR87" s="161">
        <f>COUNTIF($NS87:$NW87,6)</f>
        <v/>
      </c>
      <c r="OS87" s="161">
        <f>COUNTIF($OI87:$OJ87,1)</f>
        <v/>
      </c>
      <c r="OT87" s="161">
        <f>COUNTIF($OI87:$OJ87,2)+$OF87</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IF($MS87=0,0,(IF(COUNTIF($RK87:$RN87,"Salto")&gt;0,1,0)+IF(COUNTIF($RK87:$RN87,"Queima")&gt;0,1,0)+IF(COUNTIF($RK87:$RN87,"Estilhaço")&gt;0,1,0))*FLOOR($PD87/2,1))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SUBSTITUTE(SUBSTITUTE(SUBSTITUTE($NB87,"~","~~"),"*","~*"),"?","~?"),'DADOS_RESTRICOES'!$M$2:$Q$54,4,FALSE),0)+IFERROR(VLOOKUP(SUBSTITUTE(SUBSTITUTE(SUBSTITUTE($NC87,"~","~~"),"*","~*"),"?","~?"),'DADOS_RESTRICOES'!$M$2:$Q$54,4,FALSE),0)&gt;1,$OK87&amp;" e "&amp;$OL87&amp;" são as duas de frequência",""),IF(AND((COUNTIF($RK87:$RN87,"Rápido")+COUNTIF($OK87:$OL87,"Rápido"))&gt;0,(COUNTIF($MX87:$NA87,"Atrasar")+COUNTIF($OK87:$OL87,"Atrasar"))&gt;0),"Rápido não entra com Atrasar",""),IF(AND((COUNTIF($RK87:$RN87,"Reação")+COUNTIF($OK87:$OL87,"Reação"))&gt;0,(COUNTIF($RK87:$RN87,"Rápido")+COUNTIF($OK87:$OL87,"Rápido"))&gt;0),"Reação não entra com Rápido",""),IF(AND((COUNTIF($RK87:$RN87,"Reação")+COUNTIF($OK87:$OL87,"Reação"))&gt;0,(COUNTIF($RK87:$RN87,"Armado")+COUNTIF($OK87:$OL87,"Armado"))&gt;0),"Reação não entra com Armado",""),IF(AND((COUNTIF($RK87:$RN87,"Reação")+COUNTIF($OK87:$OL87,"Reação"))&gt;0,(COUNTIF($MX87:$NA87,"Atrasar")+COUNTIF($OK87:$OL87,"Atrasar"))&gt;0),"Reação não entra com Atrasar",""),IF(AND((COUNTIF($RK87:$RN87,"Reação")+COUNTIF($OK87:$OL87,"Reação"))&gt;0,(COUNTIF($MX87:$NA87,"Parado")+COUNTIF($OK87:$OL87,"Parado"))&gt;0),"Reação não entra com Parado",""),IF(AND((COUNTIF($MX87:$NA87,"Atrasar")+COUNTIF($OK87:$OL87,"Atrasar"))&gt;0,(COUNTIF($MX87:$NA87,"Parado")+COUNTIF($OK87:$OL87,"Parado"))&gt;0),"Atrasar não entra com Parado",""),IF(AND((COUNTIF($RK87:$RN87,"Armado")+COUNTIF($OK87:$OL87,"Armado"))&gt;0,(COUNTIF($MX87:$NA87,"Carregar")+COUNTIF($OK87:$OL87,"Carregar"))&gt;0),"Armado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Resistência",""),IF(AND(COUNTIF($RK87:$RN87,"Inescapável")&gt;0,OR($OU87&gt;1,$OV87&gt;0)),"Inescapável não aceita outra peça",""),IF(AND($MS87&gt;0,$PD87*IF(COUNTIF($RK87:$RN87,"Remate")&gt;0,1.25,1)+$PE87&gt;4*$MS87),($PD87*IF(COUNTIF($RK87:$RN87,"Remate")&gt;0,1.25,1)+$PE87)&amp;" dados somando repetições"&amp;IF(COUNTIF($RK87:$RN87,"Remate")&gt;0," e o Remate","")&amp;": o teto da Classe "&amp;$MS87&amp;" é "&amp;4*$MS87,""))),IF(AND($MX87&lt;&gt;"",COUNTIF('DADOS_MELHORIAS'!$O$2:$O$113,SUBSTITUTE(SUBSTITUTE(SUBSTITUTE($MX87,"~","~~"),"*","~*"),"?","~?"))=0),"Melhoria não cadastrada ou com erro: "&amp;$MX87,""),IF(AND($MY87&lt;&gt;"",COUNTIF('DADOS_MELHORIAS'!$O$2:$O$113,SUBSTITUTE(SUBSTITUTE(SUBSTITUTE($MY87,"~","~~"),"*","~*"),"?","~?"))=0),"Melhoria não cadastrada ou com erro: "&amp;$MY87,""),IF(AND($MZ87&lt;&gt;"",COUNTIF('DADOS_MELHORIAS'!$O$2:$O$113,SUBSTITUTE(SUBSTITUTE(SUBSTITUTE($MZ87,"~","~~"),"*","~*"),"?","~?"))=0),"Melhoria não cadastrada ou com erro: "&amp;$MZ87,""),IF(AND($NA87&lt;&gt;"",COUNTIF('DADOS_MELHORIAS'!$O$2:$O$113,SUBSTITUTE(SUBSTITUTE(SUBSTITUTE($NA87,"~","~~"),"*","~*"),"?","~?"))=0),"Melhoria não cadastrada ou com erro: "&amp;$NA87,""),IF(AND($NB87&lt;&gt;"",COUNTIF('DADOS_RESTRICOES'!$M$2:$M$54,SUBSTITUTE(SUBSTITUTE(SUBSTITUTE($NB87,"~","~~"),"*","~*"),"?","~?"))=0),"Restrição não cadastrada ou com erro: "&amp;$NB87,""),IF(AND($NC87&lt;&gt;"",COUNTIF('DADOS_RESTRICOES'!$M$2:$M$54,SUBSTITUTE(SUBSTITUTE(SUBSTITUTE($NC87,"~","~~"),"*","~*"),"?","~?"))=0),"Restrição não cadastrada ou com erro: "&amp;$NC87,"")))</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dela",IF(COUNTIF($OK87:$OL87,"Atrasar")&gt;0,"Sua Ação Completa",IF(COUNTIF($RK87:$RN87,"Rápido")&gt;0,"Sua Bônus",IF(COUNTIF($RK87:$RN87,"Reação")&gt;0,"Sua Reação","Sua Padrão")))&amp;" + a básica dela"&amp;IF(COUNTIF($RK87:$RN87,"Reação")&gt;0," e a coletiva","")&amp;IF(COUNTIF($OK87:$OL87,"Carregar")&gt;0," · em dois turnos","")))</f>
        <v/>
      </c>
      <c r="QC87" s="161">
        <f>IF($MW87&lt;&gt;"",$MW87,IF($NJ87=0,"",INDEX($AA$2:$AA$11,$NJ87)))</f>
        <v/>
      </c>
      <c r="QD87" s="161">
        <f>IF(OR($ND87=0,$NJ87=0),"",IF(COUNTIF($RK87:$RN87,"Inescapável")&gt;0,"Automático",IF($QC87="Ataque",IF($NH87="","Ataque","Ataque "&amp;IF(($NH87+2*IF(COUNTIF($RK87:$RN87,"Precisão")&gt;0,1,0))&gt;=0,"+","−")&amp;ABS(($NH87+2*IF(COUNTIF($RK87:$RN87,"Precisão")&gt;0,1,0))))&amp;IF($OD87&gt;0," · TR"&amp;IF($NI87="",""," CD "&amp;$NI87),""),IF(LEFT($QC87,2)="TR",$QC87&amp;IF($NI87="",""," · CD "&amp;$NI87)&amp;IF(COUNTIF($RK87:$RN87,"Certeiro")&gt;0,"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COUNTIF($RK87:$RN87,"Longe")+3*COUNTIF($RK87:$RN87,"Muito Longe")</f>
        <v/>
      </c>
      <c r="QG87" s="161">
        <f>COUNTIF($RK87:$RN87,"Maior")+3*COUNTIF($RK87:$RN87,"Muito Maior")</f>
        <v/>
      </c>
      <c r="QH87" s="161">
        <f>IF($NJ87=0,0,CHOOSE(1+INDEX($AC$2:$AC$11,$NJ87),0,$QF87,$QG87,$QF87+$QG87))</f>
        <v/>
      </c>
      <c r="QI87" s="161">
        <f>IF($NJ87=0,0,CHOOSE(1+INDEX($AD$2:$AD$11,$NJ87),0,$QF87,$QG87,$QF87+$QG87))</f>
        <v/>
      </c>
      <c r="QJ87" s="161">
        <f>IF(OR($ND87=0,$NJ87=0),"",INDEX($AI$2:$AN$41,($NJ87-1)*4+IF($MS87=0,1,IF($MS87&lt;=5,2,IF($MS87=6,3,4))),1+MIN(5,$QH87))&amp;INDEX($AO$2:$AT$41,($NJ87-1)*4+IF($MS87=0,1,IF($MS87&lt;=5,2,IF($MS87=6,3,4))),1+MIN(5,$QI87))&amp;IF(INDEX($AE$2:$AE$11,$NJ87)=1,IF(COUNTIF($RK87:$RN87,"Mais Um")&gt;0," · +"&amp;COUNTIF($RK87:$RN87,"Mais Um")&amp;IF(COUNTIF($RK87:$RN87,"Mais Um")&gt;1," alvos"," alvo"),"")&amp;IF(COUNTIF($RK87:$RN87,"Rajada")&gt;0,IF($MS87=0,"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c r="RK87">
        <f>IF($MX87="","",IFERROR(VLOOKUP(SUBSTITUTE(SUBSTITUTE(SUBSTITUTE($MX87,"~","~~"),"*","~*"),"?","~?"),'DADOS_MELHORIAS'!$O$2:$X$113,10,FALSE),$MX87))</f>
        <v/>
      </c>
      <c r="RL87">
        <f>IF($MY87="","",IFERROR(VLOOKUP(SUBSTITUTE(SUBSTITUTE(SUBSTITUTE($MY87,"~","~~"),"*","~*"),"?","~?"),'DADOS_MELHORIAS'!$O$2:$X$113,10,FALSE),$MY87))</f>
        <v/>
      </c>
      <c r="RM87">
        <f>IF($MZ87="","",IFERROR(VLOOKUP(SUBSTITUTE(SUBSTITUTE(SUBSTITUTE($MZ87,"~","~~"),"*","~*"),"?","~?"),'DADOS_MELHORIAS'!$O$2:$X$113,10,FALSE),$MZ87))</f>
        <v/>
      </c>
      <c r="RN87">
        <f>IF($NA87="","",IFERROR(VLOOKUP(SUBSTITUTE(SUBSTITUTE(SUBSTITUTE($NA87,"~","~~"),"*","~*"),"?","~?"),'DADOS_MELHORIAS'!$O$2:$X$113,10,FALSE),$NA87))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IFERROR(MATCH($MU88,$V$2:$V$11,0),0)</f>
        <v/>
      </c>
      <c r="NK88" s="161">
        <f>IFERROR(VLOOKUP(SUBSTITUTE(SUBSTITUTE(SUBSTITUTE($MX88,"~","~~"),"*","~*"),"?","~?"),'DADOS_MELHORIAS'!$AG$2:$AL$113,2,FALSE),"")</f>
        <v/>
      </c>
      <c r="NL88" s="161">
        <f>IFERROR(VLOOKUP(SUBSTITUTE(SUBSTITUTE(SUBSTITUTE($MY88,"~","~~"),"*","~*"),"?","~?"),'DADOS_MELHORIAS'!$AG$2:$AL$113,2,FALSE),"")</f>
        <v/>
      </c>
      <c r="NM88" s="161">
        <f>IFERROR(VLOOKUP(SUBSTITUTE(SUBSTITUTE(SUBSTITUTE($MZ88,"~","~~"),"*","~*"),"?","~?"),'DADOS_MELHORIAS'!$AG$2:$AL$113,2,FALSE),"")</f>
        <v/>
      </c>
      <c r="NN88" s="161">
        <f>IFERROR(VLOOKUP(SUBSTITUTE(SUBSTITUTE(SUBSTITUTE($NA88,"~","~~"),"*","~*"),"?","~?"),'DADOS_MELHORIAS'!$AG$2:$AL$113,2,FALSE),"")</f>
        <v/>
      </c>
      <c r="NO88" s="161">
        <f>IFERROR(VLOOKUP(SUBSTITUTE(SUBSTITUTE(SUBSTITUTE($MX88,"~","~~"),"*","~*"),"?","~?"),'DADOS_MELHORIAS'!$AG$2:$AL$113,3,FALSE),0)</f>
        <v/>
      </c>
      <c r="NP88" s="161">
        <f>IFERROR(VLOOKUP(SUBSTITUTE(SUBSTITUTE(SUBSTITUTE($MY88,"~","~~"),"*","~*"),"?","~?"),'DADOS_MELHORIAS'!$AG$2:$AL$113,3,FALSE),0)</f>
        <v/>
      </c>
      <c r="NQ88" s="161">
        <f>IFERROR(VLOOKUP(SUBSTITUTE(SUBSTITUTE(SUBSTITUTE($MZ88,"~","~~"),"*","~*"),"?","~?"),'DADOS_MELHORIAS'!$AG$2:$AL$113,3,FALSE),0)</f>
        <v/>
      </c>
      <c r="NR88" s="161">
        <f>IFERROR(VLOOKUP(SUBSTITUTE(SUBSTITUTE(SUBSTITUTE($NA88,"~","~~"),"*","~*"),"?","~?"),'DADOS_MELHORIAS'!$AG$2:$AL$113,3,FALSE),0)</f>
        <v/>
      </c>
      <c r="NS88" s="161">
        <f>IF($MS88=0,0,IF($NJ88=0,0,INDEX($X$2:$X$11,$NJ88)))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IF($NJ88=0,0,IF(INDEX($W$2:$W$11,$NJ88)="",0,IF((COUNTIF(INDEX($EL$2:$EP$13,$MO88,0),INDEX($W$2:$W$11,$NJ88))+COUNTIF(INDEX($QV$2:$QY$13,$MO88,0),INDEX($W$2:$W$11,$NJ88)))=0,1,0)))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SUBSTITUTE(SUBSTITUTE(SUBSTITUTE($MX88,"~","~~"),"*","~*"),"?","~?"),'DADOS_MELHORIAS'!$AG$2:$AL$113,4,FALSE),0)+IFERROR(VLOOKUP(SUBSTITUTE(SUBSTITUTE(SUBSTITUTE($MY88,"~","~~"),"*","~*"),"?","~?"),'DADOS_MELHORIAS'!$AG$2:$AL$113,4,FALSE),0)+IFERROR(VLOOKUP(SUBSTITUTE(SUBSTITUTE(SUBSTITUTE($MZ88,"~","~~"),"*","~*"),"?","~?"),'DADOS_MELHORIAS'!$AG$2:$AL$113,4,FALSE),0)+IFERROR(VLOOKUP(SUBSTITUTE(SUBSTITUTE(SUBSTITUTE($NA88,"~","~~"),"*","~*"),"?","~?"),'DADOS_MELHORIAS'!$AG$2:$AL$113,4,FALSE),0)</f>
        <v/>
      </c>
      <c r="OD88" s="161">
        <f>IFERROR(VLOOKUP(SUBSTITUTE(SUBSTITUTE(SUBSTITUTE($MX88,"~","~~"),"*","~*"),"?","~?"),'DADOS_MELHORIAS'!$AG$2:$AL$113,6,FALSE),0)+IFERROR(VLOOKUP(SUBSTITUTE(SUBSTITUTE(SUBSTITUTE($MY88,"~","~~"),"*","~*"),"?","~?"),'DADOS_MELHORIAS'!$AG$2:$AL$113,6,FALSE),0)+IFERROR(VLOOKUP(SUBSTITUTE(SUBSTITUTE(SUBSTITUTE($MZ88,"~","~~"),"*","~*"),"?","~?"),'DADOS_MELHORIAS'!$AG$2:$AL$113,6,FALSE),0)+IFERROR(VLOOKUP(SUBSTITUTE(SUBSTITUTE(SUBSTITUTE($NA88,"~","~~"),"*","~*"),"?","~?"),'DADOS_MELHORIAS'!$AG$2:$AL$113,6,FALSE),0)</f>
        <v/>
      </c>
      <c r="OE88" s="161">
        <f>TEXTJOIN(", ",TRUE,IF(IFERROR(VLOOKUP(SUBSTITUTE(SUBSTITUTE(SUBSTITUTE($MX88,"~","~~"),"*","~*"),"?","~?"),'DADOS_MELHORIAS'!$AG$2:$AL$113,5,FALSE),0)=1,$MX88,""),IF(IFERROR(VLOOKUP(SUBSTITUTE(SUBSTITUTE(SUBSTITUTE($MY88,"~","~~"),"*","~*"),"?","~?"),'DADOS_MELHORIAS'!$AG$2:$AL$113,5,FALSE),0)=1,$MY88,""),IF(IFERROR(VLOOKUP(SUBSTITUTE(SUBSTITUTE(SUBSTITUTE($MZ88,"~","~~"),"*","~*"),"?","~?"),'DADOS_MELHORIAS'!$AG$2:$AL$113,5,FALSE),0)=1,$MZ88,""),IF(IFERROR(VLOOKUP(SUBSTITUTE(SUBSTITUTE(SUBSTITUTE($NA88,"~","~~"),"*","~*"),"?","~?"),'DADOS_MELHORIAS'!$AG$2:$AL$113,5,FALSE),0)=1,$NA88,""))</f>
        <v/>
      </c>
      <c r="OF88" s="161">
        <f>IF($NJ88=0,0,INDEX($Y$2:$Y$11,$NJ88))</f>
        <v/>
      </c>
      <c r="OG88" s="161">
        <f>IF($NJ88=0,0,INDEX($Z$2:$Z$11,$NJ88))</f>
        <v/>
      </c>
      <c r="OH88" s="161">
        <f>IF($NJ88=0,0,INDEX($AB$2:$AB$11,$NJ88))</f>
        <v/>
      </c>
      <c r="OI88" s="161">
        <f>IFERROR(VLOOKUP(SUBSTITUTE(SUBSTITUTE(SUBSTITUTE($NB88,"~","~~"),"*","~*"),"?","~?"),'DADOS_RESTRICOES'!$M$2:$Q$54,3,FALSE),0)</f>
        <v/>
      </c>
      <c r="OJ88" s="161">
        <f>IFERROR(VLOOKUP(SUBSTITUTE(SUBSTITUTE(SUBSTITUTE($NC88,"~","~~"),"*","~*"),"?","~?"),'DADOS_RESTRICOES'!$M$2:$Q$54,3,FALSE),0)</f>
        <v/>
      </c>
      <c r="OK88" s="161">
        <f>IFERROR(VLOOKUP(SUBSTITUTE(SUBSTITUTE(SUBSTITUTE($NB88,"~","~~"),"*","~*"),"?","~?"),'DADOS_RESTRICOES'!$M$2:$Q$54,2,FALSE),"")</f>
        <v/>
      </c>
      <c r="OL88" s="161">
        <f>IFERROR(VLOOKUP(SUBSTITUTE(SUBSTITUTE(SUBSTITUTE($NC88,"~","~~"),"*","~*"),"?","~?"),'DADOS_RESTRICOES'!$M$2:$Q$54,2,FALSE),"")</f>
        <v/>
      </c>
      <c r="OM88" s="161">
        <f>COUNTIF($NS88:$NW88,1)</f>
        <v/>
      </c>
      <c r="ON88" s="161">
        <f>COUNTIF($NS88:$NW88,2)</f>
        <v/>
      </c>
      <c r="OO88" s="161">
        <f>COUNTIF($NS88:$NW88,3)</f>
        <v/>
      </c>
      <c r="OP88" s="161">
        <f>COUNTIF($NS88:$NW88,4)</f>
        <v/>
      </c>
      <c r="OQ88" s="161">
        <f>COUNTIF($NS88:$NW88,5)</f>
        <v/>
      </c>
      <c r="OR88" s="161">
        <f>COUNTIF($NS88:$NW88,6)</f>
        <v/>
      </c>
      <c r="OS88" s="161">
        <f>COUNTIF($OI88:$OJ88,1)</f>
        <v/>
      </c>
      <c r="OT88" s="161">
        <f>COUNTIF($OI88:$OJ88,2)+$OF88</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IF($MS88=0,0,(IF(COUNTIF($RK88:$RN88,"Salto")&gt;0,1,0)+IF(COUNTIF($RK88:$RN88,"Queima")&gt;0,1,0)+IF(COUNTIF($RK88:$RN88,"Estilhaço")&gt;0,1,0))*FLOOR($PD88/2,1))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SUBSTITUTE(SUBSTITUTE(SUBSTITUTE($NB88,"~","~~"),"*","~*"),"?","~?"),'DADOS_RESTRICOES'!$M$2:$Q$54,4,FALSE),0)+IFERROR(VLOOKUP(SUBSTITUTE(SUBSTITUTE(SUBSTITUTE($NC88,"~","~~"),"*","~*"),"?","~?"),'DADOS_RESTRICOES'!$M$2:$Q$54,4,FALSE),0)&gt;1,$OK88&amp;" e "&amp;$OL88&amp;" são as duas de frequência",""),IF(AND((COUNTIF($RK88:$RN88,"Rápido")+COUNTIF($OK88:$OL88,"Rápido"))&gt;0,(COUNTIF($MX88:$NA88,"Atrasar")+COUNTIF($OK88:$OL88,"Atrasar"))&gt;0),"Rápido não entra com Atrasar",""),IF(AND((COUNTIF($RK88:$RN88,"Reação")+COUNTIF($OK88:$OL88,"Reação"))&gt;0,(COUNTIF($RK88:$RN88,"Rápido")+COUNTIF($OK88:$OL88,"Rápido"))&gt;0),"Reação não entra com Rápido",""),IF(AND((COUNTIF($RK88:$RN88,"Reação")+COUNTIF($OK88:$OL88,"Reação"))&gt;0,(COUNTIF($RK88:$RN88,"Armado")+COUNTIF($OK88:$OL88,"Armado"))&gt;0),"Reação não entra com Armado",""),IF(AND((COUNTIF($RK88:$RN88,"Reação")+COUNTIF($OK88:$OL88,"Reação"))&gt;0,(COUNTIF($MX88:$NA88,"Atrasar")+COUNTIF($OK88:$OL88,"Atrasar"))&gt;0),"Reação não entra com Atrasar",""),IF(AND((COUNTIF($RK88:$RN88,"Reação")+COUNTIF($OK88:$OL88,"Reação"))&gt;0,(COUNTIF($MX88:$NA88,"Parado")+COUNTIF($OK88:$OL88,"Parado"))&gt;0),"Reação não entra com Parado",""),IF(AND((COUNTIF($MX88:$NA88,"Atrasar")+COUNTIF($OK88:$OL88,"Atrasar"))&gt;0,(COUNTIF($MX88:$NA88,"Parado")+COUNTIF($OK88:$OL88,"Parado"))&gt;0),"Atrasar não entra com Parado",""),IF(AND((COUNTIF($RK88:$RN88,"Armado")+COUNTIF($OK88:$OL88,"Armado"))&gt;0,(COUNTIF($MX88:$NA88,"Carregar")+COUNTIF($OK88:$OL88,"Carregar"))&gt;0),"Armado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Resistência",""),IF(AND(COUNTIF($RK88:$RN88,"Inescapável")&gt;0,OR($OU88&gt;1,$OV88&gt;0)),"Inescapável não aceita outra peça",""),IF(AND($MS88&gt;0,$PD88*IF(COUNTIF($RK88:$RN88,"Remate")&gt;0,1.25,1)+$PE88&gt;4*$MS88),($PD88*IF(COUNTIF($RK88:$RN88,"Remate")&gt;0,1.25,1)+$PE88)&amp;" dados somando repetições"&amp;IF(COUNTIF($RK88:$RN88,"Remate")&gt;0," e o Remate","")&amp;": o teto da Classe "&amp;$MS88&amp;" é "&amp;4*$MS88,""))),IF(AND($MX88&lt;&gt;"",COUNTIF('DADOS_MELHORIAS'!$O$2:$O$113,SUBSTITUTE(SUBSTITUTE(SUBSTITUTE($MX88,"~","~~"),"*","~*"),"?","~?"))=0),"Melhoria não cadastrada ou com erro: "&amp;$MX88,""),IF(AND($MY88&lt;&gt;"",COUNTIF('DADOS_MELHORIAS'!$O$2:$O$113,SUBSTITUTE(SUBSTITUTE(SUBSTITUTE($MY88,"~","~~"),"*","~*"),"?","~?"))=0),"Melhoria não cadastrada ou com erro: "&amp;$MY88,""),IF(AND($MZ88&lt;&gt;"",COUNTIF('DADOS_MELHORIAS'!$O$2:$O$113,SUBSTITUTE(SUBSTITUTE(SUBSTITUTE($MZ88,"~","~~"),"*","~*"),"?","~?"))=0),"Melhoria não cadastrada ou com erro: "&amp;$MZ88,""),IF(AND($NA88&lt;&gt;"",COUNTIF('DADOS_MELHORIAS'!$O$2:$O$113,SUBSTITUTE(SUBSTITUTE(SUBSTITUTE($NA88,"~","~~"),"*","~*"),"?","~?"))=0),"Melhoria não cadastrada ou com erro: "&amp;$NA88,""),IF(AND($NB88&lt;&gt;"",COUNTIF('DADOS_RESTRICOES'!$M$2:$M$54,SUBSTITUTE(SUBSTITUTE(SUBSTITUTE($NB88,"~","~~"),"*","~*"),"?","~?"))=0),"Restrição não cadastrada ou com erro: "&amp;$NB88,""),IF(AND($NC88&lt;&gt;"",COUNTIF('DADOS_RESTRICOES'!$M$2:$M$54,SUBSTITUTE(SUBSTITUTE(SUBSTITUTE($NC88,"~","~~"),"*","~*"),"?","~?"))=0),"Restrição não cadastrada ou com erro: "&amp;$NC88,"")))</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dela",IF(COUNTIF($OK88:$OL88,"Atrasar")&gt;0,"Sua Ação Completa",IF(COUNTIF($RK88:$RN88,"Rápido")&gt;0,"Sua Bônus",IF(COUNTIF($RK88:$RN88,"Reação")&gt;0,"Sua Reação","Sua Padrão")))&amp;" + a básica dela"&amp;IF(COUNTIF($RK88:$RN88,"Reação")&gt;0," e a coletiva","")&amp;IF(COUNTIF($OK88:$OL88,"Carregar")&gt;0," · em dois turnos","")))</f>
        <v/>
      </c>
      <c r="QC88" s="161">
        <f>IF($MW88&lt;&gt;"",$MW88,IF($NJ88=0,"",INDEX($AA$2:$AA$11,$NJ88)))</f>
        <v/>
      </c>
      <c r="QD88" s="161">
        <f>IF(OR($ND88=0,$NJ88=0),"",IF(COUNTIF($RK88:$RN88,"Inescapável")&gt;0,"Automático",IF($QC88="Ataque",IF($NH88="","Ataque","Ataque "&amp;IF(($NH88+2*IF(COUNTIF($RK88:$RN88,"Precisão")&gt;0,1,0))&gt;=0,"+","−")&amp;ABS(($NH88+2*IF(COUNTIF($RK88:$RN88,"Precisão")&gt;0,1,0))))&amp;IF($OD88&gt;0," · TR"&amp;IF($NI88="",""," CD "&amp;$NI88),""),IF(LEFT($QC88,2)="TR",$QC88&amp;IF($NI88="",""," · CD "&amp;$NI88)&amp;IF(COUNTIF($RK88:$RN88,"Certeiro")&gt;0,"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COUNTIF($RK88:$RN88,"Longe")+3*COUNTIF($RK88:$RN88,"Muito Longe")</f>
        <v/>
      </c>
      <c r="QG88" s="161">
        <f>COUNTIF($RK88:$RN88,"Maior")+3*COUNTIF($RK88:$RN88,"Muito Maior")</f>
        <v/>
      </c>
      <c r="QH88" s="161">
        <f>IF($NJ88=0,0,CHOOSE(1+INDEX($AC$2:$AC$11,$NJ88),0,$QF88,$QG88,$QF88+$QG88))</f>
        <v/>
      </c>
      <c r="QI88" s="161">
        <f>IF($NJ88=0,0,CHOOSE(1+INDEX($AD$2:$AD$11,$NJ88),0,$QF88,$QG88,$QF88+$QG88))</f>
        <v/>
      </c>
      <c r="QJ88" s="161">
        <f>IF(OR($ND88=0,$NJ88=0),"",INDEX($AI$2:$AN$41,($NJ88-1)*4+IF($MS88=0,1,IF($MS88&lt;=5,2,IF($MS88=6,3,4))),1+MIN(5,$QH88))&amp;INDEX($AO$2:$AT$41,($NJ88-1)*4+IF($MS88=0,1,IF($MS88&lt;=5,2,IF($MS88=6,3,4))),1+MIN(5,$QI88))&amp;IF(INDEX($AE$2:$AE$11,$NJ88)=1,IF(COUNTIF($RK88:$RN88,"Mais Um")&gt;0," · +"&amp;COUNTIF($RK88:$RN88,"Mais Um")&amp;IF(COUNTIF($RK88:$RN88,"Mais Um")&gt;1," alvos"," alvo"),"")&amp;IF(COUNTIF($RK88:$RN88,"Rajada")&gt;0,IF($MS88=0,"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c r="RK88">
        <f>IF($MX88="","",IFERROR(VLOOKUP(SUBSTITUTE(SUBSTITUTE(SUBSTITUTE($MX88,"~","~~"),"*","~*"),"?","~?"),'DADOS_MELHORIAS'!$O$2:$X$113,10,FALSE),$MX88))</f>
        <v/>
      </c>
      <c r="RL88">
        <f>IF($MY88="","",IFERROR(VLOOKUP(SUBSTITUTE(SUBSTITUTE(SUBSTITUTE($MY88,"~","~~"),"*","~*"),"?","~?"),'DADOS_MELHORIAS'!$O$2:$X$113,10,FALSE),$MY88))</f>
        <v/>
      </c>
      <c r="RM88">
        <f>IF($MZ88="","",IFERROR(VLOOKUP(SUBSTITUTE(SUBSTITUTE(SUBSTITUTE($MZ88,"~","~~"),"*","~*"),"?","~?"),'DADOS_MELHORIAS'!$O$2:$X$113,10,FALSE),$MZ88))</f>
        <v/>
      </c>
      <c r="RN88">
        <f>IF($NA88="","",IFERROR(VLOOKUP(SUBSTITUTE(SUBSTITUTE(SUBSTITUTE($NA88,"~","~~"),"*","~*"),"?","~?"),'DADOS_MELHORIAS'!$O$2:$X$113,10,FALSE),$NA88))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IFERROR(MATCH($MU89,$V$2:$V$11,0),0)</f>
        <v/>
      </c>
      <c r="NK89" s="161">
        <f>IFERROR(VLOOKUP(SUBSTITUTE(SUBSTITUTE(SUBSTITUTE($MX89,"~","~~"),"*","~*"),"?","~?"),'DADOS_MELHORIAS'!$AG$2:$AL$113,2,FALSE),"")</f>
        <v/>
      </c>
      <c r="NL89" s="161">
        <f>IFERROR(VLOOKUP(SUBSTITUTE(SUBSTITUTE(SUBSTITUTE($MY89,"~","~~"),"*","~*"),"?","~?"),'DADOS_MELHORIAS'!$AG$2:$AL$113,2,FALSE),"")</f>
        <v/>
      </c>
      <c r="NM89" s="161">
        <f>IFERROR(VLOOKUP(SUBSTITUTE(SUBSTITUTE(SUBSTITUTE($MZ89,"~","~~"),"*","~*"),"?","~?"),'DADOS_MELHORIAS'!$AG$2:$AL$113,2,FALSE),"")</f>
        <v/>
      </c>
      <c r="NN89" s="161">
        <f>IFERROR(VLOOKUP(SUBSTITUTE(SUBSTITUTE(SUBSTITUTE($NA89,"~","~~"),"*","~*"),"?","~?"),'DADOS_MELHORIAS'!$AG$2:$AL$113,2,FALSE),"")</f>
        <v/>
      </c>
      <c r="NO89" s="161">
        <f>IFERROR(VLOOKUP(SUBSTITUTE(SUBSTITUTE(SUBSTITUTE($MX89,"~","~~"),"*","~*"),"?","~?"),'DADOS_MELHORIAS'!$AG$2:$AL$113,3,FALSE),0)</f>
        <v/>
      </c>
      <c r="NP89" s="161">
        <f>IFERROR(VLOOKUP(SUBSTITUTE(SUBSTITUTE(SUBSTITUTE($MY89,"~","~~"),"*","~*"),"?","~?"),'DADOS_MELHORIAS'!$AG$2:$AL$113,3,FALSE),0)</f>
        <v/>
      </c>
      <c r="NQ89" s="161">
        <f>IFERROR(VLOOKUP(SUBSTITUTE(SUBSTITUTE(SUBSTITUTE($MZ89,"~","~~"),"*","~*"),"?","~?"),'DADOS_MELHORIAS'!$AG$2:$AL$113,3,FALSE),0)</f>
        <v/>
      </c>
      <c r="NR89" s="161">
        <f>IFERROR(VLOOKUP(SUBSTITUTE(SUBSTITUTE(SUBSTITUTE($NA89,"~","~~"),"*","~*"),"?","~?"),'DADOS_MELHORIAS'!$AG$2:$AL$113,3,FALSE),0)</f>
        <v/>
      </c>
      <c r="NS89" s="161">
        <f>IF($MS89=0,0,IF($NJ89=0,0,INDEX($X$2:$X$11,$NJ89)))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IF($NJ89=0,0,IF(INDEX($W$2:$W$11,$NJ89)="",0,IF((COUNTIF(INDEX($EL$2:$EP$13,$MO89,0),INDEX($W$2:$W$11,$NJ89))+COUNTIF(INDEX($QV$2:$QY$13,$MO89,0),INDEX($W$2:$W$11,$NJ89)))=0,1,0)))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SUBSTITUTE(SUBSTITUTE(SUBSTITUTE($MX89,"~","~~"),"*","~*"),"?","~?"),'DADOS_MELHORIAS'!$AG$2:$AL$113,4,FALSE),0)+IFERROR(VLOOKUP(SUBSTITUTE(SUBSTITUTE(SUBSTITUTE($MY89,"~","~~"),"*","~*"),"?","~?"),'DADOS_MELHORIAS'!$AG$2:$AL$113,4,FALSE),0)+IFERROR(VLOOKUP(SUBSTITUTE(SUBSTITUTE(SUBSTITUTE($MZ89,"~","~~"),"*","~*"),"?","~?"),'DADOS_MELHORIAS'!$AG$2:$AL$113,4,FALSE),0)+IFERROR(VLOOKUP(SUBSTITUTE(SUBSTITUTE(SUBSTITUTE($NA89,"~","~~"),"*","~*"),"?","~?"),'DADOS_MELHORIAS'!$AG$2:$AL$113,4,FALSE),0)</f>
        <v/>
      </c>
      <c r="OD89" s="161">
        <f>IFERROR(VLOOKUP(SUBSTITUTE(SUBSTITUTE(SUBSTITUTE($MX89,"~","~~"),"*","~*"),"?","~?"),'DADOS_MELHORIAS'!$AG$2:$AL$113,6,FALSE),0)+IFERROR(VLOOKUP(SUBSTITUTE(SUBSTITUTE(SUBSTITUTE($MY89,"~","~~"),"*","~*"),"?","~?"),'DADOS_MELHORIAS'!$AG$2:$AL$113,6,FALSE),0)+IFERROR(VLOOKUP(SUBSTITUTE(SUBSTITUTE(SUBSTITUTE($MZ89,"~","~~"),"*","~*"),"?","~?"),'DADOS_MELHORIAS'!$AG$2:$AL$113,6,FALSE),0)+IFERROR(VLOOKUP(SUBSTITUTE(SUBSTITUTE(SUBSTITUTE($NA89,"~","~~"),"*","~*"),"?","~?"),'DADOS_MELHORIAS'!$AG$2:$AL$113,6,FALSE),0)</f>
        <v/>
      </c>
      <c r="OE89" s="161">
        <f>TEXTJOIN(", ",TRUE,IF(IFERROR(VLOOKUP(SUBSTITUTE(SUBSTITUTE(SUBSTITUTE($MX89,"~","~~"),"*","~*"),"?","~?"),'DADOS_MELHORIAS'!$AG$2:$AL$113,5,FALSE),0)=1,$MX89,""),IF(IFERROR(VLOOKUP(SUBSTITUTE(SUBSTITUTE(SUBSTITUTE($MY89,"~","~~"),"*","~*"),"?","~?"),'DADOS_MELHORIAS'!$AG$2:$AL$113,5,FALSE),0)=1,$MY89,""),IF(IFERROR(VLOOKUP(SUBSTITUTE(SUBSTITUTE(SUBSTITUTE($MZ89,"~","~~"),"*","~*"),"?","~?"),'DADOS_MELHORIAS'!$AG$2:$AL$113,5,FALSE),0)=1,$MZ89,""),IF(IFERROR(VLOOKUP(SUBSTITUTE(SUBSTITUTE(SUBSTITUTE($NA89,"~","~~"),"*","~*"),"?","~?"),'DADOS_MELHORIAS'!$AG$2:$AL$113,5,FALSE),0)=1,$NA89,""))</f>
        <v/>
      </c>
      <c r="OF89" s="161">
        <f>IF($NJ89=0,0,INDEX($Y$2:$Y$11,$NJ89))</f>
        <v/>
      </c>
      <c r="OG89" s="161">
        <f>IF($NJ89=0,0,INDEX($Z$2:$Z$11,$NJ89))</f>
        <v/>
      </c>
      <c r="OH89" s="161">
        <f>IF($NJ89=0,0,INDEX($AB$2:$AB$11,$NJ89))</f>
        <v/>
      </c>
      <c r="OI89" s="161">
        <f>IFERROR(VLOOKUP(SUBSTITUTE(SUBSTITUTE(SUBSTITUTE($NB89,"~","~~"),"*","~*"),"?","~?"),'DADOS_RESTRICOES'!$M$2:$Q$54,3,FALSE),0)</f>
        <v/>
      </c>
      <c r="OJ89" s="161">
        <f>IFERROR(VLOOKUP(SUBSTITUTE(SUBSTITUTE(SUBSTITUTE($NC89,"~","~~"),"*","~*"),"?","~?"),'DADOS_RESTRICOES'!$M$2:$Q$54,3,FALSE),0)</f>
        <v/>
      </c>
      <c r="OK89" s="161">
        <f>IFERROR(VLOOKUP(SUBSTITUTE(SUBSTITUTE(SUBSTITUTE($NB89,"~","~~"),"*","~*"),"?","~?"),'DADOS_RESTRICOES'!$M$2:$Q$54,2,FALSE),"")</f>
        <v/>
      </c>
      <c r="OL89" s="161">
        <f>IFERROR(VLOOKUP(SUBSTITUTE(SUBSTITUTE(SUBSTITUTE($NC89,"~","~~"),"*","~*"),"?","~?"),'DADOS_RESTRICOES'!$M$2:$Q$54,2,FALSE),"")</f>
        <v/>
      </c>
      <c r="OM89" s="161">
        <f>COUNTIF($NS89:$NW89,1)</f>
        <v/>
      </c>
      <c r="ON89" s="161">
        <f>COUNTIF($NS89:$NW89,2)</f>
        <v/>
      </c>
      <c r="OO89" s="161">
        <f>COUNTIF($NS89:$NW89,3)</f>
        <v/>
      </c>
      <c r="OP89" s="161">
        <f>COUNTIF($NS89:$NW89,4)</f>
        <v/>
      </c>
      <c r="OQ89" s="161">
        <f>COUNTIF($NS89:$NW89,5)</f>
        <v/>
      </c>
      <c r="OR89" s="161">
        <f>COUNTIF($NS89:$NW89,6)</f>
        <v/>
      </c>
      <c r="OS89" s="161">
        <f>COUNTIF($OI89:$OJ89,1)</f>
        <v/>
      </c>
      <c r="OT89" s="161">
        <f>COUNTIF($OI89:$OJ89,2)+$OF89</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IF($MS89=0,0,(IF(COUNTIF($RK89:$RN89,"Salto")&gt;0,1,0)+IF(COUNTIF($RK89:$RN89,"Queima")&gt;0,1,0)+IF(COUNTIF($RK89:$RN89,"Estilhaço")&gt;0,1,0))*FLOOR($PD89/2,1))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SUBSTITUTE(SUBSTITUTE(SUBSTITUTE($NB89,"~","~~"),"*","~*"),"?","~?"),'DADOS_RESTRICOES'!$M$2:$Q$54,4,FALSE),0)+IFERROR(VLOOKUP(SUBSTITUTE(SUBSTITUTE(SUBSTITUTE($NC89,"~","~~"),"*","~*"),"?","~?"),'DADOS_RESTRICOES'!$M$2:$Q$54,4,FALSE),0)&gt;1,$OK89&amp;" e "&amp;$OL89&amp;" são as duas de frequência",""),IF(AND((COUNTIF($RK89:$RN89,"Rápido")+COUNTIF($OK89:$OL89,"Rápido"))&gt;0,(COUNTIF($MX89:$NA89,"Atrasar")+COUNTIF($OK89:$OL89,"Atrasar"))&gt;0),"Rápido não entra com Atrasar",""),IF(AND((COUNTIF($RK89:$RN89,"Reação")+COUNTIF($OK89:$OL89,"Reação"))&gt;0,(COUNTIF($RK89:$RN89,"Rápido")+COUNTIF($OK89:$OL89,"Rápido"))&gt;0),"Reação não entra com Rápido",""),IF(AND((COUNTIF($RK89:$RN89,"Reação")+COUNTIF($OK89:$OL89,"Reação"))&gt;0,(COUNTIF($RK89:$RN89,"Armado")+COUNTIF($OK89:$OL89,"Armado"))&gt;0),"Reação não entra com Armado",""),IF(AND((COUNTIF($RK89:$RN89,"Reação")+COUNTIF($OK89:$OL89,"Reação"))&gt;0,(COUNTIF($MX89:$NA89,"Atrasar")+COUNTIF($OK89:$OL89,"Atrasar"))&gt;0),"Reação não entra com Atrasar",""),IF(AND((COUNTIF($RK89:$RN89,"Reação")+COUNTIF($OK89:$OL89,"Reação"))&gt;0,(COUNTIF($MX89:$NA89,"Parado")+COUNTIF($OK89:$OL89,"Parado"))&gt;0),"Reação não entra com Parado",""),IF(AND((COUNTIF($MX89:$NA89,"Atrasar")+COUNTIF($OK89:$OL89,"Atrasar"))&gt;0,(COUNTIF($MX89:$NA89,"Parado")+COUNTIF($OK89:$OL89,"Parado"))&gt;0),"Atrasar não entra com Parado",""),IF(AND((COUNTIF($RK89:$RN89,"Armado")+COUNTIF($OK89:$OL89,"Armado"))&gt;0,(COUNTIF($MX89:$NA89,"Carregar")+COUNTIF($OK89:$OL89,"Carregar"))&gt;0),"Armado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Resistência",""),IF(AND(COUNTIF($RK89:$RN89,"Inescapável")&gt;0,OR($OU89&gt;1,$OV89&gt;0)),"Inescapável não aceita outra peça",""),IF(AND($MS89&gt;0,$PD89*IF(COUNTIF($RK89:$RN89,"Remate")&gt;0,1.25,1)+$PE89&gt;4*$MS89),($PD89*IF(COUNTIF($RK89:$RN89,"Remate")&gt;0,1.25,1)+$PE89)&amp;" dados somando repetições"&amp;IF(COUNTIF($RK89:$RN89,"Remate")&gt;0," e o Remate","")&amp;": o teto da Classe "&amp;$MS89&amp;" é "&amp;4*$MS89,""))),IF(AND($MX89&lt;&gt;"",COUNTIF('DADOS_MELHORIAS'!$O$2:$O$113,SUBSTITUTE(SUBSTITUTE(SUBSTITUTE($MX89,"~","~~"),"*","~*"),"?","~?"))=0),"Melhoria não cadastrada ou com erro: "&amp;$MX89,""),IF(AND($MY89&lt;&gt;"",COUNTIF('DADOS_MELHORIAS'!$O$2:$O$113,SUBSTITUTE(SUBSTITUTE(SUBSTITUTE($MY89,"~","~~"),"*","~*"),"?","~?"))=0),"Melhoria não cadastrada ou com erro: "&amp;$MY89,""),IF(AND($MZ89&lt;&gt;"",COUNTIF('DADOS_MELHORIAS'!$O$2:$O$113,SUBSTITUTE(SUBSTITUTE(SUBSTITUTE($MZ89,"~","~~"),"*","~*"),"?","~?"))=0),"Melhoria não cadastrada ou com erro: "&amp;$MZ89,""),IF(AND($NA89&lt;&gt;"",COUNTIF('DADOS_MELHORIAS'!$O$2:$O$113,SUBSTITUTE(SUBSTITUTE(SUBSTITUTE($NA89,"~","~~"),"*","~*"),"?","~?"))=0),"Melhoria não cadastrada ou com erro: "&amp;$NA89,""),IF(AND($NB89&lt;&gt;"",COUNTIF('DADOS_RESTRICOES'!$M$2:$M$54,SUBSTITUTE(SUBSTITUTE(SUBSTITUTE($NB89,"~","~~"),"*","~*"),"?","~?"))=0),"Restrição não cadastrada ou com erro: "&amp;$NB89,""),IF(AND($NC89&lt;&gt;"",COUNTIF('DADOS_RESTRICOES'!$M$2:$M$54,SUBSTITUTE(SUBSTITUTE(SUBSTITUTE($NC89,"~","~~"),"*","~*"),"?","~?"))=0),"Restrição não cadastrada ou com erro: "&amp;$NC89,"")))</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dela",IF(COUNTIF($OK89:$OL89,"Atrasar")&gt;0,"Sua Ação Completa",IF(COUNTIF($RK89:$RN89,"Rápido")&gt;0,"Sua Bônus",IF(COUNTIF($RK89:$RN89,"Reação")&gt;0,"Sua Reação","Sua Padrão")))&amp;" + a básica dela"&amp;IF(COUNTIF($RK89:$RN89,"Reação")&gt;0," e a coletiva","")&amp;IF(COUNTIF($OK89:$OL89,"Carregar")&gt;0," · em dois turnos","")))</f>
        <v/>
      </c>
      <c r="QC89" s="161">
        <f>IF($MW89&lt;&gt;"",$MW89,IF($NJ89=0,"",INDEX($AA$2:$AA$11,$NJ89)))</f>
        <v/>
      </c>
      <c r="QD89" s="161">
        <f>IF(OR($ND89=0,$NJ89=0),"",IF(COUNTIF($RK89:$RN89,"Inescapável")&gt;0,"Automático",IF($QC89="Ataque",IF($NH89="","Ataque","Ataque "&amp;IF(($NH89+2*IF(COUNTIF($RK89:$RN89,"Precisão")&gt;0,1,0))&gt;=0,"+","−")&amp;ABS(($NH89+2*IF(COUNTIF($RK89:$RN89,"Precisão")&gt;0,1,0))))&amp;IF($OD89&gt;0," · TR"&amp;IF($NI89="",""," CD "&amp;$NI89),""),IF(LEFT($QC89,2)="TR",$QC89&amp;IF($NI89="",""," · CD "&amp;$NI89)&amp;IF(COUNTIF($RK89:$RN89,"Certeiro")&gt;0,"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COUNTIF($RK89:$RN89,"Longe")+3*COUNTIF($RK89:$RN89,"Muito Longe")</f>
        <v/>
      </c>
      <c r="QG89" s="161">
        <f>COUNTIF($RK89:$RN89,"Maior")+3*COUNTIF($RK89:$RN89,"Muito Maior")</f>
        <v/>
      </c>
      <c r="QH89" s="161">
        <f>IF($NJ89=0,0,CHOOSE(1+INDEX($AC$2:$AC$11,$NJ89),0,$QF89,$QG89,$QF89+$QG89))</f>
        <v/>
      </c>
      <c r="QI89" s="161">
        <f>IF($NJ89=0,0,CHOOSE(1+INDEX($AD$2:$AD$11,$NJ89),0,$QF89,$QG89,$QF89+$QG89))</f>
        <v/>
      </c>
      <c r="QJ89" s="161">
        <f>IF(OR($ND89=0,$NJ89=0),"",INDEX($AI$2:$AN$41,($NJ89-1)*4+IF($MS89=0,1,IF($MS89&lt;=5,2,IF($MS89=6,3,4))),1+MIN(5,$QH89))&amp;INDEX($AO$2:$AT$41,($NJ89-1)*4+IF($MS89=0,1,IF($MS89&lt;=5,2,IF($MS89=6,3,4))),1+MIN(5,$QI89))&amp;IF(INDEX($AE$2:$AE$11,$NJ89)=1,IF(COUNTIF($RK89:$RN89,"Mais Um")&gt;0," · +"&amp;COUNTIF($RK89:$RN89,"Mais Um")&amp;IF(COUNTIF($RK89:$RN89,"Mais Um")&gt;1," alvos"," alvo"),"")&amp;IF(COUNTIF($RK89:$RN89,"Rajada")&gt;0,IF($MS89=0,"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c r="RK89">
        <f>IF($MX89="","",IFERROR(VLOOKUP(SUBSTITUTE(SUBSTITUTE(SUBSTITUTE($MX89,"~","~~"),"*","~*"),"?","~?"),'DADOS_MELHORIAS'!$O$2:$X$113,10,FALSE),$MX89))</f>
        <v/>
      </c>
      <c r="RL89">
        <f>IF($MY89="","",IFERROR(VLOOKUP(SUBSTITUTE(SUBSTITUTE(SUBSTITUTE($MY89,"~","~~"),"*","~*"),"?","~?"),'DADOS_MELHORIAS'!$O$2:$X$113,10,FALSE),$MY89))</f>
        <v/>
      </c>
      <c r="RM89">
        <f>IF($MZ89="","",IFERROR(VLOOKUP(SUBSTITUTE(SUBSTITUTE(SUBSTITUTE($MZ89,"~","~~"),"*","~*"),"?","~?"),'DADOS_MELHORIAS'!$O$2:$X$113,10,FALSE),$MZ89))</f>
        <v/>
      </c>
      <c r="RN89">
        <f>IF($NA89="","",IFERROR(VLOOKUP(SUBSTITUTE(SUBSTITUTE(SUBSTITUTE($NA89,"~","~~"),"*","~*"),"?","~?"),'DADOS_MELHORIAS'!$O$2:$X$113,10,FALSE),$NA89))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IFERROR(MATCH($MU90,$V$2:$V$11,0),0)</f>
        <v/>
      </c>
      <c r="NK90" s="161">
        <f>IFERROR(VLOOKUP(SUBSTITUTE(SUBSTITUTE(SUBSTITUTE($MX90,"~","~~"),"*","~*"),"?","~?"),'DADOS_MELHORIAS'!$AG$2:$AL$113,2,FALSE),"")</f>
        <v/>
      </c>
      <c r="NL90" s="161">
        <f>IFERROR(VLOOKUP(SUBSTITUTE(SUBSTITUTE(SUBSTITUTE($MY90,"~","~~"),"*","~*"),"?","~?"),'DADOS_MELHORIAS'!$AG$2:$AL$113,2,FALSE),"")</f>
        <v/>
      </c>
      <c r="NM90" s="161">
        <f>IFERROR(VLOOKUP(SUBSTITUTE(SUBSTITUTE(SUBSTITUTE($MZ90,"~","~~"),"*","~*"),"?","~?"),'DADOS_MELHORIAS'!$AG$2:$AL$113,2,FALSE),"")</f>
        <v/>
      </c>
      <c r="NN90" s="161">
        <f>IFERROR(VLOOKUP(SUBSTITUTE(SUBSTITUTE(SUBSTITUTE($NA90,"~","~~"),"*","~*"),"?","~?"),'DADOS_MELHORIAS'!$AG$2:$AL$113,2,FALSE),"")</f>
        <v/>
      </c>
      <c r="NO90" s="161">
        <f>IFERROR(VLOOKUP(SUBSTITUTE(SUBSTITUTE(SUBSTITUTE($MX90,"~","~~"),"*","~*"),"?","~?"),'DADOS_MELHORIAS'!$AG$2:$AL$113,3,FALSE),0)</f>
        <v/>
      </c>
      <c r="NP90" s="161">
        <f>IFERROR(VLOOKUP(SUBSTITUTE(SUBSTITUTE(SUBSTITUTE($MY90,"~","~~"),"*","~*"),"?","~?"),'DADOS_MELHORIAS'!$AG$2:$AL$113,3,FALSE),0)</f>
        <v/>
      </c>
      <c r="NQ90" s="161">
        <f>IFERROR(VLOOKUP(SUBSTITUTE(SUBSTITUTE(SUBSTITUTE($MZ90,"~","~~"),"*","~*"),"?","~?"),'DADOS_MELHORIAS'!$AG$2:$AL$113,3,FALSE),0)</f>
        <v/>
      </c>
      <c r="NR90" s="161">
        <f>IFERROR(VLOOKUP(SUBSTITUTE(SUBSTITUTE(SUBSTITUTE($NA90,"~","~~"),"*","~*"),"?","~?"),'DADOS_MELHORIAS'!$AG$2:$AL$113,3,FALSE),0)</f>
        <v/>
      </c>
      <c r="NS90" s="161">
        <f>IF($MS90=0,0,IF($NJ90=0,0,INDEX($X$2:$X$11,$NJ90)))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IF($NJ90=0,0,IF(INDEX($W$2:$W$11,$NJ90)="",0,IF((COUNTIF(INDEX($EL$2:$EP$13,$MO90,0),INDEX($W$2:$W$11,$NJ90))+COUNTIF(INDEX($QV$2:$QY$13,$MO90,0),INDEX($W$2:$W$11,$NJ90)))=0,1,0)))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SUBSTITUTE(SUBSTITUTE(SUBSTITUTE($MX90,"~","~~"),"*","~*"),"?","~?"),'DADOS_MELHORIAS'!$AG$2:$AL$113,4,FALSE),0)+IFERROR(VLOOKUP(SUBSTITUTE(SUBSTITUTE(SUBSTITUTE($MY90,"~","~~"),"*","~*"),"?","~?"),'DADOS_MELHORIAS'!$AG$2:$AL$113,4,FALSE),0)+IFERROR(VLOOKUP(SUBSTITUTE(SUBSTITUTE(SUBSTITUTE($MZ90,"~","~~"),"*","~*"),"?","~?"),'DADOS_MELHORIAS'!$AG$2:$AL$113,4,FALSE),0)+IFERROR(VLOOKUP(SUBSTITUTE(SUBSTITUTE(SUBSTITUTE($NA90,"~","~~"),"*","~*"),"?","~?"),'DADOS_MELHORIAS'!$AG$2:$AL$113,4,FALSE),0)</f>
        <v/>
      </c>
      <c r="OD90" s="161">
        <f>IFERROR(VLOOKUP(SUBSTITUTE(SUBSTITUTE(SUBSTITUTE($MX90,"~","~~"),"*","~*"),"?","~?"),'DADOS_MELHORIAS'!$AG$2:$AL$113,6,FALSE),0)+IFERROR(VLOOKUP(SUBSTITUTE(SUBSTITUTE(SUBSTITUTE($MY90,"~","~~"),"*","~*"),"?","~?"),'DADOS_MELHORIAS'!$AG$2:$AL$113,6,FALSE),0)+IFERROR(VLOOKUP(SUBSTITUTE(SUBSTITUTE(SUBSTITUTE($MZ90,"~","~~"),"*","~*"),"?","~?"),'DADOS_MELHORIAS'!$AG$2:$AL$113,6,FALSE),0)+IFERROR(VLOOKUP(SUBSTITUTE(SUBSTITUTE(SUBSTITUTE($NA90,"~","~~"),"*","~*"),"?","~?"),'DADOS_MELHORIAS'!$AG$2:$AL$113,6,FALSE),0)</f>
        <v/>
      </c>
      <c r="OE90" s="161">
        <f>TEXTJOIN(", ",TRUE,IF(IFERROR(VLOOKUP(SUBSTITUTE(SUBSTITUTE(SUBSTITUTE($MX90,"~","~~"),"*","~*"),"?","~?"),'DADOS_MELHORIAS'!$AG$2:$AL$113,5,FALSE),0)=1,$MX90,""),IF(IFERROR(VLOOKUP(SUBSTITUTE(SUBSTITUTE(SUBSTITUTE($MY90,"~","~~"),"*","~*"),"?","~?"),'DADOS_MELHORIAS'!$AG$2:$AL$113,5,FALSE),0)=1,$MY90,""),IF(IFERROR(VLOOKUP(SUBSTITUTE(SUBSTITUTE(SUBSTITUTE($MZ90,"~","~~"),"*","~*"),"?","~?"),'DADOS_MELHORIAS'!$AG$2:$AL$113,5,FALSE),0)=1,$MZ90,""),IF(IFERROR(VLOOKUP(SUBSTITUTE(SUBSTITUTE(SUBSTITUTE($NA90,"~","~~"),"*","~*"),"?","~?"),'DADOS_MELHORIAS'!$AG$2:$AL$113,5,FALSE),0)=1,$NA90,""))</f>
        <v/>
      </c>
      <c r="OF90" s="161">
        <f>IF($NJ90=0,0,INDEX($Y$2:$Y$11,$NJ90))</f>
        <v/>
      </c>
      <c r="OG90" s="161">
        <f>IF($NJ90=0,0,INDEX($Z$2:$Z$11,$NJ90))</f>
        <v/>
      </c>
      <c r="OH90" s="161">
        <f>IF($NJ90=0,0,INDEX($AB$2:$AB$11,$NJ90))</f>
        <v/>
      </c>
      <c r="OI90" s="161">
        <f>IFERROR(VLOOKUP(SUBSTITUTE(SUBSTITUTE(SUBSTITUTE($NB90,"~","~~"),"*","~*"),"?","~?"),'DADOS_RESTRICOES'!$M$2:$Q$54,3,FALSE),0)</f>
        <v/>
      </c>
      <c r="OJ90" s="161">
        <f>IFERROR(VLOOKUP(SUBSTITUTE(SUBSTITUTE(SUBSTITUTE($NC90,"~","~~"),"*","~*"),"?","~?"),'DADOS_RESTRICOES'!$M$2:$Q$54,3,FALSE),0)</f>
        <v/>
      </c>
      <c r="OK90" s="161">
        <f>IFERROR(VLOOKUP(SUBSTITUTE(SUBSTITUTE(SUBSTITUTE($NB90,"~","~~"),"*","~*"),"?","~?"),'DADOS_RESTRICOES'!$M$2:$Q$54,2,FALSE),"")</f>
        <v/>
      </c>
      <c r="OL90" s="161">
        <f>IFERROR(VLOOKUP(SUBSTITUTE(SUBSTITUTE(SUBSTITUTE($NC90,"~","~~"),"*","~*"),"?","~?"),'DADOS_RESTRICOES'!$M$2:$Q$54,2,FALSE),"")</f>
        <v/>
      </c>
      <c r="OM90" s="161">
        <f>COUNTIF($NS90:$NW90,1)</f>
        <v/>
      </c>
      <c r="ON90" s="161">
        <f>COUNTIF($NS90:$NW90,2)</f>
        <v/>
      </c>
      <c r="OO90" s="161">
        <f>COUNTIF($NS90:$NW90,3)</f>
        <v/>
      </c>
      <c r="OP90" s="161">
        <f>COUNTIF($NS90:$NW90,4)</f>
        <v/>
      </c>
      <c r="OQ90" s="161">
        <f>COUNTIF($NS90:$NW90,5)</f>
        <v/>
      </c>
      <c r="OR90" s="161">
        <f>COUNTIF($NS90:$NW90,6)</f>
        <v/>
      </c>
      <c r="OS90" s="161">
        <f>COUNTIF($OI90:$OJ90,1)</f>
        <v/>
      </c>
      <c r="OT90" s="161">
        <f>COUNTIF($OI90:$OJ90,2)+$OF90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IF($MS90=0,0,(IF(COUNTIF($RK90:$RN90,"Salto")&gt;0,1,0)+IF(COUNTIF($RK90:$RN90,"Queima")&gt;0,1,0)+IF(COUNTIF($RK90:$RN90,"Estilhaço")&gt;0,1,0))*FLOOR($PD90/2,1))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SUBSTITUTE(SUBSTITUTE(SUBSTITUTE($NB90,"~","~~"),"*","~*"),"?","~?"),'DADOS_RESTRICOES'!$M$2:$Q$54,4,FALSE),0)+IFERROR(VLOOKUP(SUBSTITUTE(SUBSTITUTE(SUBSTITUTE($NC90,"~","~~"),"*","~*"),"?","~?"),'DADOS_RESTRICOES'!$M$2:$Q$54,4,FALSE),0)&gt;1,$OK90&amp;" e "&amp;$OL90&amp;" são as duas de frequência",""),IF(AND((COUNTIF($RK90:$RN90,"Rápido")+COUNTIF($OK90:$OL90,"Rápido"))&gt;0,(COUNTIF($MX90:$NA90,"Atrasar")+COUNTIF($OK90:$OL90,"Atrasar"))&gt;0),"Rápido não entra com Atrasar",""),IF(AND((COUNTIF($RK90:$RN90,"Reação")+COUNTIF($OK90:$OL90,"Reação"))&gt;0,(COUNTIF($RK90:$RN90,"Rápido")+COUNTIF($OK90:$OL90,"Rápido"))&gt;0),"Reação não entra com Rápido",""),IF(AND((COUNTIF($RK90:$RN90,"Reação")+COUNTIF($OK90:$OL90,"Reação"))&gt;0,(COUNTIF($RK90:$RN90,"Armado")+COUNTIF($OK90:$OL90,"Armado"))&gt;0),"Reação não entra com Armado",""),IF(AND((COUNTIF($RK90:$RN90,"Reação")+COUNTIF($OK90:$OL90,"Reação"))&gt;0,(COUNTIF($MX90:$NA90,"Atrasar")+COUNTIF($OK90:$OL90,"Atrasar"))&gt;0),"Reação não entra com Atrasar",""),IF(AND((COUNTIF($RK90:$RN90,"Reação")+COUNTIF($OK90:$OL90,"Reação"))&gt;0,(COUNTIF($MX90:$NA90,"Parado")+COUNTIF($OK90:$OL90,"Parado"))&gt;0),"Reação não entra com Parado",""),IF(AND((COUNTIF($MX90:$NA90,"Atrasar")+COUNTIF($OK90:$OL90,"Atrasar"))&gt;0,(COUNTIF($MX90:$NA90,"Parado")+COUNTIF($OK90:$OL90,"Parado"))&gt;0),"Atrasar não entra com Parado",""),IF(AND((COUNTIF($RK90:$RN90,"Armado")+COUNTIF($OK90:$OL90,"Armado"))&gt;0,(COUNTIF($MX90:$NA90,"Carregar")+COUNTIF($OK90:$OL90,"Carregar"))&gt;0),"Armado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Resistência",""),IF(AND(COUNTIF($RK90:$RN90,"Inescapável")&gt;0,OR($OU90&gt;1,$OV90&gt;0)),"Inescapável não aceita outra peça",""),IF(AND($MS90&gt;0,$PD90*IF(COUNTIF($RK90:$RN90,"Remate")&gt;0,1.25,1)+$PE90&gt;4*$MS90),($PD90*IF(COUNTIF($RK90:$RN90,"Remate")&gt;0,1.25,1)+$PE90)&amp;" dados somando repetições"&amp;IF(COUNTIF($RK90:$RN90,"Remate")&gt;0," e o Remate","")&amp;": o teto da Classe "&amp;$MS90&amp;" é "&amp;4*$MS90,""))),IF(AND($MX90&lt;&gt;"",COUNTIF('DADOS_MELHORIAS'!$O$2:$O$113,SUBSTITUTE(SUBSTITUTE(SUBSTITUTE($MX90,"~","~~"),"*","~*"),"?","~?"))=0),"Melhoria não cadastrada ou com erro: "&amp;$MX90,""),IF(AND($MY90&lt;&gt;"",COUNTIF('DADOS_MELHORIAS'!$O$2:$O$113,SUBSTITUTE(SUBSTITUTE(SUBSTITUTE($MY90,"~","~~"),"*","~*"),"?","~?"))=0),"Melhoria não cadastrada ou com erro: "&amp;$MY90,""),IF(AND($MZ90&lt;&gt;"",COUNTIF('DADOS_MELHORIAS'!$O$2:$O$113,SUBSTITUTE(SUBSTITUTE(SUBSTITUTE($MZ90,"~","~~"),"*","~*"),"?","~?"))=0),"Melhoria não cadastrada ou com erro: "&amp;$MZ90,""),IF(AND($NA90&lt;&gt;"",COUNTIF('DADOS_MELHORIAS'!$O$2:$O$113,SUBSTITUTE(SUBSTITUTE(SUBSTITUTE($NA90,"~","~~"),"*","~*"),"?","~?"))=0),"Melhoria não cadastrada ou com erro: "&amp;$NA90,""),IF(AND($NB90&lt;&gt;"",COUNTIF('DADOS_RESTRICOES'!$M$2:$M$54,SUBSTITUTE(SUBSTITUTE(SUBSTITUTE($NB90,"~","~~"),"*","~*"),"?","~?"))=0),"Restrição não cadastrada ou com erro: "&amp;$NB90,""),IF(AND($NC90&lt;&gt;"",COUNTIF('DADOS_RESTRICOES'!$M$2:$M$54,SUBSTITUTE(SUBSTITUTE(SUBSTITUTE($NC90,"~","~~"),"*","~*"),"?","~?"))=0),"Restrição não cadastrada ou com erro: "&amp;$NC90,"")))</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dela",IF(COUNTIF($OK90:$OL90,"Atrasar")&gt;0,"Sua Ação Completa",IF(COUNTIF($RK90:$RN90,"Rápido")&gt;0,"Sua Bônus",IF(COUNTIF($RK90:$RN90,"Reação")&gt;0,"Sua Reação","Sua Padrão")))&amp;" + a básica dela"&amp;IF(COUNTIF($RK90:$RN90,"Reação")&gt;0," e a coletiva","")&amp;IF(COUNTIF($OK90:$OL90,"Carregar")&gt;0," · em dois turnos","")))</f>
        <v/>
      </c>
      <c r="QC90" s="161">
        <f>IF($MW90&lt;&gt;"",$MW90,IF($NJ90=0,"",INDEX($AA$2:$AA$11,$NJ90)))</f>
        <v/>
      </c>
      <c r="QD90" s="161">
        <f>IF(OR($ND90=0,$NJ90=0),"",IF(COUNTIF($RK90:$RN90,"Inescapável")&gt;0,"Automático",IF($QC90="Ataque",IF($NH90="","Ataque","Ataque "&amp;IF(($NH90+2*IF(COUNTIF($RK90:$RN90,"Precisão")&gt;0,1,0))&gt;=0,"+","−")&amp;ABS(($NH90+2*IF(COUNTIF($RK90:$RN90,"Precisão")&gt;0,1,0))))&amp;IF($OD90&gt;0," · TR"&amp;IF($NI90="",""," CD "&amp;$NI90),""),IF(LEFT($QC90,2)="TR",$QC90&amp;IF($NI90="",""," · CD "&amp;$NI90)&amp;IF(COUNTIF($RK90:$RN90,"Certeiro")&gt;0,"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COUNTIF($RK90:$RN90,"Longe")+3*COUNTIF($RK90:$RN90,"Muito Longe")</f>
        <v/>
      </c>
      <c r="QG90" s="161">
        <f>COUNTIF($RK90:$RN90,"Maior")+3*COUNTIF($RK90:$RN90,"Muito Maior")</f>
        <v/>
      </c>
      <c r="QH90" s="161">
        <f>IF($NJ90=0,0,CHOOSE(1+INDEX($AC$2:$AC$11,$NJ90),0,$QF90,$QG90,$QF90+$QG90))</f>
        <v/>
      </c>
      <c r="QI90" s="161">
        <f>IF($NJ90=0,0,CHOOSE(1+INDEX($AD$2:$AD$11,$NJ90),0,$QF90,$QG90,$QF90+$QG90))</f>
        <v/>
      </c>
      <c r="QJ90" s="161">
        <f>IF(OR($ND90=0,$NJ90=0),"",INDEX($AI$2:$AN$41,($NJ90-1)*4+IF($MS90=0,1,IF($MS90&lt;=5,2,IF($MS90=6,3,4))),1+MIN(5,$QH90))&amp;INDEX($AO$2:$AT$41,($NJ90-1)*4+IF($MS90=0,1,IF($MS90&lt;=5,2,IF($MS90=6,3,4))),1+MIN(5,$QI90))&amp;IF(INDEX($AE$2:$AE$11,$NJ90)=1,IF(COUNTIF($RK90:$RN90,"Mais Um")&gt;0," · +"&amp;COUNTIF($RK90:$RN90,"Mais Um")&amp;IF(COUNTIF($RK90:$RN90,"Mais Um")&gt;1," alvos"," alvo"),"")&amp;IF(COUNTIF($RK90:$RN90,"Rajada")&gt;0,IF($MS90=0,"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c r="RK90">
        <f>IF($MX90="","",IFERROR(VLOOKUP(SUBSTITUTE(SUBSTITUTE(SUBSTITUTE($MX90,"~","~~"),"*","~*"),"?","~?"),'DADOS_MELHORIAS'!$O$2:$X$113,10,FALSE),$MX90))</f>
        <v/>
      </c>
      <c r="RL90">
        <f>IF($MY90="","",IFERROR(VLOOKUP(SUBSTITUTE(SUBSTITUTE(SUBSTITUTE($MY90,"~","~~"),"*","~*"),"?","~?"),'DADOS_MELHORIAS'!$O$2:$X$113,10,FALSE),$MY90))</f>
        <v/>
      </c>
      <c r="RM90">
        <f>IF($MZ90="","",IFERROR(VLOOKUP(SUBSTITUTE(SUBSTITUTE(SUBSTITUTE($MZ90,"~","~~"),"*","~*"),"?","~?"),'DADOS_MELHORIAS'!$O$2:$X$113,10,FALSE),$MZ90))</f>
        <v/>
      </c>
      <c r="RN90">
        <f>IF($NA90="","",IFERROR(VLOOKUP(SUBSTITUTE(SUBSTITUTE(SUBSTITUTE($NA90,"~","~~"),"*","~*"),"?","~?"),'DADOS_MELHORIAS'!$O$2:$X$113,10,FALSE),$NA90))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IFERROR(MATCH($MU91,$V$2:$V$11,0),0)</f>
        <v/>
      </c>
      <c r="NK91" s="161">
        <f>IFERROR(VLOOKUP(SUBSTITUTE(SUBSTITUTE(SUBSTITUTE($MX91,"~","~~"),"*","~*"),"?","~?"),'DADOS_MELHORIAS'!$AG$2:$AL$113,2,FALSE),"")</f>
        <v/>
      </c>
      <c r="NL91" s="161">
        <f>IFERROR(VLOOKUP(SUBSTITUTE(SUBSTITUTE(SUBSTITUTE($MY91,"~","~~"),"*","~*"),"?","~?"),'DADOS_MELHORIAS'!$AG$2:$AL$113,2,FALSE),"")</f>
        <v/>
      </c>
      <c r="NM91" s="161">
        <f>IFERROR(VLOOKUP(SUBSTITUTE(SUBSTITUTE(SUBSTITUTE($MZ91,"~","~~"),"*","~*"),"?","~?"),'DADOS_MELHORIAS'!$AG$2:$AL$113,2,FALSE),"")</f>
        <v/>
      </c>
      <c r="NN91" s="161">
        <f>IFERROR(VLOOKUP(SUBSTITUTE(SUBSTITUTE(SUBSTITUTE($NA91,"~","~~"),"*","~*"),"?","~?"),'DADOS_MELHORIAS'!$AG$2:$AL$113,2,FALSE),"")</f>
        <v/>
      </c>
      <c r="NO91" s="161">
        <f>IFERROR(VLOOKUP(SUBSTITUTE(SUBSTITUTE(SUBSTITUTE($MX91,"~","~~"),"*","~*"),"?","~?"),'DADOS_MELHORIAS'!$AG$2:$AL$113,3,FALSE),0)</f>
        <v/>
      </c>
      <c r="NP91" s="161">
        <f>IFERROR(VLOOKUP(SUBSTITUTE(SUBSTITUTE(SUBSTITUTE($MY91,"~","~~"),"*","~*"),"?","~?"),'DADOS_MELHORIAS'!$AG$2:$AL$113,3,FALSE),0)</f>
        <v/>
      </c>
      <c r="NQ91" s="161">
        <f>IFERROR(VLOOKUP(SUBSTITUTE(SUBSTITUTE(SUBSTITUTE($MZ91,"~","~~"),"*","~*"),"?","~?"),'DADOS_MELHORIAS'!$AG$2:$AL$113,3,FALSE),0)</f>
        <v/>
      </c>
      <c r="NR91" s="161">
        <f>IFERROR(VLOOKUP(SUBSTITUTE(SUBSTITUTE(SUBSTITUTE($NA91,"~","~~"),"*","~*"),"?","~?"),'DADOS_MELHORIAS'!$AG$2:$AL$113,3,FALSE),0)</f>
        <v/>
      </c>
      <c r="NS91" s="161">
        <f>IF($MS91=0,0,IF($NJ91=0,0,INDEX($X$2:$X$11,$NJ91)))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IF($NJ91=0,0,IF(INDEX($W$2:$W$11,$NJ91)="",0,IF((COUNTIF(INDEX($EL$2:$EP$13,$MO91,0),INDEX($W$2:$W$11,$NJ91))+COUNTIF(INDEX($QV$2:$QY$13,$MO91,0),INDEX($W$2:$W$11,$NJ91)))=0,1,0)))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SUBSTITUTE(SUBSTITUTE(SUBSTITUTE($MX91,"~","~~"),"*","~*"),"?","~?"),'DADOS_MELHORIAS'!$AG$2:$AL$113,4,FALSE),0)+IFERROR(VLOOKUP(SUBSTITUTE(SUBSTITUTE(SUBSTITUTE($MY91,"~","~~"),"*","~*"),"?","~?"),'DADOS_MELHORIAS'!$AG$2:$AL$113,4,FALSE),0)+IFERROR(VLOOKUP(SUBSTITUTE(SUBSTITUTE(SUBSTITUTE($MZ91,"~","~~"),"*","~*"),"?","~?"),'DADOS_MELHORIAS'!$AG$2:$AL$113,4,FALSE),0)+IFERROR(VLOOKUP(SUBSTITUTE(SUBSTITUTE(SUBSTITUTE($NA91,"~","~~"),"*","~*"),"?","~?"),'DADOS_MELHORIAS'!$AG$2:$AL$113,4,FALSE),0)</f>
        <v/>
      </c>
      <c r="OD91" s="161">
        <f>IFERROR(VLOOKUP(SUBSTITUTE(SUBSTITUTE(SUBSTITUTE($MX91,"~","~~"),"*","~*"),"?","~?"),'DADOS_MELHORIAS'!$AG$2:$AL$113,6,FALSE),0)+IFERROR(VLOOKUP(SUBSTITUTE(SUBSTITUTE(SUBSTITUTE($MY91,"~","~~"),"*","~*"),"?","~?"),'DADOS_MELHORIAS'!$AG$2:$AL$113,6,FALSE),0)+IFERROR(VLOOKUP(SUBSTITUTE(SUBSTITUTE(SUBSTITUTE($MZ91,"~","~~"),"*","~*"),"?","~?"),'DADOS_MELHORIAS'!$AG$2:$AL$113,6,FALSE),0)+IFERROR(VLOOKUP(SUBSTITUTE(SUBSTITUTE(SUBSTITUTE($NA91,"~","~~"),"*","~*"),"?","~?"),'DADOS_MELHORIAS'!$AG$2:$AL$113,6,FALSE),0)</f>
        <v/>
      </c>
      <c r="OE91" s="161">
        <f>TEXTJOIN(", ",TRUE,IF(IFERROR(VLOOKUP(SUBSTITUTE(SUBSTITUTE(SUBSTITUTE($MX91,"~","~~"),"*","~*"),"?","~?"),'DADOS_MELHORIAS'!$AG$2:$AL$113,5,FALSE),0)=1,$MX91,""),IF(IFERROR(VLOOKUP(SUBSTITUTE(SUBSTITUTE(SUBSTITUTE($MY91,"~","~~"),"*","~*"),"?","~?"),'DADOS_MELHORIAS'!$AG$2:$AL$113,5,FALSE),0)=1,$MY91,""),IF(IFERROR(VLOOKUP(SUBSTITUTE(SUBSTITUTE(SUBSTITUTE($MZ91,"~","~~"),"*","~*"),"?","~?"),'DADOS_MELHORIAS'!$AG$2:$AL$113,5,FALSE),0)=1,$MZ91,""),IF(IFERROR(VLOOKUP(SUBSTITUTE(SUBSTITUTE(SUBSTITUTE($NA91,"~","~~"),"*","~*"),"?","~?"),'DADOS_MELHORIAS'!$AG$2:$AL$113,5,FALSE),0)=1,$NA91,""))</f>
        <v/>
      </c>
      <c r="OF91" s="161">
        <f>IF($NJ91=0,0,INDEX($Y$2:$Y$11,$NJ91))</f>
        <v/>
      </c>
      <c r="OG91" s="161">
        <f>IF($NJ91=0,0,INDEX($Z$2:$Z$11,$NJ91))</f>
        <v/>
      </c>
      <c r="OH91" s="161">
        <f>IF($NJ91=0,0,INDEX($AB$2:$AB$11,$NJ91))</f>
        <v/>
      </c>
      <c r="OI91" s="161">
        <f>IFERROR(VLOOKUP(SUBSTITUTE(SUBSTITUTE(SUBSTITUTE($NB91,"~","~~"),"*","~*"),"?","~?"),'DADOS_RESTRICOES'!$M$2:$Q$54,3,FALSE),0)</f>
        <v/>
      </c>
      <c r="OJ91" s="161">
        <f>IFERROR(VLOOKUP(SUBSTITUTE(SUBSTITUTE(SUBSTITUTE($NC91,"~","~~"),"*","~*"),"?","~?"),'DADOS_RESTRICOES'!$M$2:$Q$54,3,FALSE),0)</f>
        <v/>
      </c>
      <c r="OK91" s="161">
        <f>IFERROR(VLOOKUP(SUBSTITUTE(SUBSTITUTE(SUBSTITUTE($NB91,"~","~~"),"*","~*"),"?","~?"),'DADOS_RESTRICOES'!$M$2:$Q$54,2,FALSE),"")</f>
        <v/>
      </c>
      <c r="OL91" s="161">
        <f>IFERROR(VLOOKUP(SUBSTITUTE(SUBSTITUTE(SUBSTITUTE($NC91,"~","~~"),"*","~*"),"?","~?"),'DADOS_RESTRICOES'!$M$2:$Q$54,2,FALSE),"")</f>
        <v/>
      </c>
      <c r="OM91" s="161">
        <f>COUNTIF($NS91:$NW91,1)</f>
        <v/>
      </c>
      <c r="ON91" s="161">
        <f>COUNTIF($NS91:$NW91,2)</f>
        <v/>
      </c>
      <c r="OO91" s="161">
        <f>COUNTIF($NS91:$NW91,3)</f>
        <v/>
      </c>
      <c r="OP91" s="161">
        <f>COUNTIF($NS91:$NW91,4)</f>
        <v/>
      </c>
      <c r="OQ91" s="161">
        <f>COUNTIF($NS91:$NW91,5)</f>
        <v/>
      </c>
      <c r="OR91" s="161">
        <f>COUNTIF($NS91:$NW91,6)</f>
        <v/>
      </c>
      <c r="OS91" s="161">
        <f>COUNTIF($OI91:$OJ91,1)</f>
        <v/>
      </c>
      <c r="OT91" s="161">
        <f>COUNTIF($OI91:$OJ91,2)+$OF91</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IF($MS91=0,0,(IF(COUNTIF($RK91:$RN91,"Salto")&gt;0,1,0)+IF(COUNTIF($RK91:$RN91,"Queima")&gt;0,1,0)+IF(COUNTIF($RK91:$RN91,"Estilhaço")&gt;0,1,0))*FLOOR($PD91/2,1))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SUBSTITUTE(SUBSTITUTE(SUBSTITUTE($NB91,"~","~~"),"*","~*"),"?","~?"),'DADOS_RESTRICOES'!$M$2:$Q$54,4,FALSE),0)+IFERROR(VLOOKUP(SUBSTITUTE(SUBSTITUTE(SUBSTITUTE($NC91,"~","~~"),"*","~*"),"?","~?"),'DADOS_RESTRICOES'!$M$2:$Q$54,4,FALSE),0)&gt;1,$OK91&amp;" e "&amp;$OL91&amp;" são as duas de frequência",""),IF(AND((COUNTIF($RK91:$RN91,"Rápido")+COUNTIF($OK91:$OL91,"Rápido"))&gt;0,(COUNTIF($MX91:$NA91,"Atrasar")+COUNTIF($OK91:$OL91,"Atrasar"))&gt;0),"Rápido não entra com Atrasar",""),IF(AND((COUNTIF($RK91:$RN91,"Reação")+COUNTIF($OK91:$OL91,"Reação"))&gt;0,(COUNTIF($RK91:$RN91,"Rápido")+COUNTIF($OK91:$OL91,"Rápido"))&gt;0),"Reação não entra com Rápido",""),IF(AND((COUNTIF($RK91:$RN91,"Reação")+COUNTIF($OK91:$OL91,"Reação"))&gt;0,(COUNTIF($RK91:$RN91,"Armado")+COUNTIF($OK91:$OL91,"Armado"))&gt;0),"Reação não entra com Armado",""),IF(AND((COUNTIF($RK91:$RN91,"Reação")+COUNTIF($OK91:$OL91,"Reação"))&gt;0,(COUNTIF($MX91:$NA91,"Atrasar")+COUNTIF($OK91:$OL91,"Atrasar"))&gt;0),"Reação não entra com Atrasar",""),IF(AND((COUNTIF($RK91:$RN91,"Reação")+COUNTIF($OK91:$OL91,"Reação"))&gt;0,(COUNTIF($MX91:$NA91,"Parado")+COUNTIF($OK91:$OL91,"Parado"))&gt;0),"Reação não entra com Parado",""),IF(AND((COUNTIF($MX91:$NA91,"Atrasar")+COUNTIF($OK91:$OL91,"Atrasar"))&gt;0,(COUNTIF($MX91:$NA91,"Parado")+COUNTIF($OK91:$OL91,"Parado"))&gt;0),"Atrasar não entra com Parado",""),IF(AND((COUNTIF($RK91:$RN91,"Armado")+COUNTIF($OK91:$OL91,"Armado"))&gt;0,(COUNTIF($MX91:$NA91,"Carregar")+COUNTIF($OK91:$OL91,"Carregar"))&gt;0),"Armado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Resistência",""),IF(AND(COUNTIF($RK91:$RN91,"Inescapável")&gt;0,OR($OU91&gt;1,$OV91&gt;0)),"Inescapável não aceita outra peça",""),IF(AND($MS91&gt;0,$PD91*IF(COUNTIF($RK91:$RN91,"Remate")&gt;0,1.25,1)+$PE91&gt;4*$MS91),($PD91*IF(COUNTIF($RK91:$RN91,"Remate")&gt;0,1.25,1)+$PE91)&amp;" dados somando repetições"&amp;IF(COUNTIF($RK91:$RN91,"Remate")&gt;0," e o Remate","")&amp;": o teto da Classe "&amp;$MS91&amp;" é "&amp;4*$MS91,""))),IF(AND($MX91&lt;&gt;"",COUNTIF('DADOS_MELHORIAS'!$O$2:$O$113,SUBSTITUTE(SUBSTITUTE(SUBSTITUTE($MX91,"~","~~"),"*","~*"),"?","~?"))=0),"Melhoria não cadastrada ou com erro: "&amp;$MX91,""),IF(AND($MY91&lt;&gt;"",COUNTIF('DADOS_MELHORIAS'!$O$2:$O$113,SUBSTITUTE(SUBSTITUTE(SUBSTITUTE($MY91,"~","~~"),"*","~*"),"?","~?"))=0),"Melhoria não cadastrada ou com erro: "&amp;$MY91,""),IF(AND($MZ91&lt;&gt;"",COUNTIF('DADOS_MELHORIAS'!$O$2:$O$113,SUBSTITUTE(SUBSTITUTE(SUBSTITUTE($MZ91,"~","~~"),"*","~*"),"?","~?"))=0),"Melhoria não cadastrada ou com erro: "&amp;$MZ91,""),IF(AND($NA91&lt;&gt;"",COUNTIF('DADOS_MELHORIAS'!$O$2:$O$113,SUBSTITUTE(SUBSTITUTE(SUBSTITUTE($NA91,"~","~~"),"*","~*"),"?","~?"))=0),"Melhoria não cadastrada ou com erro: "&amp;$NA91,""),IF(AND($NB91&lt;&gt;"",COUNTIF('DADOS_RESTRICOES'!$M$2:$M$54,SUBSTITUTE(SUBSTITUTE(SUBSTITUTE($NB91,"~","~~"),"*","~*"),"?","~?"))=0),"Restrição não cadastrada ou com erro: "&amp;$NB91,""),IF(AND($NC91&lt;&gt;"",COUNTIF('DADOS_RESTRICOES'!$M$2:$M$54,SUBSTITUTE(SUBSTITUTE(SUBSTITUTE($NC91,"~","~~"),"*","~*"),"?","~?"))=0),"Restrição não cadastrada ou com erro: "&amp;$NC91,"")))</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dela",IF(COUNTIF($OK91:$OL91,"Atrasar")&gt;0,"Sua Ação Completa",IF(COUNTIF($RK91:$RN91,"Rápido")&gt;0,"Sua Bônus",IF(COUNTIF($RK91:$RN91,"Reação")&gt;0,"Sua Reação","Sua Padrão")))&amp;" + a básica dela"&amp;IF(COUNTIF($RK91:$RN91,"Reação")&gt;0," e a coletiva","")&amp;IF(COUNTIF($OK91:$OL91,"Carregar")&gt;0," · em dois turnos","")))</f>
        <v/>
      </c>
      <c r="QC91" s="161">
        <f>IF($MW91&lt;&gt;"",$MW91,IF($NJ91=0,"",INDEX($AA$2:$AA$11,$NJ91)))</f>
        <v/>
      </c>
      <c r="QD91" s="161">
        <f>IF(OR($ND91=0,$NJ91=0),"",IF(COUNTIF($RK91:$RN91,"Inescapável")&gt;0,"Automático",IF($QC91="Ataque",IF($NH91="","Ataque","Ataque "&amp;IF(($NH91+2*IF(COUNTIF($RK91:$RN91,"Precisão")&gt;0,1,0))&gt;=0,"+","−")&amp;ABS(($NH91+2*IF(COUNTIF($RK91:$RN91,"Precisão")&gt;0,1,0))))&amp;IF($OD91&gt;0," · TR"&amp;IF($NI91="",""," CD "&amp;$NI91),""),IF(LEFT($QC91,2)="TR",$QC91&amp;IF($NI91="",""," · CD "&amp;$NI91)&amp;IF(COUNTIF($RK91:$RN91,"Certeiro")&gt;0,"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COUNTIF($RK91:$RN91,"Longe")+3*COUNTIF($RK91:$RN91,"Muito Longe")</f>
        <v/>
      </c>
      <c r="QG91" s="161">
        <f>COUNTIF($RK91:$RN91,"Maior")+3*COUNTIF($RK91:$RN91,"Muito Maior")</f>
        <v/>
      </c>
      <c r="QH91" s="161">
        <f>IF($NJ91=0,0,CHOOSE(1+INDEX($AC$2:$AC$11,$NJ91),0,$QF91,$QG91,$QF91+$QG91))</f>
        <v/>
      </c>
      <c r="QI91" s="161">
        <f>IF($NJ91=0,0,CHOOSE(1+INDEX($AD$2:$AD$11,$NJ91),0,$QF91,$QG91,$QF91+$QG91))</f>
        <v/>
      </c>
      <c r="QJ91" s="161">
        <f>IF(OR($ND91=0,$NJ91=0),"",INDEX($AI$2:$AN$41,($NJ91-1)*4+IF($MS91=0,1,IF($MS91&lt;=5,2,IF($MS91=6,3,4))),1+MIN(5,$QH91))&amp;INDEX($AO$2:$AT$41,($NJ91-1)*4+IF($MS91=0,1,IF($MS91&lt;=5,2,IF($MS91=6,3,4))),1+MIN(5,$QI91))&amp;IF(INDEX($AE$2:$AE$11,$NJ91)=1,IF(COUNTIF($RK91:$RN91,"Mais Um")&gt;0," · +"&amp;COUNTIF($RK91:$RN91,"Mais Um")&amp;IF(COUNTIF($RK91:$RN91,"Mais Um")&gt;1," alvos"," alvo"),"")&amp;IF(COUNTIF($RK91:$RN91,"Rajada")&gt;0,IF($MS91=0,"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c r="RK91">
        <f>IF($MX91="","",IFERROR(VLOOKUP(SUBSTITUTE(SUBSTITUTE(SUBSTITUTE($MX91,"~","~~"),"*","~*"),"?","~?"),'DADOS_MELHORIAS'!$O$2:$X$113,10,FALSE),$MX91))</f>
        <v/>
      </c>
      <c r="RL91">
        <f>IF($MY91="","",IFERROR(VLOOKUP(SUBSTITUTE(SUBSTITUTE(SUBSTITUTE($MY91,"~","~~"),"*","~*"),"?","~?"),'DADOS_MELHORIAS'!$O$2:$X$113,10,FALSE),$MY91))</f>
        <v/>
      </c>
      <c r="RM91">
        <f>IF($MZ91="","",IFERROR(VLOOKUP(SUBSTITUTE(SUBSTITUTE(SUBSTITUTE($MZ91,"~","~~"),"*","~*"),"?","~?"),'DADOS_MELHORIAS'!$O$2:$X$113,10,FALSE),$MZ91))</f>
        <v/>
      </c>
      <c r="RN91">
        <f>IF($NA91="","",IFERROR(VLOOKUP(SUBSTITUTE(SUBSTITUTE(SUBSTITUTE($NA91,"~","~~"),"*","~*"),"?","~?"),'DADOS_MELHORIAS'!$O$2:$X$113,10,FALSE),$NA91))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IFERROR(MATCH($MU92,$V$2:$V$11,0),0)</f>
        <v/>
      </c>
      <c r="NK92" s="161">
        <f>IFERROR(VLOOKUP(SUBSTITUTE(SUBSTITUTE(SUBSTITUTE($MX92,"~","~~"),"*","~*"),"?","~?"),'DADOS_MELHORIAS'!$AG$2:$AL$113,2,FALSE),"")</f>
        <v/>
      </c>
      <c r="NL92" s="161">
        <f>IFERROR(VLOOKUP(SUBSTITUTE(SUBSTITUTE(SUBSTITUTE($MY92,"~","~~"),"*","~*"),"?","~?"),'DADOS_MELHORIAS'!$AG$2:$AL$113,2,FALSE),"")</f>
        <v/>
      </c>
      <c r="NM92" s="161">
        <f>IFERROR(VLOOKUP(SUBSTITUTE(SUBSTITUTE(SUBSTITUTE($MZ92,"~","~~"),"*","~*"),"?","~?"),'DADOS_MELHORIAS'!$AG$2:$AL$113,2,FALSE),"")</f>
        <v/>
      </c>
      <c r="NN92" s="161">
        <f>IFERROR(VLOOKUP(SUBSTITUTE(SUBSTITUTE(SUBSTITUTE($NA92,"~","~~"),"*","~*"),"?","~?"),'DADOS_MELHORIAS'!$AG$2:$AL$113,2,FALSE),"")</f>
        <v/>
      </c>
      <c r="NO92" s="161">
        <f>IFERROR(VLOOKUP(SUBSTITUTE(SUBSTITUTE(SUBSTITUTE($MX92,"~","~~"),"*","~*"),"?","~?"),'DADOS_MELHORIAS'!$AG$2:$AL$113,3,FALSE),0)</f>
        <v/>
      </c>
      <c r="NP92" s="161">
        <f>IFERROR(VLOOKUP(SUBSTITUTE(SUBSTITUTE(SUBSTITUTE($MY92,"~","~~"),"*","~*"),"?","~?"),'DADOS_MELHORIAS'!$AG$2:$AL$113,3,FALSE),0)</f>
        <v/>
      </c>
      <c r="NQ92" s="161">
        <f>IFERROR(VLOOKUP(SUBSTITUTE(SUBSTITUTE(SUBSTITUTE($MZ92,"~","~~"),"*","~*"),"?","~?"),'DADOS_MELHORIAS'!$AG$2:$AL$113,3,FALSE),0)</f>
        <v/>
      </c>
      <c r="NR92" s="161">
        <f>IFERROR(VLOOKUP(SUBSTITUTE(SUBSTITUTE(SUBSTITUTE($NA92,"~","~~"),"*","~*"),"?","~?"),'DADOS_MELHORIAS'!$AG$2:$AL$113,3,FALSE),0)</f>
        <v/>
      </c>
      <c r="NS92" s="161">
        <f>IF($MS92=0,0,IF($NJ92=0,0,INDEX($X$2:$X$11,$NJ92)))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IF($NJ92=0,0,IF(INDEX($W$2:$W$11,$NJ92)="",0,IF((COUNTIF(INDEX($EL$2:$EP$13,$MO92,0),INDEX($W$2:$W$11,$NJ92))+COUNTIF(INDEX($QV$2:$QY$13,$MO92,0),INDEX($W$2:$W$11,$NJ92)))=0,1,0)))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SUBSTITUTE(SUBSTITUTE(SUBSTITUTE($MX92,"~","~~"),"*","~*"),"?","~?"),'DADOS_MELHORIAS'!$AG$2:$AL$113,4,FALSE),0)+IFERROR(VLOOKUP(SUBSTITUTE(SUBSTITUTE(SUBSTITUTE($MY92,"~","~~"),"*","~*"),"?","~?"),'DADOS_MELHORIAS'!$AG$2:$AL$113,4,FALSE),0)+IFERROR(VLOOKUP(SUBSTITUTE(SUBSTITUTE(SUBSTITUTE($MZ92,"~","~~"),"*","~*"),"?","~?"),'DADOS_MELHORIAS'!$AG$2:$AL$113,4,FALSE),0)+IFERROR(VLOOKUP(SUBSTITUTE(SUBSTITUTE(SUBSTITUTE($NA92,"~","~~"),"*","~*"),"?","~?"),'DADOS_MELHORIAS'!$AG$2:$AL$113,4,FALSE),0)</f>
        <v/>
      </c>
      <c r="OD92" s="161">
        <f>IFERROR(VLOOKUP(SUBSTITUTE(SUBSTITUTE(SUBSTITUTE($MX92,"~","~~"),"*","~*"),"?","~?"),'DADOS_MELHORIAS'!$AG$2:$AL$113,6,FALSE),0)+IFERROR(VLOOKUP(SUBSTITUTE(SUBSTITUTE(SUBSTITUTE($MY92,"~","~~"),"*","~*"),"?","~?"),'DADOS_MELHORIAS'!$AG$2:$AL$113,6,FALSE),0)+IFERROR(VLOOKUP(SUBSTITUTE(SUBSTITUTE(SUBSTITUTE($MZ92,"~","~~"),"*","~*"),"?","~?"),'DADOS_MELHORIAS'!$AG$2:$AL$113,6,FALSE),0)+IFERROR(VLOOKUP(SUBSTITUTE(SUBSTITUTE(SUBSTITUTE($NA92,"~","~~"),"*","~*"),"?","~?"),'DADOS_MELHORIAS'!$AG$2:$AL$113,6,FALSE),0)</f>
        <v/>
      </c>
      <c r="OE92" s="161">
        <f>TEXTJOIN(", ",TRUE,IF(IFERROR(VLOOKUP(SUBSTITUTE(SUBSTITUTE(SUBSTITUTE($MX92,"~","~~"),"*","~*"),"?","~?"),'DADOS_MELHORIAS'!$AG$2:$AL$113,5,FALSE),0)=1,$MX92,""),IF(IFERROR(VLOOKUP(SUBSTITUTE(SUBSTITUTE(SUBSTITUTE($MY92,"~","~~"),"*","~*"),"?","~?"),'DADOS_MELHORIAS'!$AG$2:$AL$113,5,FALSE),0)=1,$MY92,""),IF(IFERROR(VLOOKUP(SUBSTITUTE(SUBSTITUTE(SUBSTITUTE($MZ92,"~","~~"),"*","~*"),"?","~?"),'DADOS_MELHORIAS'!$AG$2:$AL$113,5,FALSE),0)=1,$MZ92,""),IF(IFERROR(VLOOKUP(SUBSTITUTE(SUBSTITUTE(SUBSTITUTE($NA92,"~","~~"),"*","~*"),"?","~?"),'DADOS_MELHORIAS'!$AG$2:$AL$113,5,FALSE),0)=1,$NA92,""))</f>
        <v/>
      </c>
      <c r="OF92" s="161">
        <f>IF($NJ92=0,0,INDEX($Y$2:$Y$11,$NJ92))</f>
        <v/>
      </c>
      <c r="OG92" s="161">
        <f>IF($NJ92=0,0,INDEX($Z$2:$Z$11,$NJ92))</f>
        <v/>
      </c>
      <c r="OH92" s="161">
        <f>IF($NJ92=0,0,INDEX($AB$2:$AB$11,$NJ92))</f>
        <v/>
      </c>
      <c r="OI92" s="161">
        <f>IFERROR(VLOOKUP(SUBSTITUTE(SUBSTITUTE(SUBSTITUTE($NB92,"~","~~"),"*","~*"),"?","~?"),'DADOS_RESTRICOES'!$M$2:$Q$54,3,FALSE),0)</f>
        <v/>
      </c>
      <c r="OJ92" s="161">
        <f>IFERROR(VLOOKUP(SUBSTITUTE(SUBSTITUTE(SUBSTITUTE($NC92,"~","~~"),"*","~*"),"?","~?"),'DADOS_RESTRICOES'!$M$2:$Q$54,3,FALSE),0)</f>
        <v/>
      </c>
      <c r="OK92" s="161">
        <f>IFERROR(VLOOKUP(SUBSTITUTE(SUBSTITUTE(SUBSTITUTE($NB92,"~","~~"),"*","~*"),"?","~?"),'DADOS_RESTRICOES'!$M$2:$Q$54,2,FALSE),"")</f>
        <v/>
      </c>
      <c r="OL92" s="161">
        <f>IFERROR(VLOOKUP(SUBSTITUTE(SUBSTITUTE(SUBSTITUTE($NC92,"~","~~"),"*","~*"),"?","~?"),'DADOS_RESTRICOES'!$M$2:$Q$54,2,FALSE),"")</f>
        <v/>
      </c>
      <c r="OM92" s="161">
        <f>COUNTIF($NS92:$NW92,1)</f>
        <v/>
      </c>
      <c r="ON92" s="161">
        <f>COUNTIF($NS92:$NW92,2)</f>
        <v/>
      </c>
      <c r="OO92" s="161">
        <f>COUNTIF($NS92:$NW92,3)</f>
        <v/>
      </c>
      <c r="OP92" s="161">
        <f>COUNTIF($NS92:$NW92,4)</f>
        <v/>
      </c>
      <c r="OQ92" s="161">
        <f>COUNTIF($NS92:$NW92,5)</f>
        <v/>
      </c>
      <c r="OR92" s="161">
        <f>COUNTIF($NS92:$NW92,6)</f>
        <v/>
      </c>
      <c r="OS92" s="161">
        <f>COUNTIF($OI92:$OJ92,1)</f>
        <v/>
      </c>
      <c r="OT92" s="161">
        <f>COUNTIF($OI92:$OJ92,2)+$OF92</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IF($MS92=0,0,(IF(COUNTIF($RK92:$RN92,"Salto")&gt;0,1,0)+IF(COUNTIF($RK92:$RN92,"Queima")&gt;0,1,0)+IF(COUNTIF($RK92:$RN92,"Estilhaço")&gt;0,1,0))*FLOOR($PD92/2,1))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SUBSTITUTE(SUBSTITUTE(SUBSTITUTE($NB92,"~","~~"),"*","~*"),"?","~?"),'DADOS_RESTRICOES'!$M$2:$Q$54,4,FALSE),0)+IFERROR(VLOOKUP(SUBSTITUTE(SUBSTITUTE(SUBSTITUTE($NC92,"~","~~"),"*","~*"),"?","~?"),'DADOS_RESTRICOES'!$M$2:$Q$54,4,FALSE),0)&gt;1,$OK92&amp;" e "&amp;$OL92&amp;" são as duas de frequência",""),IF(AND((COUNTIF($RK92:$RN92,"Rápido")+COUNTIF($OK92:$OL92,"Rápido"))&gt;0,(COUNTIF($MX92:$NA92,"Atrasar")+COUNTIF($OK92:$OL92,"Atrasar"))&gt;0),"Rápido não entra com Atrasar",""),IF(AND((COUNTIF($RK92:$RN92,"Reação")+COUNTIF($OK92:$OL92,"Reação"))&gt;0,(COUNTIF($RK92:$RN92,"Rápido")+COUNTIF($OK92:$OL92,"Rápido"))&gt;0),"Reação não entra com Rápido",""),IF(AND((COUNTIF($RK92:$RN92,"Reação")+COUNTIF($OK92:$OL92,"Reação"))&gt;0,(COUNTIF($RK92:$RN92,"Armado")+COUNTIF($OK92:$OL92,"Armado"))&gt;0),"Reação não entra com Armado",""),IF(AND((COUNTIF($RK92:$RN92,"Reação")+COUNTIF($OK92:$OL92,"Reação"))&gt;0,(COUNTIF($MX92:$NA92,"Atrasar")+COUNTIF($OK92:$OL92,"Atrasar"))&gt;0),"Reação não entra com Atrasar",""),IF(AND((COUNTIF($RK92:$RN92,"Reação")+COUNTIF($OK92:$OL92,"Reação"))&gt;0,(COUNTIF($MX92:$NA92,"Parado")+COUNTIF($OK92:$OL92,"Parado"))&gt;0),"Reação não entra com Parado",""),IF(AND((COUNTIF($MX92:$NA92,"Atrasar")+COUNTIF($OK92:$OL92,"Atrasar"))&gt;0,(COUNTIF($MX92:$NA92,"Parado")+COUNTIF($OK92:$OL92,"Parado"))&gt;0),"Atrasar não entra com Parado",""),IF(AND((COUNTIF($RK92:$RN92,"Armado")+COUNTIF($OK92:$OL92,"Armado"))&gt;0,(COUNTIF($MX92:$NA92,"Carregar")+COUNTIF($OK92:$OL92,"Carregar"))&gt;0),"Armado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Resistência",""),IF(AND(COUNTIF($RK92:$RN92,"Inescapável")&gt;0,OR($OU92&gt;1,$OV92&gt;0)),"Inescapável não aceita outra peça",""),IF(AND($MS92&gt;0,$PD92*IF(COUNTIF($RK92:$RN92,"Remate")&gt;0,1.25,1)+$PE92&gt;4*$MS92),($PD92*IF(COUNTIF($RK92:$RN92,"Remate")&gt;0,1.25,1)+$PE92)&amp;" dados somando repetições"&amp;IF(COUNTIF($RK92:$RN92,"Remate")&gt;0," e o Remate","")&amp;": o teto da Classe "&amp;$MS92&amp;" é "&amp;4*$MS92,""))),IF(AND($MX92&lt;&gt;"",COUNTIF('DADOS_MELHORIAS'!$O$2:$O$113,SUBSTITUTE(SUBSTITUTE(SUBSTITUTE($MX92,"~","~~"),"*","~*"),"?","~?"))=0),"Melhoria não cadastrada ou com erro: "&amp;$MX92,""),IF(AND($MY92&lt;&gt;"",COUNTIF('DADOS_MELHORIAS'!$O$2:$O$113,SUBSTITUTE(SUBSTITUTE(SUBSTITUTE($MY92,"~","~~"),"*","~*"),"?","~?"))=0),"Melhoria não cadastrada ou com erro: "&amp;$MY92,""),IF(AND($MZ92&lt;&gt;"",COUNTIF('DADOS_MELHORIAS'!$O$2:$O$113,SUBSTITUTE(SUBSTITUTE(SUBSTITUTE($MZ92,"~","~~"),"*","~*"),"?","~?"))=0),"Melhoria não cadastrada ou com erro: "&amp;$MZ92,""),IF(AND($NA92&lt;&gt;"",COUNTIF('DADOS_MELHORIAS'!$O$2:$O$113,SUBSTITUTE(SUBSTITUTE(SUBSTITUTE($NA92,"~","~~"),"*","~*"),"?","~?"))=0),"Melhoria não cadastrada ou com erro: "&amp;$NA92,""),IF(AND($NB92&lt;&gt;"",COUNTIF('DADOS_RESTRICOES'!$M$2:$M$54,SUBSTITUTE(SUBSTITUTE(SUBSTITUTE($NB92,"~","~~"),"*","~*"),"?","~?"))=0),"Restrição não cadastrada ou com erro: "&amp;$NB92,""),IF(AND($NC92&lt;&gt;"",COUNTIF('DADOS_RESTRICOES'!$M$2:$M$54,SUBSTITUTE(SUBSTITUTE(SUBSTITUTE($NC92,"~","~~"),"*","~*"),"?","~?"))=0),"Restrição não cadastrada ou com erro: "&amp;$NC92,"")))</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dela",IF(COUNTIF($OK92:$OL92,"Atrasar")&gt;0,"Sua Ação Completa",IF(COUNTIF($RK92:$RN92,"Rápido")&gt;0,"Sua Bônus",IF(COUNTIF($RK92:$RN92,"Reação")&gt;0,"Sua Reação","Sua Padrão")))&amp;" + a básica dela"&amp;IF(COUNTIF($RK92:$RN92,"Reação")&gt;0," e a coletiva","")&amp;IF(COUNTIF($OK92:$OL92,"Carregar")&gt;0," · em dois turnos","")))</f>
        <v/>
      </c>
      <c r="QC92" s="161">
        <f>IF($MW92&lt;&gt;"",$MW92,IF($NJ92=0,"",INDEX($AA$2:$AA$11,$NJ92)))</f>
        <v/>
      </c>
      <c r="QD92" s="161">
        <f>IF(OR($ND92=0,$NJ92=0),"",IF(COUNTIF($RK92:$RN92,"Inescapável")&gt;0,"Automático",IF($QC92="Ataque",IF($NH92="","Ataque","Ataque "&amp;IF(($NH92+2*IF(COUNTIF($RK92:$RN92,"Precisão")&gt;0,1,0))&gt;=0,"+","−")&amp;ABS(($NH92+2*IF(COUNTIF($RK92:$RN92,"Precisão")&gt;0,1,0))))&amp;IF($OD92&gt;0," · TR"&amp;IF($NI92="",""," CD "&amp;$NI92),""),IF(LEFT($QC92,2)="TR",$QC92&amp;IF($NI92="",""," · CD "&amp;$NI92)&amp;IF(COUNTIF($RK92:$RN92,"Certeiro")&gt;0,"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COUNTIF($RK92:$RN92,"Longe")+3*COUNTIF($RK92:$RN92,"Muito Longe")</f>
        <v/>
      </c>
      <c r="QG92" s="161">
        <f>COUNTIF($RK92:$RN92,"Maior")+3*COUNTIF($RK92:$RN92,"Muito Maior")</f>
        <v/>
      </c>
      <c r="QH92" s="161">
        <f>IF($NJ92=0,0,CHOOSE(1+INDEX($AC$2:$AC$11,$NJ92),0,$QF92,$QG92,$QF92+$QG92))</f>
        <v/>
      </c>
      <c r="QI92" s="161">
        <f>IF($NJ92=0,0,CHOOSE(1+INDEX($AD$2:$AD$11,$NJ92),0,$QF92,$QG92,$QF92+$QG92))</f>
        <v/>
      </c>
      <c r="QJ92" s="161">
        <f>IF(OR($ND92=0,$NJ92=0),"",INDEX($AI$2:$AN$41,($NJ92-1)*4+IF($MS92=0,1,IF($MS92&lt;=5,2,IF($MS92=6,3,4))),1+MIN(5,$QH92))&amp;INDEX($AO$2:$AT$41,($NJ92-1)*4+IF($MS92=0,1,IF($MS92&lt;=5,2,IF($MS92=6,3,4))),1+MIN(5,$QI92))&amp;IF(INDEX($AE$2:$AE$11,$NJ92)=1,IF(COUNTIF($RK92:$RN92,"Mais Um")&gt;0," · +"&amp;COUNTIF($RK92:$RN92,"Mais Um")&amp;IF(COUNTIF($RK92:$RN92,"Mais Um")&gt;1," alvos"," alvo"),"")&amp;IF(COUNTIF($RK92:$RN92,"Rajada")&gt;0,IF($MS92=0,"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c r="RK92">
        <f>IF($MX92="","",IFERROR(VLOOKUP(SUBSTITUTE(SUBSTITUTE(SUBSTITUTE($MX92,"~","~~"),"*","~*"),"?","~?"),'DADOS_MELHORIAS'!$O$2:$X$113,10,FALSE),$MX92))</f>
        <v/>
      </c>
      <c r="RL92">
        <f>IF($MY92="","",IFERROR(VLOOKUP(SUBSTITUTE(SUBSTITUTE(SUBSTITUTE($MY92,"~","~~"),"*","~*"),"?","~?"),'DADOS_MELHORIAS'!$O$2:$X$113,10,FALSE),$MY92))</f>
        <v/>
      </c>
      <c r="RM92">
        <f>IF($MZ92="","",IFERROR(VLOOKUP(SUBSTITUTE(SUBSTITUTE(SUBSTITUTE($MZ92,"~","~~"),"*","~*"),"?","~?"),'DADOS_MELHORIAS'!$O$2:$X$113,10,FALSE),$MZ92))</f>
        <v/>
      </c>
      <c r="RN92">
        <f>IF($NA92="","",IFERROR(VLOOKUP(SUBSTITUTE(SUBSTITUTE(SUBSTITUTE($NA92,"~","~~"),"*","~*"),"?","~?"),'DADOS_MELHORIAS'!$O$2:$X$113,10,FALSE),$NA92))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IFERROR(MATCH($MU93,$V$2:$V$11,0),0)</f>
        <v/>
      </c>
      <c r="NK93" s="161">
        <f>IFERROR(VLOOKUP(SUBSTITUTE(SUBSTITUTE(SUBSTITUTE($MX93,"~","~~"),"*","~*"),"?","~?"),'DADOS_MELHORIAS'!$AG$2:$AL$113,2,FALSE),"")</f>
        <v/>
      </c>
      <c r="NL93" s="161">
        <f>IFERROR(VLOOKUP(SUBSTITUTE(SUBSTITUTE(SUBSTITUTE($MY93,"~","~~"),"*","~*"),"?","~?"),'DADOS_MELHORIAS'!$AG$2:$AL$113,2,FALSE),"")</f>
        <v/>
      </c>
      <c r="NM93" s="161">
        <f>IFERROR(VLOOKUP(SUBSTITUTE(SUBSTITUTE(SUBSTITUTE($MZ93,"~","~~"),"*","~*"),"?","~?"),'DADOS_MELHORIAS'!$AG$2:$AL$113,2,FALSE),"")</f>
        <v/>
      </c>
      <c r="NN93" s="161">
        <f>IFERROR(VLOOKUP(SUBSTITUTE(SUBSTITUTE(SUBSTITUTE($NA93,"~","~~"),"*","~*"),"?","~?"),'DADOS_MELHORIAS'!$AG$2:$AL$113,2,FALSE),"")</f>
        <v/>
      </c>
      <c r="NO93" s="161">
        <f>IFERROR(VLOOKUP(SUBSTITUTE(SUBSTITUTE(SUBSTITUTE($MX93,"~","~~"),"*","~*"),"?","~?"),'DADOS_MELHORIAS'!$AG$2:$AL$113,3,FALSE),0)</f>
        <v/>
      </c>
      <c r="NP93" s="161">
        <f>IFERROR(VLOOKUP(SUBSTITUTE(SUBSTITUTE(SUBSTITUTE($MY93,"~","~~"),"*","~*"),"?","~?"),'DADOS_MELHORIAS'!$AG$2:$AL$113,3,FALSE),0)</f>
        <v/>
      </c>
      <c r="NQ93" s="161">
        <f>IFERROR(VLOOKUP(SUBSTITUTE(SUBSTITUTE(SUBSTITUTE($MZ93,"~","~~"),"*","~*"),"?","~?"),'DADOS_MELHORIAS'!$AG$2:$AL$113,3,FALSE),0)</f>
        <v/>
      </c>
      <c r="NR93" s="161">
        <f>IFERROR(VLOOKUP(SUBSTITUTE(SUBSTITUTE(SUBSTITUTE($NA93,"~","~~"),"*","~*"),"?","~?"),'DADOS_MELHORIAS'!$AG$2:$AL$113,3,FALSE),0)</f>
        <v/>
      </c>
      <c r="NS93" s="161">
        <f>IF($MS93=0,0,IF($NJ93=0,0,INDEX($X$2:$X$11,$NJ93)))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IF($NJ93=0,0,IF(INDEX($W$2:$W$11,$NJ93)="",0,IF((COUNTIF(INDEX($EL$2:$EP$13,$MO93,0),INDEX($W$2:$W$11,$NJ93))+COUNTIF(INDEX($QV$2:$QY$13,$MO93,0),INDEX($W$2:$W$11,$NJ93)))=0,1,0)))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SUBSTITUTE(SUBSTITUTE(SUBSTITUTE($MX93,"~","~~"),"*","~*"),"?","~?"),'DADOS_MELHORIAS'!$AG$2:$AL$113,4,FALSE),0)+IFERROR(VLOOKUP(SUBSTITUTE(SUBSTITUTE(SUBSTITUTE($MY93,"~","~~"),"*","~*"),"?","~?"),'DADOS_MELHORIAS'!$AG$2:$AL$113,4,FALSE),0)+IFERROR(VLOOKUP(SUBSTITUTE(SUBSTITUTE(SUBSTITUTE($MZ93,"~","~~"),"*","~*"),"?","~?"),'DADOS_MELHORIAS'!$AG$2:$AL$113,4,FALSE),0)+IFERROR(VLOOKUP(SUBSTITUTE(SUBSTITUTE(SUBSTITUTE($NA93,"~","~~"),"*","~*"),"?","~?"),'DADOS_MELHORIAS'!$AG$2:$AL$113,4,FALSE),0)</f>
        <v/>
      </c>
      <c r="OD93" s="161">
        <f>IFERROR(VLOOKUP(SUBSTITUTE(SUBSTITUTE(SUBSTITUTE($MX93,"~","~~"),"*","~*"),"?","~?"),'DADOS_MELHORIAS'!$AG$2:$AL$113,6,FALSE),0)+IFERROR(VLOOKUP(SUBSTITUTE(SUBSTITUTE(SUBSTITUTE($MY93,"~","~~"),"*","~*"),"?","~?"),'DADOS_MELHORIAS'!$AG$2:$AL$113,6,FALSE),0)+IFERROR(VLOOKUP(SUBSTITUTE(SUBSTITUTE(SUBSTITUTE($MZ93,"~","~~"),"*","~*"),"?","~?"),'DADOS_MELHORIAS'!$AG$2:$AL$113,6,FALSE),0)+IFERROR(VLOOKUP(SUBSTITUTE(SUBSTITUTE(SUBSTITUTE($NA93,"~","~~"),"*","~*"),"?","~?"),'DADOS_MELHORIAS'!$AG$2:$AL$113,6,FALSE),0)</f>
        <v/>
      </c>
      <c r="OE93" s="161">
        <f>TEXTJOIN(", ",TRUE,IF(IFERROR(VLOOKUP(SUBSTITUTE(SUBSTITUTE(SUBSTITUTE($MX93,"~","~~"),"*","~*"),"?","~?"),'DADOS_MELHORIAS'!$AG$2:$AL$113,5,FALSE),0)=1,$MX93,""),IF(IFERROR(VLOOKUP(SUBSTITUTE(SUBSTITUTE(SUBSTITUTE($MY93,"~","~~"),"*","~*"),"?","~?"),'DADOS_MELHORIAS'!$AG$2:$AL$113,5,FALSE),0)=1,$MY93,""),IF(IFERROR(VLOOKUP(SUBSTITUTE(SUBSTITUTE(SUBSTITUTE($MZ93,"~","~~"),"*","~*"),"?","~?"),'DADOS_MELHORIAS'!$AG$2:$AL$113,5,FALSE),0)=1,$MZ93,""),IF(IFERROR(VLOOKUP(SUBSTITUTE(SUBSTITUTE(SUBSTITUTE($NA93,"~","~~"),"*","~*"),"?","~?"),'DADOS_MELHORIAS'!$AG$2:$AL$113,5,FALSE),0)=1,$NA93,""))</f>
        <v/>
      </c>
      <c r="OF93" s="161">
        <f>IF($NJ93=0,0,INDEX($Y$2:$Y$11,$NJ93))</f>
        <v/>
      </c>
      <c r="OG93" s="161">
        <f>IF($NJ93=0,0,INDEX($Z$2:$Z$11,$NJ93))</f>
        <v/>
      </c>
      <c r="OH93" s="161">
        <f>IF($NJ93=0,0,INDEX($AB$2:$AB$11,$NJ93))</f>
        <v/>
      </c>
      <c r="OI93" s="161">
        <f>IFERROR(VLOOKUP(SUBSTITUTE(SUBSTITUTE(SUBSTITUTE($NB93,"~","~~"),"*","~*"),"?","~?"),'DADOS_RESTRICOES'!$M$2:$Q$54,3,FALSE),0)</f>
        <v/>
      </c>
      <c r="OJ93" s="161">
        <f>IFERROR(VLOOKUP(SUBSTITUTE(SUBSTITUTE(SUBSTITUTE($NC93,"~","~~"),"*","~*"),"?","~?"),'DADOS_RESTRICOES'!$M$2:$Q$54,3,FALSE),0)</f>
        <v/>
      </c>
      <c r="OK93" s="161">
        <f>IFERROR(VLOOKUP(SUBSTITUTE(SUBSTITUTE(SUBSTITUTE($NB93,"~","~~"),"*","~*"),"?","~?"),'DADOS_RESTRICOES'!$M$2:$Q$54,2,FALSE),"")</f>
        <v/>
      </c>
      <c r="OL93" s="161">
        <f>IFERROR(VLOOKUP(SUBSTITUTE(SUBSTITUTE(SUBSTITUTE($NC93,"~","~~"),"*","~*"),"?","~?"),'DADOS_RESTRICOES'!$M$2:$Q$54,2,FALSE),"")</f>
        <v/>
      </c>
      <c r="OM93" s="161">
        <f>COUNTIF($NS93:$NW93,1)</f>
        <v/>
      </c>
      <c r="ON93" s="161">
        <f>COUNTIF($NS93:$NW93,2)</f>
        <v/>
      </c>
      <c r="OO93" s="161">
        <f>COUNTIF($NS93:$NW93,3)</f>
        <v/>
      </c>
      <c r="OP93" s="161">
        <f>COUNTIF($NS93:$NW93,4)</f>
        <v/>
      </c>
      <c r="OQ93" s="161">
        <f>COUNTIF($NS93:$NW93,5)</f>
        <v/>
      </c>
      <c r="OR93" s="161">
        <f>COUNTIF($NS93:$NW93,6)</f>
        <v/>
      </c>
      <c r="OS93" s="161">
        <f>COUNTIF($OI93:$OJ93,1)</f>
        <v/>
      </c>
      <c r="OT93" s="161">
        <f>COUNTIF($OI93:$OJ93,2)+$OF93</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IF($MS93=0,0,(IF(COUNTIF($RK93:$RN93,"Salto")&gt;0,1,0)+IF(COUNTIF($RK93:$RN93,"Queima")&gt;0,1,0)+IF(COUNTIF($RK93:$RN93,"Estilhaço")&gt;0,1,0))*FLOOR($PD93/2,1))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SUBSTITUTE(SUBSTITUTE(SUBSTITUTE($NB93,"~","~~"),"*","~*"),"?","~?"),'DADOS_RESTRICOES'!$M$2:$Q$54,4,FALSE),0)+IFERROR(VLOOKUP(SUBSTITUTE(SUBSTITUTE(SUBSTITUTE($NC93,"~","~~"),"*","~*"),"?","~?"),'DADOS_RESTRICOES'!$M$2:$Q$54,4,FALSE),0)&gt;1,$OK93&amp;" e "&amp;$OL93&amp;" são as duas de frequência",""),IF(AND((COUNTIF($RK93:$RN93,"Rápido")+COUNTIF($OK93:$OL93,"Rápido"))&gt;0,(COUNTIF($MX93:$NA93,"Atrasar")+COUNTIF($OK93:$OL93,"Atrasar"))&gt;0),"Rápido não entra com Atrasar",""),IF(AND((COUNTIF($RK93:$RN93,"Reação")+COUNTIF($OK93:$OL93,"Reação"))&gt;0,(COUNTIF($RK93:$RN93,"Rápido")+COUNTIF($OK93:$OL93,"Rápido"))&gt;0),"Reação não entra com Rápido",""),IF(AND((COUNTIF($RK93:$RN93,"Reação")+COUNTIF($OK93:$OL93,"Reação"))&gt;0,(COUNTIF($RK93:$RN93,"Armado")+COUNTIF($OK93:$OL93,"Armado"))&gt;0),"Reação não entra com Armado",""),IF(AND((COUNTIF($RK93:$RN93,"Reação")+COUNTIF($OK93:$OL93,"Reação"))&gt;0,(COUNTIF($MX93:$NA93,"Atrasar")+COUNTIF($OK93:$OL93,"Atrasar"))&gt;0),"Reação não entra com Atrasar",""),IF(AND((COUNTIF($RK93:$RN93,"Reação")+COUNTIF($OK93:$OL93,"Reação"))&gt;0,(COUNTIF($MX93:$NA93,"Parado")+COUNTIF($OK93:$OL93,"Parado"))&gt;0),"Reação não entra com Parado",""),IF(AND((COUNTIF($MX93:$NA93,"Atrasar")+COUNTIF($OK93:$OL93,"Atrasar"))&gt;0,(COUNTIF($MX93:$NA93,"Parado")+COUNTIF($OK93:$OL93,"Parado"))&gt;0),"Atrasar não entra com Parado",""),IF(AND((COUNTIF($RK93:$RN93,"Armado")+COUNTIF($OK93:$OL93,"Armado"))&gt;0,(COUNTIF($MX93:$NA93,"Carregar")+COUNTIF($OK93:$OL93,"Carregar"))&gt;0),"Armado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Resistência",""),IF(AND(COUNTIF($RK93:$RN93,"Inescapável")&gt;0,OR($OU93&gt;1,$OV93&gt;0)),"Inescapável não aceita outra peça",""),IF(AND($MS93&gt;0,$PD93*IF(COUNTIF($RK93:$RN93,"Remate")&gt;0,1.25,1)+$PE93&gt;4*$MS93),($PD93*IF(COUNTIF($RK93:$RN93,"Remate")&gt;0,1.25,1)+$PE93)&amp;" dados somando repetições"&amp;IF(COUNTIF($RK93:$RN93,"Remate")&gt;0," e o Remate","")&amp;": o teto da Classe "&amp;$MS93&amp;" é "&amp;4*$MS93,""))),IF(AND($MX93&lt;&gt;"",COUNTIF('DADOS_MELHORIAS'!$O$2:$O$113,SUBSTITUTE(SUBSTITUTE(SUBSTITUTE($MX93,"~","~~"),"*","~*"),"?","~?"))=0),"Melhoria não cadastrada ou com erro: "&amp;$MX93,""),IF(AND($MY93&lt;&gt;"",COUNTIF('DADOS_MELHORIAS'!$O$2:$O$113,SUBSTITUTE(SUBSTITUTE(SUBSTITUTE($MY93,"~","~~"),"*","~*"),"?","~?"))=0),"Melhoria não cadastrada ou com erro: "&amp;$MY93,""),IF(AND($MZ93&lt;&gt;"",COUNTIF('DADOS_MELHORIAS'!$O$2:$O$113,SUBSTITUTE(SUBSTITUTE(SUBSTITUTE($MZ93,"~","~~"),"*","~*"),"?","~?"))=0),"Melhoria não cadastrada ou com erro: "&amp;$MZ93,""),IF(AND($NA93&lt;&gt;"",COUNTIF('DADOS_MELHORIAS'!$O$2:$O$113,SUBSTITUTE(SUBSTITUTE(SUBSTITUTE($NA93,"~","~~"),"*","~*"),"?","~?"))=0),"Melhoria não cadastrada ou com erro: "&amp;$NA93,""),IF(AND($NB93&lt;&gt;"",COUNTIF('DADOS_RESTRICOES'!$M$2:$M$54,SUBSTITUTE(SUBSTITUTE(SUBSTITUTE($NB93,"~","~~"),"*","~*"),"?","~?"))=0),"Restrição não cadastrada ou com erro: "&amp;$NB93,""),IF(AND($NC93&lt;&gt;"",COUNTIF('DADOS_RESTRICOES'!$M$2:$M$54,SUBSTITUTE(SUBSTITUTE(SUBSTITUTE($NC93,"~","~~"),"*","~*"),"?","~?"))=0),"Restrição não cadastrada ou com erro: "&amp;$NC93,"")))</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dela",IF(COUNTIF($OK93:$OL93,"Atrasar")&gt;0,"Sua Ação Completa",IF(COUNTIF($RK93:$RN93,"Rápido")&gt;0,"Sua Bônus",IF(COUNTIF($RK93:$RN93,"Reação")&gt;0,"Sua Reação","Sua Padrão")))&amp;" + a básica dela"&amp;IF(COUNTIF($RK93:$RN93,"Reação")&gt;0," e a coletiva","")&amp;IF(COUNTIF($OK93:$OL93,"Carregar")&gt;0," · em dois turnos","")))</f>
        <v/>
      </c>
      <c r="QC93" s="161">
        <f>IF($MW93&lt;&gt;"",$MW93,IF($NJ93=0,"",INDEX($AA$2:$AA$11,$NJ93)))</f>
        <v/>
      </c>
      <c r="QD93" s="161">
        <f>IF(OR($ND93=0,$NJ93=0),"",IF(COUNTIF($RK93:$RN93,"Inescapável")&gt;0,"Automático",IF($QC93="Ataque",IF($NH93="","Ataque","Ataque "&amp;IF(($NH93+2*IF(COUNTIF($RK93:$RN93,"Precisão")&gt;0,1,0))&gt;=0,"+","−")&amp;ABS(($NH93+2*IF(COUNTIF($RK93:$RN93,"Precisão")&gt;0,1,0))))&amp;IF($OD93&gt;0," · TR"&amp;IF($NI93="",""," CD "&amp;$NI93),""),IF(LEFT($QC93,2)="TR",$QC93&amp;IF($NI93="",""," · CD "&amp;$NI93)&amp;IF(COUNTIF($RK93:$RN93,"Certeiro")&gt;0,"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COUNTIF($RK93:$RN93,"Longe")+3*COUNTIF($RK93:$RN93,"Muito Longe")</f>
        <v/>
      </c>
      <c r="QG93" s="161">
        <f>COUNTIF($RK93:$RN93,"Maior")+3*COUNTIF($RK93:$RN93,"Muito Maior")</f>
        <v/>
      </c>
      <c r="QH93" s="161">
        <f>IF($NJ93=0,0,CHOOSE(1+INDEX($AC$2:$AC$11,$NJ93),0,$QF93,$QG93,$QF93+$QG93))</f>
        <v/>
      </c>
      <c r="QI93" s="161">
        <f>IF($NJ93=0,0,CHOOSE(1+INDEX($AD$2:$AD$11,$NJ93),0,$QF93,$QG93,$QF93+$QG93))</f>
        <v/>
      </c>
      <c r="QJ93" s="161">
        <f>IF(OR($ND93=0,$NJ93=0),"",INDEX($AI$2:$AN$41,($NJ93-1)*4+IF($MS93=0,1,IF($MS93&lt;=5,2,IF($MS93=6,3,4))),1+MIN(5,$QH93))&amp;INDEX($AO$2:$AT$41,($NJ93-1)*4+IF($MS93=0,1,IF($MS93&lt;=5,2,IF($MS93=6,3,4))),1+MIN(5,$QI93))&amp;IF(INDEX($AE$2:$AE$11,$NJ93)=1,IF(COUNTIF($RK93:$RN93,"Mais Um")&gt;0," · +"&amp;COUNTIF($RK93:$RN93,"Mais Um")&amp;IF(COUNTIF($RK93:$RN93,"Mais Um")&gt;1," alvos"," alvo"),"")&amp;IF(COUNTIF($RK93:$RN93,"Rajada")&gt;0,IF($MS93=0,"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c r="RK93">
        <f>IF($MX93="","",IFERROR(VLOOKUP(SUBSTITUTE(SUBSTITUTE(SUBSTITUTE($MX93,"~","~~"),"*","~*"),"?","~?"),'DADOS_MELHORIAS'!$O$2:$X$113,10,FALSE),$MX93))</f>
        <v/>
      </c>
      <c r="RL93">
        <f>IF($MY93="","",IFERROR(VLOOKUP(SUBSTITUTE(SUBSTITUTE(SUBSTITUTE($MY93,"~","~~"),"*","~*"),"?","~?"),'DADOS_MELHORIAS'!$O$2:$X$113,10,FALSE),$MY93))</f>
        <v/>
      </c>
      <c r="RM93">
        <f>IF($MZ93="","",IFERROR(VLOOKUP(SUBSTITUTE(SUBSTITUTE(SUBSTITUTE($MZ93,"~","~~"),"*","~*"),"?","~?"),'DADOS_MELHORIAS'!$O$2:$X$113,10,FALSE),$MZ93))</f>
        <v/>
      </c>
      <c r="RN93">
        <f>IF($NA93="","",IFERROR(VLOOKUP(SUBSTITUTE(SUBSTITUTE(SUBSTITUTE($NA93,"~","~~"),"*","~*"),"?","~?"),'DADOS_MELHORIAS'!$O$2:$X$113,10,FALSE),$NA93))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IFERROR(MATCH($MU94,$V$2:$V$11,0),0)</f>
        <v/>
      </c>
      <c r="NK94" s="161">
        <f>IFERROR(VLOOKUP(SUBSTITUTE(SUBSTITUTE(SUBSTITUTE($MX94,"~","~~"),"*","~*"),"?","~?"),'DADOS_MELHORIAS'!$AG$2:$AL$113,2,FALSE),"")</f>
        <v/>
      </c>
      <c r="NL94" s="161">
        <f>IFERROR(VLOOKUP(SUBSTITUTE(SUBSTITUTE(SUBSTITUTE($MY94,"~","~~"),"*","~*"),"?","~?"),'DADOS_MELHORIAS'!$AG$2:$AL$113,2,FALSE),"")</f>
        <v/>
      </c>
      <c r="NM94" s="161">
        <f>IFERROR(VLOOKUP(SUBSTITUTE(SUBSTITUTE(SUBSTITUTE($MZ94,"~","~~"),"*","~*"),"?","~?"),'DADOS_MELHORIAS'!$AG$2:$AL$113,2,FALSE),"")</f>
        <v/>
      </c>
      <c r="NN94" s="161">
        <f>IFERROR(VLOOKUP(SUBSTITUTE(SUBSTITUTE(SUBSTITUTE($NA94,"~","~~"),"*","~*"),"?","~?"),'DADOS_MELHORIAS'!$AG$2:$AL$113,2,FALSE),"")</f>
        <v/>
      </c>
      <c r="NO94" s="161">
        <f>IFERROR(VLOOKUP(SUBSTITUTE(SUBSTITUTE(SUBSTITUTE($MX94,"~","~~"),"*","~*"),"?","~?"),'DADOS_MELHORIAS'!$AG$2:$AL$113,3,FALSE),0)</f>
        <v/>
      </c>
      <c r="NP94" s="161">
        <f>IFERROR(VLOOKUP(SUBSTITUTE(SUBSTITUTE(SUBSTITUTE($MY94,"~","~~"),"*","~*"),"?","~?"),'DADOS_MELHORIAS'!$AG$2:$AL$113,3,FALSE),0)</f>
        <v/>
      </c>
      <c r="NQ94" s="161">
        <f>IFERROR(VLOOKUP(SUBSTITUTE(SUBSTITUTE(SUBSTITUTE($MZ94,"~","~~"),"*","~*"),"?","~?"),'DADOS_MELHORIAS'!$AG$2:$AL$113,3,FALSE),0)</f>
        <v/>
      </c>
      <c r="NR94" s="161">
        <f>IFERROR(VLOOKUP(SUBSTITUTE(SUBSTITUTE(SUBSTITUTE($NA94,"~","~~"),"*","~*"),"?","~?"),'DADOS_MELHORIAS'!$AG$2:$AL$113,3,FALSE),0)</f>
        <v/>
      </c>
      <c r="NS94" s="161">
        <f>IF($MS94=0,0,IF($NJ94=0,0,INDEX($X$2:$X$11,$NJ94)))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IF($NJ94=0,0,IF(INDEX($W$2:$W$11,$NJ94)="",0,IF((COUNTIF(INDEX($EL$2:$EP$13,$MO94,0),INDEX($W$2:$W$11,$NJ94))+COUNTIF(INDEX($QV$2:$QY$13,$MO94,0),INDEX($W$2:$W$11,$NJ94)))=0,1,0)))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SUBSTITUTE(SUBSTITUTE(SUBSTITUTE($MX94,"~","~~"),"*","~*"),"?","~?"),'DADOS_MELHORIAS'!$AG$2:$AL$113,4,FALSE),0)+IFERROR(VLOOKUP(SUBSTITUTE(SUBSTITUTE(SUBSTITUTE($MY94,"~","~~"),"*","~*"),"?","~?"),'DADOS_MELHORIAS'!$AG$2:$AL$113,4,FALSE),0)+IFERROR(VLOOKUP(SUBSTITUTE(SUBSTITUTE(SUBSTITUTE($MZ94,"~","~~"),"*","~*"),"?","~?"),'DADOS_MELHORIAS'!$AG$2:$AL$113,4,FALSE),0)+IFERROR(VLOOKUP(SUBSTITUTE(SUBSTITUTE(SUBSTITUTE($NA94,"~","~~"),"*","~*"),"?","~?"),'DADOS_MELHORIAS'!$AG$2:$AL$113,4,FALSE),0)</f>
        <v/>
      </c>
      <c r="OD94" s="161">
        <f>IFERROR(VLOOKUP(SUBSTITUTE(SUBSTITUTE(SUBSTITUTE($MX94,"~","~~"),"*","~*"),"?","~?"),'DADOS_MELHORIAS'!$AG$2:$AL$113,6,FALSE),0)+IFERROR(VLOOKUP(SUBSTITUTE(SUBSTITUTE(SUBSTITUTE($MY94,"~","~~"),"*","~*"),"?","~?"),'DADOS_MELHORIAS'!$AG$2:$AL$113,6,FALSE),0)+IFERROR(VLOOKUP(SUBSTITUTE(SUBSTITUTE(SUBSTITUTE($MZ94,"~","~~"),"*","~*"),"?","~?"),'DADOS_MELHORIAS'!$AG$2:$AL$113,6,FALSE),0)+IFERROR(VLOOKUP(SUBSTITUTE(SUBSTITUTE(SUBSTITUTE($NA94,"~","~~"),"*","~*"),"?","~?"),'DADOS_MELHORIAS'!$AG$2:$AL$113,6,FALSE),0)</f>
        <v/>
      </c>
      <c r="OE94" s="161">
        <f>TEXTJOIN(", ",TRUE,IF(IFERROR(VLOOKUP(SUBSTITUTE(SUBSTITUTE(SUBSTITUTE($MX94,"~","~~"),"*","~*"),"?","~?"),'DADOS_MELHORIAS'!$AG$2:$AL$113,5,FALSE),0)=1,$MX94,""),IF(IFERROR(VLOOKUP(SUBSTITUTE(SUBSTITUTE(SUBSTITUTE($MY94,"~","~~"),"*","~*"),"?","~?"),'DADOS_MELHORIAS'!$AG$2:$AL$113,5,FALSE),0)=1,$MY94,""),IF(IFERROR(VLOOKUP(SUBSTITUTE(SUBSTITUTE(SUBSTITUTE($MZ94,"~","~~"),"*","~*"),"?","~?"),'DADOS_MELHORIAS'!$AG$2:$AL$113,5,FALSE),0)=1,$MZ94,""),IF(IFERROR(VLOOKUP(SUBSTITUTE(SUBSTITUTE(SUBSTITUTE($NA94,"~","~~"),"*","~*"),"?","~?"),'DADOS_MELHORIAS'!$AG$2:$AL$113,5,FALSE),0)=1,$NA94,""))</f>
        <v/>
      </c>
      <c r="OF94" s="161">
        <f>IF($NJ94=0,0,INDEX($Y$2:$Y$11,$NJ94))</f>
        <v/>
      </c>
      <c r="OG94" s="161">
        <f>IF($NJ94=0,0,INDEX($Z$2:$Z$11,$NJ94))</f>
        <v/>
      </c>
      <c r="OH94" s="161">
        <f>IF($NJ94=0,0,INDEX($AB$2:$AB$11,$NJ94))</f>
        <v/>
      </c>
      <c r="OI94" s="161">
        <f>IFERROR(VLOOKUP(SUBSTITUTE(SUBSTITUTE(SUBSTITUTE($NB94,"~","~~"),"*","~*"),"?","~?"),'DADOS_RESTRICOES'!$M$2:$Q$54,3,FALSE),0)</f>
        <v/>
      </c>
      <c r="OJ94" s="161">
        <f>IFERROR(VLOOKUP(SUBSTITUTE(SUBSTITUTE(SUBSTITUTE($NC94,"~","~~"),"*","~*"),"?","~?"),'DADOS_RESTRICOES'!$M$2:$Q$54,3,FALSE),0)</f>
        <v/>
      </c>
      <c r="OK94" s="161">
        <f>IFERROR(VLOOKUP(SUBSTITUTE(SUBSTITUTE(SUBSTITUTE($NB94,"~","~~"),"*","~*"),"?","~?"),'DADOS_RESTRICOES'!$M$2:$Q$54,2,FALSE),"")</f>
        <v/>
      </c>
      <c r="OL94" s="161">
        <f>IFERROR(VLOOKUP(SUBSTITUTE(SUBSTITUTE(SUBSTITUTE($NC94,"~","~~"),"*","~*"),"?","~?"),'DADOS_RESTRICOES'!$M$2:$Q$54,2,FALSE),"")</f>
        <v/>
      </c>
      <c r="OM94" s="161">
        <f>COUNTIF($NS94:$NW94,1)</f>
        <v/>
      </c>
      <c r="ON94" s="161">
        <f>COUNTIF($NS94:$NW94,2)</f>
        <v/>
      </c>
      <c r="OO94" s="161">
        <f>COUNTIF($NS94:$NW94,3)</f>
        <v/>
      </c>
      <c r="OP94" s="161">
        <f>COUNTIF($NS94:$NW94,4)</f>
        <v/>
      </c>
      <c r="OQ94" s="161">
        <f>COUNTIF($NS94:$NW94,5)</f>
        <v/>
      </c>
      <c r="OR94" s="161">
        <f>COUNTIF($NS94:$NW94,6)</f>
        <v/>
      </c>
      <c r="OS94" s="161">
        <f>COUNTIF($OI94:$OJ94,1)</f>
        <v/>
      </c>
      <c r="OT94" s="161">
        <f>COUNTIF($OI94:$OJ94,2)+$OF94</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IF($MS94=0,0,(IF(COUNTIF($RK94:$RN94,"Salto")&gt;0,1,0)+IF(COUNTIF($RK94:$RN94,"Queima")&gt;0,1,0)+IF(COUNTIF($RK94:$RN94,"Estilhaço")&gt;0,1,0))*FLOOR($PD94/2,1))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SUBSTITUTE(SUBSTITUTE(SUBSTITUTE($NB94,"~","~~"),"*","~*"),"?","~?"),'DADOS_RESTRICOES'!$M$2:$Q$54,4,FALSE),0)+IFERROR(VLOOKUP(SUBSTITUTE(SUBSTITUTE(SUBSTITUTE($NC94,"~","~~"),"*","~*"),"?","~?"),'DADOS_RESTRICOES'!$M$2:$Q$54,4,FALSE),0)&gt;1,$OK94&amp;" e "&amp;$OL94&amp;" são as duas de frequência",""),IF(AND((COUNTIF($RK94:$RN94,"Rápido")+COUNTIF($OK94:$OL94,"Rápido"))&gt;0,(COUNTIF($MX94:$NA94,"Atrasar")+COUNTIF($OK94:$OL94,"Atrasar"))&gt;0),"Rápido não entra com Atrasar",""),IF(AND((COUNTIF($RK94:$RN94,"Reação")+COUNTIF($OK94:$OL94,"Reação"))&gt;0,(COUNTIF($RK94:$RN94,"Rápido")+COUNTIF($OK94:$OL94,"Rápido"))&gt;0),"Reação não entra com Rápido",""),IF(AND((COUNTIF($RK94:$RN94,"Reação")+COUNTIF($OK94:$OL94,"Reação"))&gt;0,(COUNTIF($RK94:$RN94,"Armado")+COUNTIF($OK94:$OL94,"Armado"))&gt;0),"Reação não entra com Armado",""),IF(AND((COUNTIF($RK94:$RN94,"Reação")+COUNTIF($OK94:$OL94,"Reação"))&gt;0,(COUNTIF($MX94:$NA94,"Atrasar")+COUNTIF($OK94:$OL94,"Atrasar"))&gt;0),"Reação não entra com Atrasar",""),IF(AND((COUNTIF($RK94:$RN94,"Reação")+COUNTIF($OK94:$OL94,"Reação"))&gt;0,(COUNTIF($MX94:$NA94,"Parado")+COUNTIF($OK94:$OL94,"Parado"))&gt;0),"Reação não entra com Parado",""),IF(AND((COUNTIF($MX94:$NA94,"Atrasar")+COUNTIF($OK94:$OL94,"Atrasar"))&gt;0,(COUNTIF($MX94:$NA94,"Parado")+COUNTIF($OK94:$OL94,"Parado"))&gt;0),"Atrasar não entra com Parado",""),IF(AND((COUNTIF($RK94:$RN94,"Armado")+COUNTIF($OK94:$OL94,"Armado"))&gt;0,(COUNTIF($MX94:$NA94,"Carregar")+COUNTIF($OK94:$OL94,"Carregar"))&gt;0),"Armado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Resistência",""),IF(AND(COUNTIF($RK94:$RN94,"Inescapável")&gt;0,OR($OU94&gt;1,$OV94&gt;0)),"Inescapável não aceita outra peça",""),IF(AND($MS94&gt;0,$PD94*IF(COUNTIF($RK94:$RN94,"Remate")&gt;0,1.25,1)+$PE94&gt;4*$MS94),($PD94*IF(COUNTIF($RK94:$RN94,"Remate")&gt;0,1.25,1)+$PE94)&amp;" dados somando repetições"&amp;IF(COUNTIF($RK94:$RN94,"Remate")&gt;0," e o Remate","")&amp;": o teto da Classe "&amp;$MS94&amp;" é "&amp;4*$MS94,""))),IF(AND($MX94&lt;&gt;"",COUNTIF('DADOS_MELHORIAS'!$O$2:$O$113,SUBSTITUTE(SUBSTITUTE(SUBSTITUTE($MX94,"~","~~"),"*","~*"),"?","~?"))=0),"Melhoria não cadastrada ou com erro: "&amp;$MX94,""),IF(AND($MY94&lt;&gt;"",COUNTIF('DADOS_MELHORIAS'!$O$2:$O$113,SUBSTITUTE(SUBSTITUTE(SUBSTITUTE($MY94,"~","~~"),"*","~*"),"?","~?"))=0),"Melhoria não cadastrada ou com erro: "&amp;$MY94,""),IF(AND($MZ94&lt;&gt;"",COUNTIF('DADOS_MELHORIAS'!$O$2:$O$113,SUBSTITUTE(SUBSTITUTE(SUBSTITUTE($MZ94,"~","~~"),"*","~*"),"?","~?"))=0),"Melhoria não cadastrada ou com erro: "&amp;$MZ94,""),IF(AND($NA94&lt;&gt;"",COUNTIF('DADOS_MELHORIAS'!$O$2:$O$113,SUBSTITUTE(SUBSTITUTE(SUBSTITUTE($NA94,"~","~~"),"*","~*"),"?","~?"))=0),"Melhoria não cadastrada ou com erro: "&amp;$NA94,""),IF(AND($NB94&lt;&gt;"",COUNTIF('DADOS_RESTRICOES'!$M$2:$M$54,SUBSTITUTE(SUBSTITUTE(SUBSTITUTE($NB94,"~","~~"),"*","~*"),"?","~?"))=0),"Restrição não cadastrada ou com erro: "&amp;$NB94,""),IF(AND($NC94&lt;&gt;"",COUNTIF('DADOS_RESTRICOES'!$M$2:$M$54,SUBSTITUTE(SUBSTITUTE(SUBSTITUTE($NC94,"~","~~"),"*","~*"),"?","~?"))=0),"Restrição não cadastrada ou com erro: "&amp;$NC94,"")))</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dela",IF(COUNTIF($OK94:$OL94,"Atrasar")&gt;0,"Sua Ação Completa",IF(COUNTIF($RK94:$RN94,"Rápido")&gt;0,"Sua Bônus",IF(COUNTIF($RK94:$RN94,"Reação")&gt;0,"Sua Reação","Sua Padrão")))&amp;" + a básica dela"&amp;IF(COUNTIF($RK94:$RN94,"Reação")&gt;0," e a coletiva","")&amp;IF(COUNTIF($OK94:$OL94,"Carregar")&gt;0," · em dois turnos","")))</f>
        <v/>
      </c>
      <c r="QC94" s="161">
        <f>IF($MW94&lt;&gt;"",$MW94,IF($NJ94=0,"",INDEX($AA$2:$AA$11,$NJ94)))</f>
        <v/>
      </c>
      <c r="QD94" s="161">
        <f>IF(OR($ND94=0,$NJ94=0),"",IF(COUNTIF($RK94:$RN94,"Inescapável")&gt;0,"Automático",IF($QC94="Ataque",IF($NH94="","Ataque","Ataque "&amp;IF(($NH94+2*IF(COUNTIF($RK94:$RN94,"Precisão")&gt;0,1,0))&gt;=0,"+","−")&amp;ABS(($NH94+2*IF(COUNTIF($RK94:$RN94,"Precisão")&gt;0,1,0))))&amp;IF($OD94&gt;0," · TR"&amp;IF($NI94="",""," CD "&amp;$NI94),""),IF(LEFT($QC94,2)="TR",$QC94&amp;IF($NI94="",""," · CD "&amp;$NI94)&amp;IF(COUNTIF($RK94:$RN94,"Certeiro")&gt;0,"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COUNTIF($RK94:$RN94,"Longe")+3*COUNTIF($RK94:$RN94,"Muito Longe")</f>
        <v/>
      </c>
      <c r="QG94" s="161">
        <f>COUNTIF($RK94:$RN94,"Maior")+3*COUNTIF($RK94:$RN94,"Muito Maior")</f>
        <v/>
      </c>
      <c r="QH94" s="161">
        <f>IF($NJ94=0,0,CHOOSE(1+INDEX($AC$2:$AC$11,$NJ94),0,$QF94,$QG94,$QF94+$QG94))</f>
        <v/>
      </c>
      <c r="QI94" s="161">
        <f>IF($NJ94=0,0,CHOOSE(1+INDEX($AD$2:$AD$11,$NJ94),0,$QF94,$QG94,$QF94+$QG94))</f>
        <v/>
      </c>
      <c r="QJ94" s="161">
        <f>IF(OR($ND94=0,$NJ94=0),"",INDEX($AI$2:$AN$41,($NJ94-1)*4+IF($MS94=0,1,IF($MS94&lt;=5,2,IF($MS94=6,3,4))),1+MIN(5,$QH94))&amp;INDEX($AO$2:$AT$41,($NJ94-1)*4+IF($MS94=0,1,IF($MS94&lt;=5,2,IF($MS94=6,3,4))),1+MIN(5,$QI94))&amp;IF(INDEX($AE$2:$AE$11,$NJ94)=1,IF(COUNTIF($RK94:$RN94,"Mais Um")&gt;0," · +"&amp;COUNTIF($RK94:$RN94,"Mais Um")&amp;IF(COUNTIF($RK94:$RN94,"Mais Um")&gt;1," alvos"," alvo"),"")&amp;IF(COUNTIF($RK94:$RN94,"Rajada")&gt;0,IF($MS94=0,"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c r="RK94">
        <f>IF($MX94="","",IFERROR(VLOOKUP(SUBSTITUTE(SUBSTITUTE(SUBSTITUTE($MX94,"~","~~"),"*","~*"),"?","~?"),'DADOS_MELHORIAS'!$O$2:$X$113,10,FALSE),$MX94))</f>
        <v/>
      </c>
      <c r="RL94">
        <f>IF($MY94="","",IFERROR(VLOOKUP(SUBSTITUTE(SUBSTITUTE(SUBSTITUTE($MY94,"~","~~"),"*","~*"),"?","~?"),'DADOS_MELHORIAS'!$O$2:$X$113,10,FALSE),$MY94))</f>
        <v/>
      </c>
      <c r="RM94">
        <f>IF($MZ94="","",IFERROR(VLOOKUP(SUBSTITUTE(SUBSTITUTE(SUBSTITUTE($MZ94,"~","~~"),"*","~*"),"?","~?"),'DADOS_MELHORIAS'!$O$2:$X$113,10,FALSE),$MZ94))</f>
        <v/>
      </c>
      <c r="RN94">
        <f>IF($NA94="","",IFERROR(VLOOKUP(SUBSTITUTE(SUBSTITUTE(SUBSTITUTE($NA94,"~","~~"),"*","~*"),"?","~?"),'DADOS_MELHORIAS'!$O$2:$X$113,10,FALSE),$NA94))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IFERROR(MATCH($MU95,$V$2:$V$11,0),0)</f>
        <v/>
      </c>
      <c r="NK95" s="161">
        <f>IFERROR(VLOOKUP(SUBSTITUTE(SUBSTITUTE(SUBSTITUTE($MX95,"~","~~"),"*","~*"),"?","~?"),'DADOS_MELHORIAS'!$AG$2:$AL$113,2,FALSE),"")</f>
        <v/>
      </c>
      <c r="NL95" s="161">
        <f>IFERROR(VLOOKUP(SUBSTITUTE(SUBSTITUTE(SUBSTITUTE($MY95,"~","~~"),"*","~*"),"?","~?"),'DADOS_MELHORIAS'!$AG$2:$AL$113,2,FALSE),"")</f>
        <v/>
      </c>
      <c r="NM95" s="161">
        <f>IFERROR(VLOOKUP(SUBSTITUTE(SUBSTITUTE(SUBSTITUTE($MZ95,"~","~~"),"*","~*"),"?","~?"),'DADOS_MELHORIAS'!$AG$2:$AL$113,2,FALSE),"")</f>
        <v/>
      </c>
      <c r="NN95" s="161">
        <f>IFERROR(VLOOKUP(SUBSTITUTE(SUBSTITUTE(SUBSTITUTE($NA95,"~","~~"),"*","~*"),"?","~?"),'DADOS_MELHORIAS'!$AG$2:$AL$113,2,FALSE),"")</f>
        <v/>
      </c>
      <c r="NO95" s="161">
        <f>IFERROR(VLOOKUP(SUBSTITUTE(SUBSTITUTE(SUBSTITUTE($MX95,"~","~~"),"*","~*"),"?","~?"),'DADOS_MELHORIAS'!$AG$2:$AL$113,3,FALSE),0)</f>
        <v/>
      </c>
      <c r="NP95" s="161">
        <f>IFERROR(VLOOKUP(SUBSTITUTE(SUBSTITUTE(SUBSTITUTE($MY95,"~","~~"),"*","~*"),"?","~?"),'DADOS_MELHORIAS'!$AG$2:$AL$113,3,FALSE),0)</f>
        <v/>
      </c>
      <c r="NQ95" s="161">
        <f>IFERROR(VLOOKUP(SUBSTITUTE(SUBSTITUTE(SUBSTITUTE($MZ95,"~","~~"),"*","~*"),"?","~?"),'DADOS_MELHORIAS'!$AG$2:$AL$113,3,FALSE),0)</f>
        <v/>
      </c>
      <c r="NR95" s="161">
        <f>IFERROR(VLOOKUP(SUBSTITUTE(SUBSTITUTE(SUBSTITUTE($NA95,"~","~~"),"*","~*"),"?","~?"),'DADOS_MELHORIAS'!$AG$2:$AL$113,3,FALSE),0)</f>
        <v/>
      </c>
      <c r="NS95" s="161">
        <f>IF($MS95=0,0,IF($NJ95=0,0,INDEX($X$2:$X$11,$NJ95)))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IF($NJ95=0,0,IF(INDEX($W$2:$W$11,$NJ95)="",0,IF((COUNTIF(INDEX($EL$2:$EP$13,$MO95,0),INDEX($W$2:$W$11,$NJ95))+COUNTIF(INDEX($QV$2:$QY$13,$MO95,0),INDEX($W$2:$W$11,$NJ95)))=0,1,0)))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SUBSTITUTE(SUBSTITUTE(SUBSTITUTE($MX95,"~","~~"),"*","~*"),"?","~?"),'DADOS_MELHORIAS'!$AG$2:$AL$113,4,FALSE),0)+IFERROR(VLOOKUP(SUBSTITUTE(SUBSTITUTE(SUBSTITUTE($MY95,"~","~~"),"*","~*"),"?","~?"),'DADOS_MELHORIAS'!$AG$2:$AL$113,4,FALSE),0)+IFERROR(VLOOKUP(SUBSTITUTE(SUBSTITUTE(SUBSTITUTE($MZ95,"~","~~"),"*","~*"),"?","~?"),'DADOS_MELHORIAS'!$AG$2:$AL$113,4,FALSE),0)+IFERROR(VLOOKUP(SUBSTITUTE(SUBSTITUTE(SUBSTITUTE($NA95,"~","~~"),"*","~*"),"?","~?"),'DADOS_MELHORIAS'!$AG$2:$AL$113,4,FALSE),0)</f>
        <v/>
      </c>
      <c r="OD95" s="161">
        <f>IFERROR(VLOOKUP(SUBSTITUTE(SUBSTITUTE(SUBSTITUTE($MX95,"~","~~"),"*","~*"),"?","~?"),'DADOS_MELHORIAS'!$AG$2:$AL$113,6,FALSE),0)+IFERROR(VLOOKUP(SUBSTITUTE(SUBSTITUTE(SUBSTITUTE($MY95,"~","~~"),"*","~*"),"?","~?"),'DADOS_MELHORIAS'!$AG$2:$AL$113,6,FALSE),0)+IFERROR(VLOOKUP(SUBSTITUTE(SUBSTITUTE(SUBSTITUTE($MZ95,"~","~~"),"*","~*"),"?","~?"),'DADOS_MELHORIAS'!$AG$2:$AL$113,6,FALSE),0)+IFERROR(VLOOKUP(SUBSTITUTE(SUBSTITUTE(SUBSTITUTE($NA95,"~","~~"),"*","~*"),"?","~?"),'DADOS_MELHORIAS'!$AG$2:$AL$113,6,FALSE),0)</f>
        <v/>
      </c>
      <c r="OE95" s="161">
        <f>TEXTJOIN(", ",TRUE,IF(IFERROR(VLOOKUP(SUBSTITUTE(SUBSTITUTE(SUBSTITUTE($MX95,"~","~~"),"*","~*"),"?","~?"),'DADOS_MELHORIAS'!$AG$2:$AL$113,5,FALSE),0)=1,$MX95,""),IF(IFERROR(VLOOKUP(SUBSTITUTE(SUBSTITUTE(SUBSTITUTE($MY95,"~","~~"),"*","~*"),"?","~?"),'DADOS_MELHORIAS'!$AG$2:$AL$113,5,FALSE),0)=1,$MY95,""),IF(IFERROR(VLOOKUP(SUBSTITUTE(SUBSTITUTE(SUBSTITUTE($MZ95,"~","~~"),"*","~*"),"?","~?"),'DADOS_MELHORIAS'!$AG$2:$AL$113,5,FALSE),0)=1,$MZ95,""),IF(IFERROR(VLOOKUP(SUBSTITUTE(SUBSTITUTE(SUBSTITUTE($NA95,"~","~~"),"*","~*"),"?","~?"),'DADOS_MELHORIAS'!$AG$2:$AL$113,5,FALSE),0)=1,$NA95,""))</f>
        <v/>
      </c>
      <c r="OF95" s="161">
        <f>IF($NJ95=0,0,INDEX($Y$2:$Y$11,$NJ95))</f>
        <v/>
      </c>
      <c r="OG95" s="161">
        <f>IF($NJ95=0,0,INDEX($Z$2:$Z$11,$NJ95))</f>
        <v/>
      </c>
      <c r="OH95" s="161">
        <f>IF($NJ95=0,0,INDEX($AB$2:$AB$11,$NJ95))</f>
        <v/>
      </c>
      <c r="OI95" s="161">
        <f>IFERROR(VLOOKUP(SUBSTITUTE(SUBSTITUTE(SUBSTITUTE($NB95,"~","~~"),"*","~*"),"?","~?"),'DADOS_RESTRICOES'!$M$2:$Q$54,3,FALSE),0)</f>
        <v/>
      </c>
      <c r="OJ95" s="161">
        <f>IFERROR(VLOOKUP(SUBSTITUTE(SUBSTITUTE(SUBSTITUTE($NC95,"~","~~"),"*","~*"),"?","~?"),'DADOS_RESTRICOES'!$M$2:$Q$54,3,FALSE),0)</f>
        <v/>
      </c>
      <c r="OK95" s="161">
        <f>IFERROR(VLOOKUP(SUBSTITUTE(SUBSTITUTE(SUBSTITUTE($NB95,"~","~~"),"*","~*"),"?","~?"),'DADOS_RESTRICOES'!$M$2:$Q$54,2,FALSE),"")</f>
        <v/>
      </c>
      <c r="OL95" s="161">
        <f>IFERROR(VLOOKUP(SUBSTITUTE(SUBSTITUTE(SUBSTITUTE($NC95,"~","~~"),"*","~*"),"?","~?"),'DADOS_RESTRICOES'!$M$2:$Q$54,2,FALSE),"")</f>
        <v/>
      </c>
      <c r="OM95" s="161">
        <f>COUNTIF($NS95:$NW95,1)</f>
        <v/>
      </c>
      <c r="ON95" s="161">
        <f>COUNTIF($NS95:$NW95,2)</f>
        <v/>
      </c>
      <c r="OO95" s="161">
        <f>COUNTIF($NS95:$NW95,3)</f>
        <v/>
      </c>
      <c r="OP95" s="161">
        <f>COUNTIF($NS95:$NW95,4)</f>
        <v/>
      </c>
      <c r="OQ95" s="161">
        <f>COUNTIF($NS95:$NW95,5)</f>
        <v/>
      </c>
      <c r="OR95" s="161">
        <f>COUNTIF($NS95:$NW95,6)</f>
        <v/>
      </c>
      <c r="OS95" s="161">
        <f>COUNTIF($OI95:$OJ95,1)</f>
        <v/>
      </c>
      <c r="OT95" s="161">
        <f>COUNTIF($OI95:$OJ95,2)+$OF95</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IF($MS95=0,0,(IF(COUNTIF($RK95:$RN95,"Salto")&gt;0,1,0)+IF(COUNTIF($RK95:$RN95,"Queima")&gt;0,1,0)+IF(COUNTIF($RK95:$RN95,"Estilhaço")&gt;0,1,0))*FLOOR($PD95/2,1))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SUBSTITUTE(SUBSTITUTE(SUBSTITUTE($NB95,"~","~~"),"*","~*"),"?","~?"),'DADOS_RESTRICOES'!$M$2:$Q$54,4,FALSE),0)+IFERROR(VLOOKUP(SUBSTITUTE(SUBSTITUTE(SUBSTITUTE($NC95,"~","~~"),"*","~*"),"?","~?"),'DADOS_RESTRICOES'!$M$2:$Q$54,4,FALSE),0)&gt;1,$OK95&amp;" e "&amp;$OL95&amp;" são as duas de frequência",""),IF(AND((COUNTIF($RK95:$RN95,"Rápido")+COUNTIF($OK95:$OL95,"Rápido"))&gt;0,(COUNTIF($MX95:$NA95,"Atrasar")+COUNTIF($OK95:$OL95,"Atrasar"))&gt;0),"Rápido não entra com Atrasar",""),IF(AND((COUNTIF($RK95:$RN95,"Reação")+COUNTIF($OK95:$OL95,"Reação"))&gt;0,(COUNTIF($RK95:$RN95,"Rápido")+COUNTIF($OK95:$OL95,"Rápido"))&gt;0),"Reação não entra com Rápido",""),IF(AND((COUNTIF($RK95:$RN95,"Reação")+COUNTIF($OK95:$OL95,"Reação"))&gt;0,(COUNTIF($RK95:$RN95,"Armado")+COUNTIF($OK95:$OL95,"Armado"))&gt;0),"Reação não entra com Armado",""),IF(AND((COUNTIF($RK95:$RN95,"Reação")+COUNTIF($OK95:$OL95,"Reação"))&gt;0,(COUNTIF($MX95:$NA95,"Atrasar")+COUNTIF($OK95:$OL95,"Atrasar"))&gt;0),"Reação não entra com Atrasar",""),IF(AND((COUNTIF($RK95:$RN95,"Reação")+COUNTIF($OK95:$OL95,"Reação"))&gt;0,(COUNTIF($MX95:$NA95,"Parado")+COUNTIF($OK95:$OL95,"Parado"))&gt;0),"Reação não entra com Parado",""),IF(AND((COUNTIF($MX95:$NA95,"Atrasar")+COUNTIF($OK95:$OL95,"Atrasar"))&gt;0,(COUNTIF($MX95:$NA95,"Parado")+COUNTIF($OK95:$OL95,"Parado"))&gt;0),"Atrasar não entra com Parado",""),IF(AND((COUNTIF($RK95:$RN95,"Armado")+COUNTIF($OK95:$OL95,"Armado"))&gt;0,(COUNTIF($MX95:$NA95,"Carregar")+COUNTIF($OK95:$OL95,"Carregar"))&gt;0),"Armado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Resistência",""),IF(AND(COUNTIF($RK95:$RN95,"Inescapável")&gt;0,OR($OU95&gt;1,$OV95&gt;0)),"Inescapável não aceita outra peça",""),IF(AND($MS95&gt;0,$PD95*IF(COUNTIF($RK95:$RN95,"Remate")&gt;0,1.25,1)+$PE95&gt;4*$MS95),($PD95*IF(COUNTIF($RK95:$RN95,"Remate")&gt;0,1.25,1)+$PE95)&amp;" dados somando repetições"&amp;IF(COUNTIF($RK95:$RN95,"Remate")&gt;0," e o Remate","")&amp;": o teto da Classe "&amp;$MS95&amp;" é "&amp;4*$MS95,""))),IF(AND($MX95&lt;&gt;"",COUNTIF('DADOS_MELHORIAS'!$O$2:$O$113,SUBSTITUTE(SUBSTITUTE(SUBSTITUTE($MX95,"~","~~"),"*","~*"),"?","~?"))=0),"Melhoria não cadastrada ou com erro: "&amp;$MX95,""),IF(AND($MY95&lt;&gt;"",COUNTIF('DADOS_MELHORIAS'!$O$2:$O$113,SUBSTITUTE(SUBSTITUTE(SUBSTITUTE($MY95,"~","~~"),"*","~*"),"?","~?"))=0),"Melhoria não cadastrada ou com erro: "&amp;$MY95,""),IF(AND($MZ95&lt;&gt;"",COUNTIF('DADOS_MELHORIAS'!$O$2:$O$113,SUBSTITUTE(SUBSTITUTE(SUBSTITUTE($MZ95,"~","~~"),"*","~*"),"?","~?"))=0),"Melhoria não cadastrada ou com erro: "&amp;$MZ95,""),IF(AND($NA95&lt;&gt;"",COUNTIF('DADOS_MELHORIAS'!$O$2:$O$113,SUBSTITUTE(SUBSTITUTE(SUBSTITUTE($NA95,"~","~~"),"*","~*"),"?","~?"))=0),"Melhoria não cadastrada ou com erro: "&amp;$NA95,""),IF(AND($NB95&lt;&gt;"",COUNTIF('DADOS_RESTRICOES'!$M$2:$M$54,SUBSTITUTE(SUBSTITUTE(SUBSTITUTE($NB95,"~","~~"),"*","~*"),"?","~?"))=0),"Restrição não cadastrada ou com erro: "&amp;$NB95,""),IF(AND($NC95&lt;&gt;"",COUNTIF('DADOS_RESTRICOES'!$M$2:$M$54,SUBSTITUTE(SUBSTITUTE(SUBSTITUTE($NC95,"~","~~"),"*","~*"),"?","~?"))=0),"Restrição não cadastrada ou com erro: "&amp;$NC95,"")))</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dela",IF(COUNTIF($OK95:$OL95,"Atrasar")&gt;0,"Sua Ação Completa",IF(COUNTIF($RK95:$RN95,"Rápido")&gt;0,"Sua Bônus",IF(COUNTIF($RK95:$RN95,"Reação")&gt;0,"Sua Reação","Sua Padrão")))&amp;" + a básica dela"&amp;IF(COUNTIF($RK95:$RN95,"Reação")&gt;0," e a coletiva","")&amp;IF(COUNTIF($OK95:$OL95,"Carregar")&gt;0," · em dois turnos","")))</f>
        <v/>
      </c>
      <c r="QC95" s="161">
        <f>IF($MW95&lt;&gt;"",$MW95,IF($NJ95=0,"",INDEX($AA$2:$AA$11,$NJ95)))</f>
        <v/>
      </c>
      <c r="QD95" s="161">
        <f>IF(OR($ND95=0,$NJ95=0),"",IF(COUNTIF($RK95:$RN95,"Inescapável")&gt;0,"Automático",IF($QC95="Ataque",IF($NH95="","Ataque","Ataque "&amp;IF(($NH95+2*IF(COUNTIF($RK95:$RN95,"Precisão")&gt;0,1,0))&gt;=0,"+","−")&amp;ABS(($NH95+2*IF(COUNTIF($RK95:$RN95,"Precisão")&gt;0,1,0))))&amp;IF($OD95&gt;0," · TR"&amp;IF($NI95="",""," CD "&amp;$NI95),""),IF(LEFT($QC95,2)="TR",$QC95&amp;IF($NI95="",""," · CD "&amp;$NI95)&amp;IF(COUNTIF($RK95:$RN95,"Certeiro")&gt;0,"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COUNTIF($RK95:$RN95,"Longe")+3*COUNTIF($RK95:$RN95,"Muito Longe")</f>
        <v/>
      </c>
      <c r="QG95" s="161">
        <f>COUNTIF($RK95:$RN95,"Maior")+3*COUNTIF($RK95:$RN95,"Muito Maior")</f>
        <v/>
      </c>
      <c r="QH95" s="161">
        <f>IF($NJ95=0,0,CHOOSE(1+INDEX($AC$2:$AC$11,$NJ95),0,$QF95,$QG95,$QF95+$QG95))</f>
        <v/>
      </c>
      <c r="QI95" s="161">
        <f>IF($NJ95=0,0,CHOOSE(1+INDEX($AD$2:$AD$11,$NJ95),0,$QF95,$QG95,$QF95+$QG95))</f>
        <v/>
      </c>
      <c r="QJ95" s="161">
        <f>IF(OR($ND95=0,$NJ95=0),"",INDEX($AI$2:$AN$41,($NJ95-1)*4+IF($MS95=0,1,IF($MS95&lt;=5,2,IF($MS95=6,3,4))),1+MIN(5,$QH95))&amp;INDEX($AO$2:$AT$41,($NJ95-1)*4+IF($MS95=0,1,IF($MS95&lt;=5,2,IF($MS95=6,3,4))),1+MIN(5,$QI95))&amp;IF(INDEX($AE$2:$AE$11,$NJ95)=1,IF(COUNTIF($RK95:$RN95,"Mais Um")&gt;0," · +"&amp;COUNTIF($RK95:$RN95,"Mais Um")&amp;IF(COUNTIF($RK95:$RN95,"Mais Um")&gt;1," alvos"," alvo"),"")&amp;IF(COUNTIF($RK95:$RN95,"Rajada")&gt;0,IF($MS95=0,"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c r="RK95">
        <f>IF($MX95="","",IFERROR(VLOOKUP(SUBSTITUTE(SUBSTITUTE(SUBSTITUTE($MX95,"~","~~"),"*","~*"),"?","~?"),'DADOS_MELHORIAS'!$O$2:$X$113,10,FALSE),$MX95))</f>
        <v/>
      </c>
      <c r="RL95">
        <f>IF($MY95="","",IFERROR(VLOOKUP(SUBSTITUTE(SUBSTITUTE(SUBSTITUTE($MY95,"~","~~"),"*","~*"),"?","~?"),'DADOS_MELHORIAS'!$O$2:$X$113,10,FALSE),$MY95))</f>
        <v/>
      </c>
      <c r="RM95">
        <f>IF($MZ95="","",IFERROR(VLOOKUP(SUBSTITUTE(SUBSTITUTE(SUBSTITUTE($MZ95,"~","~~"),"*","~*"),"?","~?"),'DADOS_MELHORIAS'!$O$2:$X$113,10,FALSE),$MZ95))</f>
        <v/>
      </c>
      <c r="RN95">
        <f>IF($NA95="","",IFERROR(VLOOKUP(SUBSTITUTE(SUBSTITUTE(SUBSTITUTE($NA95,"~","~~"),"*","~*"),"?","~?"),'DADOS_MELHORIAS'!$O$2:$X$113,10,FALSE),$NA95))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IFERROR(MATCH($MU96,$V$2:$V$11,0),0)</f>
        <v/>
      </c>
      <c r="NK96" s="161">
        <f>IFERROR(VLOOKUP(SUBSTITUTE(SUBSTITUTE(SUBSTITUTE($MX96,"~","~~"),"*","~*"),"?","~?"),'DADOS_MELHORIAS'!$AG$2:$AL$113,2,FALSE),"")</f>
        <v/>
      </c>
      <c r="NL96" s="161">
        <f>IFERROR(VLOOKUP(SUBSTITUTE(SUBSTITUTE(SUBSTITUTE($MY96,"~","~~"),"*","~*"),"?","~?"),'DADOS_MELHORIAS'!$AG$2:$AL$113,2,FALSE),"")</f>
        <v/>
      </c>
      <c r="NM96" s="161">
        <f>IFERROR(VLOOKUP(SUBSTITUTE(SUBSTITUTE(SUBSTITUTE($MZ96,"~","~~"),"*","~*"),"?","~?"),'DADOS_MELHORIAS'!$AG$2:$AL$113,2,FALSE),"")</f>
        <v/>
      </c>
      <c r="NN96" s="161">
        <f>IFERROR(VLOOKUP(SUBSTITUTE(SUBSTITUTE(SUBSTITUTE($NA96,"~","~~"),"*","~*"),"?","~?"),'DADOS_MELHORIAS'!$AG$2:$AL$113,2,FALSE),"")</f>
        <v/>
      </c>
      <c r="NO96" s="161">
        <f>IFERROR(VLOOKUP(SUBSTITUTE(SUBSTITUTE(SUBSTITUTE($MX96,"~","~~"),"*","~*"),"?","~?"),'DADOS_MELHORIAS'!$AG$2:$AL$113,3,FALSE),0)</f>
        <v/>
      </c>
      <c r="NP96" s="161">
        <f>IFERROR(VLOOKUP(SUBSTITUTE(SUBSTITUTE(SUBSTITUTE($MY96,"~","~~"),"*","~*"),"?","~?"),'DADOS_MELHORIAS'!$AG$2:$AL$113,3,FALSE),0)</f>
        <v/>
      </c>
      <c r="NQ96" s="161">
        <f>IFERROR(VLOOKUP(SUBSTITUTE(SUBSTITUTE(SUBSTITUTE($MZ96,"~","~~"),"*","~*"),"?","~?"),'DADOS_MELHORIAS'!$AG$2:$AL$113,3,FALSE),0)</f>
        <v/>
      </c>
      <c r="NR96" s="161">
        <f>IFERROR(VLOOKUP(SUBSTITUTE(SUBSTITUTE(SUBSTITUTE($NA96,"~","~~"),"*","~*"),"?","~?"),'DADOS_MELHORIAS'!$AG$2:$AL$113,3,FALSE),0)</f>
        <v/>
      </c>
      <c r="NS96" s="161">
        <f>IF($MS96=0,0,IF($NJ96=0,0,INDEX($X$2:$X$11,$NJ96)))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IF($NJ96=0,0,IF(INDEX($W$2:$W$11,$NJ96)="",0,IF((COUNTIF(INDEX($EL$2:$EP$13,$MO96,0),INDEX($W$2:$W$11,$NJ96))+COUNTIF(INDEX($QV$2:$QY$13,$MO96,0),INDEX($W$2:$W$11,$NJ96)))=0,1,0)))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SUBSTITUTE(SUBSTITUTE(SUBSTITUTE($MX96,"~","~~"),"*","~*"),"?","~?"),'DADOS_MELHORIAS'!$AG$2:$AL$113,4,FALSE),0)+IFERROR(VLOOKUP(SUBSTITUTE(SUBSTITUTE(SUBSTITUTE($MY96,"~","~~"),"*","~*"),"?","~?"),'DADOS_MELHORIAS'!$AG$2:$AL$113,4,FALSE),0)+IFERROR(VLOOKUP(SUBSTITUTE(SUBSTITUTE(SUBSTITUTE($MZ96,"~","~~"),"*","~*"),"?","~?"),'DADOS_MELHORIAS'!$AG$2:$AL$113,4,FALSE),0)+IFERROR(VLOOKUP(SUBSTITUTE(SUBSTITUTE(SUBSTITUTE($NA96,"~","~~"),"*","~*"),"?","~?"),'DADOS_MELHORIAS'!$AG$2:$AL$113,4,FALSE),0)</f>
        <v/>
      </c>
      <c r="OD96" s="161">
        <f>IFERROR(VLOOKUP(SUBSTITUTE(SUBSTITUTE(SUBSTITUTE($MX96,"~","~~"),"*","~*"),"?","~?"),'DADOS_MELHORIAS'!$AG$2:$AL$113,6,FALSE),0)+IFERROR(VLOOKUP(SUBSTITUTE(SUBSTITUTE(SUBSTITUTE($MY96,"~","~~"),"*","~*"),"?","~?"),'DADOS_MELHORIAS'!$AG$2:$AL$113,6,FALSE),0)+IFERROR(VLOOKUP(SUBSTITUTE(SUBSTITUTE(SUBSTITUTE($MZ96,"~","~~"),"*","~*"),"?","~?"),'DADOS_MELHORIAS'!$AG$2:$AL$113,6,FALSE),0)+IFERROR(VLOOKUP(SUBSTITUTE(SUBSTITUTE(SUBSTITUTE($NA96,"~","~~"),"*","~*"),"?","~?"),'DADOS_MELHORIAS'!$AG$2:$AL$113,6,FALSE),0)</f>
        <v/>
      </c>
      <c r="OE96" s="161">
        <f>TEXTJOIN(", ",TRUE,IF(IFERROR(VLOOKUP(SUBSTITUTE(SUBSTITUTE(SUBSTITUTE($MX96,"~","~~"),"*","~*"),"?","~?"),'DADOS_MELHORIAS'!$AG$2:$AL$113,5,FALSE),0)=1,$MX96,""),IF(IFERROR(VLOOKUP(SUBSTITUTE(SUBSTITUTE(SUBSTITUTE($MY96,"~","~~"),"*","~*"),"?","~?"),'DADOS_MELHORIAS'!$AG$2:$AL$113,5,FALSE),0)=1,$MY96,""),IF(IFERROR(VLOOKUP(SUBSTITUTE(SUBSTITUTE(SUBSTITUTE($MZ96,"~","~~"),"*","~*"),"?","~?"),'DADOS_MELHORIAS'!$AG$2:$AL$113,5,FALSE),0)=1,$MZ96,""),IF(IFERROR(VLOOKUP(SUBSTITUTE(SUBSTITUTE(SUBSTITUTE($NA96,"~","~~"),"*","~*"),"?","~?"),'DADOS_MELHORIAS'!$AG$2:$AL$113,5,FALSE),0)=1,$NA96,""))</f>
        <v/>
      </c>
      <c r="OF96" s="161">
        <f>IF($NJ96=0,0,INDEX($Y$2:$Y$11,$NJ96))</f>
        <v/>
      </c>
      <c r="OG96" s="161">
        <f>IF($NJ96=0,0,INDEX($Z$2:$Z$11,$NJ96))</f>
        <v/>
      </c>
      <c r="OH96" s="161">
        <f>IF($NJ96=0,0,INDEX($AB$2:$AB$11,$NJ96))</f>
        <v/>
      </c>
      <c r="OI96" s="161">
        <f>IFERROR(VLOOKUP(SUBSTITUTE(SUBSTITUTE(SUBSTITUTE($NB96,"~","~~"),"*","~*"),"?","~?"),'DADOS_RESTRICOES'!$M$2:$Q$54,3,FALSE),0)</f>
        <v/>
      </c>
      <c r="OJ96" s="161">
        <f>IFERROR(VLOOKUP(SUBSTITUTE(SUBSTITUTE(SUBSTITUTE($NC96,"~","~~"),"*","~*"),"?","~?"),'DADOS_RESTRICOES'!$M$2:$Q$54,3,FALSE),0)</f>
        <v/>
      </c>
      <c r="OK96" s="161">
        <f>IFERROR(VLOOKUP(SUBSTITUTE(SUBSTITUTE(SUBSTITUTE($NB96,"~","~~"),"*","~*"),"?","~?"),'DADOS_RESTRICOES'!$M$2:$Q$54,2,FALSE),"")</f>
        <v/>
      </c>
      <c r="OL96" s="161">
        <f>IFERROR(VLOOKUP(SUBSTITUTE(SUBSTITUTE(SUBSTITUTE($NC96,"~","~~"),"*","~*"),"?","~?"),'DADOS_RESTRICOES'!$M$2:$Q$54,2,FALSE),"")</f>
        <v/>
      </c>
      <c r="OM96" s="161">
        <f>COUNTIF($NS96:$NW96,1)</f>
        <v/>
      </c>
      <c r="ON96" s="161">
        <f>COUNTIF($NS96:$NW96,2)</f>
        <v/>
      </c>
      <c r="OO96" s="161">
        <f>COUNTIF($NS96:$NW96,3)</f>
        <v/>
      </c>
      <c r="OP96" s="161">
        <f>COUNTIF($NS96:$NW96,4)</f>
        <v/>
      </c>
      <c r="OQ96" s="161">
        <f>COUNTIF($NS96:$NW96,5)</f>
        <v/>
      </c>
      <c r="OR96" s="161">
        <f>COUNTIF($NS96:$NW96,6)</f>
        <v/>
      </c>
      <c r="OS96" s="161">
        <f>COUNTIF($OI96:$OJ96,1)</f>
        <v/>
      </c>
      <c r="OT96" s="161">
        <f>COUNTIF($OI96:$OJ96,2)+$OF96</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IF($MS96=0,0,(IF(COUNTIF($RK96:$RN96,"Salto")&gt;0,1,0)+IF(COUNTIF($RK96:$RN96,"Queima")&gt;0,1,0)+IF(COUNTIF($RK96:$RN96,"Estilhaço")&gt;0,1,0))*FLOOR($PD96/2,1))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SUBSTITUTE(SUBSTITUTE(SUBSTITUTE($NB96,"~","~~"),"*","~*"),"?","~?"),'DADOS_RESTRICOES'!$M$2:$Q$54,4,FALSE),0)+IFERROR(VLOOKUP(SUBSTITUTE(SUBSTITUTE(SUBSTITUTE($NC96,"~","~~"),"*","~*"),"?","~?"),'DADOS_RESTRICOES'!$M$2:$Q$54,4,FALSE),0)&gt;1,$OK96&amp;" e "&amp;$OL96&amp;" são as duas de frequência",""),IF(AND((COUNTIF($RK96:$RN96,"Rápido")+COUNTIF($OK96:$OL96,"Rápido"))&gt;0,(COUNTIF($MX96:$NA96,"Atrasar")+COUNTIF($OK96:$OL96,"Atrasar"))&gt;0),"Rápido não entra com Atrasar",""),IF(AND((COUNTIF($RK96:$RN96,"Reação")+COUNTIF($OK96:$OL96,"Reação"))&gt;0,(COUNTIF($RK96:$RN96,"Rápido")+COUNTIF($OK96:$OL96,"Rápido"))&gt;0),"Reação não entra com Rápido",""),IF(AND((COUNTIF($RK96:$RN96,"Reação")+COUNTIF($OK96:$OL96,"Reação"))&gt;0,(COUNTIF($RK96:$RN96,"Armado")+COUNTIF($OK96:$OL96,"Armado"))&gt;0),"Reação não entra com Armado",""),IF(AND((COUNTIF($RK96:$RN96,"Reação")+COUNTIF($OK96:$OL96,"Reação"))&gt;0,(COUNTIF($MX96:$NA96,"Atrasar")+COUNTIF($OK96:$OL96,"Atrasar"))&gt;0),"Reação não entra com Atrasar",""),IF(AND((COUNTIF($RK96:$RN96,"Reação")+COUNTIF($OK96:$OL96,"Reação"))&gt;0,(COUNTIF($MX96:$NA96,"Parado")+COUNTIF($OK96:$OL96,"Parado"))&gt;0),"Reação não entra com Parado",""),IF(AND((COUNTIF($MX96:$NA96,"Atrasar")+COUNTIF($OK96:$OL96,"Atrasar"))&gt;0,(COUNTIF($MX96:$NA96,"Parado")+COUNTIF($OK96:$OL96,"Parado"))&gt;0),"Atrasar não entra com Parado",""),IF(AND((COUNTIF($RK96:$RN96,"Armado")+COUNTIF($OK96:$OL96,"Armado"))&gt;0,(COUNTIF($MX96:$NA96,"Carregar")+COUNTIF($OK96:$OL96,"Carregar"))&gt;0),"Armado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Resistência",""),IF(AND(COUNTIF($RK96:$RN96,"Inescapável")&gt;0,OR($OU96&gt;1,$OV96&gt;0)),"Inescapável não aceita outra peça",""),IF(AND($MS96&gt;0,$PD96*IF(COUNTIF($RK96:$RN96,"Remate")&gt;0,1.25,1)+$PE96&gt;4*$MS96),($PD96*IF(COUNTIF($RK96:$RN96,"Remate")&gt;0,1.25,1)+$PE96)&amp;" dados somando repetições"&amp;IF(COUNTIF($RK96:$RN96,"Remate")&gt;0," e o Remate","")&amp;": o teto da Classe "&amp;$MS96&amp;" é "&amp;4*$MS96,""))),IF(AND($MX96&lt;&gt;"",COUNTIF('DADOS_MELHORIAS'!$O$2:$O$113,SUBSTITUTE(SUBSTITUTE(SUBSTITUTE($MX96,"~","~~"),"*","~*"),"?","~?"))=0),"Melhoria não cadastrada ou com erro: "&amp;$MX96,""),IF(AND($MY96&lt;&gt;"",COUNTIF('DADOS_MELHORIAS'!$O$2:$O$113,SUBSTITUTE(SUBSTITUTE(SUBSTITUTE($MY96,"~","~~"),"*","~*"),"?","~?"))=0),"Melhoria não cadastrada ou com erro: "&amp;$MY96,""),IF(AND($MZ96&lt;&gt;"",COUNTIF('DADOS_MELHORIAS'!$O$2:$O$113,SUBSTITUTE(SUBSTITUTE(SUBSTITUTE($MZ96,"~","~~"),"*","~*"),"?","~?"))=0),"Melhoria não cadastrada ou com erro: "&amp;$MZ96,""),IF(AND($NA96&lt;&gt;"",COUNTIF('DADOS_MELHORIAS'!$O$2:$O$113,SUBSTITUTE(SUBSTITUTE(SUBSTITUTE($NA96,"~","~~"),"*","~*"),"?","~?"))=0),"Melhoria não cadastrada ou com erro: "&amp;$NA96,""),IF(AND($NB96&lt;&gt;"",COUNTIF('DADOS_RESTRICOES'!$M$2:$M$54,SUBSTITUTE(SUBSTITUTE(SUBSTITUTE($NB96,"~","~~"),"*","~*"),"?","~?"))=0),"Restrição não cadastrada ou com erro: "&amp;$NB96,""),IF(AND($NC96&lt;&gt;"",COUNTIF('DADOS_RESTRICOES'!$M$2:$M$54,SUBSTITUTE(SUBSTITUTE(SUBSTITUTE($NC96,"~","~~"),"*","~*"),"?","~?"))=0),"Restrição não cadastrada ou com erro: "&amp;$NC96,"")))</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dela",IF(COUNTIF($OK96:$OL96,"Atrasar")&gt;0,"Sua Ação Completa",IF(COUNTIF($RK96:$RN96,"Rápido")&gt;0,"Sua Bônus",IF(COUNTIF($RK96:$RN96,"Reação")&gt;0,"Sua Reação","Sua Padrão")))&amp;" + a básica dela"&amp;IF(COUNTIF($RK96:$RN96,"Reação")&gt;0," e a coletiva","")&amp;IF(COUNTIF($OK96:$OL96,"Carregar")&gt;0," · em dois turnos","")))</f>
        <v/>
      </c>
      <c r="QC96" s="161">
        <f>IF($MW96&lt;&gt;"",$MW96,IF($NJ96=0,"",INDEX($AA$2:$AA$11,$NJ96)))</f>
        <v/>
      </c>
      <c r="QD96" s="161">
        <f>IF(OR($ND96=0,$NJ96=0),"",IF(COUNTIF($RK96:$RN96,"Inescapável")&gt;0,"Automático",IF($QC96="Ataque",IF($NH96="","Ataque","Ataque "&amp;IF(($NH96+2*IF(COUNTIF($RK96:$RN96,"Precisão")&gt;0,1,0))&gt;=0,"+","−")&amp;ABS(($NH96+2*IF(COUNTIF($RK96:$RN96,"Precisão")&gt;0,1,0))))&amp;IF($OD96&gt;0," · TR"&amp;IF($NI96="",""," CD "&amp;$NI96),""),IF(LEFT($QC96,2)="TR",$QC96&amp;IF($NI96="",""," · CD "&amp;$NI96)&amp;IF(COUNTIF($RK96:$RN96,"Certeiro")&gt;0,"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COUNTIF($RK96:$RN96,"Longe")+3*COUNTIF($RK96:$RN96,"Muito Longe")</f>
        <v/>
      </c>
      <c r="QG96" s="161">
        <f>COUNTIF($RK96:$RN96,"Maior")+3*COUNTIF($RK96:$RN96,"Muito Maior")</f>
        <v/>
      </c>
      <c r="QH96" s="161">
        <f>IF($NJ96=0,0,CHOOSE(1+INDEX($AC$2:$AC$11,$NJ96),0,$QF96,$QG96,$QF96+$QG96))</f>
        <v/>
      </c>
      <c r="QI96" s="161">
        <f>IF($NJ96=0,0,CHOOSE(1+INDEX($AD$2:$AD$11,$NJ96),0,$QF96,$QG96,$QF96+$QG96))</f>
        <v/>
      </c>
      <c r="QJ96" s="161">
        <f>IF(OR($ND96=0,$NJ96=0),"",INDEX($AI$2:$AN$41,($NJ96-1)*4+IF($MS96=0,1,IF($MS96&lt;=5,2,IF($MS96=6,3,4))),1+MIN(5,$QH96))&amp;INDEX($AO$2:$AT$41,($NJ96-1)*4+IF($MS96=0,1,IF($MS96&lt;=5,2,IF($MS96=6,3,4))),1+MIN(5,$QI96))&amp;IF(INDEX($AE$2:$AE$11,$NJ96)=1,IF(COUNTIF($RK96:$RN96,"Mais Um")&gt;0," · +"&amp;COUNTIF($RK96:$RN96,"Mais Um")&amp;IF(COUNTIF($RK96:$RN96,"Mais Um")&gt;1," alvos"," alvo"),"")&amp;IF(COUNTIF($RK96:$RN96,"Rajada")&gt;0,IF($MS96=0,"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c r="RK96">
        <f>IF($MX96="","",IFERROR(VLOOKUP(SUBSTITUTE(SUBSTITUTE(SUBSTITUTE($MX96,"~","~~"),"*","~*"),"?","~?"),'DADOS_MELHORIAS'!$O$2:$X$113,10,FALSE),$MX96))</f>
        <v/>
      </c>
      <c r="RL96">
        <f>IF($MY96="","",IFERROR(VLOOKUP(SUBSTITUTE(SUBSTITUTE(SUBSTITUTE($MY96,"~","~~"),"*","~*"),"?","~?"),'DADOS_MELHORIAS'!$O$2:$X$113,10,FALSE),$MY96))</f>
        <v/>
      </c>
      <c r="RM96">
        <f>IF($MZ96="","",IFERROR(VLOOKUP(SUBSTITUTE(SUBSTITUTE(SUBSTITUTE($MZ96,"~","~~"),"*","~*"),"?","~?"),'DADOS_MELHORIAS'!$O$2:$X$113,10,FALSE),$MZ96))</f>
        <v/>
      </c>
      <c r="RN96">
        <f>IF($NA96="","",IFERROR(VLOOKUP(SUBSTITUTE(SUBSTITUTE(SUBSTITUTE($NA96,"~","~~"),"*","~*"),"?","~?"),'DADOS_MELHORIAS'!$O$2:$X$113,10,FALSE),$NA96))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IFERROR(MATCH($MU97,$V$2:$V$11,0),0)</f>
        <v/>
      </c>
      <c r="NK97" s="161">
        <f>IFERROR(VLOOKUP(SUBSTITUTE(SUBSTITUTE(SUBSTITUTE($MX97,"~","~~"),"*","~*"),"?","~?"),'DADOS_MELHORIAS'!$AG$2:$AL$113,2,FALSE),"")</f>
        <v/>
      </c>
      <c r="NL97" s="161">
        <f>IFERROR(VLOOKUP(SUBSTITUTE(SUBSTITUTE(SUBSTITUTE($MY97,"~","~~"),"*","~*"),"?","~?"),'DADOS_MELHORIAS'!$AG$2:$AL$113,2,FALSE),"")</f>
        <v/>
      </c>
      <c r="NM97" s="161">
        <f>IFERROR(VLOOKUP(SUBSTITUTE(SUBSTITUTE(SUBSTITUTE($MZ97,"~","~~"),"*","~*"),"?","~?"),'DADOS_MELHORIAS'!$AG$2:$AL$113,2,FALSE),"")</f>
        <v/>
      </c>
      <c r="NN97" s="161">
        <f>IFERROR(VLOOKUP(SUBSTITUTE(SUBSTITUTE(SUBSTITUTE($NA97,"~","~~"),"*","~*"),"?","~?"),'DADOS_MELHORIAS'!$AG$2:$AL$113,2,FALSE),"")</f>
        <v/>
      </c>
      <c r="NO97" s="161">
        <f>IFERROR(VLOOKUP(SUBSTITUTE(SUBSTITUTE(SUBSTITUTE($MX97,"~","~~"),"*","~*"),"?","~?"),'DADOS_MELHORIAS'!$AG$2:$AL$113,3,FALSE),0)</f>
        <v/>
      </c>
      <c r="NP97" s="161">
        <f>IFERROR(VLOOKUP(SUBSTITUTE(SUBSTITUTE(SUBSTITUTE($MY97,"~","~~"),"*","~*"),"?","~?"),'DADOS_MELHORIAS'!$AG$2:$AL$113,3,FALSE),0)</f>
        <v/>
      </c>
      <c r="NQ97" s="161">
        <f>IFERROR(VLOOKUP(SUBSTITUTE(SUBSTITUTE(SUBSTITUTE($MZ97,"~","~~"),"*","~*"),"?","~?"),'DADOS_MELHORIAS'!$AG$2:$AL$113,3,FALSE),0)</f>
        <v/>
      </c>
      <c r="NR97" s="161">
        <f>IFERROR(VLOOKUP(SUBSTITUTE(SUBSTITUTE(SUBSTITUTE($NA97,"~","~~"),"*","~*"),"?","~?"),'DADOS_MELHORIAS'!$AG$2:$AL$113,3,FALSE),0)</f>
        <v/>
      </c>
      <c r="NS97" s="161">
        <f>IF($MS97=0,0,IF($NJ97=0,0,INDEX($X$2:$X$11,$NJ97)))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IF($NJ97=0,0,IF(INDEX($W$2:$W$11,$NJ97)="",0,IF((COUNTIF(INDEX($EL$2:$EP$13,$MO97,0),INDEX($W$2:$W$11,$NJ97))+COUNTIF(INDEX($QV$2:$QY$13,$MO97,0),INDEX($W$2:$W$11,$NJ97)))=0,1,0)))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SUBSTITUTE(SUBSTITUTE(SUBSTITUTE($MX97,"~","~~"),"*","~*"),"?","~?"),'DADOS_MELHORIAS'!$AG$2:$AL$113,4,FALSE),0)+IFERROR(VLOOKUP(SUBSTITUTE(SUBSTITUTE(SUBSTITUTE($MY97,"~","~~"),"*","~*"),"?","~?"),'DADOS_MELHORIAS'!$AG$2:$AL$113,4,FALSE),0)+IFERROR(VLOOKUP(SUBSTITUTE(SUBSTITUTE(SUBSTITUTE($MZ97,"~","~~"),"*","~*"),"?","~?"),'DADOS_MELHORIAS'!$AG$2:$AL$113,4,FALSE),0)+IFERROR(VLOOKUP(SUBSTITUTE(SUBSTITUTE(SUBSTITUTE($NA97,"~","~~"),"*","~*"),"?","~?"),'DADOS_MELHORIAS'!$AG$2:$AL$113,4,FALSE),0)</f>
        <v/>
      </c>
      <c r="OD97" s="161">
        <f>IFERROR(VLOOKUP(SUBSTITUTE(SUBSTITUTE(SUBSTITUTE($MX97,"~","~~"),"*","~*"),"?","~?"),'DADOS_MELHORIAS'!$AG$2:$AL$113,6,FALSE),0)+IFERROR(VLOOKUP(SUBSTITUTE(SUBSTITUTE(SUBSTITUTE($MY97,"~","~~"),"*","~*"),"?","~?"),'DADOS_MELHORIAS'!$AG$2:$AL$113,6,FALSE),0)+IFERROR(VLOOKUP(SUBSTITUTE(SUBSTITUTE(SUBSTITUTE($MZ97,"~","~~"),"*","~*"),"?","~?"),'DADOS_MELHORIAS'!$AG$2:$AL$113,6,FALSE),0)+IFERROR(VLOOKUP(SUBSTITUTE(SUBSTITUTE(SUBSTITUTE($NA97,"~","~~"),"*","~*"),"?","~?"),'DADOS_MELHORIAS'!$AG$2:$AL$113,6,FALSE),0)</f>
        <v/>
      </c>
      <c r="OE97" s="161">
        <f>TEXTJOIN(", ",TRUE,IF(IFERROR(VLOOKUP(SUBSTITUTE(SUBSTITUTE(SUBSTITUTE($MX97,"~","~~"),"*","~*"),"?","~?"),'DADOS_MELHORIAS'!$AG$2:$AL$113,5,FALSE),0)=1,$MX97,""),IF(IFERROR(VLOOKUP(SUBSTITUTE(SUBSTITUTE(SUBSTITUTE($MY97,"~","~~"),"*","~*"),"?","~?"),'DADOS_MELHORIAS'!$AG$2:$AL$113,5,FALSE),0)=1,$MY97,""),IF(IFERROR(VLOOKUP(SUBSTITUTE(SUBSTITUTE(SUBSTITUTE($MZ97,"~","~~"),"*","~*"),"?","~?"),'DADOS_MELHORIAS'!$AG$2:$AL$113,5,FALSE),0)=1,$MZ97,""),IF(IFERROR(VLOOKUP(SUBSTITUTE(SUBSTITUTE(SUBSTITUTE($NA97,"~","~~"),"*","~*"),"?","~?"),'DADOS_MELHORIAS'!$AG$2:$AL$113,5,FALSE),0)=1,$NA97,""))</f>
        <v/>
      </c>
      <c r="OF97" s="161">
        <f>IF($NJ97=0,0,INDEX($Y$2:$Y$11,$NJ97))</f>
        <v/>
      </c>
      <c r="OG97" s="161">
        <f>IF($NJ97=0,0,INDEX($Z$2:$Z$11,$NJ97))</f>
        <v/>
      </c>
      <c r="OH97" s="161">
        <f>IF($NJ97=0,0,INDEX($AB$2:$AB$11,$NJ97))</f>
        <v/>
      </c>
      <c r="OI97" s="161">
        <f>IFERROR(VLOOKUP(SUBSTITUTE(SUBSTITUTE(SUBSTITUTE($NB97,"~","~~"),"*","~*"),"?","~?"),'DADOS_RESTRICOES'!$M$2:$Q$54,3,FALSE),0)</f>
        <v/>
      </c>
      <c r="OJ97" s="161">
        <f>IFERROR(VLOOKUP(SUBSTITUTE(SUBSTITUTE(SUBSTITUTE($NC97,"~","~~"),"*","~*"),"?","~?"),'DADOS_RESTRICOES'!$M$2:$Q$54,3,FALSE),0)</f>
        <v/>
      </c>
      <c r="OK97" s="161">
        <f>IFERROR(VLOOKUP(SUBSTITUTE(SUBSTITUTE(SUBSTITUTE($NB97,"~","~~"),"*","~*"),"?","~?"),'DADOS_RESTRICOES'!$M$2:$Q$54,2,FALSE),"")</f>
        <v/>
      </c>
      <c r="OL97" s="161">
        <f>IFERROR(VLOOKUP(SUBSTITUTE(SUBSTITUTE(SUBSTITUTE($NC97,"~","~~"),"*","~*"),"?","~?"),'DADOS_RESTRICOES'!$M$2:$Q$54,2,FALSE),"")</f>
        <v/>
      </c>
      <c r="OM97" s="161">
        <f>COUNTIF($NS97:$NW97,1)</f>
        <v/>
      </c>
      <c r="ON97" s="161">
        <f>COUNTIF($NS97:$NW97,2)</f>
        <v/>
      </c>
      <c r="OO97" s="161">
        <f>COUNTIF($NS97:$NW97,3)</f>
        <v/>
      </c>
      <c r="OP97" s="161">
        <f>COUNTIF($NS97:$NW97,4)</f>
        <v/>
      </c>
      <c r="OQ97" s="161">
        <f>COUNTIF($NS97:$NW97,5)</f>
        <v/>
      </c>
      <c r="OR97" s="161">
        <f>COUNTIF($NS97:$NW97,6)</f>
        <v/>
      </c>
      <c r="OS97" s="161">
        <f>COUNTIF($OI97:$OJ97,1)</f>
        <v/>
      </c>
      <c r="OT97" s="161">
        <f>COUNTIF($OI97:$OJ97,2)+$OF97</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IF($MS97=0,0,(IF(COUNTIF($RK97:$RN97,"Salto")&gt;0,1,0)+IF(COUNTIF($RK97:$RN97,"Queima")&gt;0,1,0)+IF(COUNTIF($RK97:$RN97,"Estilhaço")&gt;0,1,0))*FLOOR($PD97/2,1))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SUBSTITUTE(SUBSTITUTE(SUBSTITUTE($NB97,"~","~~"),"*","~*"),"?","~?"),'DADOS_RESTRICOES'!$M$2:$Q$54,4,FALSE),0)+IFERROR(VLOOKUP(SUBSTITUTE(SUBSTITUTE(SUBSTITUTE($NC97,"~","~~"),"*","~*"),"?","~?"),'DADOS_RESTRICOES'!$M$2:$Q$54,4,FALSE),0)&gt;1,$OK97&amp;" e "&amp;$OL97&amp;" são as duas de frequência",""),IF(AND((COUNTIF($RK97:$RN97,"Rápido")+COUNTIF($OK97:$OL97,"Rápido"))&gt;0,(COUNTIF($MX97:$NA97,"Atrasar")+COUNTIF($OK97:$OL97,"Atrasar"))&gt;0),"Rápido não entra com Atrasar",""),IF(AND((COUNTIF($RK97:$RN97,"Reação")+COUNTIF($OK97:$OL97,"Reação"))&gt;0,(COUNTIF($RK97:$RN97,"Rápido")+COUNTIF($OK97:$OL97,"Rápido"))&gt;0),"Reação não entra com Rápido",""),IF(AND((COUNTIF($RK97:$RN97,"Reação")+COUNTIF($OK97:$OL97,"Reação"))&gt;0,(COUNTIF($RK97:$RN97,"Armado")+COUNTIF($OK97:$OL97,"Armado"))&gt;0),"Reação não entra com Armado",""),IF(AND((COUNTIF($RK97:$RN97,"Reação")+COUNTIF($OK97:$OL97,"Reação"))&gt;0,(COUNTIF($MX97:$NA97,"Atrasar")+COUNTIF($OK97:$OL97,"Atrasar"))&gt;0),"Reação não entra com Atrasar",""),IF(AND((COUNTIF($RK97:$RN97,"Reação")+COUNTIF($OK97:$OL97,"Reação"))&gt;0,(COUNTIF($MX97:$NA97,"Parado")+COUNTIF($OK97:$OL97,"Parado"))&gt;0),"Reação não entra com Parado",""),IF(AND((COUNTIF($MX97:$NA97,"Atrasar")+COUNTIF($OK97:$OL97,"Atrasar"))&gt;0,(COUNTIF($MX97:$NA97,"Parado")+COUNTIF($OK97:$OL97,"Parado"))&gt;0),"Atrasar não entra com Parado",""),IF(AND((COUNTIF($RK97:$RN97,"Armado")+COUNTIF($OK97:$OL97,"Armado"))&gt;0,(COUNTIF($MX97:$NA97,"Carregar")+COUNTIF($OK97:$OL97,"Carregar"))&gt;0),"Armado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Resistência",""),IF(AND(COUNTIF($RK97:$RN97,"Inescapável")&gt;0,OR($OU97&gt;1,$OV97&gt;0)),"Inescapável não aceita outra peça",""),IF(AND($MS97&gt;0,$PD97*IF(COUNTIF($RK97:$RN97,"Remate")&gt;0,1.25,1)+$PE97&gt;4*$MS97),($PD97*IF(COUNTIF($RK97:$RN97,"Remate")&gt;0,1.25,1)+$PE97)&amp;" dados somando repetições"&amp;IF(COUNTIF($RK97:$RN97,"Remate")&gt;0," e o Remate","")&amp;": o teto da Classe "&amp;$MS97&amp;" é "&amp;4*$MS97,""))),IF(AND($MX97&lt;&gt;"",COUNTIF('DADOS_MELHORIAS'!$O$2:$O$113,SUBSTITUTE(SUBSTITUTE(SUBSTITUTE($MX97,"~","~~"),"*","~*"),"?","~?"))=0),"Melhoria não cadastrada ou com erro: "&amp;$MX97,""),IF(AND($MY97&lt;&gt;"",COUNTIF('DADOS_MELHORIAS'!$O$2:$O$113,SUBSTITUTE(SUBSTITUTE(SUBSTITUTE($MY97,"~","~~"),"*","~*"),"?","~?"))=0),"Melhoria não cadastrada ou com erro: "&amp;$MY97,""),IF(AND($MZ97&lt;&gt;"",COUNTIF('DADOS_MELHORIAS'!$O$2:$O$113,SUBSTITUTE(SUBSTITUTE(SUBSTITUTE($MZ97,"~","~~"),"*","~*"),"?","~?"))=0),"Melhoria não cadastrada ou com erro: "&amp;$MZ97,""),IF(AND($NA97&lt;&gt;"",COUNTIF('DADOS_MELHORIAS'!$O$2:$O$113,SUBSTITUTE(SUBSTITUTE(SUBSTITUTE($NA97,"~","~~"),"*","~*"),"?","~?"))=0),"Melhoria não cadastrada ou com erro: "&amp;$NA97,""),IF(AND($NB97&lt;&gt;"",COUNTIF('DADOS_RESTRICOES'!$M$2:$M$54,SUBSTITUTE(SUBSTITUTE(SUBSTITUTE($NB97,"~","~~"),"*","~*"),"?","~?"))=0),"Restrição não cadastrada ou com erro: "&amp;$NB97,""),IF(AND($NC97&lt;&gt;"",COUNTIF('DADOS_RESTRICOES'!$M$2:$M$54,SUBSTITUTE(SUBSTITUTE(SUBSTITUTE($NC97,"~","~~"),"*","~*"),"?","~?"))=0),"Restrição não cadastrada ou com erro: "&amp;$NC97,"")))</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dela",IF(COUNTIF($OK97:$OL97,"Atrasar")&gt;0,"Sua Ação Completa",IF(COUNTIF($RK97:$RN97,"Rápido")&gt;0,"Sua Bônus",IF(COUNTIF($RK97:$RN97,"Reação")&gt;0,"Sua Reação","Sua Padrão")))&amp;" + a básica dela"&amp;IF(COUNTIF($RK97:$RN97,"Reação")&gt;0," e a coletiva","")&amp;IF(COUNTIF($OK97:$OL97,"Carregar")&gt;0," · em dois turnos","")))</f>
        <v/>
      </c>
      <c r="QC97" s="161">
        <f>IF($MW97&lt;&gt;"",$MW97,IF($NJ97=0,"",INDEX($AA$2:$AA$11,$NJ97)))</f>
        <v/>
      </c>
      <c r="QD97" s="161">
        <f>IF(OR($ND97=0,$NJ97=0),"",IF(COUNTIF($RK97:$RN97,"Inescapável")&gt;0,"Automático",IF($QC97="Ataque",IF($NH97="","Ataque","Ataque "&amp;IF(($NH97+2*IF(COUNTIF($RK97:$RN97,"Precisão")&gt;0,1,0))&gt;=0,"+","−")&amp;ABS(($NH97+2*IF(COUNTIF($RK97:$RN97,"Precisão")&gt;0,1,0))))&amp;IF($OD97&gt;0," · TR"&amp;IF($NI97="",""," CD "&amp;$NI97),""),IF(LEFT($QC97,2)="TR",$QC97&amp;IF($NI97="",""," · CD "&amp;$NI97)&amp;IF(COUNTIF($RK97:$RN97,"Certeiro")&gt;0,"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COUNTIF($RK97:$RN97,"Longe")+3*COUNTIF($RK97:$RN97,"Muito Longe")</f>
        <v/>
      </c>
      <c r="QG97" s="161">
        <f>COUNTIF($RK97:$RN97,"Maior")+3*COUNTIF($RK97:$RN97,"Muito Maior")</f>
        <v/>
      </c>
      <c r="QH97" s="161">
        <f>IF($NJ97=0,0,CHOOSE(1+INDEX($AC$2:$AC$11,$NJ97),0,$QF97,$QG97,$QF97+$QG97))</f>
        <v/>
      </c>
      <c r="QI97" s="161">
        <f>IF($NJ97=0,0,CHOOSE(1+INDEX($AD$2:$AD$11,$NJ97),0,$QF97,$QG97,$QF97+$QG97))</f>
        <v/>
      </c>
      <c r="QJ97" s="161">
        <f>IF(OR($ND97=0,$NJ97=0),"",INDEX($AI$2:$AN$41,($NJ97-1)*4+IF($MS97=0,1,IF($MS97&lt;=5,2,IF($MS97=6,3,4))),1+MIN(5,$QH97))&amp;INDEX($AO$2:$AT$41,($NJ97-1)*4+IF($MS97=0,1,IF($MS97&lt;=5,2,IF($MS97=6,3,4))),1+MIN(5,$QI97))&amp;IF(INDEX($AE$2:$AE$11,$NJ97)=1,IF(COUNTIF($RK97:$RN97,"Mais Um")&gt;0," · +"&amp;COUNTIF($RK97:$RN97,"Mais Um")&amp;IF(COUNTIF($RK97:$RN97,"Mais Um")&gt;1," alvos"," alvo"),"")&amp;IF(COUNTIF($RK97:$RN97,"Rajada")&gt;0,IF($MS97=0,"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c r="RK97">
        <f>IF($MX97="","",IFERROR(VLOOKUP(SUBSTITUTE(SUBSTITUTE(SUBSTITUTE($MX97,"~","~~"),"*","~*"),"?","~?"),'DADOS_MELHORIAS'!$O$2:$X$113,10,FALSE),$MX97))</f>
        <v/>
      </c>
      <c r="RL97">
        <f>IF($MY97="","",IFERROR(VLOOKUP(SUBSTITUTE(SUBSTITUTE(SUBSTITUTE($MY97,"~","~~"),"*","~*"),"?","~?"),'DADOS_MELHORIAS'!$O$2:$X$113,10,FALSE),$MY97))</f>
        <v/>
      </c>
      <c r="RM97">
        <f>IF($MZ97="","",IFERROR(VLOOKUP(SUBSTITUTE(SUBSTITUTE(SUBSTITUTE($MZ97,"~","~~"),"*","~*"),"?","~?"),'DADOS_MELHORIAS'!$O$2:$X$113,10,FALSE),$MZ97))</f>
        <v/>
      </c>
      <c r="RN97">
        <f>IF($NA97="","",IFERROR(VLOOKUP(SUBSTITUTE(SUBSTITUTE(SUBSTITUTE($NA97,"~","~~"),"*","~*"),"?","~?"),'DADOS_MELHORIAS'!$O$2:$X$113,10,FALSE),$NA97))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IFERROR(MATCH($MU98,$V$2:$V$11,0),0)</f>
        <v/>
      </c>
      <c r="NK98" s="161">
        <f>IFERROR(VLOOKUP(SUBSTITUTE(SUBSTITUTE(SUBSTITUTE($MX98,"~","~~"),"*","~*"),"?","~?"),'DADOS_MELHORIAS'!$AG$2:$AL$113,2,FALSE),"")</f>
        <v/>
      </c>
      <c r="NL98" s="161">
        <f>IFERROR(VLOOKUP(SUBSTITUTE(SUBSTITUTE(SUBSTITUTE($MY98,"~","~~"),"*","~*"),"?","~?"),'DADOS_MELHORIAS'!$AG$2:$AL$113,2,FALSE),"")</f>
        <v/>
      </c>
      <c r="NM98" s="161">
        <f>IFERROR(VLOOKUP(SUBSTITUTE(SUBSTITUTE(SUBSTITUTE($MZ98,"~","~~"),"*","~*"),"?","~?"),'DADOS_MELHORIAS'!$AG$2:$AL$113,2,FALSE),"")</f>
        <v/>
      </c>
      <c r="NN98" s="161">
        <f>IFERROR(VLOOKUP(SUBSTITUTE(SUBSTITUTE(SUBSTITUTE($NA98,"~","~~"),"*","~*"),"?","~?"),'DADOS_MELHORIAS'!$AG$2:$AL$113,2,FALSE),"")</f>
        <v/>
      </c>
      <c r="NO98" s="161">
        <f>IFERROR(VLOOKUP(SUBSTITUTE(SUBSTITUTE(SUBSTITUTE($MX98,"~","~~"),"*","~*"),"?","~?"),'DADOS_MELHORIAS'!$AG$2:$AL$113,3,FALSE),0)</f>
        <v/>
      </c>
      <c r="NP98" s="161">
        <f>IFERROR(VLOOKUP(SUBSTITUTE(SUBSTITUTE(SUBSTITUTE($MY98,"~","~~"),"*","~*"),"?","~?"),'DADOS_MELHORIAS'!$AG$2:$AL$113,3,FALSE),0)</f>
        <v/>
      </c>
      <c r="NQ98" s="161">
        <f>IFERROR(VLOOKUP(SUBSTITUTE(SUBSTITUTE(SUBSTITUTE($MZ98,"~","~~"),"*","~*"),"?","~?"),'DADOS_MELHORIAS'!$AG$2:$AL$113,3,FALSE),0)</f>
        <v/>
      </c>
      <c r="NR98" s="161">
        <f>IFERROR(VLOOKUP(SUBSTITUTE(SUBSTITUTE(SUBSTITUTE($NA98,"~","~~"),"*","~*"),"?","~?"),'DADOS_MELHORIAS'!$AG$2:$AL$113,3,FALSE),0)</f>
        <v/>
      </c>
      <c r="NS98" s="161">
        <f>IF($MS98=0,0,IF($NJ98=0,0,INDEX($X$2:$X$11,$NJ98)))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IF($NJ98=0,0,IF(INDEX($W$2:$W$11,$NJ98)="",0,IF((COUNTIF(INDEX($EL$2:$EP$13,$MO98,0),INDEX($W$2:$W$11,$NJ98))+COUNTIF(INDEX($QV$2:$QY$13,$MO98,0),INDEX($W$2:$W$11,$NJ98)))=0,1,0)))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SUBSTITUTE(SUBSTITUTE(SUBSTITUTE($MX98,"~","~~"),"*","~*"),"?","~?"),'DADOS_MELHORIAS'!$AG$2:$AL$113,4,FALSE),0)+IFERROR(VLOOKUP(SUBSTITUTE(SUBSTITUTE(SUBSTITUTE($MY98,"~","~~"),"*","~*"),"?","~?"),'DADOS_MELHORIAS'!$AG$2:$AL$113,4,FALSE),0)+IFERROR(VLOOKUP(SUBSTITUTE(SUBSTITUTE(SUBSTITUTE($MZ98,"~","~~"),"*","~*"),"?","~?"),'DADOS_MELHORIAS'!$AG$2:$AL$113,4,FALSE),0)+IFERROR(VLOOKUP(SUBSTITUTE(SUBSTITUTE(SUBSTITUTE($NA98,"~","~~"),"*","~*"),"?","~?"),'DADOS_MELHORIAS'!$AG$2:$AL$113,4,FALSE),0)</f>
        <v/>
      </c>
      <c r="OD98" s="161">
        <f>IFERROR(VLOOKUP(SUBSTITUTE(SUBSTITUTE(SUBSTITUTE($MX98,"~","~~"),"*","~*"),"?","~?"),'DADOS_MELHORIAS'!$AG$2:$AL$113,6,FALSE),0)+IFERROR(VLOOKUP(SUBSTITUTE(SUBSTITUTE(SUBSTITUTE($MY98,"~","~~"),"*","~*"),"?","~?"),'DADOS_MELHORIAS'!$AG$2:$AL$113,6,FALSE),0)+IFERROR(VLOOKUP(SUBSTITUTE(SUBSTITUTE(SUBSTITUTE($MZ98,"~","~~"),"*","~*"),"?","~?"),'DADOS_MELHORIAS'!$AG$2:$AL$113,6,FALSE),0)+IFERROR(VLOOKUP(SUBSTITUTE(SUBSTITUTE(SUBSTITUTE($NA98,"~","~~"),"*","~*"),"?","~?"),'DADOS_MELHORIAS'!$AG$2:$AL$113,6,FALSE),0)</f>
        <v/>
      </c>
      <c r="OE98" s="161">
        <f>TEXTJOIN(", ",TRUE,IF(IFERROR(VLOOKUP(SUBSTITUTE(SUBSTITUTE(SUBSTITUTE($MX98,"~","~~"),"*","~*"),"?","~?"),'DADOS_MELHORIAS'!$AG$2:$AL$113,5,FALSE),0)=1,$MX98,""),IF(IFERROR(VLOOKUP(SUBSTITUTE(SUBSTITUTE(SUBSTITUTE($MY98,"~","~~"),"*","~*"),"?","~?"),'DADOS_MELHORIAS'!$AG$2:$AL$113,5,FALSE),0)=1,$MY98,""),IF(IFERROR(VLOOKUP(SUBSTITUTE(SUBSTITUTE(SUBSTITUTE($MZ98,"~","~~"),"*","~*"),"?","~?"),'DADOS_MELHORIAS'!$AG$2:$AL$113,5,FALSE),0)=1,$MZ98,""),IF(IFERROR(VLOOKUP(SUBSTITUTE(SUBSTITUTE(SUBSTITUTE($NA98,"~","~~"),"*","~*"),"?","~?"),'DADOS_MELHORIAS'!$AG$2:$AL$113,5,FALSE),0)=1,$NA98,""))</f>
        <v/>
      </c>
      <c r="OF98" s="161">
        <f>IF($NJ98=0,0,INDEX($Y$2:$Y$11,$NJ98))</f>
        <v/>
      </c>
      <c r="OG98" s="161">
        <f>IF($NJ98=0,0,INDEX($Z$2:$Z$11,$NJ98))</f>
        <v/>
      </c>
      <c r="OH98" s="161">
        <f>IF($NJ98=0,0,INDEX($AB$2:$AB$11,$NJ98))</f>
        <v/>
      </c>
      <c r="OI98" s="161">
        <f>IFERROR(VLOOKUP(SUBSTITUTE(SUBSTITUTE(SUBSTITUTE($NB98,"~","~~"),"*","~*"),"?","~?"),'DADOS_RESTRICOES'!$M$2:$Q$54,3,FALSE),0)</f>
        <v/>
      </c>
      <c r="OJ98" s="161">
        <f>IFERROR(VLOOKUP(SUBSTITUTE(SUBSTITUTE(SUBSTITUTE($NC98,"~","~~"),"*","~*"),"?","~?"),'DADOS_RESTRICOES'!$M$2:$Q$54,3,FALSE),0)</f>
        <v/>
      </c>
      <c r="OK98" s="161">
        <f>IFERROR(VLOOKUP(SUBSTITUTE(SUBSTITUTE(SUBSTITUTE($NB98,"~","~~"),"*","~*"),"?","~?"),'DADOS_RESTRICOES'!$M$2:$Q$54,2,FALSE),"")</f>
        <v/>
      </c>
      <c r="OL98" s="161">
        <f>IFERROR(VLOOKUP(SUBSTITUTE(SUBSTITUTE(SUBSTITUTE($NC98,"~","~~"),"*","~*"),"?","~?"),'DADOS_RESTRICOES'!$M$2:$Q$54,2,FALSE),"")</f>
        <v/>
      </c>
      <c r="OM98" s="161">
        <f>COUNTIF($NS98:$NW98,1)</f>
        <v/>
      </c>
      <c r="ON98" s="161">
        <f>COUNTIF($NS98:$NW98,2)</f>
        <v/>
      </c>
      <c r="OO98" s="161">
        <f>COUNTIF($NS98:$NW98,3)</f>
        <v/>
      </c>
      <c r="OP98" s="161">
        <f>COUNTIF($NS98:$NW98,4)</f>
        <v/>
      </c>
      <c r="OQ98" s="161">
        <f>COUNTIF($NS98:$NW98,5)</f>
        <v/>
      </c>
      <c r="OR98" s="161">
        <f>COUNTIF($NS98:$NW98,6)</f>
        <v/>
      </c>
      <c r="OS98" s="161">
        <f>COUNTIF($OI98:$OJ98,1)</f>
        <v/>
      </c>
      <c r="OT98" s="161">
        <f>COUNTIF($OI98:$OJ98,2)+$OF98</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IF($MS98=0,0,(IF(COUNTIF($RK98:$RN98,"Salto")&gt;0,1,0)+IF(COUNTIF($RK98:$RN98,"Queima")&gt;0,1,0)+IF(COUNTIF($RK98:$RN98,"Estilhaço")&gt;0,1,0))*FLOOR($PD98/2,1))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SUBSTITUTE(SUBSTITUTE(SUBSTITUTE($NB98,"~","~~"),"*","~*"),"?","~?"),'DADOS_RESTRICOES'!$M$2:$Q$54,4,FALSE),0)+IFERROR(VLOOKUP(SUBSTITUTE(SUBSTITUTE(SUBSTITUTE($NC98,"~","~~"),"*","~*"),"?","~?"),'DADOS_RESTRICOES'!$M$2:$Q$54,4,FALSE),0)&gt;1,$OK98&amp;" e "&amp;$OL98&amp;" são as duas de frequência",""),IF(AND((COUNTIF($RK98:$RN98,"Rápido")+COUNTIF($OK98:$OL98,"Rápido"))&gt;0,(COUNTIF($MX98:$NA98,"Atrasar")+COUNTIF($OK98:$OL98,"Atrasar"))&gt;0),"Rápido não entra com Atrasar",""),IF(AND((COUNTIF($RK98:$RN98,"Reação")+COUNTIF($OK98:$OL98,"Reação"))&gt;0,(COUNTIF($RK98:$RN98,"Rápido")+COUNTIF($OK98:$OL98,"Rápido"))&gt;0),"Reação não entra com Rápido",""),IF(AND((COUNTIF($RK98:$RN98,"Reação")+COUNTIF($OK98:$OL98,"Reação"))&gt;0,(COUNTIF($RK98:$RN98,"Armado")+COUNTIF($OK98:$OL98,"Armado"))&gt;0),"Reação não entra com Armado",""),IF(AND((COUNTIF($RK98:$RN98,"Reação")+COUNTIF($OK98:$OL98,"Reação"))&gt;0,(COUNTIF($MX98:$NA98,"Atrasar")+COUNTIF($OK98:$OL98,"Atrasar"))&gt;0),"Reação não entra com Atrasar",""),IF(AND((COUNTIF($RK98:$RN98,"Reação")+COUNTIF($OK98:$OL98,"Reação"))&gt;0,(COUNTIF($MX98:$NA98,"Parado")+COUNTIF($OK98:$OL98,"Parado"))&gt;0),"Reação não entra com Parado",""),IF(AND((COUNTIF($MX98:$NA98,"Atrasar")+COUNTIF($OK98:$OL98,"Atrasar"))&gt;0,(COUNTIF($MX98:$NA98,"Parado")+COUNTIF($OK98:$OL98,"Parado"))&gt;0),"Atrasar não entra com Parado",""),IF(AND((COUNTIF($RK98:$RN98,"Armado")+COUNTIF($OK98:$OL98,"Armado"))&gt;0,(COUNTIF($MX98:$NA98,"Carregar")+COUNTIF($OK98:$OL98,"Carregar"))&gt;0),"Armado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Resistência",""),IF(AND(COUNTIF($RK98:$RN98,"Inescapável")&gt;0,OR($OU98&gt;1,$OV98&gt;0)),"Inescapável não aceita outra peça",""),IF(AND($MS98&gt;0,$PD98*IF(COUNTIF($RK98:$RN98,"Remate")&gt;0,1.25,1)+$PE98&gt;4*$MS98),($PD98*IF(COUNTIF($RK98:$RN98,"Remate")&gt;0,1.25,1)+$PE98)&amp;" dados somando repetições"&amp;IF(COUNTIF($RK98:$RN98,"Remate")&gt;0," e o Remate","")&amp;": o teto da Classe "&amp;$MS98&amp;" é "&amp;4*$MS98,""))),IF(AND($MX98&lt;&gt;"",COUNTIF('DADOS_MELHORIAS'!$O$2:$O$113,SUBSTITUTE(SUBSTITUTE(SUBSTITUTE($MX98,"~","~~"),"*","~*"),"?","~?"))=0),"Melhoria não cadastrada ou com erro: "&amp;$MX98,""),IF(AND($MY98&lt;&gt;"",COUNTIF('DADOS_MELHORIAS'!$O$2:$O$113,SUBSTITUTE(SUBSTITUTE(SUBSTITUTE($MY98,"~","~~"),"*","~*"),"?","~?"))=0),"Melhoria não cadastrada ou com erro: "&amp;$MY98,""),IF(AND($MZ98&lt;&gt;"",COUNTIF('DADOS_MELHORIAS'!$O$2:$O$113,SUBSTITUTE(SUBSTITUTE(SUBSTITUTE($MZ98,"~","~~"),"*","~*"),"?","~?"))=0),"Melhoria não cadastrada ou com erro: "&amp;$MZ98,""),IF(AND($NA98&lt;&gt;"",COUNTIF('DADOS_MELHORIAS'!$O$2:$O$113,SUBSTITUTE(SUBSTITUTE(SUBSTITUTE($NA98,"~","~~"),"*","~*"),"?","~?"))=0),"Melhoria não cadastrada ou com erro: "&amp;$NA98,""),IF(AND($NB98&lt;&gt;"",COUNTIF('DADOS_RESTRICOES'!$M$2:$M$54,SUBSTITUTE(SUBSTITUTE(SUBSTITUTE($NB98,"~","~~"),"*","~*"),"?","~?"))=0),"Restrição não cadastrada ou com erro: "&amp;$NB98,""),IF(AND($NC98&lt;&gt;"",COUNTIF('DADOS_RESTRICOES'!$M$2:$M$54,SUBSTITUTE(SUBSTITUTE(SUBSTITUTE($NC98,"~","~~"),"*","~*"),"?","~?"))=0),"Restrição não cadastrada ou com erro: "&amp;$NC98,"")))</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dela",IF(COUNTIF($OK98:$OL98,"Atrasar")&gt;0,"Sua Ação Completa",IF(COUNTIF($RK98:$RN98,"Rápido")&gt;0,"Sua Bônus",IF(COUNTIF($RK98:$RN98,"Reação")&gt;0,"Sua Reação","Sua Padrão")))&amp;" + a básica dela"&amp;IF(COUNTIF($RK98:$RN98,"Reação")&gt;0," e a coletiva","")&amp;IF(COUNTIF($OK98:$OL98,"Carregar")&gt;0," · em dois turnos","")))</f>
        <v/>
      </c>
      <c r="QC98" s="161">
        <f>IF($MW98&lt;&gt;"",$MW98,IF($NJ98=0,"",INDEX($AA$2:$AA$11,$NJ98)))</f>
        <v/>
      </c>
      <c r="QD98" s="161">
        <f>IF(OR($ND98=0,$NJ98=0),"",IF(COUNTIF($RK98:$RN98,"Inescapável")&gt;0,"Automático",IF($QC98="Ataque",IF($NH98="","Ataque","Ataque "&amp;IF(($NH98+2*IF(COUNTIF($RK98:$RN98,"Precisão")&gt;0,1,0))&gt;=0,"+","−")&amp;ABS(($NH98+2*IF(COUNTIF($RK98:$RN98,"Precisão")&gt;0,1,0))))&amp;IF($OD98&gt;0," · TR"&amp;IF($NI98="",""," CD "&amp;$NI98),""),IF(LEFT($QC98,2)="TR",$QC98&amp;IF($NI98="",""," · CD "&amp;$NI98)&amp;IF(COUNTIF($RK98:$RN98,"Certeiro")&gt;0,"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COUNTIF($RK98:$RN98,"Longe")+3*COUNTIF($RK98:$RN98,"Muito Longe")</f>
        <v/>
      </c>
      <c r="QG98" s="161">
        <f>COUNTIF($RK98:$RN98,"Maior")+3*COUNTIF($RK98:$RN98,"Muito Maior")</f>
        <v/>
      </c>
      <c r="QH98" s="161">
        <f>IF($NJ98=0,0,CHOOSE(1+INDEX($AC$2:$AC$11,$NJ98),0,$QF98,$QG98,$QF98+$QG98))</f>
        <v/>
      </c>
      <c r="QI98" s="161">
        <f>IF($NJ98=0,0,CHOOSE(1+INDEX($AD$2:$AD$11,$NJ98),0,$QF98,$QG98,$QF98+$QG98))</f>
        <v/>
      </c>
      <c r="QJ98" s="161">
        <f>IF(OR($ND98=0,$NJ98=0),"",INDEX($AI$2:$AN$41,($NJ98-1)*4+IF($MS98=0,1,IF($MS98&lt;=5,2,IF($MS98=6,3,4))),1+MIN(5,$QH98))&amp;INDEX($AO$2:$AT$41,($NJ98-1)*4+IF($MS98=0,1,IF($MS98&lt;=5,2,IF($MS98=6,3,4))),1+MIN(5,$QI98))&amp;IF(INDEX($AE$2:$AE$11,$NJ98)=1,IF(COUNTIF($RK98:$RN98,"Mais Um")&gt;0," · +"&amp;COUNTIF($RK98:$RN98,"Mais Um")&amp;IF(COUNTIF($RK98:$RN98,"Mais Um")&gt;1," alvos"," alvo"),"")&amp;IF(COUNTIF($RK98:$RN98,"Rajada")&gt;0,IF($MS98=0,"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c r="RK98">
        <f>IF($MX98="","",IFERROR(VLOOKUP(SUBSTITUTE(SUBSTITUTE(SUBSTITUTE($MX98,"~","~~"),"*","~*"),"?","~?"),'DADOS_MELHORIAS'!$O$2:$X$113,10,FALSE),$MX98))</f>
        <v/>
      </c>
      <c r="RL98">
        <f>IF($MY98="","",IFERROR(VLOOKUP(SUBSTITUTE(SUBSTITUTE(SUBSTITUTE($MY98,"~","~~"),"*","~*"),"?","~?"),'DADOS_MELHORIAS'!$O$2:$X$113,10,FALSE),$MY98))</f>
        <v/>
      </c>
      <c r="RM98">
        <f>IF($MZ98="","",IFERROR(VLOOKUP(SUBSTITUTE(SUBSTITUTE(SUBSTITUTE($MZ98,"~","~~"),"*","~*"),"?","~?"),'DADOS_MELHORIAS'!$O$2:$X$113,10,FALSE),$MZ98))</f>
        <v/>
      </c>
      <c r="RN98">
        <f>IF($NA98="","",IFERROR(VLOOKUP(SUBSTITUTE(SUBSTITUTE(SUBSTITUTE($NA98,"~","~~"),"*","~*"),"?","~?"),'DADOS_MELHORIAS'!$O$2:$X$113,10,FALSE),$NA98))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IFERROR(MATCH($MU99,$V$2:$V$11,0),0)</f>
        <v/>
      </c>
      <c r="NK99" s="161">
        <f>IFERROR(VLOOKUP(SUBSTITUTE(SUBSTITUTE(SUBSTITUTE($MX99,"~","~~"),"*","~*"),"?","~?"),'DADOS_MELHORIAS'!$AG$2:$AL$113,2,FALSE),"")</f>
        <v/>
      </c>
      <c r="NL99" s="161">
        <f>IFERROR(VLOOKUP(SUBSTITUTE(SUBSTITUTE(SUBSTITUTE($MY99,"~","~~"),"*","~*"),"?","~?"),'DADOS_MELHORIAS'!$AG$2:$AL$113,2,FALSE),"")</f>
        <v/>
      </c>
      <c r="NM99" s="161">
        <f>IFERROR(VLOOKUP(SUBSTITUTE(SUBSTITUTE(SUBSTITUTE($MZ99,"~","~~"),"*","~*"),"?","~?"),'DADOS_MELHORIAS'!$AG$2:$AL$113,2,FALSE),"")</f>
        <v/>
      </c>
      <c r="NN99" s="161">
        <f>IFERROR(VLOOKUP(SUBSTITUTE(SUBSTITUTE(SUBSTITUTE($NA99,"~","~~"),"*","~*"),"?","~?"),'DADOS_MELHORIAS'!$AG$2:$AL$113,2,FALSE),"")</f>
        <v/>
      </c>
      <c r="NO99" s="161">
        <f>IFERROR(VLOOKUP(SUBSTITUTE(SUBSTITUTE(SUBSTITUTE($MX99,"~","~~"),"*","~*"),"?","~?"),'DADOS_MELHORIAS'!$AG$2:$AL$113,3,FALSE),0)</f>
        <v/>
      </c>
      <c r="NP99" s="161">
        <f>IFERROR(VLOOKUP(SUBSTITUTE(SUBSTITUTE(SUBSTITUTE($MY99,"~","~~"),"*","~*"),"?","~?"),'DADOS_MELHORIAS'!$AG$2:$AL$113,3,FALSE),0)</f>
        <v/>
      </c>
      <c r="NQ99" s="161">
        <f>IFERROR(VLOOKUP(SUBSTITUTE(SUBSTITUTE(SUBSTITUTE($MZ99,"~","~~"),"*","~*"),"?","~?"),'DADOS_MELHORIAS'!$AG$2:$AL$113,3,FALSE),0)</f>
        <v/>
      </c>
      <c r="NR99" s="161">
        <f>IFERROR(VLOOKUP(SUBSTITUTE(SUBSTITUTE(SUBSTITUTE($NA99,"~","~~"),"*","~*"),"?","~?"),'DADOS_MELHORIAS'!$AG$2:$AL$113,3,FALSE),0)</f>
        <v/>
      </c>
      <c r="NS99" s="161">
        <f>IF($MS99=0,0,IF($NJ99=0,0,INDEX($X$2:$X$11,$NJ99)))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IF($NJ99=0,0,IF(INDEX($W$2:$W$11,$NJ99)="",0,IF((COUNTIF(INDEX($EL$2:$EP$13,$MO99,0),INDEX($W$2:$W$11,$NJ99))+COUNTIF(INDEX($QV$2:$QY$13,$MO99,0),INDEX($W$2:$W$11,$NJ99)))=0,1,0)))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SUBSTITUTE(SUBSTITUTE(SUBSTITUTE($MX99,"~","~~"),"*","~*"),"?","~?"),'DADOS_MELHORIAS'!$AG$2:$AL$113,4,FALSE),0)+IFERROR(VLOOKUP(SUBSTITUTE(SUBSTITUTE(SUBSTITUTE($MY99,"~","~~"),"*","~*"),"?","~?"),'DADOS_MELHORIAS'!$AG$2:$AL$113,4,FALSE),0)+IFERROR(VLOOKUP(SUBSTITUTE(SUBSTITUTE(SUBSTITUTE($MZ99,"~","~~"),"*","~*"),"?","~?"),'DADOS_MELHORIAS'!$AG$2:$AL$113,4,FALSE),0)+IFERROR(VLOOKUP(SUBSTITUTE(SUBSTITUTE(SUBSTITUTE($NA99,"~","~~"),"*","~*"),"?","~?"),'DADOS_MELHORIAS'!$AG$2:$AL$113,4,FALSE),0)</f>
        <v/>
      </c>
      <c r="OD99" s="161">
        <f>IFERROR(VLOOKUP(SUBSTITUTE(SUBSTITUTE(SUBSTITUTE($MX99,"~","~~"),"*","~*"),"?","~?"),'DADOS_MELHORIAS'!$AG$2:$AL$113,6,FALSE),0)+IFERROR(VLOOKUP(SUBSTITUTE(SUBSTITUTE(SUBSTITUTE($MY99,"~","~~"),"*","~*"),"?","~?"),'DADOS_MELHORIAS'!$AG$2:$AL$113,6,FALSE),0)+IFERROR(VLOOKUP(SUBSTITUTE(SUBSTITUTE(SUBSTITUTE($MZ99,"~","~~"),"*","~*"),"?","~?"),'DADOS_MELHORIAS'!$AG$2:$AL$113,6,FALSE),0)+IFERROR(VLOOKUP(SUBSTITUTE(SUBSTITUTE(SUBSTITUTE($NA99,"~","~~"),"*","~*"),"?","~?"),'DADOS_MELHORIAS'!$AG$2:$AL$113,6,FALSE),0)</f>
        <v/>
      </c>
      <c r="OE99" s="161">
        <f>TEXTJOIN(", ",TRUE,IF(IFERROR(VLOOKUP(SUBSTITUTE(SUBSTITUTE(SUBSTITUTE($MX99,"~","~~"),"*","~*"),"?","~?"),'DADOS_MELHORIAS'!$AG$2:$AL$113,5,FALSE),0)=1,$MX99,""),IF(IFERROR(VLOOKUP(SUBSTITUTE(SUBSTITUTE(SUBSTITUTE($MY99,"~","~~"),"*","~*"),"?","~?"),'DADOS_MELHORIAS'!$AG$2:$AL$113,5,FALSE),0)=1,$MY99,""),IF(IFERROR(VLOOKUP(SUBSTITUTE(SUBSTITUTE(SUBSTITUTE($MZ99,"~","~~"),"*","~*"),"?","~?"),'DADOS_MELHORIAS'!$AG$2:$AL$113,5,FALSE),0)=1,$MZ99,""),IF(IFERROR(VLOOKUP(SUBSTITUTE(SUBSTITUTE(SUBSTITUTE($NA99,"~","~~"),"*","~*"),"?","~?"),'DADOS_MELHORIAS'!$AG$2:$AL$113,5,FALSE),0)=1,$NA99,""))</f>
        <v/>
      </c>
      <c r="OF99" s="161">
        <f>IF($NJ99=0,0,INDEX($Y$2:$Y$11,$NJ99))</f>
        <v/>
      </c>
      <c r="OG99" s="161">
        <f>IF($NJ99=0,0,INDEX($Z$2:$Z$11,$NJ99))</f>
        <v/>
      </c>
      <c r="OH99" s="161">
        <f>IF($NJ99=0,0,INDEX($AB$2:$AB$11,$NJ99))</f>
        <v/>
      </c>
      <c r="OI99" s="161">
        <f>IFERROR(VLOOKUP(SUBSTITUTE(SUBSTITUTE(SUBSTITUTE($NB99,"~","~~"),"*","~*"),"?","~?"),'DADOS_RESTRICOES'!$M$2:$Q$54,3,FALSE),0)</f>
        <v/>
      </c>
      <c r="OJ99" s="161">
        <f>IFERROR(VLOOKUP(SUBSTITUTE(SUBSTITUTE(SUBSTITUTE($NC99,"~","~~"),"*","~*"),"?","~?"),'DADOS_RESTRICOES'!$M$2:$Q$54,3,FALSE),0)</f>
        <v/>
      </c>
      <c r="OK99" s="161">
        <f>IFERROR(VLOOKUP(SUBSTITUTE(SUBSTITUTE(SUBSTITUTE($NB99,"~","~~"),"*","~*"),"?","~?"),'DADOS_RESTRICOES'!$M$2:$Q$54,2,FALSE),"")</f>
        <v/>
      </c>
      <c r="OL99" s="161">
        <f>IFERROR(VLOOKUP(SUBSTITUTE(SUBSTITUTE(SUBSTITUTE($NC99,"~","~~"),"*","~*"),"?","~?"),'DADOS_RESTRICOES'!$M$2:$Q$54,2,FALSE),"")</f>
        <v/>
      </c>
      <c r="OM99" s="161">
        <f>COUNTIF($NS99:$NW99,1)</f>
        <v/>
      </c>
      <c r="ON99" s="161">
        <f>COUNTIF($NS99:$NW99,2)</f>
        <v/>
      </c>
      <c r="OO99" s="161">
        <f>COUNTIF($NS99:$NW99,3)</f>
        <v/>
      </c>
      <c r="OP99" s="161">
        <f>COUNTIF($NS99:$NW99,4)</f>
        <v/>
      </c>
      <c r="OQ99" s="161">
        <f>COUNTIF($NS99:$NW99,5)</f>
        <v/>
      </c>
      <c r="OR99" s="161">
        <f>COUNTIF($NS99:$NW99,6)</f>
        <v/>
      </c>
      <c r="OS99" s="161">
        <f>COUNTIF($OI99:$OJ99,1)</f>
        <v/>
      </c>
      <c r="OT99" s="161">
        <f>COUNTIF($OI99:$OJ99,2)+$OF99</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IF($MS99=0,0,(IF(COUNTIF($RK99:$RN99,"Salto")&gt;0,1,0)+IF(COUNTIF($RK99:$RN99,"Queima")&gt;0,1,0)+IF(COUNTIF($RK99:$RN99,"Estilhaço")&gt;0,1,0))*FLOOR($PD99/2,1))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SUBSTITUTE(SUBSTITUTE(SUBSTITUTE($NB99,"~","~~"),"*","~*"),"?","~?"),'DADOS_RESTRICOES'!$M$2:$Q$54,4,FALSE),0)+IFERROR(VLOOKUP(SUBSTITUTE(SUBSTITUTE(SUBSTITUTE($NC99,"~","~~"),"*","~*"),"?","~?"),'DADOS_RESTRICOES'!$M$2:$Q$54,4,FALSE),0)&gt;1,$OK99&amp;" e "&amp;$OL99&amp;" são as duas de frequência",""),IF(AND((COUNTIF($RK99:$RN99,"Rápido")+COUNTIF($OK99:$OL99,"Rápido"))&gt;0,(COUNTIF($MX99:$NA99,"Atrasar")+COUNTIF($OK99:$OL99,"Atrasar"))&gt;0),"Rápido não entra com Atrasar",""),IF(AND((COUNTIF($RK99:$RN99,"Reação")+COUNTIF($OK99:$OL99,"Reação"))&gt;0,(COUNTIF($RK99:$RN99,"Rápido")+COUNTIF($OK99:$OL99,"Rápido"))&gt;0),"Reação não entra com Rápido",""),IF(AND((COUNTIF($RK99:$RN99,"Reação")+COUNTIF($OK99:$OL99,"Reação"))&gt;0,(COUNTIF($RK99:$RN99,"Armado")+COUNTIF($OK99:$OL99,"Armado"))&gt;0),"Reação não entra com Armado",""),IF(AND((COUNTIF($RK99:$RN99,"Reação")+COUNTIF($OK99:$OL99,"Reação"))&gt;0,(COUNTIF($MX99:$NA99,"Atrasar")+COUNTIF($OK99:$OL99,"Atrasar"))&gt;0),"Reação não entra com Atrasar",""),IF(AND((COUNTIF($RK99:$RN99,"Reação")+COUNTIF($OK99:$OL99,"Reação"))&gt;0,(COUNTIF($MX99:$NA99,"Parado")+COUNTIF($OK99:$OL99,"Parado"))&gt;0),"Reação não entra com Parado",""),IF(AND((COUNTIF($MX99:$NA99,"Atrasar")+COUNTIF($OK99:$OL99,"Atrasar"))&gt;0,(COUNTIF($MX99:$NA99,"Parado")+COUNTIF($OK99:$OL99,"Parado"))&gt;0),"Atrasar não entra com Parado",""),IF(AND((COUNTIF($RK99:$RN99,"Armado")+COUNTIF($OK99:$OL99,"Armado"))&gt;0,(COUNTIF($MX99:$NA99,"Carregar")+COUNTIF($OK99:$OL99,"Carregar"))&gt;0),"Armado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Resistência",""),IF(AND(COUNTIF($RK99:$RN99,"Inescapável")&gt;0,OR($OU99&gt;1,$OV99&gt;0)),"Inescapável não aceita outra peça",""),IF(AND($MS99&gt;0,$PD99*IF(COUNTIF($RK99:$RN99,"Remate")&gt;0,1.25,1)+$PE99&gt;4*$MS99),($PD99*IF(COUNTIF($RK99:$RN99,"Remate")&gt;0,1.25,1)+$PE99)&amp;" dados somando repetições"&amp;IF(COUNTIF($RK99:$RN99,"Remate")&gt;0," e o Remate","")&amp;": o teto da Classe "&amp;$MS99&amp;" é "&amp;4*$MS99,""))),IF(AND($MX99&lt;&gt;"",COUNTIF('DADOS_MELHORIAS'!$O$2:$O$113,SUBSTITUTE(SUBSTITUTE(SUBSTITUTE($MX99,"~","~~"),"*","~*"),"?","~?"))=0),"Melhoria não cadastrada ou com erro: "&amp;$MX99,""),IF(AND($MY99&lt;&gt;"",COUNTIF('DADOS_MELHORIAS'!$O$2:$O$113,SUBSTITUTE(SUBSTITUTE(SUBSTITUTE($MY99,"~","~~"),"*","~*"),"?","~?"))=0),"Melhoria não cadastrada ou com erro: "&amp;$MY99,""),IF(AND($MZ99&lt;&gt;"",COUNTIF('DADOS_MELHORIAS'!$O$2:$O$113,SUBSTITUTE(SUBSTITUTE(SUBSTITUTE($MZ99,"~","~~"),"*","~*"),"?","~?"))=0),"Melhoria não cadastrada ou com erro: "&amp;$MZ99,""),IF(AND($NA99&lt;&gt;"",COUNTIF('DADOS_MELHORIAS'!$O$2:$O$113,SUBSTITUTE(SUBSTITUTE(SUBSTITUTE($NA99,"~","~~"),"*","~*"),"?","~?"))=0),"Melhoria não cadastrada ou com erro: "&amp;$NA99,""),IF(AND($NB99&lt;&gt;"",COUNTIF('DADOS_RESTRICOES'!$M$2:$M$54,SUBSTITUTE(SUBSTITUTE(SUBSTITUTE($NB99,"~","~~"),"*","~*"),"?","~?"))=0),"Restrição não cadastrada ou com erro: "&amp;$NB99,""),IF(AND($NC99&lt;&gt;"",COUNTIF('DADOS_RESTRICOES'!$M$2:$M$54,SUBSTITUTE(SUBSTITUTE(SUBSTITUTE($NC99,"~","~~"),"*","~*"),"?","~?"))=0),"Restrição não cadastrada ou com erro: "&amp;$NC99,"")))</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dela",IF(COUNTIF($OK99:$OL99,"Atrasar")&gt;0,"Sua Ação Completa",IF(COUNTIF($RK99:$RN99,"Rápido")&gt;0,"Sua Bônus",IF(COUNTIF($RK99:$RN99,"Reação")&gt;0,"Sua Reação","Sua Padrão")))&amp;" + a básica dela"&amp;IF(COUNTIF($RK99:$RN99,"Reação")&gt;0," e a coletiva","")&amp;IF(COUNTIF($OK99:$OL99,"Carregar")&gt;0," · em dois turnos","")))</f>
        <v/>
      </c>
      <c r="QC99" s="161">
        <f>IF($MW99&lt;&gt;"",$MW99,IF($NJ99=0,"",INDEX($AA$2:$AA$11,$NJ99)))</f>
        <v/>
      </c>
      <c r="QD99" s="161">
        <f>IF(OR($ND99=0,$NJ99=0),"",IF(COUNTIF($RK99:$RN99,"Inescapável")&gt;0,"Automático",IF($QC99="Ataque",IF($NH99="","Ataque","Ataque "&amp;IF(($NH99+2*IF(COUNTIF($RK99:$RN99,"Precisão")&gt;0,1,0))&gt;=0,"+","−")&amp;ABS(($NH99+2*IF(COUNTIF($RK99:$RN99,"Precisão")&gt;0,1,0))))&amp;IF($OD99&gt;0," · TR"&amp;IF($NI99="",""," CD "&amp;$NI99),""),IF(LEFT($QC99,2)="TR",$QC99&amp;IF($NI99="",""," · CD "&amp;$NI99)&amp;IF(COUNTIF($RK99:$RN99,"Certeiro")&gt;0,"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COUNTIF($RK99:$RN99,"Longe")+3*COUNTIF($RK99:$RN99,"Muito Longe")</f>
        <v/>
      </c>
      <c r="QG99" s="161">
        <f>COUNTIF($RK99:$RN99,"Maior")+3*COUNTIF($RK99:$RN99,"Muito Maior")</f>
        <v/>
      </c>
      <c r="QH99" s="161">
        <f>IF($NJ99=0,0,CHOOSE(1+INDEX($AC$2:$AC$11,$NJ99),0,$QF99,$QG99,$QF99+$QG99))</f>
        <v/>
      </c>
      <c r="QI99" s="161">
        <f>IF($NJ99=0,0,CHOOSE(1+INDEX($AD$2:$AD$11,$NJ99),0,$QF99,$QG99,$QF99+$QG99))</f>
        <v/>
      </c>
      <c r="QJ99" s="161">
        <f>IF(OR($ND99=0,$NJ99=0),"",INDEX($AI$2:$AN$41,($NJ99-1)*4+IF($MS99=0,1,IF($MS99&lt;=5,2,IF($MS99=6,3,4))),1+MIN(5,$QH99))&amp;INDEX($AO$2:$AT$41,($NJ99-1)*4+IF($MS99=0,1,IF($MS99&lt;=5,2,IF($MS99=6,3,4))),1+MIN(5,$QI99))&amp;IF(INDEX($AE$2:$AE$11,$NJ99)=1,IF(COUNTIF($RK99:$RN99,"Mais Um")&gt;0," · +"&amp;COUNTIF($RK99:$RN99,"Mais Um")&amp;IF(COUNTIF($RK99:$RN99,"Mais Um")&gt;1," alvos"," alvo"),"")&amp;IF(COUNTIF($RK99:$RN99,"Rajada")&gt;0,IF($MS99=0,"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c r="RK99">
        <f>IF($MX99="","",IFERROR(VLOOKUP(SUBSTITUTE(SUBSTITUTE(SUBSTITUTE($MX99,"~","~~"),"*","~*"),"?","~?"),'DADOS_MELHORIAS'!$O$2:$X$113,10,FALSE),$MX99))</f>
        <v/>
      </c>
      <c r="RL99">
        <f>IF($MY99="","",IFERROR(VLOOKUP(SUBSTITUTE(SUBSTITUTE(SUBSTITUTE($MY99,"~","~~"),"*","~*"),"?","~?"),'DADOS_MELHORIAS'!$O$2:$X$113,10,FALSE),$MY99))</f>
        <v/>
      </c>
      <c r="RM99">
        <f>IF($MZ99="","",IFERROR(VLOOKUP(SUBSTITUTE(SUBSTITUTE(SUBSTITUTE($MZ99,"~","~~"),"*","~*"),"?","~?"),'DADOS_MELHORIAS'!$O$2:$X$113,10,FALSE),$MZ99))</f>
        <v/>
      </c>
      <c r="RN99">
        <f>IF($NA99="","",IFERROR(VLOOKUP(SUBSTITUTE(SUBSTITUTE(SUBSTITUTE($NA99,"~","~~"),"*","~*"),"?","~?"),'DADOS_MELHORIAS'!$O$2:$X$113,10,FALSE),$NA99))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IFERROR(MATCH($MU100,$V$2:$V$11,0),0)</f>
        <v/>
      </c>
      <c r="NK100" s="161">
        <f>IFERROR(VLOOKUP(SUBSTITUTE(SUBSTITUTE(SUBSTITUTE($MX100,"~","~~"),"*","~*"),"?","~?"),'DADOS_MELHORIAS'!$AG$2:$AL$113,2,FALSE),"")</f>
        <v/>
      </c>
      <c r="NL100" s="161">
        <f>IFERROR(VLOOKUP(SUBSTITUTE(SUBSTITUTE(SUBSTITUTE($MY100,"~","~~"),"*","~*"),"?","~?"),'DADOS_MELHORIAS'!$AG$2:$AL$113,2,FALSE),"")</f>
        <v/>
      </c>
      <c r="NM100" s="161">
        <f>IFERROR(VLOOKUP(SUBSTITUTE(SUBSTITUTE(SUBSTITUTE($MZ100,"~","~~"),"*","~*"),"?","~?"),'DADOS_MELHORIAS'!$AG$2:$AL$113,2,FALSE),"")</f>
        <v/>
      </c>
      <c r="NN100" s="161">
        <f>IFERROR(VLOOKUP(SUBSTITUTE(SUBSTITUTE(SUBSTITUTE($NA100,"~","~~"),"*","~*"),"?","~?"),'DADOS_MELHORIAS'!$AG$2:$AL$113,2,FALSE),"")</f>
        <v/>
      </c>
      <c r="NO100" s="161">
        <f>IFERROR(VLOOKUP(SUBSTITUTE(SUBSTITUTE(SUBSTITUTE($MX100,"~","~~"),"*","~*"),"?","~?"),'DADOS_MELHORIAS'!$AG$2:$AL$113,3,FALSE),0)</f>
        <v/>
      </c>
      <c r="NP100" s="161">
        <f>IFERROR(VLOOKUP(SUBSTITUTE(SUBSTITUTE(SUBSTITUTE($MY100,"~","~~"),"*","~*"),"?","~?"),'DADOS_MELHORIAS'!$AG$2:$AL$113,3,FALSE),0)</f>
        <v/>
      </c>
      <c r="NQ100" s="161">
        <f>IFERROR(VLOOKUP(SUBSTITUTE(SUBSTITUTE(SUBSTITUTE($MZ100,"~","~~"),"*","~*"),"?","~?"),'DADOS_MELHORIAS'!$AG$2:$AL$113,3,FALSE),0)</f>
        <v/>
      </c>
      <c r="NR100" s="161">
        <f>IFERROR(VLOOKUP(SUBSTITUTE(SUBSTITUTE(SUBSTITUTE($NA100,"~","~~"),"*","~*"),"?","~?"),'DADOS_MELHORIAS'!$AG$2:$AL$113,3,FALSE),0)</f>
        <v/>
      </c>
      <c r="NS100" s="161">
        <f>IF($MS100=0,0,IF($NJ100=0,0,INDEX($X$2:$X$11,$NJ100)))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IF($NJ100=0,0,IF(INDEX($W$2:$W$11,$NJ100)="",0,IF((COUNTIF(INDEX($EL$2:$EP$13,$MO100,0),INDEX($W$2:$W$11,$NJ100))+COUNTIF(INDEX($QV$2:$QY$13,$MO100,0),INDEX($W$2:$W$11,$NJ100)))=0,1,0)))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SUBSTITUTE(SUBSTITUTE(SUBSTITUTE($MX100,"~","~~"),"*","~*"),"?","~?"),'DADOS_MELHORIAS'!$AG$2:$AL$113,4,FALSE),0)+IFERROR(VLOOKUP(SUBSTITUTE(SUBSTITUTE(SUBSTITUTE($MY100,"~","~~"),"*","~*"),"?","~?"),'DADOS_MELHORIAS'!$AG$2:$AL$113,4,FALSE),0)+IFERROR(VLOOKUP(SUBSTITUTE(SUBSTITUTE(SUBSTITUTE($MZ100,"~","~~"),"*","~*"),"?","~?"),'DADOS_MELHORIAS'!$AG$2:$AL$113,4,FALSE),0)+IFERROR(VLOOKUP(SUBSTITUTE(SUBSTITUTE(SUBSTITUTE($NA100,"~","~~"),"*","~*"),"?","~?"),'DADOS_MELHORIAS'!$AG$2:$AL$113,4,FALSE),0)</f>
        <v/>
      </c>
      <c r="OD100" s="161">
        <f>IFERROR(VLOOKUP(SUBSTITUTE(SUBSTITUTE(SUBSTITUTE($MX100,"~","~~"),"*","~*"),"?","~?"),'DADOS_MELHORIAS'!$AG$2:$AL$113,6,FALSE),0)+IFERROR(VLOOKUP(SUBSTITUTE(SUBSTITUTE(SUBSTITUTE($MY100,"~","~~"),"*","~*"),"?","~?"),'DADOS_MELHORIAS'!$AG$2:$AL$113,6,FALSE),0)+IFERROR(VLOOKUP(SUBSTITUTE(SUBSTITUTE(SUBSTITUTE($MZ100,"~","~~"),"*","~*"),"?","~?"),'DADOS_MELHORIAS'!$AG$2:$AL$113,6,FALSE),0)+IFERROR(VLOOKUP(SUBSTITUTE(SUBSTITUTE(SUBSTITUTE($NA100,"~","~~"),"*","~*"),"?","~?"),'DADOS_MELHORIAS'!$AG$2:$AL$113,6,FALSE),0)</f>
        <v/>
      </c>
      <c r="OE100" s="161">
        <f>TEXTJOIN(", ",TRUE,IF(IFERROR(VLOOKUP(SUBSTITUTE(SUBSTITUTE(SUBSTITUTE($MX100,"~","~~"),"*","~*"),"?","~?"),'DADOS_MELHORIAS'!$AG$2:$AL$113,5,FALSE),0)=1,$MX100,""),IF(IFERROR(VLOOKUP(SUBSTITUTE(SUBSTITUTE(SUBSTITUTE($MY100,"~","~~"),"*","~*"),"?","~?"),'DADOS_MELHORIAS'!$AG$2:$AL$113,5,FALSE),0)=1,$MY100,""),IF(IFERROR(VLOOKUP(SUBSTITUTE(SUBSTITUTE(SUBSTITUTE($MZ100,"~","~~"),"*","~*"),"?","~?"),'DADOS_MELHORIAS'!$AG$2:$AL$113,5,FALSE),0)=1,$MZ100,""),IF(IFERROR(VLOOKUP(SUBSTITUTE(SUBSTITUTE(SUBSTITUTE($NA100,"~","~~"),"*","~*"),"?","~?"),'DADOS_MELHORIAS'!$AG$2:$AL$113,5,FALSE),0)=1,$NA100,""))</f>
        <v/>
      </c>
      <c r="OF100" s="161">
        <f>IF($NJ100=0,0,INDEX($Y$2:$Y$11,$NJ100))</f>
        <v/>
      </c>
      <c r="OG100" s="161">
        <f>IF($NJ100=0,0,INDEX($Z$2:$Z$11,$NJ100))</f>
        <v/>
      </c>
      <c r="OH100" s="161">
        <f>IF($NJ100=0,0,INDEX($AB$2:$AB$11,$NJ100))</f>
        <v/>
      </c>
      <c r="OI100" s="161">
        <f>IFERROR(VLOOKUP(SUBSTITUTE(SUBSTITUTE(SUBSTITUTE($NB100,"~","~~"),"*","~*"),"?","~?"),'DADOS_RESTRICOES'!$M$2:$Q$54,3,FALSE),0)</f>
        <v/>
      </c>
      <c r="OJ100" s="161">
        <f>IFERROR(VLOOKUP(SUBSTITUTE(SUBSTITUTE(SUBSTITUTE($NC100,"~","~~"),"*","~*"),"?","~?"),'DADOS_RESTRICOES'!$M$2:$Q$54,3,FALSE),0)</f>
        <v/>
      </c>
      <c r="OK100" s="161">
        <f>IFERROR(VLOOKUP(SUBSTITUTE(SUBSTITUTE(SUBSTITUTE($NB100,"~","~~"),"*","~*"),"?","~?"),'DADOS_RESTRICOES'!$M$2:$Q$54,2,FALSE),"")</f>
        <v/>
      </c>
      <c r="OL100" s="161">
        <f>IFERROR(VLOOKUP(SUBSTITUTE(SUBSTITUTE(SUBSTITUTE($NC100,"~","~~"),"*","~*"),"?","~?"),'DADOS_RESTRICOES'!$M$2:$Q$54,2,FALSE),"")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f>
        <v/>
      </c>
      <c r="OT100" s="161">
        <f>COUNTIF($OI100:$OJ100,2)+$OF100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IF($MS100=0,0,(IF(COUNTIF($RK100:$RN100,"Salto")&gt;0,1,0)+IF(COUNTIF($RK100:$RN100,"Queima")&gt;0,1,0)+IF(COUNTIF($RK100:$RN100,"Estilhaço")&gt;0,1,0))*FLOOR($PD100/2,1))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SUBSTITUTE(SUBSTITUTE(SUBSTITUTE($NB100,"~","~~"),"*","~*"),"?","~?"),'DADOS_RESTRICOES'!$M$2:$Q$54,4,FALSE),0)+IFERROR(VLOOKUP(SUBSTITUTE(SUBSTITUTE(SUBSTITUTE($NC100,"~","~~"),"*","~*"),"?","~?"),'DADOS_RESTRICOES'!$M$2:$Q$54,4,FALSE),0)&gt;1,$OK100&amp;" e "&amp;$OL100&amp;" são as duas de frequência",""),IF(AND((COUNTIF($RK100:$RN100,"Rápido")+COUNTIF($OK100:$OL100,"Rápido"))&gt;0,(COUNTIF($MX100:$NA100,"Atrasar")+COUNTIF($OK100:$OL100,"Atrasar"))&gt;0),"Rápido não entra com Atrasar",""),IF(AND((COUNTIF($RK100:$RN100,"Reação")+COUNTIF($OK100:$OL100,"Reação"))&gt;0,(COUNTIF($RK100:$RN100,"Rápido")+COUNTIF($OK100:$OL100,"Rápido"))&gt;0),"Reação não entra com Rápido",""),IF(AND((COUNTIF($RK100:$RN100,"Reação")+COUNTIF($OK100:$OL100,"Reação"))&gt;0,(COUNTIF($RK100:$RN100,"Armado")+COUNTIF($OK100:$OL100,"Armado"))&gt;0),"Reação não entra com Armado",""),IF(AND((COUNTIF($RK100:$RN100,"Reação")+COUNTIF($OK100:$OL100,"Reação"))&gt;0,(COUNTIF($MX100:$NA100,"Atrasar")+COUNTIF($OK100:$OL100,"Atrasar"))&gt;0),"Reação não entra com Atrasar",""),IF(AND((COUNTIF($RK100:$RN100,"Reação")+COUNTIF($OK100:$OL100,"Reação"))&gt;0,(COUNTIF($MX100:$NA100,"Parado")+COUNTIF($OK100:$OL100,"Parado"))&gt;0),"Reação não entra com Parado",""),IF(AND((COUNTIF($MX100:$NA100,"Atrasar")+COUNTIF($OK100:$OL100,"Atrasar"))&gt;0,(COUNTIF($MX100:$NA100,"Parado")+COUNTIF($OK100:$OL100,"Parado"))&gt;0),"Atrasar não entra com Parado",""),IF(AND((COUNTIF($RK100:$RN100,"Armado")+COUNTIF($OK100:$OL100,"Armado"))&gt;0,(COUNTIF($MX100:$NA100,"Carregar")+COUNTIF($OK100:$OL100,"Carregar"))&gt;0),"Armado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Resistência",""),IF(AND(COUNTIF($RK100:$RN100,"Inescapável")&gt;0,OR($OU100&gt;1,$OV100&gt;0)),"Inescapável não aceita outra peça",""),IF(AND($MS100&gt;0,$PD100*IF(COUNTIF($RK100:$RN100,"Remate")&gt;0,1.25,1)+$PE100&gt;4*$MS100),($PD100*IF(COUNTIF($RK100:$RN100,"Remate")&gt;0,1.25,1)+$PE100)&amp;" dados somando repetições"&amp;IF(COUNTIF($RK100:$RN100,"Remate")&gt;0," e o Remate","")&amp;": o teto da Classe "&amp;$MS100&amp;" é "&amp;4*$MS100,""))),IF(AND($MX100&lt;&gt;"",COUNTIF('DADOS_MELHORIAS'!$O$2:$O$113,SUBSTITUTE(SUBSTITUTE(SUBSTITUTE($MX100,"~","~~"),"*","~*"),"?","~?"))=0),"Melhoria não cadastrada ou com erro: "&amp;$MX100,""),IF(AND($MY100&lt;&gt;"",COUNTIF('DADOS_MELHORIAS'!$O$2:$O$113,SUBSTITUTE(SUBSTITUTE(SUBSTITUTE($MY100,"~","~~"),"*","~*"),"?","~?"))=0),"Melhoria não cadastrada ou com erro: "&amp;$MY100,""),IF(AND($MZ100&lt;&gt;"",COUNTIF('DADOS_MELHORIAS'!$O$2:$O$113,SUBSTITUTE(SUBSTITUTE(SUBSTITUTE($MZ100,"~","~~"),"*","~*"),"?","~?"))=0),"Melhoria não cadastrada ou com erro: "&amp;$MZ100,""),IF(AND($NA100&lt;&gt;"",COUNTIF('DADOS_MELHORIAS'!$O$2:$O$113,SUBSTITUTE(SUBSTITUTE(SUBSTITUTE($NA100,"~","~~"),"*","~*"),"?","~?"))=0),"Melhoria não cadastrada ou com erro: "&amp;$NA100,""),IF(AND($NB100&lt;&gt;"",COUNTIF('DADOS_RESTRICOES'!$M$2:$M$54,SUBSTITUTE(SUBSTITUTE(SUBSTITUTE($NB100,"~","~~"),"*","~*"),"?","~?"))=0),"Restrição não cadastrada ou com erro: "&amp;$NB100,""),IF(AND($NC100&lt;&gt;"",COUNTIF('DADOS_RESTRICOES'!$M$2:$M$54,SUBSTITUTE(SUBSTITUTE(SUBSTITUTE($NC100,"~","~~"),"*","~*"),"?","~?"))=0),"Restrição não cadastrada ou com erro: "&amp;$NC100,"")))</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dela",IF(COUNTIF($OK100:$OL100,"Atrasar")&gt;0,"Sua Ação Completa",IF(COUNTIF($RK100:$RN100,"Rápido")&gt;0,"Sua Bônus",IF(COUNTIF($RK100:$RN100,"Reação")&gt;0,"Sua Reação","Sua Padrão")))&amp;" + a básica dela"&amp;IF(COUNTIF($RK100:$RN100,"Reação")&gt;0," e a coletiva","")&amp;IF(COUNTIF($OK100:$OL100,"Carregar")&gt;0," · em dois turnos","")))</f>
        <v/>
      </c>
      <c r="QC100" s="161">
        <f>IF($MW100&lt;&gt;"",$MW100,IF($NJ100=0,"",INDEX($AA$2:$AA$11,$NJ100)))</f>
        <v/>
      </c>
      <c r="QD100" s="161">
        <f>IF(OR($ND100=0,$NJ100=0),"",IF(COUNTIF($RK100:$RN100,"Inescapável")&gt;0,"Automático",IF($QC100="Ataque",IF($NH100="","Ataque","Ataque "&amp;IF(($NH100+2*IF(COUNTIF($RK100:$RN100,"Precisão")&gt;0,1,0))&gt;=0,"+","−")&amp;ABS(($NH100+2*IF(COUNTIF($RK100:$RN100,"Precisão")&gt;0,1,0))))&amp;IF($OD100&gt;0," · TR"&amp;IF($NI100="",""," CD "&amp;$NI100),""),IF(LEFT($QC100,2)="TR",$QC100&amp;IF($NI100="",""," · CD "&amp;$NI100)&amp;IF(COUNTIF($RK100:$RN100,"Certeiro")&gt;0,"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COUNTIF($RK100:$RN100,"Longe")+3*COUNTIF($RK100:$RN100,"Muito Longe")</f>
        <v/>
      </c>
      <c r="QG100" s="161">
        <f>COUNTIF($RK100:$RN100,"Maior")+3*COUNTIF($RK100:$RN100,"Muito Maior")</f>
        <v/>
      </c>
      <c r="QH100" s="161">
        <f>IF($NJ100=0,0,CHOOSE(1+INDEX($AC$2:$AC$11,$NJ100),0,$QF100,$QG100,$QF100+$QG100))</f>
        <v/>
      </c>
      <c r="QI100" s="161">
        <f>IF($NJ100=0,0,CHOOSE(1+INDEX($AD$2:$AD$11,$NJ100),0,$QF100,$QG100,$QF100+$QG100))</f>
        <v/>
      </c>
      <c r="QJ100" s="161">
        <f>IF(OR($ND100=0,$NJ100=0),"",INDEX($AI$2:$AN$41,($NJ100-1)*4+IF($MS100=0,1,IF($MS100&lt;=5,2,IF($MS100=6,3,4))),1+MIN(5,$QH100))&amp;INDEX($AO$2:$AT$41,($NJ100-1)*4+IF($MS100=0,1,IF($MS100&lt;=5,2,IF($MS100=6,3,4))),1+MIN(5,$QI100))&amp;IF(INDEX($AE$2:$AE$11,$NJ100)=1,IF(COUNTIF($RK100:$RN100,"Mais Um")&gt;0," · +"&amp;COUNTIF($RK100:$RN100,"Mais Um")&amp;IF(COUNTIF($RK100:$RN100,"Mais Um")&gt;1," alvos"," alvo"),"")&amp;IF(COUNTIF($RK100:$RN100,"Rajada")&gt;0,IF($MS100=0,"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c r="RK100">
        <f>IF($MX100="","",IFERROR(VLOOKUP(SUBSTITUTE(SUBSTITUTE(SUBSTITUTE($MX100,"~","~~"),"*","~*"),"?","~?"),'DADOS_MELHORIAS'!$O$2:$X$113,10,FALSE),$MX100))</f>
        <v/>
      </c>
      <c r="RL100">
        <f>IF($MY100="","",IFERROR(VLOOKUP(SUBSTITUTE(SUBSTITUTE(SUBSTITUTE($MY100,"~","~~"),"*","~*"),"?","~?"),'DADOS_MELHORIAS'!$O$2:$X$113,10,FALSE),$MY100))</f>
        <v/>
      </c>
      <c r="RM100">
        <f>IF($MZ100="","",IFERROR(VLOOKUP(SUBSTITUTE(SUBSTITUTE(SUBSTITUTE($MZ100,"~","~~"),"*","~*"),"?","~?"),'DADOS_MELHORIAS'!$O$2:$X$113,10,FALSE),$MZ100))</f>
        <v/>
      </c>
      <c r="RN100">
        <f>IF($NA100="","",IFERROR(VLOOKUP(SUBSTITUTE(SUBSTITUTE(SUBSTITUTE($NA100,"~","~~"),"*","~*"),"?","~?"),'DADOS_MELHORIAS'!$O$2:$X$113,10,FALSE),$NA100))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IFERROR(MATCH($MU101,$V$2:$V$11,0),0)</f>
        <v/>
      </c>
      <c r="NK101" s="161">
        <f>IFERROR(VLOOKUP(SUBSTITUTE(SUBSTITUTE(SUBSTITUTE($MX101,"~","~~"),"*","~*"),"?","~?"),'DADOS_MELHORIAS'!$AG$2:$AL$113,2,FALSE),"")</f>
        <v/>
      </c>
      <c r="NL101" s="161">
        <f>IFERROR(VLOOKUP(SUBSTITUTE(SUBSTITUTE(SUBSTITUTE($MY101,"~","~~"),"*","~*"),"?","~?"),'DADOS_MELHORIAS'!$AG$2:$AL$113,2,FALSE),"")</f>
        <v/>
      </c>
      <c r="NM101" s="161">
        <f>IFERROR(VLOOKUP(SUBSTITUTE(SUBSTITUTE(SUBSTITUTE($MZ101,"~","~~"),"*","~*"),"?","~?"),'DADOS_MELHORIAS'!$AG$2:$AL$113,2,FALSE),"")</f>
        <v/>
      </c>
      <c r="NN101" s="161">
        <f>IFERROR(VLOOKUP(SUBSTITUTE(SUBSTITUTE(SUBSTITUTE($NA101,"~","~~"),"*","~*"),"?","~?"),'DADOS_MELHORIAS'!$AG$2:$AL$113,2,FALSE),"")</f>
        <v/>
      </c>
      <c r="NO101" s="161">
        <f>IFERROR(VLOOKUP(SUBSTITUTE(SUBSTITUTE(SUBSTITUTE($MX101,"~","~~"),"*","~*"),"?","~?"),'DADOS_MELHORIAS'!$AG$2:$AL$113,3,FALSE),0)</f>
        <v/>
      </c>
      <c r="NP101" s="161">
        <f>IFERROR(VLOOKUP(SUBSTITUTE(SUBSTITUTE(SUBSTITUTE($MY101,"~","~~"),"*","~*"),"?","~?"),'DADOS_MELHORIAS'!$AG$2:$AL$113,3,FALSE),0)</f>
        <v/>
      </c>
      <c r="NQ101" s="161">
        <f>IFERROR(VLOOKUP(SUBSTITUTE(SUBSTITUTE(SUBSTITUTE($MZ101,"~","~~"),"*","~*"),"?","~?"),'DADOS_MELHORIAS'!$AG$2:$AL$113,3,FALSE),0)</f>
        <v/>
      </c>
      <c r="NR101" s="161">
        <f>IFERROR(VLOOKUP(SUBSTITUTE(SUBSTITUTE(SUBSTITUTE($NA101,"~","~~"),"*","~*"),"?","~?"),'DADOS_MELHORIAS'!$AG$2:$AL$113,3,FALSE),0)</f>
        <v/>
      </c>
      <c r="NS101" s="161">
        <f>IF($MS101=0,0,IF($NJ101=0,0,INDEX($X$2:$X$11,$NJ101)))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IF($NJ101=0,0,IF(INDEX($W$2:$W$11,$NJ101)="",0,IF((COUNTIF(INDEX($EL$2:$EP$13,$MO101,0),INDEX($W$2:$W$11,$NJ101))+COUNTIF(INDEX($QV$2:$QY$13,$MO101,0),INDEX($W$2:$W$11,$NJ101)))=0,1,0)))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SUBSTITUTE(SUBSTITUTE(SUBSTITUTE($MX101,"~","~~"),"*","~*"),"?","~?"),'DADOS_MELHORIAS'!$AG$2:$AL$113,4,FALSE),0)+IFERROR(VLOOKUP(SUBSTITUTE(SUBSTITUTE(SUBSTITUTE($MY101,"~","~~"),"*","~*"),"?","~?"),'DADOS_MELHORIAS'!$AG$2:$AL$113,4,FALSE),0)+IFERROR(VLOOKUP(SUBSTITUTE(SUBSTITUTE(SUBSTITUTE($MZ101,"~","~~"),"*","~*"),"?","~?"),'DADOS_MELHORIAS'!$AG$2:$AL$113,4,FALSE),0)+IFERROR(VLOOKUP(SUBSTITUTE(SUBSTITUTE(SUBSTITUTE($NA101,"~","~~"),"*","~*"),"?","~?"),'DADOS_MELHORIAS'!$AG$2:$AL$113,4,FALSE),0)</f>
        <v/>
      </c>
      <c r="OD101" s="161">
        <f>IFERROR(VLOOKUP(SUBSTITUTE(SUBSTITUTE(SUBSTITUTE($MX101,"~","~~"),"*","~*"),"?","~?"),'DADOS_MELHORIAS'!$AG$2:$AL$113,6,FALSE),0)+IFERROR(VLOOKUP(SUBSTITUTE(SUBSTITUTE(SUBSTITUTE($MY101,"~","~~"),"*","~*"),"?","~?"),'DADOS_MELHORIAS'!$AG$2:$AL$113,6,FALSE),0)+IFERROR(VLOOKUP(SUBSTITUTE(SUBSTITUTE(SUBSTITUTE($MZ101,"~","~~"),"*","~*"),"?","~?"),'DADOS_MELHORIAS'!$AG$2:$AL$113,6,FALSE),0)+IFERROR(VLOOKUP(SUBSTITUTE(SUBSTITUTE(SUBSTITUTE($NA101,"~","~~"),"*","~*"),"?","~?"),'DADOS_MELHORIAS'!$AG$2:$AL$113,6,FALSE),0)</f>
        <v/>
      </c>
      <c r="OE101" s="161">
        <f>TEXTJOIN(", ",TRUE,IF(IFERROR(VLOOKUP(SUBSTITUTE(SUBSTITUTE(SUBSTITUTE($MX101,"~","~~"),"*","~*"),"?","~?"),'DADOS_MELHORIAS'!$AG$2:$AL$113,5,FALSE),0)=1,$MX101,""),IF(IFERROR(VLOOKUP(SUBSTITUTE(SUBSTITUTE(SUBSTITUTE($MY101,"~","~~"),"*","~*"),"?","~?"),'DADOS_MELHORIAS'!$AG$2:$AL$113,5,FALSE),0)=1,$MY101,""),IF(IFERROR(VLOOKUP(SUBSTITUTE(SUBSTITUTE(SUBSTITUTE($MZ101,"~","~~"),"*","~*"),"?","~?"),'DADOS_MELHORIAS'!$AG$2:$AL$113,5,FALSE),0)=1,$MZ101,""),IF(IFERROR(VLOOKUP(SUBSTITUTE(SUBSTITUTE(SUBSTITUTE($NA101,"~","~~"),"*","~*"),"?","~?"),'DADOS_MELHORIAS'!$AG$2:$AL$113,5,FALSE),0)=1,$NA101,""))</f>
        <v/>
      </c>
      <c r="OF101" s="161">
        <f>IF($NJ101=0,0,INDEX($Y$2:$Y$11,$NJ101))</f>
        <v/>
      </c>
      <c r="OG101" s="161">
        <f>IF($NJ101=0,0,INDEX($Z$2:$Z$11,$NJ101))</f>
        <v/>
      </c>
      <c r="OH101" s="161">
        <f>IF($NJ101=0,0,INDEX($AB$2:$AB$11,$NJ101))</f>
        <v/>
      </c>
      <c r="OI101" s="161">
        <f>IFERROR(VLOOKUP(SUBSTITUTE(SUBSTITUTE(SUBSTITUTE($NB101,"~","~~"),"*","~*"),"?","~?"),'DADOS_RESTRICOES'!$M$2:$Q$54,3,FALSE),0)</f>
        <v/>
      </c>
      <c r="OJ101" s="161">
        <f>IFERROR(VLOOKUP(SUBSTITUTE(SUBSTITUTE(SUBSTITUTE($NC101,"~","~~"),"*","~*"),"?","~?"),'DADOS_RESTRICOES'!$M$2:$Q$54,3,FALSE),0)</f>
        <v/>
      </c>
      <c r="OK101" s="161">
        <f>IFERROR(VLOOKUP(SUBSTITUTE(SUBSTITUTE(SUBSTITUTE($NB101,"~","~~"),"*","~*"),"?","~?"),'DADOS_RESTRICOES'!$M$2:$Q$54,2,FALSE),"")</f>
        <v/>
      </c>
      <c r="OL101" s="161">
        <f>IFERROR(VLOOKUP(SUBSTITUTE(SUBSTITUTE(SUBSTITUTE($NC101,"~","~~"),"*","~*"),"?","~?"),'DADOS_RESTRICOES'!$M$2:$Q$54,2,FALSE),"")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f>
        <v/>
      </c>
      <c r="OT101" s="161">
        <f>COUNTIF($OI101:$OJ101,2)+$OF101</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IF($MS101=0,0,(IF(COUNTIF($RK101:$RN101,"Salto")&gt;0,1,0)+IF(COUNTIF($RK101:$RN101,"Queima")&gt;0,1,0)+IF(COUNTIF($RK101:$RN101,"Estilhaço")&gt;0,1,0))*FLOOR($PD101/2,1))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SUBSTITUTE(SUBSTITUTE(SUBSTITUTE($NB101,"~","~~"),"*","~*"),"?","~?"),'DADOS_RESTRICOES'!$M$2:$Q$54,4,FALSE),0)+IFERROR(VLOOKUP(SUBSTITUTE(SUBSTITUTE(SUBSTITUTE($NC101,"~","~~"),"*","~*"),"?","~?"),'DADOS_RESTRICOES'!$M$2:$Q$54,4,FALSE),0)&gt;1,$OK101&amp;" e "&amp;$OL101&amp;" são as duas de frequência",""),IF(AND((COUNTIF($RK101:$RN101,"Rápido")+COUNTIF($OK101:$OL101,"Rápido"))&gt;0,(COUNTIF($MX101:$NA101,"Atrasar")+COUNTIF($OK101:$OL101,"Atrasar"))&gt;0),"Rápido não entra com Atrasar",""),IF(AND((COUNTIF($RK101:$RN101,"Reação")+COUNTIF($OK101:$OL101,"Reação"))&gt;0,(COUNTIF($RK101:$RN101,"Rápido")+COUNTIF($OK101:$OL101,"Rápido"))&gt;0),"Reação não entra com Rápido",""),IF(AND((COUNTIF($RK101:$RN101,"Reação")+COUNTIF($OK101:$OL101,"Reação"))&gt;0,(COUNTIF($RK101:$RN101,"Armado")+COUNTIF($OK101:$OL101,"Armado"))&gt;0),"Reação não entra com Armado",""),IF(AND((COUNTIF($RK101:$RN101,"Reação")+COUNTIF($OK101:$OL101,"Reação"))&gt;0,(COUNTIF($MX101:$NA101,"Atrasar")+COUNTIF($OK101:$OL101,"Atrasar"))&gt;0),"Reação não entra com Atrasar",""),IF(AND((COUNTIF($RK101:$RN101,"Reação")+COUNTIF($OK101:$OL101,"Reação"))&gt;0,(COUNTIF($MX101:$NA101,"Parado")+COUNTIF($OK101:$OL101,"Parado"))&gt;0),"Reação não entra com Parado",""),IF(AND((COUNTIF($MX101:$NA101,"Atrasar")+COUNTIF($OK101:$OL101,"Atrasar"))&gt;0,(COUNTIF($MX101:$NA101,"Parado")+COUNTIF($OK101:$OL101,"Parado"))&gt;0),"Atrasar não entra com Parado",""),IF(AND((COUNTIF($RK101:$RN101,"Armado")+COUNTIF($OK101:$OL101,"Armado"))&gt;0,(COUNTIF($MX101:$NA101,"Carregar")+COUNTIF($OK101:$OL101,"Carregar"))&gt;0),"Armado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Resistência",""),IF(AND(COUNTIF($RK101:$RN101,"Inescapável")&gt;0,OR($OU101&gt;1,$OV101&gt;0)),"Inescapável não aceita outra peça",""),IF(AND($MS101&gt;0,$PD101*IF(COUNTIF($RK101:$RN101,"Remate")&gt;0,1.25,1)+$PE101&gt;4*$MS101),($PD101*IF(COUNTIF($RK101:$RN101,"Remate")&gt;0,1.25,1)+$PE101)&amp;" dados somando repetições"&amp;IF(COUNTIF($RK101:$RN101,"Remate")&gt;0," e o Remate","")&amp;": o teto da Classe "&amp;$MS101&amp;" é "&amp;4*$MS101,""))),IF(AND($MX101&lt;&gt;"",COUNTIF('DADOS_MELHORIAS'!$O$2:$O$113,SUBSTITUTE(SUBSTITUTE(SUBSTITUTE($MX101,"~","~~"),"*","~*"),"?","~?"))=0),"Melhoria não cadastrada ou com erro: "&amp;$MX101,""),IF(AND($MY101&lt;&gt;"",COUNTIF('DADOS_MELHORIAS'!$O$2:$O$113,SUBSTITUTE(SUBSTITUTE(SUBSTITUTE($MY101,"~","~~"),"*","~*"),"?","~?"))=0),"Melhoria não cadastrada ou com erro: "&amp;$MY101,""),IF(AND($MZ101&lt;&gt;"",COUNTIF('DADOS_MELHORIAS'!$O$2:$O$113,SUBSTITUTE(SUBSTITUTE(SUBSTITUTE($MZ101,"~","~~"),"*","~*"),"?","~?"))=0),"Melhoria não cadastrada ou com erro: "&amp;$MZ101,""),IF(AND($NA101&lt;&gt;"",COUNTIF('DADOS_MELHORIAS'!$O$2:$O$113,SUBSTITUTE(SUBSTITUTE(SUBSTITUTE($NA101,"~","~~"),"*","~*"),"?","~?"))=0),"Melhoria não cadastrada ou com erro: "&amp;$NA101,""),IF(AND($NB101&lt;&gt;"",COUNTIF('DADOS_RESTRICOES'!$M$2:$M$54,SUBSTITUTE(SUBSTITUTE(SUBSTITUTE($NB101,"~","~~"),"*","~*"),"?","~?"))=0),"Restrição não cadastrada ou com erro: "&amp;$NB101,""),IF(AND($NC101&lt;&gt;"",COUNTIF('DADOS_RESTRICOES'!$M$2:$M$54,SUBSTITUTE(SUBSTITUTE(SUBSTITUTE($NC101,"~","~~"),"*","~*"),"?","~?"))=0),"Restrição não cadastrada ou com erro: "&amp;$NC101,"")))</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dela",IF(COUNTIF($OK101:$OL101,"Atrasar")&gt;0,"Sua Ação Completa",IF(COUNTIF($RK101:$RN101,"Rápido")&gt;0,"Sua Bônus",IF(COUNTIF($RK101:$RN101,"Reação")&gt;0,"Sua Reação","Sua Padrão")))&amp;" + a básica dela"&amp;IF(COUNTIF($RK101:$RN101,"Reação")&gt;0," e a coletiva","")&amp;IF(COUNTIF($OK101:$OL101,"Carregar")&gt;0," · em dois turnos","")))</f>
        <v/>
      </c>
      <c r="QC101" s="161">
        <f>IF($MW101&lt;&gt;"",$MW101,IF($NJ101=0,"",INDEX($AA$2:$AA$11,$NJ101)))</f>
        <v/>
      </c>
      <c r="QD101" s="161">
        <f>IF(OR($ND101=0,$NJ101=0),"",IF(COUNTIF($RK101:$RN101,"Inescapável")&gt;0,"Automático",IF($QC101="Ataque",IF($NH101="","Ataque","Ataque "&amp;IF(($NH101+2*IF(COUNTIF($RK101:$RN101,"Precisão")&gt;0,1,0))&gt;=0,"+","−")&amp;ABS(($NH101+2*IF(COUNTIF($RK101:$RN101,"Precisão")&gt;0,1,0))))&amp;IF($OD101&gt;0," · TR"&amp;IF($NI101="",""," CD "&amp;$NI101),""),IF(LEFT($QC101,2)="TR",$QC101&amp;IF($NI101="",""," · CD "&amp;$NI101)&amp;IF(COUNTIF($RK101:$RN101,"Certeiro")&gt;0,"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COUNTIF($RK101:$RN101,"Longe")+3*COUNTIF($RK101:$RN101,"Muito Longe")</f>
        <v/>
      </c>
      <c r="QG101" s="161">
        <f>COUNTIF($RK101:$RN101,"Maior")+3*COUNTIF($RK101:$RN101,"Muito Maior")</f>
        <v/>
      </c>
      <c r="QH101" s="161">
        <f>IF($NJ101=0,0,CHOOSE(1+INDEX($AC$2:$AC$11,$NJ101),0,$QF101,$QG101,$QF101+$QG101))</f>
        <v/>
      </c>
      <c r="QI101" s="161">
        <f>IF($NJ101=0,0,CHOOSE(1+INDEX($AD$2:$AD$11,$NJ101),0,$QF101,$QG101,$QF101+$QG101))</f>
        <v/>
      </c>
      <c r="QJ101" s="161">
        <f>IF(OR($ND101=0,$NJ101=0),"",INDEX($AI$2:$AN$41,($NJ101-1)*4+IF($MS101=0,1,IF($MS101&lt;=5,2,IF($MS101=6,3,4))),1+MIN(5,$QH101))&amp;INDEX($AO$2:$AT$41,($NJ101-1)*4+IF($MS101=0,1,IF($MS101&lt;=5,2,IF($MS101=6,3,4))),1+MIN(5,$QI101))&amp;IF(INDEX($AE$2:$AE$11,$NJ101)=1,IF(COUNTIF($RK101:$RN101,"Mais Um")&gt;0," · +"&amp;COUNTIF($RK101:$RN101,"Mais Um")&amp;IF(COUNTIF($RK101:$RN101,"Mais Um")&gt;1," alvos"," alvo"),"")&amp;IF(COUNTIF($RK101:$RN101,"Rajada")&gt;0,IF($MS101=0,"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c r="RK101">
        <f>IF($MX101="","",IFERROR(VLOOKUP(SUBSTITUTE(SUBSTITUTE(SUBSTITUTE($MX101,"~","~~"),"*","~*"),"?","~?"),'DADOS_MELHORIAS'!$O$2:$X$113,10,FALSE),$MX101))</f>
        <v/>
      </c>
      <c r="RL101">
        <f>IF($MY101="","",IFERROR(VLOOKUP(SUBSTITUTE(SUBSTITUTE(SUBSTITUTE($MY101,"~","~~"),"*","~*"),"?","~?"),'DADOS_MELHORIAS'!$O$2:$X$113,10,FALSE),$MY101))</f>
        <v/>
      </c>
      <c r="RM101">
        <f>IF($MZ101="","",IFERROR(VLOOKUP(SUBSTITUTE(SUBSTITUTE(SUBSTITUTE($MZ101,"~","~~"),"*","~*"),"?","~?"),'DADOS_MELHORIAS'!$O$2:$X$113,10,FALSE),$MZ101))</f>
        <v/>
      </c>
      <c r="RN101">
        <f>IF($NA101="","",IFERROR(VLOOKUP(SUBSTITUTE(SUBSTITUTE(SUBSTITUTE($NA101,"~","~~"),"*","~*"),"?","~?"),'DADOS_MELHORIAS'!$O$2:$X$113,10,FALSE),$NA101))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IFERROR(MATCH($MU102,$V$2:$V$11,0),0)</f>
        <v/>
      </c>
      <c r="NK102" s="161">
        <f>IFERROR(VLOOKUP(SUBSTITUTE(SUBSTITUTE(SUBSTITUTE($MX102,"~","~~"),"*","~*"),"?","~?"),'DADOS_MELHORIAS'!$AG$2:$AL$113,2,FALSE),"")</f>
        <v/>
      </c>
      <c r="NL102" s="161">
        <f>IFERROR(VLOOKUP(SUBSTITUTE(SUBSTITUTE(SUBSTITUTE($MY102,"~","~~"),"*","~*"),"?","~?"),'DADOS_MELHORIAS'!$AG$2:$AL$113,2,FALSE),"")</f>
        <v/>
      </c>
      <c r="NM102" s="161">
        <f>IFERROR(VLOOKUP(SUBSTITUTE(SUBSTITUTE(SUBSTITUTE($MZ102,"~","~~"),"*","~*"),"?","~?"),'DADOS_MELHORIAS'!$AG$2:$AL$113,2,FALSE),"")</f>
        <v/>
      </c>
      <c r="NN102" s="161">
        <f>IFERROR(VLOOKUP(SUBSTITUTE(SUBSTITUTE(SUBSTITUTE($NA102,"~","~~"),"*","~*"),"?","~?"),'DADOS_MELHORIAS'!$AG$2:$AL$113,2,FALSE),"")</f>
        <v/>
      </c>
      <c r="NO102" s="161">
        <f>IFERROR(VLOOKUP(SUBSTITUTE(SUBSTITUTE(SUBSTITUTE($MX102,"~","~~"),"*","~*"),"?","~?"),'DADOS_MELHORIAS'!$AG$2:$AL$113,3,FALSE),0)</f>
        <v/>
      </c>
      <c r="NP102" s="161">
        <f>IFERROR(VLOOKUP(SUBSTITUTE(SUBSTITUTE(SUBSTITUTE($MY102,"~","~~"),"*","~*"),"?","~?"),'DADOS_MELHORIAS'!$AG$2:$AL$113,3,FALSE),0)</f>
        <v/>
      </c>
      <c r="NQ102" s="161">
        <f>IFERROR(VLOOKUP(SUBSTITUTE(SUBSTITUTE(SUBSTITUTE($MZ102,"~","~~"),"*","~*"),"?","~?"),'DADOS_MELHORIAS'!$AG$2:$AL$113,3,FALSE),0)</f>
        <v/>
      </c>
      <c r="NR102" s="161">
        <f>IFERROR(VLOOKUP(SUBSTITUTE(SUBSTITUTE(SUBSTITUTE($NA102,"~","~~"),"*","~*"),"?","~?"),'DADOS_MELHORIAS'!$AG$2:$AL$113,3,FALSE),0)</f>
        <v/>
      </c>
      <c r="NS102" s="161">
        <f>IF($MS102=0,0,IF($NJ102=0,0,INDEX($X$2:$X$11,$NJ102)))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IF($NJ102=0,0,IF(INDEX($W$2:$W$11,$NJ102)="",0,IF((COUNTIF(INDEX($EL$2:$EP$13,$MO102,0),INDEX($W$2:$W$11,$NJ102))+COUNTIF(INDEX($QV$2:$QY$13,$MO102,0),INDEX($W$2:$W$11,$NJ102)))=0,1,0)))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SUBSTITUTE(SUBSTITUTE(SUBSTITUTE($MX102,"~","~~"),"*","~*"),"?","~?"),'DADOS_MELHORIAS'!$AG$2:$AL$113,4,FALSE),0)+IFERROR(VLOOKUP(SUBSTITUTE(SUBSTITUTE(SUBSTITUTE($MY102,"~","~~"),"*","~*"),"?","~?"),'DADOS_MELHORIAS'!$AG$2:$AL$113,4,FALSE),0)+IFERROR(VLOOKUP(SUBSTITUTE(SUBSTITUTE(SUBSTITUTE($MZ102,"~","~~"),"*","~*"),"?","~?"),'DADOS_MELHORIAS'!$AG$2:$AL$113,4,FALSE),0)+IFERROR(VLOOKUP(SUBSTITUTE(SUBSTITUTE(SUBSTITUTE($NA102,"~","~~"),"*","~*"),"?","~?"),'DADOS_MELHORIAS'!$AG$2:$AL$113,4,FALSE),0)</f>
        <v/>
      </c>
      <c r="OD102" s="161">
        <f>IFERROR(VLOOKUP(SUBSTITUTE(SUBSTITUTE(SUBSTITUTE($MX102,"~","~~"),"*","~*"),"?","~?"),'DADOS_MELHORIAS'!$AG$2:$AL$113,6,FALSE),0)+IFERROR(VLOOKUP(SUBSTITUTE(SUBSTITUTE(SUBSTITUTE($MY102,"~","~~"),"*","~*"),"?","~?"),'DADOS_MELHORIAS'!$AG$2:$AL$113,6,FALSE),0)+IFERROR(VLOOKUP(SUBSTITUTE(SUBSTITUTE(SUBSTITUTE($MZ102,"~","~~"),"*","~*"),"?","~?"),'DADOS_MELHORIAS'!$AG$2:$AL$113,6,FALSE),0)+IFERROR(VLOOKUP(SUBSTITUTE(SUBSTITUTE(SUBSTITUTE($NA102,"~","~~"),"*","~*"),"?","~?"),'DADOS_MELHORIAS'!$AG$2:$AL$113,6,FALSE),0)</f>
        <v/>
      </c>
      <c r="OE102" s="161">
        <f>TEXTJOIN(", ",TRUE,IF(IFERROR(VLOOKUP(SUBSTITUTE(SUBSTITUTE(SUBSTITUTE($MX102,"~","~~"),"*","~*"),"?","~?"),'DADOS_MELHORIAS'!$AG$2:$AL$113,5,FALSE),0)=1,$MX102,""),IF(IFERROR(VLOOKUP(SUBSTITUTE(SUBSTITUTE(SUBSTITUTE($MY102,"~","~~"),"*","~*"),"?","~?"),'DADOS_MELHORIAS'!$AG$2:$AL$113,5,FALSE),0)=1,$MY102,""),IF(IFERROR(VLOOKUP(SUBSTITUTE(SUBSTITUTE(SUBSTITUTE($MZ102,"~","~~"),"*","~*"),"?","~?"),'DADOS_MELHORIAS'!$AG$2:$AL$113,5,FALSE),0)=1,$MZ102,""),IF(IFERROR(VLOOKUP(SUBSTITUTE(SUBSTITUTE(SUBSTITUTE($NA102,"~","~~"),"*","~*"),"?","~?"),'DADOS_MELHORIAS'!$AG$2:$AL$113,5,FALSE),0)=1,$NA102,""))</f>
        <v/>
      </c>
      <c r="OF102" s="161">
        <f>IF($NJ102=0,0,INDEX($Y$2:$Y$11,$NJ102))</f>
        <v/>
      </c>
      <c r="OG102" s="161">
        <f>IF($NJ102=0,0,INDEX($Z$2:$Z$11,$NJ102))</f>
        <v/>
      </c>
      <c r="OH102" s="161">
        <f>IF($NJ102=0,0,INDEX($AB$2:$AB$11,$NJ102))</f>
        <v/>
      </c>
      <c r="OI102" s="161">
        <f>IFERROR(VLOOKUP(SUBSTITUTE(SUBSTITUTE(SUBSTITUTE($NB102,"~","~~"),"*","~*"),"?","~?"),'DADOS_RESTRICOES'!$M$2:$Q$54,3,FALSE),0)</f>
        <v/>
      </c>
      <c r="OJ102" s="161">
        <f>IFERROR(VLOOKUP(SUBSTITUTE(SUBSTITUTE(SUBSTITUTE($NC102,"~","~~"),"*","~*"),"?","~?"),'DADOS_RESTRICOES'!$M$2:$Q$54,3,FALSE),0)</f>
        <v/>
      </c>
      <c r="OK102" s="161">
        <f>IFERROR(VLOOKUP(SUBSTITUTE(SUBSTITUTE(SUBSTITUTE($NB102,"~","~~"),"*","~*"),"?","~?"),'DADOS_RESTRICOES'!$M$2:$Q$54,2,FALSE),"")</f>
        <v/>
      </c>
      <c r="OL102" s="161">
        <f>IFERROR(VLOOKUP(SUBSTITUTE(SUBSTITUTE(SUBSTITUTE($NC102,"~","~~"),"*","~*"),"?","~?"),'DADOS_RESTRICOES'!$M$2:$Q$54,2,FALSE),"")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f>
        <v/>
      </c>
      <c r="OT102" s="161">
        <f>COUNTIF($OI102:$OJ102,2)+$OF102</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IF($MS102=0,0,(IF(COUNTIF($RK102:$RN102,"Salto")&gt;0,1,0)+IF(COUNTIF($RK102:$RN102,"Queima")&gt;0,1,0)+IF(COUNTIF($RK102:$RN102,"Estilhaço")&gt;0,1,0))*FLOOR($PD102/2,1))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SUBSTITUTE(SUBSTITUTE(SUBSTITUTE($NB102,"~","~~"),"*","~*"),"?","~?"),'DADOS_RESTRICOES'!$M$2:$Q$54,4,FALSE),0)+IFERROR(VLOOKUP(SUBSTITUTE(SUBSTITUTE(SUBSTITUTE($NC102,"~","~~"),"*","~*"),"?","~?"),'DADOS_RESTRICOES'!$M$2:$Q$54,4,FALSE),0)&gt;1,$OK102&amp;" e "&amp;$OL102&amp;" são as duas de frequência",""),IF(AND((COUNTIF($RK102:$RN102,"Rápido")+COUNTIF($OK102:$OL102,"Rápido"))&gt;0,(COUNTIF($MX102:$NA102,"Atrasar")+COUNTIF($OK102:$OL102,"Atrasar"))&gt;0),"Rápido não entra com Atrasar",""),IF(AND((COUNTIF($RK102:$RN102,"Reação")+COUNTIF($OK102:$OL102,"Reação"))&gt;0,(COUNTIF($RK102:$RN102,"Rápido")+COUNTIF($OK102:$OL102,"Rápido"))&gt;0),"Reação não entra com Rápido",""),IF(AND((COUNTIF($RK102:$RN102,"Reação")+COUNTIF($OK102:$OL102,"Reação"))&gt;0,(COUNTIF($RK102:$RN102,"Armado")+COUNTIF($OK102:$OL102,"Armado"))&gt;0),"Reação não entra com Armado",""),IF(AND((COUNTIF($RK102:$RN102,"Reação")+COUNTIF($OK102:$OL102,"Reação"))&gt;0,(COUNTIF($MX102:$NA102,"Atrasar")+COUNTIF($OK102:$OL102,"Atrasar"))&gt;0),"Reação não entra com Atrasar",""),IF(AND((COUNTIF($RK102:$RN102,"Reação")+COUNTIF($OK102:$OL102,"Reação"))&gt;0,(COUNTIF($MX102:$NA102,"Parado")+COUNTIF($OK102:$OL102,"Parado"))&gt;0),"Reação não entra com Parado",""),IF(AND((COUNTIF($MX102:$NA102,"Atrasar")+COUNTIF($OK102:$OL102,"Atrasar"))&gt;0,(COUNTIF($MX102:$NA102,"Parado")+COUNTIF($OK102:$OL102,"Parado"))&gt;0),"Atrasar não entra com Parado",""),IF(AND((COUNTIF($RK102:$RN102,"Armado")+COUNTIF($OK102:$OL102,"Armado"))&gt;0,(COUNTIF($MX102:$NA102,"Carregar")+COUNTIF($OK102:$OL102,"Carregar"))&gt;0),"Armado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Resistência",""),IF(AND(COUNTIF($RK102:$RN102,"Inescapável")&gt;0,OR($OU102&gt;1,$OV102&gt;0)),"Inescapável não aceita outra peça",""),IF(AND($MS102&gt;0,$PD102*IF(COUNTIF($RK102:$RN102,"Remate")&gt;0,1.25,1)+$PE102&gt;4*$MS102),($PD102*IF(COUNTIF($RK102:$RN102,"Remate")&gt;0,1.25,1)+$PE102)&amp;" dados somando repetições"&amp;IF(COUNTIF($RK102:$RN102,"Remate")&gt;0," e o Remate","")&amp;": o teto da Classe "&amp;$MS102&amp;" é "&amp;4*$MS102,""))),IF(AND($MX102&lt;&gt;"",COUNTIF('DADOS_MELHORIAS'!$O$2:$O$113,SUBSTITUTE(SUBSTITUTE(SUBSTITUTE($MX102,"~","~~"),"*","~*"),"?","~?"))=0),"Melhoria não cadastrada ou com erro: "&amp;$MX102,""),IF(AND($MY102&lt;&gt;"",COUNTIF('DADOS_MELHORIAS'!$O$2:$O$113,SUBSTITUTE(SUBSTITUTE(SUBSTITUTE($MY102,"~","~~"),"*","~*"),"?","~?"))=0),"Melhoria não cadastrada ou com erro: "&amp;$MY102,""),IF(AND($MZ102&lt;&gt;"",COUNTIF('DADOS_MELHORIAS'!$O$2:$O$113,SUBSTITUTE(SUBSTITUTE(SUBSTITUTE($MZ102,"~","~~"),"*","~*"),"?","~?"))=0),"Melhoria não cadastrada ou com erro: "&amp;$MZ102,""),IF(AND($NA102&lt;&gt;"",COUNTIF('DADOS_MELHORIAS'!$O$2:$O$113,SUBSTITUTE(SUBSTITUTE(SUBSTITUTE($NA102,"~","~~"),"*","~*"),"?","~?"))=0),"Melhoria não cadastrada ou com erro: "&amp;$NA102,""),IF(AND($NB102&lt;&gt;"",COUNTIF('DADOS_RESTRICOES'!$M$2:$M$54,SUBSTITUTE(SUBSTITUTE(SUBSTITUTE($NB102,"~","~~"),"*","~*"),"?","~?"))=0),"Restrição não cadastrada ou com erro: "&amp;$NB102,""),IF(AND($NC102&lt;&gt;"",COUNTIF('DADOS_RESTRICOES'!$M$2:$M$54,SUBSTITUTE(SUBSTITUTE(SUBSTITUTE($NC102,"~","~~"),"*","~*"),"?","~?"))=0),"Restrição não cadastrada ou com erro: "&amp;$NC102,"")))</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dela",IF(COUNTIF($OK102:$OL102,"Atrasar")&gt;0,"Sua Ação Completa",IF(COUNTIF($RK102:$RN102,"Rápido")&gt;0,"Sua Bônus",IF(COUNTIF($RK102:$RN102,"Reação")&gt;0,"Sua Reação","Sua Padrão")))&amp;" + a básica dela"&amp;IF(COUNTIF($RK102:$RN102,"Reação")&gt;0," e a coletiva","")&amp;IF(COUNTIF($OK102:$OL102,"Carregar")&gt;0," · em dois turnos","")))</f>
        <v/>
      </c>
      <c r="QC102" s="161">
        <f>IF($MW102&lt;&gt;"",$MW102,IF($NJ102=0,"",INDEX($AA$2:$AA$11,$NJ102)))</f>
        <v/>
      </c>
      <c r="QD102" s="161">
        <f>IF(OR($ND102=0,$NJ102=0),"",IF(COUNTIF($RK102:$RN102,"Inescapável")&gt;0,"Automático",IF($QC102="Ataque",IF($NH102="","Ataque","Ataque "&amp;IF(($NH102+2*IF(COUNTIF($RK102:$RN102,"Precisão")&gt;0,1,0))&gt;=0,"+","−")&amp;ABS(($NH102+2*IF(COUNTIF($RK102:$RN102,"Precisão")&gt;0,1,0))))&amp;IF($OD102&gt;0," · TR"&amp;IF($NI102="",""," CD "&amp;$NI102),""),IF(LEFT($QC102,2)="TR",$QC102&amp;IF($NI102="",""," · CD "&amp;$NI102)&amp;IF(COUNTIF($RK102:$RN102,"Certeiro")&gt;0,"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COUNTIF($RK102:$RN102,"Longe")+3*COUNTIF($RK102:$RN102,"Muito Longe")</f>
        <v/>
      </c>
      <c r="QG102" s="161">
        <f>COUNTIF($RK102:$RN102,"Maior")+3*COUNTIF($RK102:$RN102,"Muito Maior")</f>
        <v/>
      </c>
      <c r="QH102" s="161">
        <f>IF($NJ102=0,0,CHOOSE(1+INDEX($AC$2:$AC$11,$NJ102),0,$QF102,$QG102,$QF102+$QG102))</f>
        <v/>
      </c>
      <c r="QI102" s="161">
        <f>IF($NJ102=0,0,CHOOSE(1+INDEX($AD$2:$AD$11,$NJ102),0,$QF102,$QG102,$QF102+$QG102))</f>
        <v/>
      </c>
      <c r="QJ102" s="161">
        <f>IF(OR($ND102=0,$NJ102=0),"",INDEX($AI$2:$AN$41,($NJ102-1)*4+IF($MS102=0,1,IF($MS102&lt;=5,2,IF($MS102=6,3,4))),1+MIN(5,$QH102))&amp;INDEX($AO$2:$AT$41,($NJ102-1)*4+IF($MS102=0,1,IF($MS102&lt;=5,2,IF($MS102=6,3,4))),1+MIN(5,$QI102))&amp;IF(INDEX($AE$2:$AE$11,$NJ102)=1,IF(COUNTIF($RK102:$RN102,"Mais Um")&gt;0," · +"&amp;COUNTIF($RK102:$RN102,"Mais Um")&amp;IF(COUNTIF($RK102:$RN102,"Mais Um")&gt;1," alvos"," alvo"),"")&amp;IF(COUNTIF($RK102:$RN102,"Rajada")&gt;0,IF($MS102=0,"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c r="RK102">
        <f>IF($MX102="","",IFERROR(VLOOKUP(SUBSTITUTE(SUBSTITUTE(SUBSTITUTE($MX102,"~","~~"),"*","~*"),"?","~?"),'DADOS_MELHORIAS'!$O$2:$X$113,10,FALSE),$MX102))</f>
        <v/>
      </c>
      <c r="RL102">
        <f>IF($MY102="","",IFERROR(VLOOKUP(SUBSTITUTE(SUBSTITUTE(SUBSTITUTE($MY102,"~","~~"),"*","~*"),"?","~?"),'DADOS_MELHORIAS'!$O$2:$X$113,10,FALSE),$MY102))</f>
        <v/>
      </c>
      <c r="RM102">
        <f>IF($MZ102="","",IFERROR(VLOOKUP(SUBSTITUTE(SUBSTITUTE(SUBSTITUTE($MZ102,"~","~~"),"*","~*"),"?","~?"),'DADOS_MELHORIAS'!$O$2:$X$113,10,FALSE),$MZ102))</f>
        <v/>
      </c>
      <c r="RN102">
        <f>IF($NA102="","",IFERROR(VLOOKUP(SUBSTITUTE(SUBSTITUTE(SUBSTITUTE($NA102,"~","~~"),"*","~*"),"?","~?"),'DADOS_MELHORIAS'!$O$2:$X$113,10,FALSE),$NA102))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IFERROR(MATCH($MU103,$V$2:$V$11,0),0)</f>
        <v/>
      </c>
      <c r="NK103" s="161">
        <f>IFERROR(VLOOKUP(SUBSTITUTE(SUBSTITUTE(SUBSTITUTE($MX103,"~","~~"),"*","~*"),"?","~?"),'DADOS_MELHORIAS'!$AG$2:$AL$113,2,FALSE),"")</f>
        <v/>
      </c>
      <c r="NL103" s="161">
        <f>IFERROR(VLOOKUP(SUBSTITUTE(SUBSTITUTE(SUBSTITUTE($MY103,"~","~~"),"*","~*"),"?","~?"),'DADOS_MELHORIAS'!$AG$2:$AL$113,2,FALSE),"")</f>
        <v/>
      </c>
      <c r="NM103" s="161">
        <f>IFERROR(VLOOKUP(SUBSTITUTE(SUBSTITUTE(SUBSTITUTE($MZ103,"~","~~"),"*","~*"),"?","~?"),'DADOS_MELHORIAS'!$AG$2:$AL$113,2,FALSE),"")</f>
        <v/>
      </c>
      <c r="NN103" s="161">
        <f>IFERROR(VLOOKUP(SUBSTITUTE(SUBSTITUTE(SUBSTITUTE($NA103,"~","~~"),"*","~*"),"?","~?"),'DADOS_MELHORIAS'!$AG$2:$AL$113,2,FALSE),"")</f>
        <v/>
      </c>
      <c r="NO103" s="161">
        <f>IFERROR(VLOOKUP(SUBSTITUTE(SUBSTITUTE(SUBSTITUTE($MX103,"~","~~"),"*","~*"),"?","~?"),'DADOS_MELHORIAS'!$AG$2:$AL$113,3,FALSE),0)</f>
        <v/>
      </c>
      <c r="NP103" s="161">
        <f>IFERROR(VLOOKUP(SUBSTITUTE(SUBSTITUTE(SUBSTITUTE($MY103,"~","~~"),"*","~*"),"?","~?"),'DADOS_MELHORIAS'!$AG$2:$AL$113,3,FALSE),0)</f>
        <v/>
      </c>
      <c r="NQ103" s="161">
        <f>IFERROR(VLOOKUP(SUBSTITUTE(SUBSTITUTE(SUBSTITUTE($MZ103,"~","~~"),"*","~*"),"?","~?"),'DADOS_MELHORIAS'!$AG$2:$AL$113,3,FALSE),0)</f>
        <v/>
      </c>
      <c r="NR103" s="161">
        <f>IFERROR(VLOOKUP(SUBSTITUTE(SUBSTITUTE(SUBSTITUTE($NA103,"~","~~"),"*","~*"),"?","~?"),'DADOS_MELHORIAS'!$AG$2:$AL$113,3,FALSE),0)</f>
        <v/>
      </c>
      <c r="NS103" s="161">
        <f>IF($MS103=0,0,IF($NJ103=0,0,INDEX($X$2:$X$11,$NJ103)))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IF($NJ103=0,0,IF(INDEX($W$2:$W$11,$NJ103)="",0,IF((COUNTIF(INDEX($EL$2:$EP$13,$MO103,0),INDEX($W$2:$W$11,$NJ103))+COUNTIF(INDEX($QV$2:$QY$13,$MO103,0),INDEX($W$2:$W$11,$NJ103)))=0,1,0)))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SUBSTITUTE(SUBSTITUTE(SUBSTITUTE($MX103,"~","~~"),"*","~*"),"?","~?"),'DADOS_MELHORIAS'!$AG$2:$AL$113,4,FALSE),0)+IFERROR(VLOOKUP(SUBSTITUTE(SUBSTITUTE(SUBSTITUTE($MY103,"~","~~"),"*","~*"),"?","~?"),'DADOS_MELHORIAS'!$AG$2:$AL$113,4,FALSE),0)+IFERROR(VLOOKUP(SUBSTITUTE(SUBSTITUTE(SUBSTITUTE($MZ103,"~","~~"),"*","~*"),"?","~?"),'DADOS_MELHORIAS'!$AG$2:$AL$113,4,FALSE),0)+IFERROR(VLOOKUP(SUBSTITUTE(SUBSTITUTE(SUBSTITUTE($NA103,"~","~~"),"*","~*"),"?","~?"),'DADOS_MELHORIAS'!$AG$2:$AL$113,4,FALSE),0)</f>
        <v/>
      </c>
      <c r="OD103" s="161">
        <f>IFERROR(VLOOKUP(SUBSTITUTE(SUBSTITUTE(SUBSTITUTE($MX103,"~","~~"),"*","~*"),"?","~?"),'DADOS_MELHORIAS'!$AG$2:$AL$113,6,FALSE),0)+IFERROR(VLOOKUP(SUBSTITUTE(SUBSTITUTE(SUBSTITUTE($MY103,"~","~~"),"*","~*"),"?","~?"),'DADOS_MELHORIAS'!$AG$2:$AL$113,6,FALSE),0)+IFERROR(VLOOKUP(SUBSTITUTE(SUBSTITUTE(SUBSTITUTE($MZ103,"~","~~"),"*","~*"),"?","~?"),'DADOS_MELHORIAS'!$AG$2:$AL$113,6,FALSE),0)+IFERROR(VLOOKUP(SUBSTITUTE(SUBSTITUTE(SUBSTITUTE($NA103,"~","~~"),"*","~*"),"?","~?"),'DADOS_MELHORIAS'!$AG$2:$AL$113,6,FALSE),0)</f>
        <v/>
      </c>
      <c r="OE103" s="161">
        <f>TEXTJOIN(", ",TRUE,IF(IFERROR(VLOOKUP(SUBSTITUTE(SUBSTITUTE(SUBSTITUTE($MX103,"~","~~"),"*","~*"),"?","~?"),'DADOS_MELHORIAS'!$AG$2:$AL$113,5,FALSE),0)=1,$MX103,""),IF(IFERROR(VLOOKUP(SUBSTITUTE(SUBSTITUTE(SUBSTITUTE($MY103,"~","~~"),"*","~*"),"?","~?"),'DADOS_MELHORIAS'!$AG$2:$AL$113,5,FALSE),0)=1,$MY103,""),IF(IFERROR(VLOOKUP(SUBSTITUTE(SUBSTITUTE(SUBSTITUTE($MZ103,"~","~~"),"*","~*"),"?","~?"),'DADOS_MELHORIAS'!$AG$2:$AL$113,5,FALSE),0)=1,$MZ103,""),IF(IFERROR(VLOOKUP(SUBSTITUTE(SUBSTITUTE(SUBSTITUTE($NA103,"~","~~"),"*","~*"),"?","~?"),'DADOS_MELHORIAS'!$AG$2:$AL$113,5,FALSE),0)=1,$NA103,""))</f>
        <v/>
      </c>
      <c r="OF103" s="161">
        <f>IF($NJ103=0,0,INDEX($Y$2:$Y$11,$NJ103))</f>
        <v/>
      </c>
      <c r="OG103" s="161">
        <f>IF($NJ103=0,0,INDEX($Z$2:$Z$11,$NJ103))</f>
        <v/>
      </c>
      <c r="OH103" s="161">
        <f>IF($NJ103=0,0,INDEX($AB$2:$AB$11,$NJ103))</f>
        <v/>
      </c>
      <c r="OI103" s="161">
        <f>IFERROR(VLOOKUP(SUBSTITUTE(SUBSTITUTE(SUBSTITUTE($NB103,"~","~~"),"*","~*"),"?","~?"),'DADOS_RESTRICOES'!$M$2:$Q$54,3,FALSE),0)</f>
        <v/>
      </c>
      <c r="OJ103" s="161">
        <f>IFERROR(VLOOKUP(SUBSTITUTE(SUBSTITUTE(SUBSTITUTE($NC103,"~","~~"),"*","~*"),"?","~?"),'DADOS_RESTRICOES'!$M$2:$Q$54,3,FALSE),0)</f>
        <v/>
      </c>
      <c r="OK103" s="161">
        <f>IFERROR(VLOOKUP(SUBSTITUTE(SUBSTITUTE(SUBSTITUTE($NB103,"~","~~"),"*","~*"),"?","~?"),'DADOS_RESTRICOES'!$M$2:$Q$54,2,FALSE),"")</f>
        <v/>
      </c>
      <c r="OL103" s="161">
        <f>IFERROR(VLOOKUP(SUBSTITUTE(SUBSTITUTE(SUBSTITUTE($NC103,"~","~~"),"*","~*"),"?","~?"),'DADOS_RESTRICOES'!$M$2:$Q$54,2,FALSE),"")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f>
        <v/>
      </c>
      <c r="OT103" s="161">
        <f>COUNTIF($OI103:$OJ103,2)+$OF103</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IF($MS103=0,0,(IF(COUNTIF($RK103:$RN103,"Salto")&gt;0,1,0)+IF(COUNTIF($RK103:$RN103,"Queima")&gt;0,1,0)+IF(COUNTIF($RK103:$RN103,"Estilhaço")&gt;0,1,0))*FLOOR($PD103/2,1))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SUBSTITUTE(SUBSTITUTE(SUBSTITUTE($NB103,"~","~~"),"*","~*"),"?","~?"),'DADOS_RESTRICOES'!$M$2:$Q$54,4,FALSE),0)+IFERROR(VLOOKUP(SUBSTITUTE(SUBSTITUTE(SUBSTITUTE($NC103,"~","~~"),"*","~*"),"?","~?"),'DADOS_RESTRICOES'!$M$2:$Q$54,4,FALSE),0)&gt;1,$OK103&amp;" e "&amp;$OL103&amp;" são as duas de frequência",""),IF(AND((COUNTIF($RK103:$RN103,"Rápido")+COUNTIF($OK103:$OL103,"Rápido"))&gt;0,(COUNTIF($MX103:$NA103,"Atrasar")+COUNTIF($OK103:$OL103,"Atrasar"))&gt;0),"Rápido não entra com Atrasar",""),IF(AND((COUNTIF($RK103:$RN103,"Reação")+COUNTIF($OK103:$OL103,"Reação"))&gt;0,(COUNTIF($RK103:$RN103,"Rápido")+COUNTIF($OK103:$OL103,"Rápido"))&gt;0),"Reação não entra com Rápido",""),IF(AND((COUNTIF($RK103:$RN103,"Reação")+COUNTIF($OK103:$OL103,"Reação"))&gt;0,(COUNTIF($RK103:$RN103,"Armado")+COUNTIF($OK103:$OL103,"Armado"))&gt;0),"Reação não entra com Armado",""),IF(AND((COUNTIF($RK103:$RN103,"Reação")+COUNTIF($OK103:$OL103,"Reação"))&gt;0,(COUNTIF($MX103:$NA103,"Atrasar")+COUNTIF($OK103:$OL103,"Atrasar"))&gt;0),"Reação não entra com Atrasar",""),IF(AND((COUNTIF($RK103:$RN103,"Reação")+COUNTIF($OK103:$OL103,"Reação"))&gt;0,(COUNTIF($MX103:$NA103,"Parado")+COUNTIF($OK103:$OL103,"Parado"))&gt;0),"Reação não entra com Parado",""),IF(AND((COUNTIF($MX103:$NA103,"Atrasar")+COUNTIF($OK103:$OL103,"Atrasar"))&gt;0,(COUNTIF($MX103:$NA103,"Parado")+COUNTIF($OK103:$OL103,"Parado"))&gt;0),"Atrasar não entra com Parado",""),IF(AND((COUNTIF($RK103:$RN103,"Armado")+COUNTIF($OK103:$OL103,"Armado"))&gt;0,(COUNTIF($MX103:$NA103,"Carregar")+COUNTIF($OK103:$OL103,"Carregar"))&gt;0),"Armado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Resistência",""),IF(AND(COUNTIF($RK103:$RN103,"Inescapável")&gt;0,OR($OU103&gt;1,$OV103&gt;0)),"Inescapável não aceita outra peça",""),IF(AND($MS103&gt;0,$PD103*IF(COUNTIF($RK103:$RN103,"Remate")&gt;0,1.25,1)+$PE103&gt;4*$MS103),($PD103*IF(COUNTIF($RK103:$RN103,"Remate")&gt;0,1.25,1)+$PE103)&amp;" dados somando repetições"&amp;IF(COUNTIF($RK103:$RN103,"Remate")&gt;0," e o Remate","")&amp;": o teto da Classe "&amp;$MS103&amp;" é "&amp;4*$MS103,""))),IF(AND($MX103&lt;&gt;"",COUNTIF('DADOS_MELHORIAS'!$O$2:$O$113,SUBSTITUTE(SUBSTITUTE(SUBSTITUTE($MX103,"~","~~"),"*","~*"),"?","~?"))=0),"Melhoria não cadastrada ou com erro: "&amp;$MX103,""),IF(AND($MY103&lt;&gt;"",COUNTIF('DADOS_MELHORIAS'!$O$2:$O$113,SUBSTITUTE(SUBSTITUTE(SUBSTITUTE($MY103,"~","~~"),"*","~*"),"?","~?"))=0),"Melhoria não cadastrada ou com erro: "&amp;$MY103,""),IF(AND($MZ103&lt;&gt;"",COUNTIF('DADOS_MELHORIAS'!$O$2:$O$113,SUBSTITUTE(SUBSTITUTE(SUBSTITUTE($MZ103,"~","~~"),"*","~*"),"?","~?"))=0),"Melhoria não cadastrada ou com erro: "&amp;$MZ103,""),IF(AND($NA103&lt;&gt;"",COUNTIF('DADOS_MELHORIAS'!$O$2:$O$113,SUBSTITUTE(SUBSTITUTE(SUBSTITUTE($NA103,"~","~~"),"*","~*"),"?","~?"))=0),"Melhoria não cadastrada ou com erro: "&amp;$NA103,""),IF(AND($NB103&lt;&gt;"",COUNTIF('DADOS_RESTRICOES'!$M$2:$M$54,SUBSTITUTE(SUBSTITUTE(SUBSTITUTE($NB103,"~","~~"),"*","~*"),"?","~?"))=0),"Restrição não cadastrada ou com erro: "&amp;$NB103,""),IF(AND($NC103&lt;&gt;"",COUNTIF('DADOS_RESTRICOES'!$M$2:$M$54,SUBSTITUTE(SUBSTITUTE(SUBSTITUTE($NC103,"~","~~"),"*","~*"),"?","~?"))=0),"Restrição não cadastrada ou com erro: "&amp;$NC103,"")))</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dela",IF(COUNTIF($OK103:$OL103,"Atrasar")&gt;0,"Sua Ação Completa",IF(COUNTIF($RK103:$RN103,"Rápido")&gt;0,"Sua Bônus",IF(COUNTIF($RK103:$RN103,"Reação")&gt;0,"Sua Reação","Sua Padrão")))&amp;" + a básica dela"&amp;IF(COUNTIF($RK103:$RN103,"Reação")&gt;0," e a coletiva","")&amp;IF(COUNTIF($OK103:$OL103,"Carregar")&gt;0," · em dois turnos","")))</f>
        <v/>
      </c>
      <c r="QC103" s="161">
        <f>IF($MW103&lt;&gt;"",$MW103,IF($NJ103=0,"",INDEX($AA$2:$AA$11,$NJ103)))</f>
        <v/>
      </c>
      <c r="QD103" s="161">
        <f>IF(OR($ND103=0,$NJ103=0),"",IF(COUNTIF($RK103:$RN103,"Inescapável")&gt;0,"Automático",IF($QC103="Ataque",IF($NH103="","Ataque","Ataque "&amp;IF(($NH103+2*IF(COUNTIF($RK103:$RN103,"Precisão")&gt;0,1,0))&gt;=0,"+","−")&amp;ABS(($NH103+2*IF(COUNTIF($RK103:$RN103,"Precisão")&gt;0,1,0))))&amp;IF($OD103&gt;0," · TR"&amp;IF($NI103="",""," CD "&amp;$NI103),""),IF(LEFT($QC103,2)="TR",$QC103&amp;IF($NI103="",""," · CD "&amp;$NI103)&amp;IF(COUNTIF($RK103:$RN103,"Certeiro")&gt;0,"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COUNTIF($RK103:$RN103,"Longe")+3*COUNTIF($RK103:$RN103,"Muito Longe")</f>
        <v/>
      </c>
      <c r="QG103" s="161">
        <f>COUNTIF($RK103:$RN103,"Maior")+3*COUNTIF($RK103:$RN103,"Muito Maior")</f>
        <v/>
      </c>
      <c r="QH103" s="161">
        <f>IF($NJ103=0,0,CHOOSE(1+INDEX($AC$2:$AC$11,$NJ103),0,$QF103,$QG103,$QF103+$QG103))</f>
        <v/>
      </c>
      <c r="QI103" s="161">
        <f>IF($NJ103=0,0,CHOOSE(1+INDEX($AD$2:$AD$11,$NJ103),0,$QF103,$QG103,$QF103+$QG103))</f>
        <v/>
      </c>
      <c r="QJ103" s="161">
        <f>IF(OR($ND103=0,$NJ103=0),"",INDEX($AI$2:$AN$41,($NJ103-1)*4+IF($MS103=0,1,IF($MS103&lt;=5,2,IF($MS103=6,3,4))),1+MIN(5,$QH103))&amp;INDEX($AO$2:$AT$41,($NJ103-1)*4+IF($MS103=0,1,IF($MS103&lt;=5,2,IF($MS103=6,3,4))),1+MIN(5,$QI103))&amp;IF(INDEX($AE$2:$AE$11,$NJ103)=1,IF(COUNTIF($RK103:$RN103,"Mais Um")&gt;0," · +"&amp;COUNTIF($RK103:$RN103,"Mais Um")&amp;IF(COUNTIF($RK103:$RN103,"Mais Um")&gt;1," alvos"," alvo"),"")&amp;IF(COUNTIF($RK103:$RN103,"Rajada")&gt;0,IF($MS103=0,"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c r="RK103">
        <f>IF($MX103="","",IFERROR(VLOOKUP(SUBSTITUTE(SUBSTITUTE(SUBSTITUTE($MX103,"~","~~"),"*","~*"),"?","~?"),'DADOS_MELHORIAS'!$O$2:$X$113,10,FALSE),$MX103))</f>
        <v/>
      </c>
      <c r="RL103">
        <f>IF($MY103="","",IFERROR(VLOOKUP(SUBSTITUTE(SUBSTITUTE(SUBSTITUTE($MY103,"~","~~"),"*","~*"),"?","~?"),'DADOS_MELHORIAS'!$O$2:$X$113,10,FALSE),$MY103))</f>
        <v/>
      </c>
      <c r="RM103">
        <f>IF($MZ103="","",IFERROR(VLOOKUP(SUBSTITUTE(SUBSTITUTE(SUBSTITUTE($MZ103,"~","~~"),"*","~*"),"?","~?"),'DADOS_MELHORIAS'!$O$2:$X$113,10,FALSE),$MZ103))</f>
        <v/>
      </c>
      <c r="RN103">
        <f>IF($NA103="","",IFERROR(VLOOKUP(SUBSTITUTE(SUBSTITUTE(SUBSTITUTE($NA103,"~","~~"),"*","~*"),"?","~?"),'DADOS_MELHORIAS'!$O$2:$X$113,10,FALSE),$NA103))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IFERROR(MATCH($MU104,$V$2:$V$11,0),0)</f>
        <v/>
      </c>
      <c r="NK104" s="161">
        <f>IFERROR(VLOOKUP(SUBSTITUTE(SUBSTITUTE(SUBSTITUTE($MX104,"~","~~"),"*","~*"),"?","~?"),'DADOS_MELHORIAS'!$AG$2:$AL$113,2,FALSE),"")</f>
        <v/>
      </c>
      <c r="NL104" s="161">
        <f>IFERROR(VLOOKUP(SUBSTITUTE(SUBSTITUTE(SUBSTITUTE($MY104,"~","~~"),"*","~*"),"?","~?"),'DADOS_MELHORIAS'!$AG$2:$AL$113,2,FALSE),"")</f>
        <v/>
      </c>
      <c r="NM104" s="161">
        <f>IFERROR(VLOOKUP(SUBSTITUTE(SUBSTITUTE(SUBSTITUTE($MZ104,"~","~~"),"*","~*"),"?","~?"),'DADOS_MELHORIAS'!$AG$2:$AL$113,2,FALSE),"")</f>
        <v/>
      </c>
      <c r="NN104" s="161">
        <f>IFERROR(VLOOKUP(SUBSTITUTE(SUBSTITUTE(SUBSTITUTE($NA104,"~","~~"),"*","~*"),"?","~?"),'DADOS_MELHORIAS'!$AG$2:$AL$113,2,FALSE),"")</f>
        <v/>
      </c>
      <c r="NO104" s="161">
        <f>IFERROR(VLOOKUP(SUBSTITUTE(SUBSTITUTE(SUBSTITUTE($MX104,"~","~~"),"*","~*"),"?","~?"),'DADOS_MELHORIAS'!$AG$2:$AL$113,3,FALSE),0)</f>
        <v/>
      </c>
      <c r="NP104" s="161">
        <f>IFERROR(VLOOKUP(SUBSTITUTE(SUBSTITUTE(SUBSTITUTE($MY104,"~","~~"),"*","~*"),"?","~?"),'DADOS_MELHORIAS'!$AG$2:$AL$113,3,FALSE),0)</f>
        <v/>
      </c>
      <c r="NQ104" s="161">
        <f>IFERROR(VLOOKUP(SUBSTITUTE(SUBSTITUTE(SUBSTITUTE($MZ104,"~","~~"),"*","~*"),"?","~?"),'DADOS_MELHORIAS'!$AG$2:$AL$113,3,FALSE),0)</f>
        <v/>
      </c>
      <c r="NR104" s="161">
        <f>IFERROR(VLOOKUP(SUBSTITUTE(SUBSTITUTE(SUBSTITUTE($NA104,"~","~~"),"*","~*"),"?","~?"),'DADOS_MELHORIAS'!$AG$2:$AL$113,3,FALSE),0)</f>
        <v/>
      </c>
      <c r="NS104" s="161">
        <f>IF($MS104=0,0,IF($NJ104=0,0,INDEX($X$2:$X$11,$NJ104)))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IF($NJ104=0,0,IF(INDEX($W$2:$W$11,$NJ104)="",0,IF((COUNTIF(INDEX($EL$2:$EP$13,$MO104,0),INDEX($W$2:$W$11,$NJ104))+COUNTIF(INDEX($QV$2:$QY$13,$MO104,0),INDEX($W$2:$W$11,$NJ104)))=0,1,0)))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SUBSTITUTE(SUBSTITUTE(SUBSTITUTE($MX104,"~","~~"),"*","~*"),"?","~?"),'DADOS_MELHORIAS'!$AG$2:$AL$113,4,FALSE),0)+IFERROR(VLOOKUP(SUBSTITUTE(SUBSTITUTE(SUBSTITUTE($MY104,"~","~~"),"*","~*"),"?","~?"),'DADOS_MELHORIAS'!$AG$2:$AL$113,4,FALSE),0)+IFERROR(VLOOKUP(SUBSTITUTE(SUBSTITUTE(SUBSTITUTE($MZ104,"~","~~"),"*","~*"),"?","~?"),'DADOS_MELHORIAS'!$AG$2:$AL$113,4,FALSE),0)+IFERROR(VLOOKUP(SUBSTITUTE(SUBSTITUTE(SUBSTITUTE($NA104,"~","~~"),"*","~*"),"?","~?"),'DADOS_MELHORIAS'!$AG$2:$AL$113,4,FALSE),0)</f>
        <v/>
      </c>
      <c r="OD104" s="161">
        <f>IFERROR(VLOOKUP(SUBSTITUTE(SUBSTITUTE(SUBSTITUTE($MX104,"~","~~"),"*","~*"),"?","~?"),'DADOS_MELHORIAS'!$AG$2:$AL$113,6,FALSE),0)+IFERROR(VLOOKUP(SUBSTITUTE(SUBSTITUTE(SUBSTITUTE($MY104,"~","~~"),"*","~*"),"?","~?"),'DADOS_MELHORIAS'!$AG$2:$AL$113,6,FALSE),0)+IFERROR(VLOOKUP(SUBSTITUTE(SUBSTITUTE(SUBSTITUTE($MZ104,"~","~~"),"*","~*"),"?","~?"),'DADOS_MELHORIAS'!$AG$2:$AL$113,6,FALSE),0)+IFERROR(VLOOKUP(SUBSTITUTE(SUBSTITUTE(SUBSTITUTE($NA104,"~","~~"),"*","~*"),"?","~?"),'DADOS_MELHORIAS'!$AG$2:$AL$113,6,FALSE),0)</f>
        <v/>
      </c>
      <c r="OE104" s="161">
        <f>TEXTJOIN(", ",TRUE,IF(IFERROR(VLOOKUP(SUBSTITUTE(SUBSTITUTE(SUBSTITUTE($MX104,"~","~~"),"*","~*"),"?","~?"),'DADOS_MELHORIAS'!$AG$2:$AL$113,5,FALSE),0)=1,$MX104,""),IF(IFERROR(VLOOKUP(SUBSTITUTE(SUBSTITUTE(SUBSTITUTE($MY104,"~","~~"),"*","~*"),"?","~?"),'DADOS_MELHORIAS'!$AG$2:$AL$113,5,FALSE),0)=1,$MY104,""),IF(IFERROR(VLOOKUP(SUBSTITUTE(SUBSTITUTE(SUBSTITUTE($MZ104,"~","~~"),"*","~*"),"?","~?"),'DADOS_MELHORIAS'!$AG$2:$AL$113,5,FALSE),0)=1,$MZ104,""),IF(IFERROR(VLOOKUP(SUBSTITUTE(SUBSTITUTE(SUBSTITUTE($NA104,"~","~~"),"*","~*"),"?","~?"),'DADOS_MELHORIAS'!$AG$2:$AL$113,5,FALSE),0)=1,$NA104,""))</f>
        <v/>
      </c>
      <c r="OF104" s="161">
        <f>IF($NJ104=0,0,INDEX($Y$2:$Y$11,$NJ104))</f>
        <v/>
      </c>
      <c r="OG104" s="161">
        <f>IF($NJ104=0,0,INDEX($Z$2:$Z$11,$NJ104))</f>
        <v/>
      </c>
      <c r="OH104" s="161">
        <f>IF($NJ104=0,0,INDEX($AB$2:$AB$11,$NJ104))</f>
        <v/>
      </c>
      <c r="OI104" s="161">
        <f>IFERROR(VLOOKUP(SUBSTITUTE(SUBSTITUTE(SUBSTITUTE($NB104,"~","~~"),"*","~*"),"?","~?"),'DADOS_RESTRICOES'!$M$2:$Q$54,3,FALSE),0)</f>
        <v/>
      </c>
      <c r="OJ104" s="161">
        <f>IFERROR(VLOOKUP(SUBSTITUTE(SUBSTITUTE(SUBSTITUTE($NC104,"~","~~"),"*","~*"),"?","~?"),'DADOS_RESTRICOES'!$M$2:$Q$54,3,FALSE),0)</f>
        <v/>
      </c>
      <c r="OK104" s="161">
        <f>IFERROR(VLOOKUP(SUBSTITUTE(SUBSTITUTE(SUBSTITUTE($NB104,"~","~~"),"*","~*"),"?","~?"),'DADOS_RESTRICOES'!$M$2:$Q$54,2,FALSE),"")</f>
        <v/>
      </c>
      <c r="OL104" s="161">
        <f>IFERROR(VLOOKUP(SUBSTITUTE(SUBSTITUTE(SUBSTITUTE($NC104,"~","~~"),"*","~*"),"?","~?"),'DADOS_RESTRICOES'!$M$2:$Q$54,2,FALSE),"")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f>
        <v/>
      </c>
      <c r="OT104" s="161">
        <f>COUNTIF($OI104:$OJ104,2)+$OF104</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IF($MS104=0,0,(IF(COUNTIF($RK104:$RN104,"Salto")&gt;0,1,0)+IF(COUNTIF($RK104:$RN104,"Queima")&gt;0,1,0)+IF(COUNTIF($RK104:$RN104,"Estilhaço")&gt;0,1,0))*FLOOR($PD104/2,1))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SUBSTITUTE(SUBSTITUTE(SUBSTITUTE($NB104,"~","~~"),"*","~*"),"?","~?"),'DADOS_RESTRICOES'!$M$2:$Q$54,4,FALSE),0)+IFERROR(VLOOKUP(SUBSTITUTE(SUBSTITUTE(SUBSTITUTE($NC104,"~","~~"),"*","~*"),"?","~?"),'DADOS_RESTRICOES'!$M$2:$Q$54,4,FALSE),0)&gt;1,$OK104&amp;" e "&amp;$OL104&amp;" são as duas de frequência",""),IF(AND((COUNTIF($RK104:$RN104,"Rápido")+COUNTIF($OK104:$OL104,"Rápido"))&gt;0,(COUNTIF($MX104:$NA104,"Atrasar")+COUNTIF($OK104:$OL104,"Atrasar"))&gt;0),"Rápido não entra com Atrasar",""),IF(AND((COUNTIF($RK104:$RN104,"Reação")+COUNTIF($OK104:$OL104,"Reação"))&gt;0,(COUNTIF($RK104:$RN104,"Rápido")+COUNTIF($OK104:$OL104,"Rápido"))&gt;0),"Reação não entra com Rápido",""),IF(AND((COUNTIF($RK104:$RN104,"Reação")+COUNTIF($OK104:$OL104,"Reação"))&gt;0,(COUNTIF($RK104:$RN104,"Armado")+COUNTIF($OK104:$OL104,"Armado"))&gt;0),"Reação não entra com Armado",""),IF(AND((COUNTIF($RK104:$RN104,"Reação")+COUNTIF($OK104:$OL104,"Reação"))&gt;0,(COUNTIF($MX104:$NA104,"Atrasar")+COUNTIF($OK104:$OL104,"Atrasar"))&gt;0),"Reação não entra com Atrasar",""),IF(AND((COUNTIF($RK104:$RN104,"Reação")+COUNTIF($OK104:$OL104,"Reação"))&gt;0,(COUNTIF($MX104:$NA104,"Parado")+COUNTIF($OK104:$OL104,"Parado"))&gt;0),"Reação não entra com Parado",""),IF(AND((COUNTIF($MX104:$NA104,"Atrasar")+COUNTIF($OK104:$OL104,"Atrasar"))&gt;0,(COUNTIF($MX104:$NA104,"Parado")+COUNTIF($OK104:$OL104,"Parado"))&gt;0),"Atrasar não entra com Parado",""),IF(AND((COUNTIF($RK104:$RN104,"Armado")+COUNTIF($OK104:$OL104,"Armado"))&gt;0,(COUNTIF($MX104:$NA104,"Carregar")+COUNTIF($OK104:$OL104,"Carregar"))&gt;0),"Armado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Resistência",""),IF(AND(COUNTIF($RK104:$RN104,"Inescapável")&gt;0,OR($OU104&gt;1,$OV104&gt;0)),"Inescapável não aceita outra peça",""),IF(AND($MS104&gt;0,$PD104*IF(COUNTIF($RK104:$RN104,"Remate")&gt;0,1.25,1)+$PE104&gt;4*$MS104),($PD104*IF(COUNTIF($RK104:$RN104,"Remate")&gt;0,1.25,1)+$PE104)&amp;" dados somando repetições"&amp;IF(COUNTIF($RK104:$RN104,"Remate")&gt;0," e o Remate","")&amp;": o teto da Classe "&amp;$MS104&amp;" é "&amp;4*$MS104,""))),IF(AND($MX104&lt;&gt;"",COUNTIF('DADOS_MELHORIAS'!$O$2:$O$113,SUBSTITUTE(SUBSTITUTE(SUBSTITUTE($MX104,"~","~~"),"*","~*"),"?","~?"))=0),"Melhoria não cadastrada ou com erro: "&amp;$MX104,""),IF(AND($MY104&lt;&gt;"",COUNTIF('DADOS_MELHORIAS'!$O$2:$O$113,SUBSTITUTE(SUBSTITUTE(SUBSTITUTE($MY104,"~","~~"),"*","~*"),"?","~?"))=0),"Melhoria não cadastrada ou com erro: "&amp;$MY104,""),IF(AND($MZ104&lt;&gt;"",COUNTIF('DADOS_MELHORIAS'!$O$2:$O$113,SUBSTITUTE(SUBSTITUTE(SUBSTITUTE($MZ104,"~","~~"),"*","~*"),"?","~?"))=0),"Melhoria não cadastrada ou com erro: "&amp;$MZ104,""),IF(AND($NA104&lt;&gt;"",COUNTIF('DADOS_MELHORIAS'!$O$2:$O$113,SUBSTITUTE(SUBSTITUTE(SUBSTITUTE($NA104,"~","~~"),"*","~*"),"?","~?"))=0),"Melhoria não cadastrada ou com erro: "&amp;$NA104,""),IF(AND($NB104&lt;&gt;"",COUNTIF('DADOS_RESTRICOES'!$M$2:$M$54,SUBSTITUTE(SUBSTITUTE(SUBSTITUTE($NB104,"~","~~"),"*","~*"),"?","~?"))=0),"Restrição não cadastrada ou com erro: "&amp;$NB104,""),IF(AND($NC104&lt;&gt;"",COUNTIF('DADOS_RESTRICOES'!$M$2:$M$54,SUBSTITUTE(SUBSTITUTE(SUBSTITUTE($NC104,"~","~~"),"*","~*"),"?","~?"))=0),"Restrição não cadastrada ou com erro: "&amp;$NC104,"")))</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dela",IF(COUNTIF($OK104:$OL104,"Atrasar")&gt;0,"Sua Ação Completa",IF(COUNTIF($RK104:$RN104,"Rápido")&gt;0,"Sua Bônus",IF(COUNTIF($RK104:$RN104,"Reação")&gt;0,"Sua Reação","Sua Padrão")))&amp;" + a básica dela"&amp;IF(COUNTIF($RK104:$RN104,"Reação")&gt;0," e a coletiva","")&amp;IF(COUNTIF($OK104:$OL104,"Carregar")&gt;0," · em dois turnos","")))</f>
        <v/>
      </c>
      <c r="QC104" s="161">
        <f>IF($MW104&lt;&gt;"",$MW104,IF($NJ104=0,"",INDEX($AA$2:$AA$11,$NJ104)))</f>
        <v/>
      </c>
      <c r="QD104" s="161">
        <f>IF(OR($ND104=0,$NJ104=0),"",IF(COUNTIF($RK104:$RN104,"Inescapável")&gt;0,"Automático",IF($QC104="Ataque",IF($NH104="","Ataque","Ataque "&amp;IF(($NH104+2*IF(COUNTIF($RK104:$RN104,"Precisão")&gt;0,1,0))&gt;=0,"+","−")&amp;ABS(($NH104+2*IF(COUNTIF($RK104:$RN104,"Precisão")&gt;0,1,0))))&amp;IF($OD104&gt;0," · TR"&amp;IF($NI104="",""," CD "&amp;$NI104),""),IF(LEFT($QC104,2)="TR",$QC104&amp;IF($NI104="",""," · CD "&amp;$NI104)&amp;IF(COUNTIF($RK104:$RN104,"Certeiro")&gt;0,"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COUNTIF($RK104:$RN104,"Longe")+3*COUNTIF($RK104:$RN104,"Muito Longe")</f>
        <v/>
      </c>
      <c r="QG104" s="161">
        <f>COUNTIF($RK104:$RN104,"Maior")+3*COUNTIF($RK104:$RN104,"Muito Maior")</f>
        <v/>
      </c>
      <c r="QH104" s="161">
        <f>IF($NJ104=0,0,CHOOSE(1+INDEX($AC$2:$AC$11,$NJ104),0,$QF104,$QG104,$QF104+$QG104))</f>
        <v/>
      </c>
      <c r="QI104" s="161">
        <f>IF($NJ104=0,0,CHOOSE(1+INDEX($AD$2:$AD$11,$NJ104),0,$QF104,$QG104,$QF104+$QG104))</f>
        <v/>
      </c>
      <c r="QJ104" s="161">
        <f>IF(OR($ND104=0,$NJ104=0),"",INDEX($AI$2:$AN$41,($NJ104-1)*4+IF($MS104=0,1,IF($MS104&lt;=5,2,IF($MS104=6,3,4))),1+MIN(5,$QH104))&amp;INDEX($AO$2:$AT$41,($NJ104-1)*4+IF($MS104=0,1,IF($MS104&lt;=5,2,IF($MS104=6,3,4))),1+MIN(5,$QI104))&amp;IF(INDEX($AE$2:$AE$11,$NJ104)=1,IF(COUNTIF($RK104:$RN104,"Mais Um")&gt;0," · +"&amp;COUNTIF($RK104:$RN104,"Mais Um")&amp;IF(COUNTIF($RK104:$RN104,"Mais Um")&gt;1," alvos"," alvo"),"")&amp;IF(COUNTIF($RK104:$RN104,"Rajada")&gt;0,IF($MS104=0,"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c r="RK104">
        <f>IF($MX104="","",IFERROR(VLOOKUP(SUBSTITUTE(SUBSTITUTE(SUBSTITUTE($MX104,"~","~~"),"*","~*"),"?","~?"),'DADOS_MELHORIAS'!$O$2:$X$113,10,FALSE),$MX104))</f>
        <v/>
      </c>
      <c r="RL104">
        <f>IF($MY104="","",IFERROR(VLOOKUP(SUBSTITUTE(SUBSTITUTE(SUBSTITUTE($MY104,"~","~~"),"*","~*"),"?","~?"),'DADOS_MELHORIAS'!$O$2:$X$113,10,FALSE),$MY104))</f>
        <v/>
      </c>
      <c r="RM104">
        <f>IF($MZ104="","",IFERROR(VLOOKUP(SUBSTITUTE(SUBSTITUTE(SUBSTITUTE($MZ104,"~","~~"),"*","~*"),"?","~?"),'DADOS_MELHORIAS'!$O$2:$X$113,10,FALSE),$MZ104))</f>
        <v/>
      </c>
      <c r="RN104">
        <f>IF($NA104="","",IFERROR(VLOOKUP(SUBSTITUTE(SUBSTITUTE(SUBSTITUTE($NA104,"~","~~"),"*","~*"),"?","~?"),'DADOS_MELHORIAS'!$O$2:$X$113,10,FALSE),$NA104))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IFERROR(MATCH($MU105,$V$2:$V$11,0),0)</f>
        <v/>
      </c>
      <c r="NK105" s="161">
        <f>IFERROR(VLOOKUP(SUBSTITUTE(SUBSTITUTE(SUBSTITUTE($MX105,"~","~~"),"*","~*"),"?","~?"),'DADOS_MELHORIAS'!$AG$2:$AL$113,2,FALSE),"")</f>
        <v/>
      </c>
      <c r="NL105" s="161">
        <f>IFERROR(VLOOKUP(SUBSTITUTE(SUBSTITUTE(SUBSTITUTE($MY105,"~","~~"),"*","~*"),"?","~?"),'DADOS_MELHORIAS'!$AG$2:$AL$113,2,FALSE),"")</f>
        <v/>
      </c>
      <c r="NM105" s="161">
        <f>IFERROR(VLOOKUP(SUBSTITUTE(SUBSTITUTE(SUBSTITUTE($MZ105,"~","~~"),"*","~*"),"?","~?"),'DADOS_MELHORIAS'!$AG$2:$AL$113,2,FALSE),"")</f>
        <v/>
      </c>
      <c r="NN105" s="161">
        <f>IFERROR(VLOOKUP(SUBSTITUTE(SUBSTITUTE(SUBSTITUTE($NA105,"~","~~"),"*","~*"),"?","~?"),'DADOS_MELHORIAS'!$AG$2:$AL$113,2,FALSE),"")</f>
        <v/>
      </c>
      <c r="NO105" s="161">
        <f>IFERROR(VLOOKUP(SUBSTITUTE(SUBSTITUTE(SUBSTITUTE($MX105,"~","~~"),"*","~*"),"?","~?"),'DADOS_MELHORIAS'!$AG$2:$AL$113,3,FALSE),0)</f>
        <v/>
      </c>
      <c r="NP105" s="161">
        <f>IFERROR(VLOOKUP(SUBSTITUTE(SUBSTITUTE(SUBSTITUTE($MY105,"~","~~"),"*","~*"),"?","~?"),'DADOS_MELHORIAS'!$AG$2:$AL$113,3,FALSE),0)</f>
        <v/>
      </c>
      <c r="NQ105" s="161">
        <f>IFERROR(VLOOKUP(SUBSTITUTE(SUBSTITUTE(SUBSTITUTE($MZ105,"~","~~"),"*","~*"),"?","~?"),'DADOS_MELHORIAS'!$AG$2:$AL$113,3,FALSE),0)</f>
        <v/>
      </c>
      <c r="NR105" s="161">
        <f>IFERROR(VLOOKUP(SUBSTITUTE(SUBSTITUTE(SUBSTITUTE($NA105,"~","~~"),"*","~*"),"?","~?"),'DADOS_MELHORIAS'!$AG$2:$AL$113,3,FALSE),0)</f>
        <v/>
      </c>
      <c r="NS105" s="161">
        <f>IF($MS105=0,0,IF($NJ105=0,0,INDEX($X$2:$X$11,$NJ105)))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IF($NJ105=0,0,IF(INDEX($W$2:$W$11,$NJ105)="",0,IF((COUNTIF(INDEX($EL$2:$EP$13,$MO105,0),INDEX($W$2:$W$11,$NJ105))+COUNTIF(INDEX($QV$2:$QY$13,$MO105,0),INDEX($W$2:$W$11,$NJ105)))=0,1,0)))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SUBSTITUTE(SUBSTITUTE(SUBSTITUTE($MX105,"~","~~"),"*","~*"),"?","~?"),'DADOS_MELHORIAS'!$AG$2:$AL$113,4,FALSE),0)+IFERROR(VLOOKUP(SUBSTITUTE(SUBSTITUTE(SUBSTITUTE($MY105,"~","~~"),"*","~*"),"?","~?"),'DADOS_MELHORIAS'!$AG$2:$AL$113,4,FALSE),0)+IFERROR(VLOOKUP(SUBSTITUTE(SUBSTITUTE(SUBSTITUTE($MZ105,"~","~~"),"*","~*"),"?","~?"),'DADOS_MELHORIAS'!$AG$2:$AL$113,4,FALSE),0)+IFERROR(VLOOKUP(SUBSTITUTE(SUBSTITUTE(SUBSTITUTE($NA105,"~","~~"),"*","~*"),"?","~?"),'DADOS_MELHORIAS'!$AG$2:$AL$113,4,FALSE),0)</f>
        <v/>
      </c>
      <c r="OD105" s="161">
        <f>IFERROR(VLOOKUP(SUBSTITUTE(SUBSTITUTE(SUBSTITUTE($MX105,"~","~~"),"*","~*"),"?","~?"),'DADOS_MELHORIAS'!$AG$2:$AL$113,6,FALSE),0)+IFERROR(VLOOKUP(SUBSTITUTE(SUBSTITUTE(SUBSTITUTE($MY105,"~","~~"),"*","~*"),"?","~?"),'DADOS_MELHORIAS'!$AG$2:$AL$113,6,FALSE),0)+IFERROR(VLOOKUP(SUBSTITUTE(SUBSTITUTE(SUBSTITUTE($MZ105,"~","~~"),"*","~*"),"?","~?"),'DADOS_MELHORIAS'!$AG$2:$AL$113,6,FALSE),0)+IFERROR(VLOOKUP(SUBSTITUTE(SUBSTITUTE(SUBSTITUTE($NA105,"~","~~"),"*","~*"),"?","~?"),'DADOS_MELHORIAS'!$AG$2:$AL$113,6,FALSE),0)</f>
        <v/>
      </c>
      <c r="OE105" s="161">
        <f>TEXTJOIN(", ",TRUE,IF(IFERROR(VLOOKUP(SUBSTITUTE(SUBSTITUTE(SUBSTITUTE($MX105,"~","~~"),"*","~*"),"?","~?"),'DADOS_MELHORIAS'!$AG$2:$AL$113,5,FALSE),0)=1,$MX105,""),IF(IFERROR(VLOOKUP(SUBSTITUTE(SUBSTITUTE(SUBSTITUTE($MY105,"~","~~"),"*","~*"),"?","~?"),'DADOS_MELHORIAS'!$AG$2:$AL$113,5,FALSE),0)=1,$MY105,""),IF(IFERROR(VLOOKUP(SUBSTITUTE(SUBSTITUTE(SUBSTITUTE($MZ105,"~","~~"),"*","~*"),"?","~?"),'DADOS_MELHORIAS'!$AG$2:$AL$113,5,FALSE),0)=1,$MZ105,""),IF(IFERROR(VLOOKUP(SUBSTITUTE(SUBSTITUTE(SUBSTITUTE($NA105,"~","~~"),"*","~*"),"?","~?"),'DADOS_MELHORIAS'!$AG$2:$AL$113,5,FALSE),0)=1,$NA105,""))</f>
        <v/>
      </c>
      <c r="OF105" s="161">
        <f>IF($NJ105=0,0,INDEX($Y$2:$Y$11,$NJ105))</f>
        <v/>
      </c>
      <c r="OG105" s="161">
        <f>IF($NJ105=0,0,INDEX($Z$2:$Z$11,$NJ105))</f>
        <v/>
      </c>
      <c r="OH105" s="161">
        <f>IF($NJ105=0,0,INDEX($AB$2:$AB$11,$NJ105))</f>
        <v/>
      </c>
      <c r="OI105" s="161">
        <f>IFERROR(VLOOKUP(SUBSTITUTE(SUBSTITUTE(SUBSTITUTE($NB105,"~","~~"),"*","~*"),"?","~?"),'DADOS_RESTRICOES'!$M$2:$Q$54,3,FALSE),0)</f>
        <v/>
      </c>
      <c r="OJ105" s="161">
        <f>IFERROR(VLOOKUP(SUBSTITUTE(SUBSTITUTE(SUBSTITUTE($NC105,"~","~~"),"*","~*"),"?","~?"),'DADOS_RESTRICOES'!$M$2:$Q$54,3,FALSE),0)</f>
        <v/>
      </c>
      <c r="OK105" s="161">
        <f>IFERROR(VLOOKUP(SUBSTITUTE(SUBSTITUTE(SUBSTITUTE($NB105,"~","~~"),"*","~*"),"?","~?"),'DADOS_RESTRICOES'!$M$2:$Q$54,2,FALSE),"")</f>
        <v/>
      </c>
      <c r="OL105" s="161">
        <f>IFERROR(VLOOKUP(SUBSTITUTE(SUBSTITUTE(SUBSTITUTE($NC105,"~","~~"),"*","~*"),"?","~?"),'DADOS_RESTRICOES'!$M$2:$Q$54,2,FALSE),"")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f>
        <v/>
      </c>
      <c r="OT105" s="161">
        <f>COUNTIF($OI105:$OJ105,2)+$OF105</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IF($MS105=0,0,(IF(COUNTIF($RK105:$RN105,"Salto")&gt;0,1,0)+IF(COUNTIF($RK105:$RN105,"Queima")&gt;0,1,0)+IF(COUNTIF($RK105:$RN105,"Estilhaço")&gt;0,1,0))*FLOOR($PD105/2,1))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SUBSTITUTE(SUBSTITUTE(SUBSTITUTE($NB105,"~","~~"),"*","~*"),"?","~?"),'DADOS_RESTRICOES'!$M$2:$Q$54,4,FALSE),0)+IFERROR(VLOOKUP(SUBSTITUTE(SUBSTITUTE(SUBSTITUTE($NC105,"~","~~"),"*","~*"),"?","~?"),'DADOS_RESTRICOES'!$M$2:$Q$54,4,FALSE),0)&gt;1,$OK105&amp;" e "&amp;$OL105&amp;" são as duas de frequência",""),IF(AND((COUNTIF($RK105:$RN105,"Rápido")+COUNTIF($OK105:$OL105,"Rápido"))&gt;0,(COUNTIF($MX105:$NA105,"Atrasar")+COUNTIF($OK105:$OL105,"Atrasar"))&gt;0),"Rápido não entra com Atrasar",""),IF(AND((COUNTIF($RK105:$RN105,"Reação")+COUNTIF($OK105:$OL105,"Reação"))&gt;0,(COUNTIF($RK105:$RN105,"Rápido")+COUNTIF($OK105:$OL105,"Rápido"))&gt;0),"Reação não entra com Rápido",""),IF(AND((COUNTIF($RK105:$RN105,"Reação")+COUNTIF($OK105:$OL105,"Reação"))&gt;0,(COUNTIF($RK105:$RN105,"Armado")+COUNTIF($OK105:$OL105,"Armado"))&gt;0),"Reação não entra com Armado",""),IF(AND((COUNTIF($RK105:$RN105,"Reação")+COUNTIF($OK105:$OL105,"Reação"))&gt;0,(COUNTIF($MX105:$NA105,"Atrasar")+COUNTIF($OK105:$OL105,"Atrasar"))&gt;0),"Reação não entra com Atrasar",""),IF(AND((COUNTIF($RK105:$RN105,"Reação")+COUNTIF($OK105:$OL105,"Reação"))&gt;0,(COUNTIF($MX105:$NA105,"Parado")+COUNTIF($OK105:$OL105,"Parado"))&gt;0),"Reação não entra com Parado",""),IF(AND((COUNTIF($MX105:$NA105,"Atrasar")+COUNTIF($OK105:$OL105,"Atrasar"))&gt;0,(COUNTIF($MX105:$NA105,"Parado")+COUNTIF($OK105:$OL105,"Parado"))&gt;0),"Atrasar não entra com Parado",""),IF(AND((COUNTIF($RK105:$RN105,"Armado")+COUNTIF($OK105:$OL105,"Armado"))&gt;0,(COUNTIF($MX105:$NA105,"Carregar")+COUNTIF($OK105:$OL105,"Carregar"))&gt;0),"Armado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Resistência",""),IF(AND(COUNTIF($RK105:$RN105,"Inescapável")&gt;0,OR($OU105&gt;1,$OV105&gt;0)),"Inescapável não aceita outra peça",""),IF(AND($MS105&gt;0,$PD105*IF(COUNTIF($RK105:$RN105,"Remate")&gt;0,1.25,1)+$PE105&gt;4*$MS105),($PD105*IF(COUNTIF($RK105:$RN105,"Remate")&gt;0,1.25,1)+$PE105)&amp;" dados somando repetições"&amp;IF(COUNTIF($RK105:$RN105,"Remate")&gt;0," e o Remate","")&amp;": o teto da Classe "&amp;$MS105&amp;" é "&amp;4*$MS105,""))),IF(AND($MX105&lt;&gt;"",COUNTIF('DADOS_MELHORIAS'!$O$2:$O$113,SUBSTITUTE(SUBSTITUTE(SUBSTITUTE($MX105,"~","~~"),"*","~*"),"?","~?"))=0),"Melhoria não cadastrada ou com erro: "&amp;$MX105,""),IF(AND($MY105&lt;&gt;"",COUNTIF('DADOS_MELHORIAS'!$O$2:$O$113,SUBSTITUTE(SUBSTITUTE(SUBSTITUTE($MY105,"~","~~"),"*","~*"),"?","~?"))=0),"Melhoria não cadastrada ou com erro: "&amp;$MY105,""),IF(AND($MZ105&lt;&gt;"",COUNTIF('DADOS_MELHORIAS'!$O$2:$O$113,SUBSTITUTE(SUBSTITUTE(SUBSTITUTE($MZ105,"~","~~"),"*","~*"),"?","~?"))=0),"Melhoria não cadastrada ou com erro: "&amp;$MZ105,""),IF(AND($NA105&lt;&gt;"",COUNTIF('DADOS_MELHORIAS'!$O$2:$O$113,SUBSTITUTE(SUBSTITUTE(SUBSTITUTE($NA105,"~","~~"),"*","~*"),"?","~?"))=0),"Melhoria não cadastrada ou com erro: "&amp;$NA105,""),IF(AND($NB105&lt;&gt;"",COUNTIF('DADOS_RESTRICOES'!$M$2:$M$54,SUBSTITUTE(SUBSTITUTE(SUBSTITUTE($NB105,"~","~~"),"*","~*"),"?","~?"))=0),"Restrição não cadastrada ou com erro: "&amp;$NB105,""),IF(AND($NC105&lt;&gt;"",COUNTIF('DADOS_RESTRICOES'!$M$2:$M$54,SUBSTITUTE(SUBSTITUTE(SUBSTITUTE($NC105,"~","~~"),"*","~*"),"?","~?"))=0),"Restrição não cadastrada ou com erro: "&amp;$NC105,"")))</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dela",IF(COUNTIF($OK105:$OL105,"Atrasar")&gt;0,"Sua Ação Completa",IF(COUNTIF($RK105:$RN105,"Rápido")&gt;0,"Sua Bônus",IF(COUNTIF($RK105:$RN105,"Reação")&gt;0,"Sua Reação","Sua Padrão")))&amp;" + a básica dela"&amp;IF(COUNTIF($RK105:$RN105,"Reação")&gt;0," e a coletiva","")&amp;IF(COUNTIF($OK105:$OL105,"Carregar")&gt;0," · em dois turnos","")))</f>
        <v/>
      </c>
      <c r="QC105" s="161">
        <f>IF($MW105&lt;&gt;"",$MW105,IF($NJ105=0,"",INDEX($AA$2:$AA$11,$NJ105)))</f>
        <v/>
      </c>
      <c r="QD105" s="161">
        <f>IF(OR($ND105=0,$NJ105=0),"",IF(COUNTIF($RK105:$RN105,"Inescapável")&gt;0,"Automático",IF($QC105="Ataque",IF($NH105="","Ataque","Ataque "&amp;IF(($NH105+2*IF(COUNTIF($RK105:$RN105,"Precisão")&gt;0,1,0))&gt;=0,"+","−")&amp;ABS(($NH105+2*IF(COUNTIF($RK105:$RN105,"Precisão")&gt;0,1,0))))&amp;IF($OD105&gt;0," · TR"&amp;IF($NI105="",""," CD "&amp;$NI105),""),IF(LEFT($QC105,2)="TR",$QC105&amp;IF($NI105="",""," · CD "&amp;$NI105)&amp;IF(COUNTIF($RK105:$RN105,"Certeiro")&gt;0,"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COUNTIF($RK105:$RN105,"Longe")+3*COUNTIF($RK105:$RN105,"Muito Longe")</f>
        <v/>
      </c>
      <c r="QG105" s="161">
        <f>COUNTIF($RK105:$RN105,"Maior")+3*COUNTIF($RK105:$RN105,"Muito Maior")</f>
        <v/>
      </c>
      <c r="QH105" s="161">
        <f>IF($NJ105=0,0,CHOOSE(1+INDEX($AC$2:$AC$11,$NJ105),0,$QF105,$QG105,$QF105+$QG105))</f>
        <v/>
      </c>
      <c r="QI105" s="161">
        <f>IF($NJ105=0,0,CHOOSE(1+INDEX($AD$2:$AD$11,$NJ105),0,$QF105,$QG105,$QF105+$QG105))</f>
        <v/>
      </c>
      <c r="QJ105" s="161">
        <f>IF(OR($ND105=0,$NJ105=0),"",INDEX($AI$2:$AN$41,($NJ105-1)*4+IF($MS105=0,1,IF($MS105&lt;=5,2,IF($MS105=6,3,4))),1+MIN(5,$QH105))&amp;INDEX($AO$2:$AT$41,($NJ105-1)*4+IF($MS105=0,1,IF($MS105&lt;=5,2,IF($MS105=6,3,4))),1+MIN(5,$QI105))&amp;IF(INDEX($AE$2:$AE$11,$NJ105)=1,IF(COUNTIF($RK105:$RN105,"Mais Um")&gt;0," · +"&amp;COUNTIF($RK105:$RN105,"Mais Um")&amp;IF(COUNTIF($RK105:$RN105,"Mais Um")&gt;1," alvos"," alvo"),"")&amp;IF(COUNTIF($RK105:$RN105,"Rajada")&gt;0,IF($MS105=0,"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c r="RK105">
        <f>IF($MX105="","",IFERROR(VLOOKUP(SUBSTITUTE(SUBSTITUTE(SUBSTITUTE($MX105,"~","~~"),"*","~*"),"?","~?"),'DADOS_MELHORIAS'!$O$2:$X$113,10,FALSE),$MX105))</f>
        <v/>
      </c>
      <c r="RL105">
        <f>IF($MY105="","",IFERROR(VLOOKUP(SUBSTITUTE(SUBSTITUTE(SUBSTITUTE($MY105,"~","~~"),"*","~*"),"?","~?"),'DADOS_MELHORIAS'!$O$2:$X$113,10,FALSE),$MY105))</f>
        <v/>
      </c>
      <c r="RM105">
        <f>IF($MZ105="","",IFERROR(VLOOKUP(SUBSTITUTE(SUBSTITUTE(SUBSTITUTE($MZ105,"~","~~"),"*","~*"),"?","~?"),'DADOS_MELHORIAS'!$O$2:$X$113,10,FALSE),$MZ105))</f>
        <v/>
      </c>
      <c r="RN105">
        <f>IF($NA105="","",IFERROR(VLOOKUP(SUBSTITUTE(SUBSTITUTE(SUBSTITUTE($NA105,"~","~~"),"*","~*"),"?","~?"),'DADOS_MELHORIAS'!$O$2:$X$113,10,FALSE),$NA105))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IFERROR(MATCH($MU106,$V$2:$V$11,0),0)</f>
        <v/>
      </c>
      <c r="NK106" s="161">
        <f>IFERROR(VLOOKUP(SUBSTITUTE(SUBSTITUTE(SUBSTITUTE($MX106,"~","~~"),"*","~*"),"?","~?"),'DADOS_MELHORIAS'!$AG$2:$AL$113,2,FALSE),"")</f>
        <v/>
      </c>
      <c r="NL106" s="161">
        <f>IFERROR(VLOOKUP(SUBSTITUTE(SUBSTITUTE(SUBSTITUTE($MY106,"~","~~"),"*","~*"),"?","~?"),'DADOS_MELHORIAS'!$AG$2:$AL$113,2,FALSE),"")</f>
        <v/>
      </c>
      <c r="NM106" s="161">
        <f>IFERROR(VLOOKUP(SUBSTITUTE(SUBSTITUTE(SUBSTITUTE($MZ106,"~","~~"),"*","~*"),"?","~?"),'DADOS_MELHORIAS'!$AG$2:$AL$113,2,FALSE),"")</f>
        <v/>
      </c>
      <c r="NN106" s="161">
        <f>IFERROR(VLOOKUP(SUBSTITUTE(SUBSTITUTE(SUBSTITUTE($NA106,"~","~~"),"*","~*"),"?","~?"),'DADOS_MELHORIAS'!$AG$2:$AL$113,2,FALSE),"")</f>
        <v/>
      </c>
      <c r="NO106" s="161">
        <f>IFERROR(VLOOKUP(SUBSTITUTE(SUBSTITUTE(SUBSTITUTE($MX106,"~","~~"),"*","~*"),"?","~?"),'DADOS_MELHORIAS'!$AG$2:$AL$113,3,FALSE),0)</f>
        <v/>
      </c>
      <c r="NP106" s="161">
        <f>IFERROR(VLOOKUP(SUBSTITUTE(SUBSTITUTE(SUBSTITUTE($MY106,"~","~~"),"*","~*"),"?","~?"),'DADOS_MELHORIAS'!$AG$2:$AL$113,3,FALSE),0)</f>
        <v/>
      </c>
      <c r="NQ106" s="161">
        <f>IFERROR(VLOOKUP(SUBSTITUTE(SUBSTITUTE(SUBSTITUTE($MZ106,"~","~~"),"*","~*"),"?","~?"),'DADOS_MELHORIAS'!$AG$2:$AL$113,3,FALSE),0)</f>
        <v/>
      </c>
      <c r="NR106" s="161">
        <f>IFERROR(VLOOKUP(SUBSTITUTE(SUBSTITUTE(SUBSTITUTE($NA106,"~","~~"),"*","~*"),"?","~?"),'DADOS_MELHORIAS'!$AG$2:$AL$113,3,FALSE),0)</f>
        <v/>
      </c>
      <c r="NS106" s="161">
        <f>IF($MS106=0,0,IF($NJ106=0,0,INDEX($X$2:$X$11,$NJ106)))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IF($NJ106=0,0,IF(INDEX($W$2:$W$11,$NJ106)="",0,IF((COUNTIF(INDEX($EL$2:$EP$13,$MO106,0),INDEX($W$2:$W$11,$NJ106))+COUNTIF(INDEX($QV$2:$QY$13,$MO106,0),INDEX($W$2:$W$11,$NJ106)))=0,1,0)))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SUBSTITUTE(SUBSTITUTE(SUBSTITUTE($MX106,"~","~~"),"*","~*"),"?","~?"),'DADOS_MELHORIAS'!$AG$2:$AL$113,4,FALSE),0)+IFERROR(VLOOKUP(SUBSTITUTE(SUBSTITUTE(SUBSTITUTE($MY106,"~","~~"),"*","~*"),"?","~?"),'DADOS_MELHORIAS'!$AG$2:$AL$113,4,FALSE),0)+IFERROR(VLOOKUP(SUBSTITUTE(SUBSTITUTE(SUBSTITUTE($MZ106,"~","~~"),"*","~*"),"?","~?"),'DADOS_MELHORIAS'!$AG$2:$AL$113,4,FALSE),0)+IFERROR(VLOOKUP(SUBSTITUTE(SUBSTITUTE(SUBSTITUTE($NA106,"~","~~"),"*","~*"),"?","~?"),'DADOS_MELHORIAS'!$AG$2:$AL$113,4,FALSE),0)</f>
        <v/>
      </c>
      <c r="OD106" s="161">
        <f>IFERROR(VLOOKUP(SUBSTITUTE(SUBSTITUTE(SUBSTITUTE($MX106,"~","~~"),"*","~*"),"?","~?"),'DADOS_MELHORIAS'!$AG$2:$AL$113,6,FALSE),0)+IFERROR(VLOOKUP(SUBSTITUTE(SUBSTITUTE(SUBSTITUTE($MY106,"~","~~"),"*","~*"),"?","~?"),'DADOS_MELHORIAS'!$AG$2:$AL$113,6,FALSE),0)+IFERROR(VLOOKUP(SUBSTITUTE(SUBSTITUTE(SUBSTITUTE($MZ106,"~","~~"),"*","~*"),"?","~?"),'DADOS_MELHORIAS'!$AG$2:$AL$113,6,FALSE),0)+IFERROR(VLOOKUP(SUBSTITUTE(SUBSTITUTE(SUBSTITUTE($NA106,"~","~~"),"*","~*"),"?","~?"),'DADOS_MELHORIAS'!$AG$2:$AL$113,6,FALSE),0)</f>
        <v/>
      </c>
      <c r="OE106" s="161">
        <f>TEXTJOIN(", ",TRUE,IF(IFERROR(VLOOKUP(SUBSTITUTE(SUBSTITUTE(SUBSTITUTE($MX106,"~","~~"),"*","~*"),"?","~?"),'DADOS_MELHORIAS'!$AG$2:$AL$113,5,FALSE),0)=1,$MX106,""),IF(IFERROR(VLOOKUP(SUBSTITUTE(SUBSTITUTE(SUBSTITUTE($MY106,"~","~~"),"*","~*"),"?","~?"),'DADOS_MELHORIAS'!$AG$2:$AL$113,5,FALSE),0)=1,$MY106,""),IF(IFERROR(VLOOKUP(SUBSTITUTE(SUBSTITUTE(SUBSTITUTE($MZ106,"~","~~"),"*","~*"),"?","~?"),'DADOS_MELHORIAS'!$AG$2:$AL$113,5,FALSE),0)=1,$MZ106,""),IF(IFERROR(VLOOKUP(SUBSTITUTE(SUBSTITUTE(SUBSTITUTE($NA106,"~","~~"),"*","~*"),"?","~?"),'DADOS_MELHORIAS'!$AG$2:$AL$113,5,FALSE),0)=1,$NA106,""))</f>
        <v/>
      </c>
      <c r="OF106" s="161">
        <f>IF($NJ106=0,0,INDEX($Y$2:$Y$11,$NJ106))</f>
        <v/>
      </c>
      <c r="OG106" s="161">
        <f>IF($NJ106=0,0,INDEX($Z$2:$Z$11,$NJ106))</f>
        <v/>
      </c>
      <c r="OH106" s="161">
        <f>IF($NJ106=0,0,INDEX($AB$2:$AB$11,$NJ106))</f>
        <v/>
      </c>
      <c r="OI106" s="161">
        <f>IFERROR(VLOOKUP(SUBSTITUTE(SUBSTITUTE(SUBSTITUTE($NB106,"~","~~"),"*","~*"),"?","~?"),'DADOS_RESTRICOES'!$M$2:$Q$54,3,FALSE),0)</f>
        <v/>
      </c>
      <c r="OJ106" s="161">
        <f>IFERROR(VLOOKUP(SUBSTITUTE(SUBSTITUTE(SUBSTITUTE($NC106,"~","~~"),"*","~*"),"?","~?"),'DADOS_RESTRICOES'!$M$2:$Q$54,3,FALSE),0)</f>
        <v/>
      </c>
      <c r="OK106" s="161">
        <f>IFERROR(VLOOKUP(SUBSTITUTE(SUBSTITUTE(SUBSTITUTE($NB106,"~","~~"),"*","~*"),"?","~?"),'DADOS_RESTRICOES'!$M$2:$Q$54,2,FALSE),"")</f>
        <v/>
      </c>
      <c r="OL106" s="161">
        <f>IFERROR(VLOOKUP(SUBSTITUTE(SUBSTITUTE(SUBSTITUTE($NC106,"~","~~"),"*","~*"),"?","~?"),'DADOS_RESTRICOES'!$M$2:$Q$54,2,FALSE),"")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f>
        <v/>
      </c>
      <c r="OT106" s="161">
        <f>COUNTIF($OI106:$OJ106,2)+$OF106</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IF($MS106=0,0,(IF(COUNTIF($RK106:$RN106,"Salto")&gt;0,1,0)+IF(COUNTIF($RK106:$RN106,"Queima")&gt;0,1,0)+IF(COUNTIF($RK106:$RN106,"Estilhaço")&gt;0,1,0))*FLOOR($PD106/2,1))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SUBSTITUTE(SUBSTITUTE(SUBSTITUTE($NB106,"~","~~"),"*","~*"),"?","~?"),'DADOS_RESTRICOES'!$M$2:$Q$54,4,FALSE),0)+IFERROR(VLOOKUP(SUBSTITUTE(SUBSTITUTE(SUBSTITUTE($NC106,"~","~~"),"*","~*"),"?","~?"),'DADOS_RESTRICOES'!$M$2:$Q$54,4,FALSE),0)&gt;1,$OK106&amp;" e "&amp;$OL106&amp;" são as duas de frequência",""),IF(AND((COUNTIF($RK106:$RN106,"Rápido")+COUNTIF($OK106:$OL106,"Rápido"))&gt;0,(COUNTIF($MX106:$NA106,"Atrasar")+COUNTIF($OK106:$OL106,"Atrasar"))&gt;0),"Rápido não entra com Atrasar",""),IF(AND((COUNTIF($RK106:$RN106,"Reação")+COUNTIF($OK106:$OL106,"Reação"))&gt;0,(COUNTIF($RK106:$RN106,"Rápido")+COUNTIF($OK106:$OL106,"Rápido"))&gt;0),"Reação não entra com Rápido",""),IF(AND((COUNTIF($RK106:$RN106,"Reação")+COUNTIF($OK106:$OL106,"Reação"))&gt;0,(COUNTIF($RK106:$RN106,"Armado")+COUNTIF($OK106:$OL106,"Armado"))&gt;0),"Reação não entra com Armado",""),IF(AND((COUNTIF($RK106:$RN106,"Reação")+COUNTIF($OK106:$OL106,"Reação"))&gt;0,(COUNTIF($MX106:$NA106,"Atrasar")+COUNTIF($OK106:$OL106,"Atrasar"))&gt;0),"Reação não entra com Atrasar",""),IF(AND((COUNTIF($RK106:$RN106,"Reação")+COUNTIF($OK106:$OL106,"Reação"))&gt;0,(COUNTIF($MX106:$NA106,"Parado")+COUNTIF($OK106:$OL106,"Parado"))&gt;0),"Reação não entra com Parado",""),IF(AND((COUNTIF($MX106:$NA106,"Atrasar")+COUNTIF($OK106:$OL106,"Atrasar"))&gt;0,(COUNTIF($MX106:$NA106,"Parado")+COUNTIF($OK106:$OL106,"Parado"))&gt;0),"Atrasar não entra com Parado",""),IF(AND((COUNTIF($RK106:$RN106,"Armado")+COUNTIF($OK106:$OL106,"Armado"))&gt;0,(COUNTIF($MX106:$NA106,"Carregar")+COUNTIF($OK106:$OL106,"Carregar"))&gt;0),"Armado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Resistência",""),IF(AND(COUNTIF($RK106:$RN106,"Inescapável")&gt;0,OR($OU106&gt;1,$OV106&gt;0)),"Inescapável não aceita outra peça",""),IF(AND($MS106&gt;0,$PD106*IF(COUNTIF($RK106:$RN106,"Remate")&gt;0,1.25,1)+$PE106&gt;4*$MS106),($PD106*IF(COUNTIF($RK106:$RN106,"Remate")&gt;0,1.25,1)+$PE106)&amp;" dados somando repetições"&amp;IF(COUNTIF($RK106:$RN106,"Remate")&gt;0," e o Remate","")&amp;": o teto da Classe "&amp;$MS106&amp;" é "&amp;4*$MS106,""))),IF(AND($MX106&lt;&gt;"",COUNTIF('DADOS_MELHORIAS'!$O$2:$O$113,SUBSTITUTE(SUBSTITUTE(SUBSTITUTE($MX106,"~","~~"),"*","~*"),"?","~?"))=0),"Melhoria não cadastrada ou com erro: "&amp;$MX106,""),IF(AND($MY106&lt;&gt;"",COUNTIF('DADOS_MELHORIAS'!$O$2:$O$113,SUBSTITUTE(SUBSTITUTE(SUBSTITUTE($MY106,"~","~~"),"*","~*"),"?","~?"))=0),"Melhoria não cadastrada ou com erro: "&amp;$MY106,""),IF(AND($MZ106&lt;&gt;"",COUNTIF('DADOS_MELHORIAS'!$O$2:$O$113,SUBSTITUTE(SUBSTITUTE(SUBSTITUTE($MZ106,"~","~~"),"*","~*"),"?","~?"))=0),"Melhoria não cadastrada ou com erro: "&amp;$MZ106,""),IF(AND($NA106&lt;&gt;"",COUNTIF('DADOS_MELHORIAS'!$O$2:$O$113,SUBSTITUTE(SUBSTITUTE(SUBSTITUTE($NA106,"~","~~"),"*","~*"),"?","~?"))=0),"Melhoria não cadastrada ou com erro: "&amp;$NA106,""),IF(AND($NB106&lt;&gt;"",COUNTIF('DADOS_RESTRICOES'!$M$2:$M$54,SUBSTITUTE(SUBSTITUTE(SUBSTITUTE($NB106,"~","~~"),"*","~*"),"?","~?"))=0),"Restrição não cadastrada ou com erro: "&amp;$NB106,""),IF(AND($NC106&lt;&gt;"",COUNTIF('DADOS_RESTRICOES'!$M$2:$M$54,SUBSTITUTE(SUBSTITUTE(SUBSTITUTE($NC106,"~","~~"),"*","~*"),"?","~?"))=0),"Restrição não cadastrada ou com erro: "&amp;$NC106,"")))</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dela",IF(COUNTIF($OK106:$OL106,"Atrasar")&gt;0,"Sua Ação Completa",IF(COUNTIF($RK106:$RN106,"Rápido")&gt;0,"Sua Bônus",IF(COUNTIF($RK106:$RN106,"Reação")&gt;0,"Sua Reação","Sua Padrão")))&amp;" + a básica dela"&amp;IF(COUNTIF($RK106:$RN106,"Reação")&gt;0," e a coletiva","")&amp;IF(COUNTIF($OK106:$OL106,"Carregar")&gt;0," · em dois turnos","")))</f>
        <v/>
      </c>
      <c r="QC106" s="161">
        <f>IF($MW106&lt;&gt;"",$MW106,IF($NJ106=0,"",INDEX($AA$2:$AA$11,$NJ106)))</f>
        <v/>
      </c>
      <c r="QD106" s="161">
        <f>IF(OR($ND106=0,$NJ106=0),"",IF(COUNTIF($RK106:$RN106,"Inescapável")&gt;0,"Automático",IF($QC106="Ataque",IF($NH106="","Ataque","Ataque "&amp;IF(($NH106+2*IF(COUNTIF($RK106:$RN106,"Precisão")&gt;0,1,0))&gt;=0,"+","−")&amp;ABS(($NH106+2*IF(COUNTIF($RK106:$RN106,"Precisão")&gt;0,1,0))))&amp;IF($OD106&gt;0," · TR"&amp;IF($NI106="",""," CD "&amp;$NI106),""),IF(LEFT($QC106,2)="TR",$QC106&amp;IF($NI106="",""," · CD "&amp;$NI106)&amp;IF(COUNTIF($RK106:$RN106,"Certeiro")&gt;0,"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COUNTIF($RK106:$RN106,"Longe")+3*COUNTIF($RK106:$RN106,"Muito Longe")</f>
        <v/>
      </c>
      <c r="QG106" s="161">
        <f>COUNTIF($RK106:$RN106,"Maior")+3*COUNTIF($RK106:$RN106,"Muito Maior")</f>
        <v/>
      </c>
      <c r="QH106" s="161">
        <f>IF($NJ106=0,0,CHOOSE(1+INDEX($AC$2:$AC$11,$NJ106),0,$QF106,$QG106,$QF106+$QG106))</f>
        <v/>
      </c>
      <c r="QI106" s="161">
        <f>IF($NJ106=0,0,CHOOSE(1+INDEX($AD$2:$AD$11,$NJ106),0,$QF106,$QG106,$QF106+$QG106))</f>
        <v/>
      </c>
      <c r="QJ106" s="161">
        <f>IF(OR($ND106=0,$NJ106=0),"",INDEX($AI$2:$AN$41,($NJ106-1)*4+IF($MS106=0,1,IF($MS106&lt;=5,2,IF($MS106=6,3,4))),1+MIN(5,$QH106))&amp;INDEX($AO$2:$AT$41,($NJ106-1)*4+IF($MS106=0,1,IF($MS106&lt;=5,2,IF($MS106=6,3,4))),1+MIN(5,$QI106))&amp;IF(INDEX($AE$2:$AE$11,$NJ106)=1,IF(COUNTIF($RK106:$RN106,"Mais Um")&gt;0," · +"&amp;COUNTIF($RK106:$RN106,"Mais Um")&amp;IF(COUNTIF($RK106:$RN106,"Mais Um")&gt;1," alvos"," alvo"),"")&amp;IF(COUNTIF($RK106:$RN106,"Rajada")&gt;0,IF($MS106=0,"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c r="RK106">
        <f>IF($MX106="","",IFERROR(VLOOKUP(SUBSTITUTE(SUBSTITUTE(SUBSTITUTE($MX106,"~","~~"),"*","~*"),"?","~?"),'DADOS_MELHORIAS'!$O$2:$X$113,10,FALSE),$MX106))</f>
        <v/>
      </c>
      <c r="RL106">
        <f>IF($MY106="","",IFERROR(VLOOKUP(SUBSTITUTE(SUBSTITUTE(SUBSTITUTE($MY106,"~","~~"),"*","~*"),"?","~?"),'DADOS_MELHORIAS'!$O$2:$X$113,10,FALSE),$MY106))</f>
        <v/>
      </c>
      <c r="RM106">
        <f>IF($MZ106="","",IFERROR(VLOOKUP(SUBSTITUTE(SUBSTITUTE(SUBSTITUTE($MZ106,"~","~~"),"*","~*"),"?","~?"),'DADOS_MELHORIAS'!$O$2:$X$113,10,FALSE),$MZ106))</f>
        <v/>
      </c>
      <c r="RN106">
        <f>IF($NA106="","",IFERROR(VLOOKUP(SUBSTITUTE(SUBSTITUTE(SUBSTITUTE($NA106,"~","~~"),"*","~*"),"?","~?"),'DADOS_MELHORIAS'!$O$2:$X$113,10,FALSE),$NA106))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IFERROR(MATCH($MU107,$V$2:$V$11,0),0)</f>
        <v/>
      </c>
      <c r="NK107" s="161">
        <f>IFERROR(VLOOKUP(SUBSTITUTE(SUBSTITUTE(SUBSTITUTE($MX107,"~","~~"),"*","~*"),"?","~?"),'DADOS_MELHORIAS'!$AG$2:$AL$113,2,FALSE),"")</f>
        <v/>
      </c>
      <c r="NL107" s="161">
        <f>IFERROR(VLOOKUP(SUBSTITUTE(SUBSTITUTE(SUBSTITUTE($MY107,"~","~~"),"*","~*"),"?","~?"),'DADOS_MELHORIAS'!$AG$2:$AL$113,2,FALSE),"")</f>
        <v/>
      </c>
      <c r="NM107" s="161">
        <f>IFERROR(VLOOKUP(SUBSTITUTE(SUBSTITUTE(SUBSTITUTE($MZ107,"~","~~"),"*","~*"),"?","~?"),'DADOS_MELHORIAS'!$AG$2:$AL$113,2,FALSE),"")</f>
        <v/>
      </c>
      <c r="NN107" s="161">
        <f>IFERROR(VLOOKUP(SUBSTITUTE(SUBSTITUTE(SUBSTITUTE($NA107,"~","~~"),"*","~*"),"?","~?"),'DADOS_MELHORIAS'!$AG$2:$AL$113,2,FALSE),"")</f>
        <v/>
      </c>
      <c r="NO107" s="161">
        <f>IFERROR(VLOOKUP(SUBSTITUTE(SUBSTITUTE(SUBSTITUTE($MX107,"~","~~"),"*","~*"),"?","~?"),'DADOS_MELHORIAS'!$AG$2:$AL$113,3,FALSE),0)</f>
        <v/>
      </c>
      <c r="NP107" s="161">
        <f>IFERROR(VLOOKUP(SUBSTITUTE(SUBSTITUTE(SUBSTITUTE($MY107,"~","~~"),"*","~*"),"?","~?"),'DADOS_MELHORIAS'!$AG$2:$AL$113,3,FALSE),0)</f>
        <v/>
      </c>
      <c r="NQ107" s="161">
        <f>IFERROR(VLOOKUP(SUBSTITUTE(SUBSTITUTE(SUBSTITUTE($MZ107,"~","~~"),"*","~*"),"?","~?"),'DADOS_MELHORIAS'!$AG$2:$AL$113,3,FALSE),0)</f>
        <v/>
      </c>
      <c r="NR107" s="161">
        <f>IFERROR(VLOOKUP(SUBSTITUTE(SUBSTITUTE(SUBSTITUTE($NA107,"~","~~"),"*","~*"),"?","~?"),'DADOS_MELHORIAS'!$AG$2:$AL$113,3,FALSE),0)</f>
        <v/>
      </c>
      <c r="NS107" s="161">
        <f>IF($MS107=0,0,IF($NJ107=0,0,INDEX($X$2:$X$11,$NJ107)))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IF($NJ107=0,0,IF(INDEX($W$2:$W$11,$NJ107)="",0,IF((COUNTIF(INDEX($EL$2:$EP$13,$MO107,0),INDEX($W$2:$W$11,$NJ107))+COUNTIF(INDEX($QV$2:$QY$13,$MO107,0),INDEX($W$2:$W$11,$NJ107)))=0,1,0)))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SUBSTITUTE(SUBSTITUTE(SUBSTITUTE($MX107,"~","~~"),"*","~*"),"?","~?"),'DADOS_MELHORIAS'!$AG$2:$AL$113,4,FALSE),0)+IFERROR(VLOOKUP(SUBSTITUTE(SUBSTITUTE(SUBSTITUTE($MY107,"~","~~"),"*","~*"),"?","~?"),'DADOS_MELHORIAS'!$AG$2:$AL$113,4,FALSE),0)+IFERROR(VLOOKUP(SUBSTITUTE(SUBSTITUTE(SUBSTITUTE($MZ107,"~","~~"),"*","~*"),"?","~?"),'DADOS_MELHORIAS'!$AG$2:$AL$113,4,FALSE),0)+IFERROR(VLOOKUP(SUBSTITUTE(SUBSTITUTE(SUBSTITUTE($NA107,"~","~~"),"*","~*"),"?","~?"),'DADOS_MELHORIAS'!$AG$2:$AL$113,4,FALSE),0)</f>
        <v/>
      </c>
      <c r="OD107" s="161">
        <f>IFERROR(VLOOKUP(SUBSTITUTE(SUBSTITUTE(SUBSTITUTE($MX107,"~","~~"),"*","~*"),"?","~?"),'DADOS_MELHORIAS'!$AG$2:$AL$113,6,FALSE),0)+IFERROR(VLOOKUP(SUBSTITUTE(SUBSTITUTE(SUBSTITUTE($MY107,"~","~~"),"*","~*"),"?","~?"),'DADOS_MELHORIAS'!$AG$2:$AL$113,6,FALSE),0)+IFERROR(VLOOKUP(SUBSTITUTE(SUBSTITUTE(SUBSTITUTE($MZ107,"~","~~"),"*","~*"),"?","~?"),'DADOS_MELHORIAS'!$AG$2:$AL$113,6,FALSE),0)+IFERROR(VLOOKUP(SUBSTITUTE(SUBSTITUTE(SUBSTITUTE($NA107,"~","~~"),"*","~*"),"?","~?"),'DADOS_MELHORIAS'!$AG$2:$AL$113,6,FALSE),0)</f>
        <v/>
      </c>
      <c r="OE107" s="161">
        <f>TEXTJOIN(", ",TRUE,IF(IFERROR(VLOOKUP(SUBSTITUTE(SUBSTITUTE(SUBSTITUTE($MX107,"~","~~"),"*","~*"),"?","~?"),'DADOS_MELHORIAS'!$AG$2:$AL$113,5,FALSE),0)=1,$MX107,""),IF(IFERROR(VLOOKUP(SUBSTITUTE(SUBSTITUTE(SUBSTITUTE($MY107,"~","~~"),"*","~*"),"?","~?"),'DADOS_MELHORIAS'!$AG$2:$AL$113,5,FALSE),0)=1,$MY107,""),IF(IFERROR(VLOOKUP(SUBSTITUTE(SUBSTITUTE(SUBSTITUTE($MZ107,"~","~~"),"*","~*"),"?","~?"),'DADOS_MELHORIAS'!$AG$2:$AL$113,5,FALSE),0)=1,$MZ107,""),IF(IFERROR(VLOOKUP(SUBSTITUTE(SUBSTITUTE(SUBSTITUTE($NA107,"~","~~"),"*","~*"),"?","~?"),'DADOS_MELHORIAS'!$AG$2:$AL$113,5,FALSE),0)=1,$NA107,""))</f>
        <v/>
      </c>
      <c r="OF107" s="161">
        <f>IF($NJ107=0,0,INDEX($Y$2:$Y$11,$NJ107))</f>
        <v/>
      </c>
      <c r="OG107" s="161">
        <f>IF($NJ107=0,0,INDEX($Z$2:$Z$11,$NJ107))</f>
        <v/>
      </c>
      <c r="OH107" s="161">
        <f>IF($NJ107=0,0,INDEX($AB$2:$AB$11,$NJ107))</f>
        <v/>
      </c>
      <c r="OI107" s="161">
        <f>IFERROR(VLOOKUP(SUBSTITUTE(SUBSTITUTE(SUBSTITUTE($NB107,"~","~~"),"*","~*"),"?","~?"),'DADOS_RESTRICOES'!$M$2:$Q$54,3,FALSE),0)</f>
        <v/>
      </c>
      <c r="OJ107" s="161">
        <f>IFERROR(VLOOKUP(SUBSTITUTE(SUBSTITUTE(SUBSTITUTE($NC107,"~","~~"),"*","~*"),"?","~?"),'DADOS_RESTRICOES'!$M$2:$Q$54,3,FALSE),0)</f>
        <v/>
      </c>
      <c r="OK107" s="161">
        <f>IFERROR(VLOOKUP(SUBSTITUTE(SUBSTITUTE(SUBSTITUTE($NB107,"~","~~"),"*","~*"),"?","~?"),'DADOS_RESTRICOES'!$M$2:$Q$54,2,FALSE),"")</f>
        <v/>
      </c>
      <c r="OL107" s="161">
        <f>IFERROR(VLOOKUP(SUBSTITUTE(SUBSTITUTE(SUBSTITUTE($NC107,"~","~~"),"*","~*"),"?","~?"),'DADOS_RESTRICOES'!$M$2:$Q$54,2,FALSE),"")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f>
        <v/>
      </c>
      <c r="OT107" s="161">
        <f>COUNTIF($OI107:$OJ107,2)+$OF107</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IF($MS107=0,0,(IF(COUNTIF($RK107:$RN107,"Salto")&gt;0,1,0)+IF(COUNTIF($RK107:$RN107,"Queima")&gt;0,1,0)+IF(COUNTIF($RK107:$RN107,"Estilhaço")&gt;0,1,0))*FLOOR($PD107/2,1))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SUBSTITUTE(SUBSTITUTE(SUBSTITUTE($NB107,"~","~~"),"*","~*"),"?","~?"),'DADOS_RESTRICOES'!$M$2:$Q$54,4,FALSE),0)+IFERROR(VLOOKUP(SUBSTITUTE(SUBSTITUTE(SUBSTITUTE($NC107,"~","~~"),"*","~*"),"?","~?"),'DADOS_RESTRICOES'!$M$2:$Q$54,4,FALSE),0)&gt;1,$OK107&amp;" e "&amp;$OL107&amp;" são as duas de frequência",""),IF(AND((COUNTIF($RK107:$RN107,"Rápido")+COUNTIF($OK107:$OL107,"Rápido"))&gt;0,(COUNTIF($MX107:$NA107,"Atrasar")+COUNTIF($OK107:$OL107,"Atrasar"))&gt;0),"Rápido não entra com Atrasar",""),IF(AND((COUNTIF($RK107:$RN107,"Reação")+COUNTIF($OK107:$OL107,"Reação"))&gt;0,(COUNTIF($RK107:$RN107,"Rápido")+COUNTIF($OK107:$OL107,"Rápido"))&gt;0),"Reação não entra com Rápido",""),IF(AND((COUNTIF($RK107:$RN107,"Reação")+COUNTIF($OK107:$OL107,"Reação"))&gt;0,(COUNTIF($RK107:$RN107,"Armado")+COUNTIF($OK107:$OL107,"Armado"))&gt;0),"Reação não entra com Armado",""),IF(AND((COUNTIF($RK107:$RN107,"Reação")+COUNTIF($OK107:$OL107,"Reação"))&gt;0,(COUNTIF($MX107:$NA107,"Atrasar")+COUNTIF($OK107:$OL107,"Atrasar"))&gt;0),"Reação não entra com Atrasar",""),IF(AND((COUNTIF($RK107:$RN107,"Reação")+COUNTIF($OK107:$OL107,"Reação"))&gt;0,(COUNTIF($MX107:$NA107,"Parado")+COUNTIF($OK107:$OL107,"Parado"))&gt;0),"Reação não entra com Parado",""),IF(AND((COUNTIF($MX107:$NA107,"Atrasar")+COUNTIF($OK107:$OL107,"Atrasar"))&gt;0,(COUNTIF($MX107:$NA107,"Parado")+COUNTIF($OK107:$OL107,"Parado"))&gt;0),"Atrasar não entra com Parado",""),IF(AND((COUNTIF($RK107:$RN107,"Armado")+COUNTIF($OK107:$OL107,"Armado"))&gt;0,(COUNTIF($MX107:$NA107,"Carregar")+COUNTIF($OK107:$OL107,"Carregar"))&gt;0),"Armado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Resistência",""),IF(AND(COUNTIF($RK107:$RN107,"Inescapável")&gt;0,OR($OU107&gt;1,$OV107&gt;0)),"Inescapável não aceita outra peça",""),IF(AND($MS107&gt;0,$PD107*IF(COUNTIF($RK107:$RN107,"Remate")&gt;0,1.25,1)+$PE107&gt;4*$MS107),($PD107*IF(COUNTIF($RK107:$RN107,"Remate")&gt;0,1.25,1)+$PE107)&amp;" dados somando repetições"&amp;IF(COUNTIF($RK107:$RN107,"Remate")&gt;0," e o Remate","")&amp;": o teto da Classe "&amp;$MS107&amp;" é "&amp;4*$MS107,""))),IF(AND($MX107&lt;&gt;"",COUNTIF('DADOS_MELHORIAS'!$O$2:$O$113,SUBSTITUTE(SUBSTITUTE(SUBSTITUTE($MX107,"~","~~"),"*","~*"),"?","~?"))=0),"Melhoria não cadastrada ou com erro: "&amp;$MX107,""),IF(AND($MY107&lt;&gt;"",COUNTIF('DADOS_MELHORIAS'!$O$2:$O$113,SUBSTITUTE(SUBSTITUTE(SUBSTITUTE($MY107,"~","~~"),"*","~*"),"?","~?"))=0),"Melhoria não cadastrada ou com erro: "&amp;$MY107,""),IF(AND($MZ107&lt;&gt;"",COUNTIF('DADOS_MELHORIAS'!$O$2:$O$113,SUBSTITUTE(SUBSTITUTE(SUBSTITUTE($MZ107,"~","~~"),"*","~*"),"?","~?"))=0),"Melhoria não cadastrada ou com erro: "&amp;$MZ107,""),IF(AND($NA107&lt;&gt;"",COUNTIF('DADOS_MELHORIAS'!$O$2:$O$113,SUBSTITUTE(SUBSTITUTE(SUBSTITUTE($NA107,"~","~~"),"*","~*"),"?","~?"))=0),"Melhoria não cadastrada ou com erro: "&amp;$NA107,""),IF(AND($NB107&lt;&gt;"",COUNTIF('DADOS_RESTRICOES'!$M$2:$M$54,SUBSTITUTE(SUBSTITUTE(SUBSTITUTE($NB107,"~","~~"),"*","~*"),"?","~?"))=0),"Restrição não cadastrada ou com erro: "&amp;$NB107,""),IF(AND($NC107&lt;&gt;"",COUNTIF('DADOS_RESTRICOES'!$M$2:$M$54,SUBSTITUTE(SUBSTITUTE(SUBSTITUTE($NC107,"~","~~"),"*","~*"),"?","~?"))=0),"Restrição não cadastrada ou com erro: "&amp;$NC107,"")))</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dela",IF(COUNTIF($OK107:$OL107,"Atrasar")&gt;0,"Sua Ação Completa",IF(COUNTIF($RK107:$RN107,"Rápido")&gt;0,"Sua Bônus",IF(COUNTIF($RK107:$RN107,"Reação")&gt;0,"Sua Reação","Sua Padrão")))&amp;" + a básica dela"&amp;IF(COUNTIF($RK107:$RN107,"Reação")&gt;0," e a coletiva","")&amp;IF(COUNTIF($OK107:$OL107,"Carregar")&gt;0," · em dois turnos","")))</f>
        <v/>
      </c>
      <c r="QC107" s="161">
        <f>IF($MW107&lt;&gt;"",$MW107,IF($NJ107=0,"",INDEX($AA$2:$AA$11,$NJ107)))</f>
        <v/>
      </c>
      <c r="QD107" s="161">
        <f>IF(OR($ND107=0,$NJ107=0),"",IF(COUNTIF($RK107:$RN107,"Inescapável")&gt;0,"Automático",IF($QC107="Ataque",IF($NH107="","Ataque","Ataque "&amp;IF(($NH107+2*IF(COUNTIF($RK107:$RN107,"Precisão")&gt;0,1,0))&gt;=0,"+","−")&amp;ABS(($NH107+2*IF(COUNTIF($RK107:$RN107,"Precisão")&gt;0,1,0))))&amp;IF($OD107&gt;0," · TR"&amp;IF($NI107="",""," CD "&amp;$NI107),""),IF(LEFT($QC107,2)="TR",$QC107&amp;IF($NI107="",""," · CD "&amp;$NI107)&amp;IF(COUNTIF($RK107:$RN107,"Certeiro")&gt;0,"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COUNTIF($RK107:$RN107,"Longe")+3*COUNTIF($RK107:$RN107,"Muito Longe")</f>
        <v/>
      </c>
      <c r="QG107" s="161">
        <f>COUNTIF($RK107:$RN107,"Maior")+3*COUNTIF($RK107:$RN107,"Muito Maior")</f>
        <v/>
      </c>
      <c r="QH107" s="161">
        <f>IF($NJ107=0,0,CHOOSE(1+INDEX($AC$2:$AC$11,$NJ107),0,$QF107,$QG107,$QF107+$QG107))</f>
        <v/>
      </c>
      <c r="QI107" s="161">
        <f>IF($NJ107=0,0,CHOOSE(1+INDEX($AD$2:$AD$11,$NJ107),0,$QF107,$QG107,$QF107+$QG107))</f>
        <v/>
      </c>
      <c r="QJ107" s="161">
        <f>IF(OR($ND107=0,$NJ107=0),"",INDEX($AI$2:$AN$41,($NJ107-1)*4+IF($MS107=0,1,IF($MS107&lt;=5,2,IF($MS107=6,3,4))),1+MIN(5,$QH107))&amp;INDEX($AO$2:$AT$41,($NJ107-1)*4+IF($MS107=0,1,IF($MS107&lt;=5,2,IF($MS107=6,3,4))),1+MIN(5,$QI107))&amp;IF(INDEX($AE$2:$AE$11,$NJ107)=1,IF(COUNTIF($RK107:$RN107,"Mais Um")&gt;0," · +"&amp;COUNTIF($RK107:$RN107,"Mais Um")&amp;IF(COUNTIF($RK107:$RN107,"Mais Um")&gt;1," alvos"," alvo"),"")&amp;IF(COUNTIF($RK107:$RN107,"Rajada")&gt;0,IF($MS107=0,"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c r="RK107">
        <f>IF($MX107="","",IFERROR(VLOOKUP(SUBSTITUTE(SUBSTITUTE(SUBSTITUTE($MX107,"~","~~"),"*","~*"),"?","~?"),'DADOS_MELHORIAS'!$O$2:$X$113,10,FALSE),$MX107))</f>
        <v/>
      </c>
      <c r="RL107">
        <f>IF($MY107="","",IFERROR(VLOOKUP(SUBSTITUTE(SUBSTITUTE(SUBSTITUTE($MY107,"~","~~"),"*","~*"),"?","~?"),'DADOS_MELHORIAS'!$O$2:$X$113,10,FALSE),$MY107))</f>
        <v/>
      </c>
      <c r="RM107">
        <f>IF($MZ107="","",IFERROR(VLOOKUP(SUBSTITUTE(SUBSTITUTE(SUBSTITUTE($MZ107,"~","~~"),"*","~*"),"?","~?"),'DADOS_MELHORIAS'!$O$2:$X$113,10,FALSE),$MZ107))</f>
        <v/>
      </c>
      <c r="RN107">
        <f>IF($NA107="","",IFERROR(VLOOKUP(SUBSTITUTE(SUBSTITUTE(SUBSTITUTE($NA107,"~","~~"),"*","~*"),"?","~?"),'DADOS_MELHORIAS'!$O$2:$X$113,10,FALSE),$NA107))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IFERROR(MATCH($MU108,$V$2:$V$11,0),0)</f>
        <v/>
      </c>
      <c r="NK108" s="161">
        <f>IFERROR(VLOOKUP(SUBSTITUTE(SUBSTITUTE(SUBSTITUTE($MX108,"~","~~"),"*","~*"),"?","~?"),'DADOS_MELHORIAS'!$AG$2:$AL$113,2,FALSE),"")</f>
        <v/>
      </c>
      <c r="NL108" s="161">
        <f>IFERROR(VLOOKUP(SUBSTITUTE(SUBSTITUTE(SUBSTITUTE($MY108,"~","~~"),"*","~*"),"?","~?"),'DADOS_MELHORIAS'!$AG$2:$AL$113,2,FALSE),"")</f>
        <v/>
      </c>
      <c r="NM108" s="161">
        <f>IFERROR(VLOOKUP(SUBSTITUTE(SUBSTITUTE(SUBSTITUTE($MZ108,"~","~~"),"*","~*"),"?","~?"),'DADOS_MELHORIAS'!$AG$2:$AL$113,2,FALSE),"")</f>
        <v/>
      </c>
      <c r="NN108" s="161">
        <f>IFERROR(VLOOKUP(SUBSTITUTE(SUBSTITUTE(SUBSTITUTE($NA108,"~","~~"),"*","~*"),"?","~?"),'DADOS_MELHORIAS'!$AG$2:$AL$113,2,FALSE),"")</f>
        <v/>
      </c>
      <c r="NO108" s="161">
        <f>IFERROR(VLOOKUP(SUBSTITUTE(SUBSTITUTE(SUBSTITUTE($MX108,"~","~~"),"*","~*"),"?","~?"),'DADOS_MELHORIAS'!$AG$2:$AL$113,3,FALSE),0)</f>
        <v/>
      </c>
      <c r="NP108" s="161">
        <f>IFERROR(VLOOKUP(SUBSTITUTE(SUBSTITUTE(SUBSTITUTE($MY108,"~","~~"),"*","~*"),"?","~?"),'DADOS_MELHORIAS'!$AG$2:$AL$113,3,FALSE),0)</f>
        <v/>
      </c>
      <c r="NQ108" s="161">
        <f>IFERROR(VLOOKUP(SUBSTITUTE(SUBSTITUTE(SUBSTITUTE($MZ108,"~","~~"),"*","~*"),"?","~?"),'DADOS_MELHORIAS'!$AG$2:$AL$113,3,FALSE),0)</f>
        <v/>
      </c>
      <c r="NR108" s="161">
        <f>IFERROR(VLOOKUP(SUBSTITUTE(SUBSTITUTE(SUBSTITUTE($NA108,"~","~~"),"*","~*"),"?","~?"),'DADOS_MELHORIAS'!$AG$2:$AL$113,3,FALSE),0)</f>
        <v/>
      </c>
      <c r="NS108" s="161">
        <f>IF($MS108=0,0,IF($NJ108=0,0,INDEX($X$2:$X$11,$NJ108)))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IF($NJ108=0,0,IF(INDEX($W$2:$W$11,$NJ108)="",0,IF((COUNTIF(INDEX($EL$2:$EP$13,$MO108,0),INDEX($W$2:$W$11,$NJ108))+COUNTIF(INDEX($QV$2:$QY$13,$MO108,0),INDEX($W$2:$W$11,$NJ108)))=0,1,0)))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SUBSTITUTE(SUBSTITUTE(SUBSTITUTE($MX108,"~","~~"),"*","~*"),"?","~?"),'DADOS_MELHORIAS'!$AG$2:$AL$113,4,FALSE),0)+IFERROR(VLOOKUP(SUBSTITUTE(SUBSTITUTE(SUBSTITUTE($MY108,"~","~~"),"*","~*"),"?","~?"),'DADOS_MELHORIAS'!$AG$2:$AL$113,4,FALSE),0)+IFERROR(VLOOKUP(SUBSTITUTE(SUBSTITUTE(SUBSTITUTE($MZ108,"~","~~"),"*","~*"),"?","~?"),'DADOS_MELHORIAS'!$AG$2:$AL$113,4,FALSE),0)+IFERROR(VLOOKUP(SUBSTITUTE(SUBSTITUTE(SUBSTITUTE($NA108,"~","~~"),"*","~*"),"?","~?"),'DADOS_MELHORIAS'!$AG$2:$AL$113,4,FALSE),0)</f>
        <v/>
      </c>
      <c r="OD108" s="161">
        <f>IFERROR(VLOOKUP(SUBSTITUTE(SUBSTITUTE(SUBSTITUTE($MX108,"~","~~"),"*","~*"),"?","~?"),'DADOS_MELHORIAS'!$AG$2:$AL$113,6,FALSE),0)+IFERROR(VLOOKUP(SUBSTITUTE(SUBSTITUTE(SUBSTITUTE($MY108,"~","~~"),"*","~*"),"?","~?"),'DADOS_MELHORIAS'!$AG$2:$AL$113,6,FALSE),0)+IFERROR(VLOOKUP(SUBSTITUTE(SUBSTITUTE(SUBSTITUTE($MZ108,"~","~~"),"*","~*"),"?","~?"),'DADOS_MELHORIAS'!$AG$2:$AL$113,6,FALSE),0)+IFERROR(VLOOKUP(SUBSTITUTE(SUBSTITUTE(SUBSTITUTE($NA108,"~","~~"),"*","~*"),"?","~?"),'DADOS_MELHORIAS'!$AG$2:$AL$113,6,FALSE),0)</f>
        <v/>
      </c>
      <c r="OE108" s="161">
        <f>TEXTJOIN(", ",TRUE,IF(IFERROR(VLOOKUP(SUBSTITUTE(SUBSTITUTE(SUBSTITUTE($MX108,"~","~~"),"*","~*"),"?","~?"),'DADOS_MELHORIAS'!$AG$2:$AL$113,5,FALSE),0)=1,$MX108,""),IF(IFERROR(VLOOKUP(SUBSTITUTE(SUBSTITUTE(SUBSTITUTE($MY108,"~","~~"),"*","~*"),"?","~?"),'DADOS_MELHORIAS'!$AG$2:$AL$113,5,FALSE),0)=1,$MY108,""),IF(IFERROR(VLOOKUP(SUBSTITUTE(SUBSTITUTE(SUBSTITUTE($MZ108,"~","~~"),"*","~*"),"?","~?"),'DADOS_MELHORIAS'!$AG$2:$AL$113,5,FALSE),0)=1,$MZ108,""),IF(IFERROR(VLOOKUP(SUBSTITUTE(SUBSTITUTE(SUBSTITUTE($NA108,"~","~~"),"*","~*"),"?","~?"),'DADOS_MELHORIAS'!$AG$2:$AL$113,5,FALSE),0)=1,$NA108,""))</f>
        <v/>
      </c>
      <c r="OF108" s="161">
        <f>IF($NJ108=0,0,INDEX($Y$2:$Y$11,$NJ108))</f>
        <v/>
      </c>
      <c r="OG108" s="161">
        <f>IF($NJ108=0,0,INDEX($Z$2:$Z$11,$NJ108))</f>
        <v/>
      </c>
      <c r="OH108" s="161">
        <f>IF($NJ108=0,0,INDEX($AB$2:$AB$11,$NJ108))</f>
        <v/>
      </c>
      <c r="OI108" s="161">
        <f>IFERROR(VLOOKUP(SUBSTITUTE(SUBSTITUTE(SUBSTITUTE($NB108,"~","~~"),"*","~*"),"?","~?"),'DADOS_RESTRICOES'!$M$2:$Q$54,3,FALSE),0)</f>
        <v/>
      </c>
      <c r="OJ108" s="161">
        <f>IFERROR(VLOOKUP(SUBSTITUTE(SUBSTITUTE(SUBSTITUTE($NC108,"~","~~"),"*","~*"),"?","~?"),'DADOS_RESTRICOES'!$M$2:$Q$54,3,FALSE),0)</f>
        <v/>
      </c>
      <c r="OK108" s="161">
        <f>IFERROR(VLOOKUP(SUBSTITUTE(SUBSTITUTE(SUBSTITUTE($NB108,"~","~~"),"*","~*"),"?","~?"),'DADOS_RESTRICOES'!$M$2:$Q$54,2,FALSE),"")</f>
        <v/>
      </c>
      <c r="OL108" s="161">
        <f>IFERROR(VLOOKUP(SUBSTITUTE(SUBSTITUTE(SUBSTITUTE($NC108,"~","~~"),"*","~*"),"?","~?"),'DADOS_RESTRICOES'!$M$2:$Q$54,2,FALSE),"")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f>
        <v/>
      </c>
      <c r="OT108" s="161">
        <f>COUNTIF($OI108:$OJ108,2)+$OF108</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IF($MS108=0,0,(IF(COUNTIF($RK108:$RN108,"Salto")&gt;0,1,0)+IF(COUNTIF($RK108:$RN108,"Queima")&gt;0,1,0)+IF(COUNTIF($RK108:$RN108,"Estilhaço")&gt;0,1,0))*FLOOR($PD108/2,1))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SUBSTITUTE(SUBSTITUTE(SUBSTITUTE($NB108,"~","~~"),"*","~*"),"?","~?"),'DADOS_RESTRICOES'!$M$2:$Q$54,4,FALSE),0)+IFERROR(VLOOKUP(SUBSTITUTE(SUBSTITUTE(SUBSTITUTE($NC108,"~","~~"),"*","~*"),"?","~?"),'DADOS_RESTRICOES'!$M$2:$Q$54,4,FALSE),0)&gt;1,$OK108&amp;" e "&amp;$OL108&amp;" são as duas de frequência",""),IF(AND((COUNTIF($RK108:$RN108,"Rápido")+COUNTIF($OK108:$OL108,"Rápido"))&gt;0,(COUNTIF($MX108:$NA108,"Atrasar")+COUNTIF($OK108:$OL108,"Atrasar"))&gt;0),"Rápido não entra com Atrasar",""),IF(AND((COUNTIF($RK108:$RN108,"Reação")+COUNTIF($OK108:$OL108,"Reação"))&gt;0,(COUNTIF($RK108:$RN108,"Rápido")+COUNTIF($OK108:$OL108,"Rápido"))&gt;0),"Reação não entra com Rápido",""),IF(AND((COUNTIF($RK108:$RN108,"Reação")+COUNTIF($OK108:$OL108,"Reação"))&gt;0,(COUNTIF($RK108:$RN108,"Armado")+COUNTIF($OK108:$OL108,"Armado"))&gt;0),"Reação não entra com Armado",""),IF(AND((COUNTIF($RK108:$RN108,"Reação")+COUNTIF($OK108:$OL108,"Reação"))&gt;0,(COUNTIF($MX108:$NA108,"Atrasar")+COUNTIF($OK108:$OL108,"Atrasar"))&gt;0),"Reação não entra com Atrasar",""),IF(AND((COUNTIF($RK108:$RN108,"Reação")+COUNTIF($OK108:$OL108,"Reação"))&gt;0,(COUNTIF($MX108:$NA108,"Parado")+COUNTIF($OK108:$OL108,"Parado"))&gt;0),"Reação não entra com Parado",""),IF(AND((COUNTIF($MX108:$NA108,"Atrasar")+COUNTIF($OK108:$OL108,"Atrasar"))&gt;0,(COUNTIF($MX108:$NA108,"Parado")+COUNTIF($OK108:$OL108,"Parado"))&gt;0),"Atrasar não entra com Parado",""),IF(AND((COUNTIF($RK108:$RN108,"Armado")+COUNTIF($OK108:$OL108,"Armado"))&gt;0,(COUNTIF($MX108:$NA108,"Carregar")+COUNTIF($OK108:$OL108,"Carregar"))&gt;0),"Armado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Resistência",""),IF(AND(COUNTIF($RK108:$RN108,"Inescapável")&gt;0,OR($OU108&gt;1,$OV108&gt;0)),"Inescapável não aceita outra peça",""),IF(AND($MS108&gt;0,$PD108*IF(COUNTIF($RK108:$RN108,"Remate")&gt;0,1.25,1)+$PE108&gt;4*$MS108),($PD108*IF(COUNTIF($RK108:$RN108,"Remate")&gt;0,1.25,1)+$PE108)&amp;" dados somando repetições"&amp;IF(COUNTIF($RK108:$RN108,"Remate")&gt;0," e o Remate","")&amp;": o teto da Classe "&amp;$MS108&amp;" é "&amp;4*$MS108,""))),IF(AND($MX108&lt;&gt;"",COUNTIF('DADOS_MELHORIAS'!$O$2:$O$113,SUBSTITUTE(SUBSTITUTE(SUBSTITUTE($MX108,"~","~~"),"*","~*"),"?","~?"))=0),"Melhoria não cadastrada ou com erro: "&amp;$MX108,""),IF(AND($MY108&lt;&gt;"",COUNTIF('DADOS_MELHORIAS'!$O$2:$O$113,SUBSTITUTE(SUBSTITUTE(SUBSTITUTE($MY108,"~","~~"),"*","~*"),"?","~?"))=0),"Melhoria não cadastrada ou com erro: "&amp;$MY108,""),IF(AND($MZ108&lt;&gt;"",COUNTIF('DADOS_MELHORIAS'!$O$2:$O$113,SUBSTITUTE(SUBSTITUTE(SUBSTITUTE($MZ108,"~","~~"),"*","~*"),"?","~?"))=0),"Melhoria não cadastrada ou com erro: "&amp;$MZ108,""),IF(AND($NA108&lt;&gt;"",COUNTIF('DADOS_MELHORIAS'!$O$2:$O$113,SUBSTITUTE(SUBSTITUTE(SUBSTITUTE($NA108,"~","~~"),"*","~*"),"?","~?"))=0),"Melhoria não cadastrada ou com erro: "&amp;$NA108,""),IF(AND($NB108&lt;&gt;"",COUNTIF('DADOS_RESTRICOES'!$M$2:$M$54,SUBSTITUTE(SUBSTITUTE(SUBSTITUTE($NB108,"~","~~"),"*","~*"),"?","~?"))=0),"Restrição não cadastrada ou com erro: "&amp;$NB108,""),IF(AND($NC108&lt;&gt;"",COUNTIF('DADOS_RESTRICOES'!$M$2:$M$54,SUBSTITUTE(SUBSTITUTE(SUBSTITUTE($NC108,"~","~~"),"*","~*"),"?","~?"))=0),"Restrição não cadastrada ou com erro: "&amp;$NC108,"")))</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dela",IF(COUNTIF($OK108:$OL108,"Atrasar")&gt;0,"Sua Ação Completa",IF(COUNTIF($RK108:$RN108,"Rápido")&gt;0,"Sua Bônus",IF(COUNTIF($RK108:$RN108,"Reação")&gt;0,"Sua Reação","Sua Padrão")))&amp;" + a básica dela"&amp;IF(COUNTIF($RK108:$RN108,"Reação")&gt;0," e a coletiva","")&amp;IF(COUNTIF($OK108:$OL108,"Carregar")&gt;0," · em dois turnos","")))</f>
        <v/>
      </c>
      <c r="QC108" s="161">
        <f>IF($MW108&lt;&gt;"",$MW108,IF($NJ108=0,"",INDEX($AA$2:$AA$11,$NJ108)))</f>
        <v/>
      </c>
      <c r="QD108" s="161">
        <f>IF(OR($ND108=0,$NJ108=0),"",IF(COUNTIF($RK108:$RN108,"Inescapável")&gt;0,"Automático",IF($QC108="Ataque",IF($NH108="","Ataque","Ataque "&amp;IF(($NH108+2*IF(COUNTIF($RK108:$RN108,"Precisão")&gt;0,1,0))&gt;=0,"+","−")&amp;ABS(($NH108+2*IF(COUNTIF($RK108:$RN108,"Precisão")&gt;0,1,0))))&amp;IF($OD108&gt;0," · TR"&amp;IF($NI108="",""," CD "&amp;$NI108),""),IF(LEFT($QC108,2)="TR",$QC108&amp;IF($NI108="",""," · CD "&amp;$NI108)&amp;IF(COUNTIF($RK108:$RN108,"Certeiro")&gt;0,"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COUNTIF($RK108:$RN108,"Longe")+3*COUNTIF($RK108:$RN108,"Muito Longe")</f>
        <v/>
      </c>
      <c r="QG108" s="161">
        <f>COUNTIF($RK108:$RN108,"Maior")+3*COUNTIF($RK108:$RN108,"Muito Maior")</f>
        <v/>
      </c>
      <c r="QH108" s="161">
        <f>IF($NJ108=0,0,CHOOSE(1+INDEX($AC$2:$AC$11,$NJ108),0,$QF108,$QG108,$QF108+$QG108))</f>
        <v/>
      </c>
      <c r="QI108" s="161">
        <f>IF($NJ108=0,0,CHOOSE(1+INDEX($AD$2:$AD$11,$NJ108),0,$QF108,$QG108,$QF108+$QG108))</f>
        <v/>
      </c>
      <c r="QJ108" s="161">
        <f>IF(OR($ND108=0,$NJ108=0),"",INDEX($AI$2:$AN$41,($NJ108-1)*4+IF($MS108=0,1,IF($MS108&lt;=5,2,IF($MS108=6,3,4))),1+MIN(5,$QH108))&amp;INDEX($AO$2:$AT$41,($NJ108-1)*4+IF($MS108=0,1,IF($MS108&lt;=5,2,IF($MS108=6,3,4))),1+MIN(5,$QI108))&amp;IF(INDEX($AE$2:$AE$11,$NJ108)=1,IF(COUNTIF($RK108:$RN108,"Mais Um")&gt;0," · +"&amp;COUNTIF($RK108:$RN108,"Mais Um")&amp;IF(COUNTIF($RK108:$RN108,"Mais Um")&gt;1," alvos"," alvo"),"")&amp;IF(COUNTIF($RK108:$RN108,"Rajada")&gt;0,IF($MS108=0,"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c r="RK108">
        <f>IF($MX108="","",IFERROR(VLOOKUP(SUBSTITUTE(SUBSTITUTE(SUBSTITUTE($MX108,"~","~~"),"*","~*"),"?","~?"),'DADOS_MELHORIAS'!$O$2:$X$113,10,FALSE),$MX108))</f>
        <v/>
      </c>
      <c r="RL108">
        <f>IF($MY108="","",IFERROR(VLOOKUP(SUBSTITUTE(SUBSTITUTE(SUBSTITUTE($MY108,"~","~~"),"*","~*"),"?","~?"),'DADOS_MELHORIAS'!$O$2:$X$113,10,FALSE),$MY108))</f>
        <v/>
      </c>
      <c r="RM108">
        <f>IF($MZ108="","",IFERROR(VLOOKUP(SUBSTITUTE(SUBSTITUTE(SUBSTITUTE($MZ108,"~","~~"),"*","~*"),"?","~?"),'DADOS_MELHORIAS'!$O$2:$X$113,10,FALSE),$MZ108))</f>
        <v/>
      </c>
      <c r="RN108">
        <f>IF($NA108="","",IFERROR(VLOOKUP(SUBSTITUTE(SUBSTITUTE(SUBSTITUTE($NA108,"~","~~"),"*","~*"),"?","~?"),'DADOS_MELHORIAS'!$O$2:$X$113,10,FALSE),$NA108))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IFERROR(MATCH($MU109,$V$2:$V$11,0),0)</f>
        <v/>
      </c>
      <c r="NK109" s="161">
        <f>IFERROR(VLOOKUP(SUBSTITUTE(SUBSTITUTE(SUBSTITUTE($MX109,"~","~~"),"*","~*"),"?","~?"),'DADOS_MELHORIAS'!$AG$2:$AL$113,2,FALSE),"")</f>
        <v/>
      </c>
      <c r="NL109" s="161">
        <f>IFERROR(VLOOKUP(SUBSTITUTE(SUBSTITUTE(SUBSTITUTE($MY109,"~","~~"),"*","~*"),"?","~?"),'DADOS_MELHORIAS'!$AG$2:$AL$113,2,FALSE),"")</f>
        <v/>
      </c>
      <c r="NM109" s="161">
        <f>IFERROR(VLOOKUP(SUBSTITUTE(SUBSTITUTE(SUBSTITUTE($MZ109,"~","~~"),"*","~*"),"?","~?"),'DADOS_MELHORIAS'!$AG$2:$AL$113,2,FALSE),"")</f>
        <v/>
      </c>
      <c r="NN109" s="161">
        <f>IFERROR(VLOOKUP(SUBSTITUTE(SUBSTITUTE(SUBSTITUTE($NA109,"~","~~"),"*","~*"),"?","~?"),'DADOS_MELHORIAS'!$AG$2:$AL$113,2,FALSE),"")</f>
        <v/>
      </c>
      <c r="NO109" s="161">
        <f>IFERROR(VLOOKUP(SUBSTITUTE(SUBSTITUTE(SUBSTITUTE($MX109,"~","~~"),"*","~*"),"?","~?"),'DADOS_MELHORIAS'!$AG$2:$AL$113,3,FALSE),0)</f>
        <v/>
      </c>
      <c r="NP109" s="161">
        <f>IFERROR(VLOOKUP(SUBSTITUTE(SUBSTITUTE(SUBSTITUTE($MY109,"~","~~"),"*","~*"),"?","~?"),'DADOS_MELHORIAS'!$AG$2:$AL$113,3,FALSE),0)</f>
        <v/>
      </c>
      <c r="NQ109" s="161">
        <f>IFERROR(VLOOKUP(SUBSTITUTE(SUBSTITUTE(SUBSTITUTE($MZ109,"~","~~"),"*","~*"),"?","~?"),'DADOS_MELHORIAS'!$AG$2:$AL$113,3,FALSE),0)</f>
        <v/>
      </c>
      <c r="NR109" s="161">
        <f>IFERROR(VLOOKUP(SUBSTITUTE(SUBSTITUTE(SUBSTITUTE($NA109,"~","~~"),"*","~*"),"?","~?"),'DADOS_MELHORIAS'!$AG$2:$AL$113,3,FALSE),0)</f>
        <v/>
      </c>
      <c r="NS109" s="161">
        <f>IF($MS109=0,0,IF($NJ109=0,0,INDEX($X$2:$X$11,$NJ109)))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IF($NJ109=0,0,IF(INDEX($W$2:$W$11,$NJ109)="",0,IF((COUNTIF(INDEX($EL$2:$EP$13,$MO109,0),INDEX($W$2:$W$11,$NJ109))+COUNTIF(INDEX($QV$2:$QY$13,$MO109,0),INDEX($W$2:$W$11,$NJ109)))=0,1,0)))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SUBSTITUTE(SUBSTITUTE(SUBSTITUTE($MX109,"~","~~"),"*","~*"),"?","~?"),'DADOS_MELHORIAS'!$AG$2:$AL$113,4,FALSE),0)+IFERROR(VLOOKUP(SUBSTITUTE(SUBSTITUTE(SUBSTITUTE($MY109,"~","~~"),"*","~*"),"?","~?"),'DADOS_MELHORIAS'!$AG$2:$AL$113,4,FALSE),0)+IFERROR(VLOOKUP(SUBSTITUTE(SUBSTITUTE(SUBSTITUTE($MZ109,"~","~~"),"*","~*"),"?","~?"),'DADOS_MELHORIAS'!$AG$2:$AL$113,4,FALSE),0)+IFERROR(VLOOKUP(SUBSTITUTE(SUBSTITUTE(SUBSTITUTE($NA109,"~","~~"),"*","~*"),"?","~?"),'DADOS_MELHORIAS'!$AG$2:$AL$113,4,FALSE),0)</f>
        <v/>
      </c>
      <c r="OD109" s="161">
        <f>IFERROR(VLOOKUP(SUBSTITUTE(SUBSTITUTE(SUBSTITUTE($MX109,"~","~~"),"*","~*"),"?","~?"),'DADOS_MELHORIAS'!$AG$2:$AL$113,6,FALSE),0)+IFERROR(VLOOKUP(SUBSTITUTE(SUBSTITUTE(SUBSTITUTE($MY109,"~","~~"),"*","~*"),"?","~?"),'DADOS_MELHORIAS'!$AG$2:$AL$113,6,FALSE),0)+IFERROR(VLOOKUP(SUBSTITUTE(SUBSTITUTE(SUBSTITUTE($MZ109,"~","~~"),"*","~*"),"?","~?"),'DADOS_MELHORIAS'!$AG$2:$AL$113,6,FALSE),0)+IFERROR(VLOOKUP(SUBSTITUTE(SUBSTITUTE(SUBSTITUTE($NA109,"~","~~"),"*","~*"),"?","~?"),'DADOS_MELHORIAS'!$AG$2:$AL$113,6,FALSE),0)</f>
        <v/>
      </c>
      <c r="OE109" s="161">
        <f>TEXTJOIN(", ",TRUE,IF(IFERROR(VLOOKUP(SUBSTITUTE(SUBSTITUTE(SUBSTITUTE($MX109,"~","~~"),"*","~*"),"?","~?"),'DADOS_MELHORIAS'!$AG$2:$AL$113,5,FALSE),0)=1,$MX109,""),IF(IFERROR(VLOOKUP(SUBSTITUTE(SUBSTITUTE(SUBSTITUTE($MY109,"~","~~"),"*","~*"),"?","~?"),'DADOS_MELHORIAS'!$AG$2:$AL$113,5,FALSE),0)=1,$MY109,""),IF(IFERROR(VLOOKUP(SUBSTITUTE(SUBSTITUTE(SUBSTITUTE($MZ109,"~","~~"),"*","~*"),"?","~?"),'DADOS_MELHORIAS'!$AG$2:$AL$113,5,FALSE),0)=1,$MZ109,""),IF(IFERROR(VLOOKUP(SUBSTITUTE(SUBSTITUTE(SUBSTITUTE($NA109,"~","~~"),"*","~*"),"?","~?"),'DADOS_MELHORIAS'!$AG$2:$AL$113,5,FALSE),0)=1,$NA109,""))</f>
        <v/>
      </c>
      <c r="OF109" s="161">
        <f>IF($NJ109=0,0,INDEX($Y$2:$Y$11,$NJ109))</f>
        <v/>
      </c>
      <c r="OG109" s="161">
        <f>IF($NJ109=0,0,INDEX($Z$2:$Z$11,$NJ109))</f>
        <v/>
      </c>
      <c r="OH109" s="161">
        <f>IF($NJ109=0,0,INDEX($AB$2:$AB$11,$NJ109))</f>
        <v/>
      </c>
      <c r="OI109" s="161">
        <f>IFERROR(VLOOKUP(SUBSTITUTE(SUBSTITUTE(SUBSTITUTE($NB109,"~","~~"),"*","~*"),"?","~?"),'DADOS_RESTRICOES'!$M$2:$Q$54,3,FALSE),0)</f>
        <v/>
      </c>
      <c r="OJ109" s="161">
        <f>IFERROR(VLOOKUP(SUBSTITUTE(SUBSTITUTE(SUBSTITUTE($NC109,"~","~~"),"*","~*"),"?","~?"),'DADOS_RESTRICOES'!$M$2:$Q$54,3,FALSE),0)</f>
        <v/>
      </c>
      <c r="OK109" s="161">
        <f>IFERROR(VLOOKUP(SUBSTITUTE(SUBSTITUTE(SUBSTITUTE($NB109,"~","~~"),"*","~*"),"?","~?"),'DADOS_RESTRICOES'!$M$2:$Q$54,2,FALSE),"")</f>
        <v/>
      </c>
      <c r="OL109" s="161">
        <f>IFERROR(VLOOKUP(SUBSTITUTE(SUBSTITUTE(SUBSTITUTE($NC109,"~","~~"),"*","~*"),"?","~?"),'DADOS_RESTRICOES'!$M$2:$Q$54,2,FALSE),"")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f>
        <v/>
      </c>
      <c r="OT109" s="161">
        <f>COUNTIF($OI109:$OJ109,2)+$OF109</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IF($MS109=0,0,(IF(COUNTIF($RK109:$RN109,"Salto")&gt;0,1,0)+IF(COUNTIF($RK109:$RN109,"Queima")&gt;0,1,0)+IF(COUNTIF($RK109:$RN109,"Estilhaço")&gt;0,1,0))*FLOOR($PD109/2,1))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SUBSTITUTE(SUBSTITUTE(SUBSTITUTE($NB109,"~","~~"),"*","~*"),"?","~?"),'DADOS_RESTRICOES'!$M$2:$Q$54,4,FALSE),0)+IFERROR(VLOOKUP(SUBSTITUTE(SUBSTITUTE(SUBSTITUTE($NC109,"~","~~"),"*","~*"),"?","~?"),'DADOS_RESTRICOES'!$M$2:$Q$54,4,FALSE),0)&gt;1,$OK109&amp;" e "&amp;$OL109&amp;" são as duas de frequência",""),IF(AND((COUNTIF($RK109:$RN109,"Rápido")+COUNTIF($OK109:$OL109,"Rápido"))&gt;0,(COUNTIF($MX109:$NA109,"Atrasar")+COUNTIF($OK109:$OL109,"Atrasar"))&gt;0),"Rápido não entra com Atrasar",""),IF(AND((COUNTIF($RK109:$RN109,"Reação")+COUNTIF($OK109:$OL109,"Reação"))&gt;0,(COUNTIF($RK109:$RN109,"Rápido")+COUNTIF($OK109:$OL109,"Rápido"))&gt;0),"Reação não entra com Rápido",""),IF(AND((COUNTIF($RK109:$RN109,"Reação")+COUNTIF($OK109:$OL109,"Reação"))&gt;0,(COUNTIF($RK109:$RN109,"Armado")+COUNTIF($OK109:$OL109,"Armado"))&gt;0),"Reação não entra com Armado",""),IF(AND((COUNTIF($RK109:$RN109,"Reação")+COUNTIF($OK109:$OL109,"Reação"))&gt;0,(COUNTIF($MX109:$NA109,"Atrasar")+COUNTIF($OK109:$OL109,"Atrasar"))&gt;0),"Reação não entra com Atrasar",""),IF(AND((COUNTIF($RK109:$RN109,"Reação")+COUNTIF($OK109:$OL109,"Reação"))&gt;0,(COUNTIF($MX109:$NA109,"Parado")+COUNTIF($OK109:$OL109,"Parado"))&gt;0),"Reação não entra com Parado",""),IF(AND((COUNTIF($MX109:$NA109,"Atrasar")+COUNTIF($OK109:$OL109,"Atrasar"))&gt;0,(COUNTIF($MX109:$NA109,"Parado")+COUNTIF($OK109:$OL109,"Parado"))&gt;0),"Atrasar não entra com Parado",""),IF(AND((COUNTIF($RK109:$RN109,"Armado")+COUNTIF($OK109:$OL109,"Armado"))&gt;0,(COUNTIF($MX109:$NA109,"Carregar")+COUNTIF($OK109:$OL109,"Carregar"))&gt;0),"Armado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Resistência",""),IF(AND(COUNTIF($RK109:$RN109,"Inescapável")&gt;0,OR($OU109&gt;1,$OV109&gt;0)),"Inescapável não aceita outra peça",""),IF(AND($MS109&gt;0,$PD109*IF(COUNTIF($RK109:$RN109,"Remate")&gt;0,1.25,1)+$PE109&gt;4*$MS109),($PD109*IF(COUNTIF($RK109:$RN109,"Remate")&gt;0,1.25,1)+$PE109)&amp;" dados somando repetições"&amp;IF(COUNTIF($RK109:$RN109,"Remate")&gt;0," e o Remate","")&amp;": o teto da Classe "&amp;$MS109&amp;" é "&amp;4*$MS109,""))),IF(AND($MX109&lt;&gt;"",COUNTIF('DADOS_MELHORIAS'!$O$2:$O$113,SUBSTITUTE(SUBSTITUTE(SUBSTITUTE($MX109,"~","~~"),"*","~*"),"?","~?"))=0),"Melhoria não cadastrada ou com erro: "&amp;$MX109,""),IF(AND($MY109&lt;&gt;"",COUNTIF('DADOS_MELHORIAS'!$O$2:$O$113,SUBSTITUTE(SUBSTITUTE(SUBSTITUTE($MY109,"~","~~"),"*","~*"),"?","~?"))=0),"Melhoria não cadastrada ou com erro: "&amp;$MY109,""),IF(AND($MZ109&lt;&gt;"",COUNTIF('DADOS_MELHORIAS'!$O$2:$O$113,SUBSTITUTE(SUBSTITUTE(SUBSTITUTE($MZ109,"~","~~"),"*","~*"),"?","~?"))=0),"Melhoria não cadastrada ou com erro: "&amp;$MZ109,""),IF(AND($NA109&lt;&gt;"",COUNTIF('DADOS_MELHORIAS'!$O$2:$O$113,SUBSTITUTE(SUBSTITUTE(SUBSTITUTE($NA109,"~","~~"),"*","~*"),"?","~?"))=0),"Melhoria não cadastrada ou com erro: "&amp;$NA109,""),IF(AND($NB109&lt;&gt;"",COUNTIF('DADOS_RESTRICOES'!$M$2:$M$54,SUBSTITUTE(SUBSTITUTE(SUBSTITUTE($NB109,"~","~~"),"*","~*"),"?","~?"))=0),"Restrição não cadastrada ou com erro: "&amp;$NB109,""),IF(AND($NC109&lt;&gt;"",COUNTIF('DADOS_RESTRICOES'!$M$2:$M$54,SUBSTITUTE(SUBSTITUTE(SUBSTITUTE($NC109,"~","~~"),"*","~*"),"?","~?"))=0),"Restrição não cadastrada ou com erro: "&amp;$NC109,"")))</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dela",IF(COUNTIF($OK109:$OL109,"Atrasar")&gt;0,"Sua Ação Completa",IF(COUNTIF($RK109:$RN109,"Rápido")&gt;0,"Sua Bônus",IF(COUNTIF($RK109:$RN109,"Reação")&gt;0,"Sua Reação","Sua Padrão")))&amp;" + a básica dela"&amp;IF(COUNTIF($RK109:$RN109,"Reação")&gt;0," e a coletiva","")&amp;IF(COUNTIF($OK109:$OL109,"Carregar")&gt;0," · em dois turnos","")))</f>
        <v/>
      </c>
      <c r="QC109" s="161">
        <f>IF($MW109&lt;&gt;"",$MW109,IF($NJ109=0,"",INDEX($AA$2:$AA$11,$NJ109)))</f>
        <v/>
      </c>
      <c r="QD109" s="161">
        <f>IF(OR($ND109=0,$NJ109=0),"",IF(COUNTIF($RK109:$RN109,"Inescapável")&gt;0,"Automático",IF($QC109="Ataque",IF($NH109="","Ataque","Ataque "&amp;IF(($NH109+2*IF(COUNTIF($RK109:$RN109,"Precisão")&gt;0,1,0))&gt;=0,"+","−")&amp;ABS(($NH109+2*IF(COUNTIF($RK109:$RN109,"Precisão")&gt;0,1,0))))&amp;IF($OD109&gt;0," · TR"&amp;IF($NI109="",""," CD "&amp;$NI109),""),IF(LEFT($QC109,2)="TR",$QC109&amp;IF($NI109="",""," · CD "&amp;$NI109)&amp;IF(COUNTIF($RK109:$RN109,"Certeiro")&gt;0,"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COUNTIF($RK109:$RN109,"Longe")+3*COUNTIF($RK109:$RN109,"Muito Longe")</f>
        <v/>
      </c>
      <c r="QG109" s="161">
        <f>COUNTIF($RK109:$RN109,"Maior")+3*COUNTIF($RK109:$RN109,"Muito Maior")</f>
        <v/>
      </c>
      <c r="QH109" s="161">
        <f>IF($NJ109=0,0,CHOOSE(1+INDEX($AC$2:$AC$11,$NJ109),0,$QF109,$QG109,$QF109+$QG109))</f>
        <v/>
      </c>
      <c r="QI109" s="161">
        <f>IF($NJ109=0,0,CHOOSE(1+INDEX($AD$2:$AD$11,$NJ109),0,$QF109,$QG109,$QF109+$QG109))</f>
        <v/>
      </c>
      <c r="QJ109" s="161">
        <f>IF(OR($ND109=0,$NJ109=0),"",INDEX($AI$2:$AN$41,($NJ109-1)*4+IF($MS109=0,1,IF($MS109&lt;=5,2,IF($MS109=6,3,4))),1+MIN(5,$QH109))&amp;INDEX($AO$2:$AT$41,($NJ109-1)*4+IF($MS109=0,1,IF($MS109&lt;=5,2,IF($MS109=6,3,4))),1+MIN(5,$QI109))&amp;IF(INDEX($AE$2:$AE$11,$NJ109)=1,IF(COUNTIF($RK109:$RN109,"Mais Um")&gt;0," · +"&amp;COUNTIF($RK109:$RN109,"Mais Um")&amp;IF(COUNTIF($RK109:$RN109,"Mais Um")&gt;1," alvos"," alvo"),"")&amp;IF(COUNTIF($RK109:$RN109,"Rajada")&gt;0,IF($MS109=0,"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c r="RK109">
        <f>IF($MX109="","",IFERROR(VLOOKUP(SUBSTITUTE(SUBSTITUTE(SUBSTITUTE($MX109,"~","~~"),"*","~*"),"?","~?"),'DADOS_MELHORIAS'!$O$2:$X$113,10,FALSE),$MX109))</f>
        <v/>
      </c>
      <c r="RL109">
        <f>IF($MY109="","",IFERROR(VLOOKUP(SUBSTITUTE(SUBSTITUTE(SUBSTITUTE($MY109,"~","~~"),"*","~*"),"?","~?"),'DADOS_MELHORIAS'!$O$2:$X$113,10,FALSE),$MY109))</f>
        <v/>
      </c>
      <c r="RM109">
        <f>IF($MZ109="","",IFERROR(VLOOKUP(SUBSTITUTE(SUBSTITUTE(SUBSTITUTE($MZ109,"~","~~"),"*","~*"),"?","~?"),'DADOS_MELHORIAS'!$O$2:$X$113,10,FALSE),$MZ109))</f>
        <v/>
      </c>
      <c r="RN109">
        <f>IF($NA109="","",IFERROR(VLOOKUP(SUBSTITUTE(SUBSTITUTE(SUBSTITUTE($NA109,"~","~~"),"*","~*"),"?","~?"),'DADOS_MELHORIAS'!$O$2:$X$113,10,FALSE),$NA109))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IFERROR(MATCH($MU110,$V$2:$V$11,0),0)</f>
        <v/>
      </c>
      <c r="NK110" s="161">
        <f>IFERROR(VLOOKUP(SUBSTITUTE(SUBSTITUTE(SUBSTITUTE($MX110,"~","~~"),"*","~*"),"?","~?"),'DADOS_MELHORIAS'!$AG$2:$AL$113,2,FALSE),"")</f>
        <v/>
      </c>
      <c r="NL110" s="161">
        <f>IFERROR(VLOOKUP(SUBSTITUTE(SUBSTITUTE(SUBSTITUTE($MY110,"~","~~"),"*","~*"),"?","~?"),'DADOS_MELHORIAS'!$AG$2:$AL$113,2,FALSE),"")</f>
        <v/>
      </c>
      <c r="NM110" s="161">
        <f>IFERROR(VLOOKUP(SUBSTITUTE(SUBSTITUTE(SUBSTITUTE($MZ110,"~","~~"),"*","~*"),"?","~?"),'DADOS_MELHORIAS'!$AG$2:$AL$113,2,FALSE),"")</f>
        <v/>
      </c>
      <c r="NN110" s="161">
        <f>IFERROR(VLOOKUP(SUBSTITUTE(SUBSTITUTE(SUBSTITUTE($NA110,"~","~~"),"*","~*"),"?","~?"),'DADOS_MELHORIAS'!$AG$2:$AL$113,2,FALSE),"")</f>
        <v/>
      </c>
      <c r="NO110" s="161">
        <f>IFERROR(VLOOKUP(SUBSTITUTE(SUBSTITUTE(SUBSTITUTE($MX110,"~","~~"),"*","~*"),"?","~?"),'DADOS_MELHORIAS'!$AG$2:$AL$113,3,FALSE),0)</f>
        <v/>
      </c>
      <c r="NP110" s="161">
        <f>IFERROR(VLOOKUP(SUBSTITUTE(SUBSTITUTE(SUBSTITUTE($MY110,"~","~~"),"*","~*"),"?","~?"),'DADOS_MELHORIAS'!$AG$2:$AL$113,3,FALSE),0)</f>
        <v/>
      </c>
      <c r="NQ110" s="161">
        <f>IFERROR(VLOOKUP(SUBSTITUTE(SUBSTITUTE(SUBSTITUTE($MZ110,"~","~~"),"*","~*"),"?","~?"),'DADOS_MELHORIAS'!$AG$2:$AL$113,3,FALSE),0)</f>
        <v/>
      </c>
      <c r="NR110" s="161">
        <f>IFERROR(VLOOKUP(SUBSTITUTE(SUBSTITUTE(SUBSTITUTE($NA110,"~","~~"),"*","~*"),"?","~?"),'DADOS_MELHORIAS'!$AG$2:$AL$113,3,FALSE),0)</f>
        <v/>
      </c>
      <c r="NS110" s="161">
        <f>IF($MS110=0,0,IF($NJ110=0,0,INDEX($X$2:$X$11,$NJ110)))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IF($NJ110=0,0,IF(INDEX($W$2:$W$11,$NJ110)="",0,IF((COUNTIF(INDEX($EL$2:$EP$13,$MO110,0),INDEX($W$2:$W$11,$NJ110))+COUNTIF(INDEX($QV$2:$QY$13,$MO110,0),INDEX($W$2:$W$11,$NJ110)))=0,1,0)))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SUBSTITUTE(SUBSTITUTE(SUBSTITUTE($MX110,"~","~~"),"*","~*"),"?","~?"),'DADOS_MELHORIAS'!$AG$2:$AL$113,4,FALSE),0)+IFERROR(VLOOKUP(SUBSTITUTE(SUBSTITUTE(SUBSTITUTE($MY110,"~","~~"),"*","~*"),"?","~?"),'DADOS_MELHORIAS'!$AG$2:$AL$113,4,FALSE),0)+IFERROR(VLOOKUP(SUBSTITUTE(SUBSTITUTE(SUBSTITUTE($MZ110,"~","~~"),"*","~*"),"?","~?"),'DADOS_MELHORIAS'!$AG$2:$AL$113,4,FALSE),0)+IFERROR(VLOOKUP(SUBSTITUTE(SUBSTITUTE(SUBSTITUTE($NA110,"~","~~"),"*","~*"),"?","~?"),'DADOS_MELHORIAS'!$AG$2:$AL$113,4,FALSE),0)</f>
        <v/>
      </c>
      <c r="OD110" s="161">
        <f>IFERROR(VLOOKUP(SUBSTITUTE(SUBSTITUTE(SUBSTITUTE($MX110,"~","~~"),"*","~*"),"?","~?"),'DADOS_MELHORIAS'!$AG$2:$AL$113,6,FALSE),0)+IFERROR(VLOOKUP(SUBSTITUTE(SUBSTITUTE(SUBSTITUTE($MY110,"~","~~"),"*","~*"),"?","~?"),'DADOS_MELHORIAS'!$AG$2:$AL$113,6,FALSE),0)+IFERROR(VLOOKUP(SUBSTITUTE(SUBSTITUTE(SUBSTITUTE($MZ110,"~","~~"),"*","~*"),"?","~?"),'DADOS_MELHORIAS'!$AG$2:$AL$113,6,FALSE),0)+IFERROR(VLOOKUP(SUBSTITUTE(SUBSTITUTE(SUBSTITUTE($NA110,"~","~~"),"*","~*"),"?","~?"),'DADOS_MELHORIAS'!$AG$2:$AL$113,6,FALSE),0)</f>
        <v/>
      </c>
      <c r="OE110" s="161">
        <f>TEXTJOIN(", ",TRUE,IF(IFERROR(VLOOKUP(SUBSTITUTE(SUBSTITUTE(SUBSTITUTE($MX110,"~","~~"),"*","~*"),"?","~?"),'DADOS_MELHORIAS'!$AG$2:$AL$113,5,FALSE),0)=1,$MX110,""),IF(IFERROR(VLOOKUP(SUBSTITUTE(SUBSTITUTE(SUBSTITUTE($MY110,"~","~~"),"*","~*"),"?","~?"),'DADOS_MELHORIAS'!$AG$2:$AL$113,5,FALSE),0)=1,$MY110,""),IF(IFERROR(VLOOKUP(SUBSTITUTE(SUBSTITUTE(SUBSTITUTE($MZ110,"~","~~"),"*","~*"),"?","~?"),'DADOS_MELHORIAS'!$AG$2:$AL$113,5,FALSE),0)=1,$MZ110,""),IF(IFERROR(VLOOKUP(SUBSTITUTE(SUBSTITUTE(SUBSTITUTE($NA110,"~","~~"),"*","~*"),"?","~?"),'DADOS_MELHORIAS'!$AG$2:$AL$113,5,FALSE),0)=1,$NA110,""))</f>
        <v/>
      </c>
      <c r="OF110" s="161">
        <f>IF($NJ110=0,0,INDEX($Y$2:$Y$11,$NJ110))</f>
        <v/>
      </c>
      <c r="OG110" s="161">
        <f>IF($NJ110=0,0,INDEX($Z$2:$Z$11,$NJ110))</f>
        <v/>
      </c>
      <c r="OH110" s="161">
        <f>IF($NJ110=0,0,INDEX($AB$2:$AB$11,$NJ110))</f>
        <v/>
      </c>
      <c r="OI110" s="161">
        <f>IFERROR(VLOOKUP(SUBSTITUTE(SUBSTITUTE(SUBSTITUTE($NB110,"~","~~"),"*","~*"),"?","~?"),'DADOS_RESTRICOES'!$M$2:$Q$54,3,FALSE),0)</f>
        <v/>
      </c>
      <c r="OJ110" s="161">
        <f>IFERROR(VLOOKUP(SUBSTITUTE(SUBSTITUTE(SUBSTITUTE($NC110,"~","~~"),"*","~*"),"?","~?"),'DADOS_RESTRICOES'!$M$2:$Q$54,3,FALSE),0)</f>
        <v/>
      </c>
      <c r="OK110" s="161">
        <f>IFERROR(VLOOKUP(SUBSTITUTE(SUBSTITUTE(SUBSTITUTE($NB110,"~","~~"),"*","~*"),"?","~?"),'DADOS_RESTRICOES'!$M$2:$Q$54,2,FALSE),"")</f>
        <v/>
      </c>
      <c r="OL110" s="161">
        <f>IFERROR(VLOOKUP(SUBSTITUTE(SUBSTITUTE(SUBSTITUTE($NC110,"~","~~"),"*","~*"),"?","~?"),'DADOS_RESTRICOES'!$M$2:$Q$54,2,FALSE),"")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f>
        <v/>
      </c>
      <c r="OT110" s="161">
        <f>COUNTIF($OI110:$OJ110,2)+$OF110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IF($MS110=0,0,(IF(COUNTIF($RK110:$RN110,"Salto")&gt;0,1,0)+IF(COUNTIF($RK110:$RN110,"Queima")&gt;0,1,0)+IF(COUNTIF($RK110:$RN110,"Estilhaço")&gt;0,1,0))*FLOOR($PD110/2,1))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SUBSTITUTE(SUBSTITUTE(SUBSTITUTE($NB110,"~","~~"),"*","~*"),"?","~?"),'DADOS_RESTRICOES'!$M$2:$Q$54,4,FALSE),0)+IFERROR(VLOOKUP(SUBSTITUTE(SUBSTITUTE(SUBSTITUTE($NC110,"~","~~"),"*","~*"),"?","~?"),'DADOS_RESTRICOES'!$M$2:$Q$54,4,FALSE),0)&gt;1,$OK110&amp;" e "&amp;$OL110&amp;" são as duas de frequência",""),IF(AND((COUNTIF($RK110:$RN110,"Rápido")+COUNTIF($OK110:$OL110,"Rápido"))&gt;0,(COUNTIF($MX110:$NA110,"Atrasar")+COUNTIF($OK110:$OL110,"Atrasar"))&gt;0),"Rápido não entra com Atrasar",""),IF(AND((COUNTIF($RK110:$RN110,"Reação")+COUNTIF($OK110:$OL110,"Reação"))&gt;0,(COUNTIF($RK110:$RN110,"Rápido")+COUNTIF($OK110:$OL110,"Rápido"))&gt;0),"Reação não entra com Rápido",""),IF(AND((COUNTIF($RK110:$RN110,"Reação")+COUNTIF($OK110:$OL110,"Reação"))&gt;0,(COUNTIF($RK110:$RN110,"Armado")+COUNTIF($OK110:$OL110,"Armado"))&gt;0),"Reação não entra com Armado",""),IF(AND((COUNTIF($RK110:$RN110,"Reação")+COUNTIF($OK110:$OL110,"Reação"))&gt;0,(COUNTIF($MX110:$NA110,"Atrasar")+COUNTIF($OK110:$OL110,"Atrasar"))&gt;0),"Reação não entra com Atrasar",""),IF(AND((COUNTIF($RK110:$RN110,"Reação")+COUNTIF($OK110:$OL110,"Reação"))&gt;0,(COUNTIF($MX110:$NA110,"Parado")+COUNTIF($OK110:$OL110,"Parado"))&gt;0),"Reação não entra com Parado",""),IF(AND((COUNTIF($MX110:$NA110,"Atrasar")+COUNTIF($OK110:$OL110,"Atrasar"))&gt;0,(COUNTIF($MX110:$NA110,"Parado")+COUNTIF($OK110:$OL110,"Parado"))&gt;0),"Atrasar não entra com Parado",""),IF(AND((COUNTIF($RK110:$RN110,"Armado")+COUNTIF($OK110:$OL110,"Armado"))&gt;0,(COUNTIF($MX110:$NA110,"Carregar")+COUNTIF($OK110:$OL110,"Carregar"))&gt;0),"Armado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Resistência",""),IF(AND(COUNTIF($RK110:$RN110,"Inescapável")&gt;0,OR($OU110&gt;1,$OV110&gt;0)),"Inescapável não aceita outra peça",""),IF(AND($MS110&gt;0,$PD110*IF(COUNTIF($RK110:$RN110,"Remate")&gt;0,1.25,1)+$PE110&gt;4*$MS110),($PD110*IF(COUNTIF($RK110:$RN110,"Remate")&gt;0,1.25,1)+$PE110)&amp;" dados somando repetições"&amp;IF(COUNTIF($RK110:$RN110,"Remate")&gt;0," e o Remate","")&amp;": o teto da Classe "&amp;$MS110&amp;" é "&amp;4*$MS110,""))),IF(AND($MX110&lt;&gt;"",COUNTIF('DADOS_MELHORIAS'!$O$2:$O$113,SUBSTITUTE(SUBSTITUTE(SUBSTITUTE($MX110,"~","~~"),"*","~*"),"?","~?"))=0),"Melhoria não cadastrada ou com erro: "&amp;$MX110,""),IF(AND($MY110&lt;&gt;"",COUNTIF('DADOS_MELHORIAS'!$O$2:$O$113,SUBSTITUTE(SUBSTITUTE(SUBSTITUTE($MY110,"~","~~"),"*","~*"),"?","~?"))=0),"Melhoria não cadastrada ou com erro: "&amp;$MY110,""),IF(AND($MZ110&lt;&gt;"",COUNTIF('DADOS_MELHORIAS'!$O$2:$O$113,SUBSTITUTE(SUBSTITUTE(SUBSTITUTE($MZ110,"~","~~"),"*","~*"),"?","~?"))=0),"Melhoria não cadastrada ou com erro: "&amp;$MZ110,""),IF(AND($NA110&lt;&gt;"",COUNTIF('DADOS_MELHORIAS'!$O$2:$O$113,SUBSTITUTE(SUBSTITUTE(SUBSTITUTE($NA110,"~","~~"),"*","~*"),"?","~?"))=0),"Melhoria não cadastrada ou com erro: "&amp;$NA110,""),IF(AND($NB110&lt;&gt;"",COUNTIF('DADOS_RESTRICOES'!$M$2:$M$54,SUBSTITUTE(SUBSTITUTE(SUBSTITUTE($NB110,"~","~~"),"*","~*"),"?","~?"))=0),"Restrição não cadastrada ou com erro: "&amp;$NB110,""),IF(AND($NC110&lt;&gt;"",COUNTIF('DADOS_RESTRICOES'!$M$2:$M$54,SUBSTITUTE(SUBSTITUTE(SUBSTITUTE($NC110,"~","~~"),"*","~*"),"?","~?"))=0),"Restrição não cadastrada ou com erro: "&amp;$NC110,"")))</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dela",IF(COUNTIF($OK110:$OL110,"Atrasar")&gt;0,"Sua Ação Completa",IF(COUNTIF($RK110:$RN110,"Rápido")&gt;0,"Sua Bônus",IF(COUNTIF($RK110:$RN110,"Reação")&gt;0,"Sua Reação","Sua Padrão")))&amp;" + a básica dela"&amp;IF(COUNTIF($RK110:$RN110,"Reação")&gt;0," e a coletiva","")&amp;IF(COUNTIF($OK110:$OL110,"Carregar")&gt;0," · em dois turnos","")))</f>
        <v/>
      </c>
      <c r="QC110" s="161">
        <f>IF($MW110&lt;&gt;"",$MW110,IF($NJ110=0,"",INDEX($AA$2:$AA$11,$NJ110)))</f>
        <v/>
      </c>
      <c r="QD110" s="161">
        <f>IF(OR($ND110=0,$NJ110=0),"",IF(COUNTIF($RK110:$RN110,"Inescapável")&gt;0,"Automático",IF($QC110="Ataque",IF($NH110="","Ataque","Ataque "&amp;IF(($NH110+2*IF(COUNTIF($RK110:$RN110,"Precisão")&gt;0,1,0))&gt;=0,"+","−")&amp;ABS(($NH110+2*IF(COUNTIF($RK110:$RN110,"Precisão")&gt;0,1,0))))&amp;IF($OD110&gt;0," · TR"&amp;IF($NI110="",""," CD "&amp;$NI110),""),IF(LEFT($QC110,2)="TR",$QC110&amp;IF($NI110="",""," · CD "&amp;$NI110)&amp;IF(COUNTIF($RK110:$RN110,"Certeiro")&gt;0,"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COUNTIF($RK110:$RN110,"Longe")+3*COUNTIF($RK110:$RN110,"Muito Longe")</f>
        <v/>
      </c>
      <c r="QG110" s="161">
        <f>COUNTIF($RK110:$RN110,"Maior")+3*COUNTIF($RK110:$RN110,"Muito Maior")</f>
        <v/>
      </c>
      <c r="QH110" s="161">
        <f>IF($NJ110=0,0,CHOOSE(1+INDEX($AC$2:$AC$11,$NJ110),0,$QF110,$QG110,$QF110+$QG110))</f>
        <v/>
      </c>
      <c r="QI110" s="161">
        <f>IF($NJ110=0,0,CHOOSE(1+INDEX($AD$2:$AD$11,$NJ110),0,$QF110,$QG110,$QF110+$QG110))</f>
        <v/>
      </c>
      <c r="QJ110" s="161">
        <f>IF(OR($ND110=0,$NJ110=0),"",INDEX($AI$2:$AN$41,($NJ110-1)*4+IF($MS110=0,1,IF($MS110&lt;=5,2,IF($MS110=6,3,4))),1+MIN(5,$QH110))&amp;INDEX($AO$2:$AT$41,($NJ110-1)*4+IF($MS110=0,1,IF($MS110&lt;=5,2,IF($MS110=6,3,4))),1+MIN(5,$QI110))&amp;IF(INDEX($AE$2:$AE$11,$NJ110)=1,IF(COUNTIF($RK110:$RN110,"Mais Um")&gt;0," · +"&amp;COUNTIF($RK110:$RN110,"Mais Um")&amp;IF(COUNTIF($RK110:$RN110,"Mais Um")&gt;1," alvos"," alvo"),"")&amp;IF(COUNTIF($RK110:$RN110,"Rajada")&gt;0,IF($MS110=0,"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c r="RK110">
        <f>IF($MX110="","",IFERROR(VLOOKUP(SUBSTITUTE(SUBSTITUTE(SUBSTITUTE($MX110,"~","~~"),"*","~*"),"?","~?"),'DADOS_MELHORIAS'!$O$2:$X$113,10,FALSE),$MX110))</f>
        <v/>
      </c>
      <c r="RL110">
        <f>IF($MY110="","",IFERROR(VLOOKUP(SUBSTITUTE(SUBSTITUTE(SUBSTITUTE($MY110,"~","~~"),"*","~*"),"?","~?"),'DADOS_MELHORIAS'!$O$2:$X$113,10,FALSE),$MY110))</f>
        <v/>
      </c>
      <c r="RM110">
        <f>IF($MZ110="","",IFERROR(VLOOKUP(SUBSTITUTE(SUBSTITUTE(SUBSTITUTE($MZ110,"~","~~"),"*","~*"),"?","~?"),'DADOS_MELHORIAS'!$O$2:$X$113,10,FALSE),$MZ110))</f>
        <v/>
      </c>
      <c r="RN110">
        <f>IF($NA110="","",IFERROR(VLOOKUP(SUBSTITUTE(SUBSTITUTE(SUBSTITUTE($NA110,"~","~~"),"*","~*"),"?","~?"),'DADOS_MELHORIAS'!$O$2:$X$113,10,FALSE),$NA110))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IFERROR(MATCH($MU111,$V$2:$V$11,0),0)</f>
        <v/>
      </c>
      <c r="NK111" s="161">
        <f>IFERROR(VLOOKUP(SUBSTITUTE(SUBSTITUTE(SUBSTITUTE($MX111,"~","~~"),"*","~*"),"?","~?"),'DADOS_MELHORIAS'!$AG$2:$AL$113,2,FALSE),"")</f>
        <v/>
      </c>
      <c r="NL111" s="161">
        <f>IFERROR(VLOOKUP(SUBSTITUTE(SUBSTITUTE(SUBSTITUTE($MY111,"~","~~"),"*","~*"),"?","~?"),'DADOS_MELHORIAS'!$AG$2:$AL$113,2,FALSE),"")</f>
        <v/>
      </c>
      <c r="NM111" s="161">
        <f>IFERROR(VLOOKUP(SUBSTITUTE(SUBSTITUTE(SUBSTITUTE($MZ111,"~","~~"),"*","~*"),"?","~?"),'DADOS_MELHORIAS'!$AG$2:$AL$113,2,FALSE),"")</f>
        <v/>
      </c>
      <c r="NN111" s="161">
        <f>IFERROR(VLOOKUP(SUBSTITUTE(SUBSTITUTE(SUBSTITUTE($NA111,"~","~~"),"*","~*"),"?","~?"),'DADOS_MELHORIAS'!$AG$2:$AL$113,2,FALSE),"")</f>
        <v/>
      </c>
      <c r="NO111" s="161">
        <f>IFERROR(VLOOKUP(SUBSTITUTE(SUBSTITUTE(SUBSTITUTE($MX111,"~","~~"),"*","~*"),"?","~?"),'DADOS_MELHORIAS'!$AG$2:$AL$113,3,FALSE),0)</f>
        <v/>
      </c>
      <c r="NP111" s="161">
        <f>IFERROR(VLOOKUP(SUBSTITUTE(SUBSTITUTE(SUBSTITUTE($MY111,"~","~~"),"*","~*"),"?","~?"),'DADOS_MELHORIAS'!$AG$2:$AL$113,3,FALSE),0)</f>
        <v/>
      </c>
      <c r="NQ111" s="161">
        <f>IFERROR(VLOOKUP(SUBSTITUTE(SUBSTITUTE(SUBSTITUTE($MZ111,"~","~~"),"*","~*"),"?","~?"),'DADOS_MELHORIAS'!$AG$2:$AL$113,3,FALSE),0)</f>
        <v/>
      </c>
      <c r="NR111" s="161">
        <f>IFERROR(VLOOKUP(SUBSTITUTE(SUBSTITUTE(SUBSTITUTE($NA111,"~","~~"),"*","~*"),"?","~?"),'DADOS_MELHORIAS'!$AG$2:$AL$113,3,FALSE),0)</f>
        <v/>
      </c>
      <c r="NS111" s="161">
        <f>IF($MS111=0,0,IF($NJ111=0,0,INDEX($X$2:$X$11,$NJ111)))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IF($NJ111=0,0,IF(INDEX($W$2:$W$11,$NJ111)="",0,IF((COUNTIF(INDEX($EL$2:$EP$13,$MO111,0),INDEX($W$2:$W$11,$NJ111))+COUNTIF(INDEX($QV$2:$QY$13,$MO111,0),INDEX($W$2:$W$11,$NJ111)))=0,1,0)))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SUBSTITUTE(SUBSTITUTE(SUBSTITUTE($MX111,"~","~~"),"*","~*"),"?","~?"),'DADOS_MELHORIAS'!$AG$2:$AL$113,4,FALSE),0)+IFERROR(VLOOKUP(SUBSTITUTE(SUBSTITUTE(SUBSTITUTE($MY111,"~","~~"),"*","~*"),"?","~?"),'DADOS_MELHORIAS'!$AG$2:$AL$113,4,FALSE),0)+IFERROR(VLOOKUP(SUBSTITUTE(SUBSTITUTE(SUBSTITUTE($MZ111,"~","~~"),"*","~*"),"?","~?"),'DADOS_MELHORIAS'!$AG$2:$AL$113,4,FALSE),0)+IFERROR(VLOOKUP(SUBSTITUTE(SUBSTITUTE(SUBSTITUTE($NA111,"~","~~"),"*","~*"),"?","~?"),'DADOS_MELHORIAS'!$AG$2:$AL$113,4,FALSE),0)</f>
        <v/>
      </c>
      <c r="OD111" s="161">
        <f>IFERROR(VLOOKUP(SUBSTITUTE(SUBSTITUTE(SUBSTITUTE($MX111,"~","~~"),"*","~*"),"?","~?"),'DADOS_MELHORIAS'!$AG$2:$AL$113,6,FALSE),0)+IFERROR(VLOOKUP(SUBSTITUTE(SUBSTITUTE(SUBSTITUTE($MY111,"~","~~"),"*","~*"),"?","~?"),'DADOS_MELHORIAS'!$AG$2:$AL$113,6,FALSE),0)+IFERROR(VLOOKUP(SUBSTITUTE(SUBSTITUTE(SUBSTITUTE($MZ111,"~","~~"),"*","~*"),"?","~?"),'DADOS_MELHORIAS'!$AG$2:$AL$113,6,FALSE),0)+IFERROR(VLOOKUP(SUBSTITUTE(SUBSTITUTE(SUBSTITUTE($NA111,"~","~~"),"*","~*"),"?","~?"),'DADOS_MELHORIAS'!$AG$2:$AL$113,6,FALSE),0)</f>
        <v/>
      </c>
      <c r="OE111" s="161">
        <f>TEXTJOIN(", ",TRUE,IF(IFERROR(VLOOKUP(SUBSTITUTE(SUBSTITUTE(SUBSTITUTE($MX111,"~","~~"),"*","~*"),"?","~?"),'DADOS_MELHORIAS'!$AG$2:$AL$113,5,FALSE),0)=1,$MX111,""),IF(IFERROR(VLOOKUP(SUBSTITUTE(SUBSTITUTE(SUBSTITUTE($MY111,"~","~~"),"*","~*"),"?","~?"),'DADOS_MELHORIAS'!$AG$2:$AL$113,5,FALSE),0)=1,$MY111,""),IF(IFERROR(VLOOKUP(SUBSTITUTE(SUBSTITUTE(SUBSTITUTE($MZ111,"~","~~"),"*","~*"),"?","~?"),'DADOS_MELHORIAS'!$AG$2:$AL$113,5,FALSE),0)=1,$MZ111,""),IF(IFERROR(VLOOKUP(SUBSTITUTE(SUBSTITUTE(SUBSTITUTE($NA111,"~","~~"),"*","~*"),"?","~?"),'DADOS_MELHORIAS'!$AG$2:$AL$113,5,FALSE),0)=1,$NA111,""))</f>
        <v/>
      </c>
      <c r="OF111" s="161">
        <f>IF($NJ111=0,0,INDEX($Y$2:$Y$11,$NJ111))</f>
        <v/>
      </c>
      <c r="OG111" s="161">
        <f>IF($NJ111=0,0,INDEX($Z$2:$Z$11,$NJ111))</f>
        <v/>
      </c>
      <c r="OH111" s="161">
        <f>IF($NJ111=0,0,INDEX($AB$2:$AB$11,$NJ111))</f>
        <v/>
      </c>
      <c r="OI111" s="161">
        <f>IFERROR(VLOOKUP(SUBSTITUTE(SUBSTITUTE(SUBSTITUTE($NB111,"~","~~"),"*","~*"),"?","~?"),'DADOS_RESTRICOES'!$M$2:$Q$54,3,FALSE),0)</f>
        <v/>
      </c>
      <c r="OJ111" s="161">
        <f>IFERROR(VLOOKUP(SUBSTITUTE(SUBSTITUTE(SUBSTITUTE($NC111,"~","~~"),"*","~*"),"?","~?"),'DADOS_RESTRICOES'!$M$2:$Q$54,3,FALSE),0)</f>
        <v/>
      </c>
      <c r="OK111" s="161">
        <f>IFERROR(VLOOKUP(SUBSTITUTE(SUBSTITUTE(SUBSTITUTE($NB111,"~","~~"),"*","~*"),"?","~?"),'DADOS_RESTRICOES'!$M$2:$Q$54,2,FALSE),"")</f>
        <v/>
      </c>
      <c r="OL111" s="161">
        <f>IFERROR(VLOOKUP(SUBSTITUTE(SUBSTITUTE(SUBSTITUTE($NC111,"~","~~"),"*","~*"),"?","~?"),'DADOS_RESTRICOES'!$M$2:$Q$54,2,FALSE),"")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f>
        <v/>
      </c>
      <c r="OT111" s="161">
        <f>COUNTIF($OI111:$OJ111,2)+$OF111</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IF($MS111=0,0,(IF(COUNTIF($RK111:$RN111,"Salto")&gt;0,1,0)+IF(COUNTIF($RK111:$RN111,"Queima")&gt;0,1,0)+IF(COUNTIF($RK111:$RN111,"Estilhaço")&gt;0,1,0))*FLOOR($PD111/2,1))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SUBSTITUTE(SUBSTITUTE(SUBSTITUTE($NB111,"~","~~"),"*","~*"),"?","~?"),'DADOS_RESTRICOES'!$M$2:$Q$54,4,FALSE),0)+IFERROR(VLOOKUP(SUBSTITUTE(SUBSTITUTE(SUBSTITUTE($NC111,"~","~~"),"*","~*"),"?","~?"),'DADOS_RESTRICOES'!$M$2:$Q$54,4,FALSE),0)&gt;1,$OK111&amp;" e "&amp;$OL111&amp;" são as duas de frequência",""),IF(AND((COUNTIF($RK111:$RN111,"Rápido")+COUNTIF($OK111:$OL111,"Rápido"))&gt;0,(COUNTIF($MX111:$NA111,"Atrasar")+COUNTIF($OK111:$OL111,"Atrasar"))&gt;0),"Rápido não entra com Atrasar",""),IF(AND((COUNTIF($RK111:$RN111,"Reação")+COUNTIF($OK111:$OL111,"Reação"))&gt;0,(COUNTIF($RK111:$RN111,"Rápido")+COUNTIF($OK111:$OL111,"Rápido"))&gt;0),"Reação não entra com Rápido",""),IF(AND((COUNTIF($RK111:$RN111,"Reação")+COUNTIF($OK111:$OL111,"Reação"))&gt;0,(COUNTIF($RK111:$RN111,"Armado")+COUNTIF($OK111:$OL111,"Armado"))&gt;0),"Reação não entra com Armado",""),IF(AND((COUNTIF($RK111:$RN111,"Reação")+COUNTIF($OK111:$OL111,"Reação"))&gt;0,(COUNTIF($MX111:$NA111,"Atrasar")+COUNTIF($OK111:$OL111,"Atrasar"))&gt;0),"Reação não entra com Atrasar",""),IF(AND((COUNTIF($RK111:$RN111,"Reação")+COUNTIF($OK111:$OL111,"Reação"))&gt;0,(COUNTIF($MX111:$NA111,"Parado")+COUNTIF($OK111:$OL111,"Parado"))&gt;0),"Reação não entra com Parado",""),IF(AND((COUNTIF($MX111:$NA111,"Atrasar")+COUNTIF($OK111:$OL111,"Atrasar"))&gt;0,(COUNTIF($MX111:$NA111,"Parado")+COUNTIF($OK111:$OL111,"Parado"))&gt;0),"Atrasar não entra com Parado",""),IF(AND((COUNTIF($RK111:$RN111,"Armado")+COUNTIF($OK111:$OL111,"Armado"))&gt;0,(COUNTIF($MX111:$NA111,"Carregar")+COUNTIF($OK111:$OL111,"Carregar"))&gt;0),"Armado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Resistência",""),IF(AND(COUNTIF($RK111:$RN111,"Inescapável")&gt;0,OR($OU111&gt;1,$OV111&gt;0)),"Inescapável não aceita outra peça",""),IF(AND($MS111&gt;0,$PD111*IF(COUNTIF($RK111:$RN111,"Remate")&gt;0,1.25,1)+$PE111&gt;4*$MS111),($PD111*IF(COUNTIF($RK111:$RN111,"Remate")&gt;0,1.25,1)+$PE111)&amp;" dados somando repetições"&amp;IF(COUNTIF($RK111:$RN111,"Remate")&gt;0," e o Remate","")&amp;": o teto da Classe "&amp;$MS111&amp;" é "&amp;4*$MS111,""))),IF(AND($MX111&lt;&gt;"",COUNTIF('DADOS_MELHORIAS'!$O$2:$O$113,SUBSTITUTE(SUBSTITUTE(SUBSTITUTE($MX111,"~","~~"),"*","~*"),"?","~?"))=0),"Melhoria não cadastrada ou com erro: "&amp;$MX111,""),IF(AND($MY111&lt;&gt;"",COUNTIF('DADOS_MELHORIAS'!$O$2:$O$113,SUBSTITUTE(SUBSTITUTE(SUBSTITUTE($MY111,"~","~~"),"*","~*"),"?","~?"))=0),"Melhoria não cadastrada ou com erro: "&amp;$MY111,""),IF(AND($MZ111&lt;&gt;"",COUNTIF('DADOS_MELHORIAS'!$O$2:$O$113,SUBSTITUTE(SUBSTITUTE(SUBSTITUTE($MZ111,"~","~~"),"*","~*"),"?","~?"))=0),"Melhoria não cadastrada ou com erro: "&amp;$MZ111,""),IF(AND($NA111&lt;&gt;"",COUNTIF('DADOS_MELHORIAS'!$O$2:$O$113,SUBSTITUTE(SUBSTITUTE(SUBSTITUTE($NA111,"~","~~"),"*","~*"),"?","~?"))=0),"Melhoria não cadastrada ou com erro: "&amp;$NA111,""),IF(AND($NB111&lt;&gt;"",COUNTIF('DADOS_RESTRICOES'!$M$2:$M$54,SUBSTITUTE(SUBSTITUTE(SUBSTITUTE($NB111,"~","~~"),"*","~*"),"?","~?"))=0),"Restrição não cadastrada ou com erro: "&amp;$NB111,""),IF(AND($NC111&lt;&gt;"",COUNTIF('DADOS_RESTRICOES'!$M$2:$M$54,SUBSTITUTE(SUBSTITUTE(SUBSTITUTE($NC111,"~","~~"),"*","~*"),"?","~?"))=0),"Restrição não cadastrada ou com erro: "&amp;$NC111,"")))</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dela",IF(COUNTIF($OK111:$OL111,"Atrasar")&gt;0,"Sua Ação Completa",IF(COUNTIF($RK111:$RN111,"Rápido")&gt;0,"Sua Bônus",IF(COUNTIF($RK111:$RN111,"Reação")&gt;0,"Sua Reação","Sua Padrão")))&amp;" + a básica dela"&amp;IF(COUNTIF($RK111:$RN111,"Reação")&gt;0," e a coletiva","")&amp;IF(COUNTIF($OK111:$OL111,"Carregar")&gt;0," · em dois turnos","")))</f>
        <v/>
      </c>
      <c r="QC111" s="161">
        <f>IF($MW111&lt;&gt;"",$MW111,IF($NJ111=0,"",INDEX($AA$2:$AA$11,$NJ111)))</f>
        <v/>
      </c>
      <c r="QD111" s="161">
        <f>IF(OR($ND111=0,$NJ111=0),"",IF(COUNTIF($RK111:$RN111,"Inescapável")&gt;0,"Automático",IF($QC111="Ataque",IF($NH111="","Ataque","Ataque "&amp;IF(($NH111+2*IF(COUNTIF($RK111:$RN111,"Precisão")&gt;0,1,0))&gt;=0,"+","−")&amp;ABS(($NH111+2*IF(COUNTIF($RK111:$RN111,"Precisão")&gt;0,1,0))))&amp;IF($OD111&gt;0," · TR"&amp;IF($NI111="",""," CD "&amp;$NI111),""),IF(LEFT($QC111,2)="TR",$QC111&amp;IF($NI111="",""," · CD "&amp;$NI111)&amp;IF(COUNTIF($RK111:$RN111,"Certeiro")&gt;0,"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COUNTIF($RK111:$RN111,"Longe")+3*COUNTIF($RK111:$RN111,"Muito Longe")</f>
        <v/>
      </c>
      <c r="QG111" s="161">
        <f>COUNTIF($RK111:$RN111,"Maior")+3*COUNTIF($RK111:$RN111,"Muito Maior")</f>
        <v/>
      </c>
      <c r="QH111" s="161">
        <f>IF($NJ111=0,0,CHOOSE(1+INDEX($AC$2:$AC$11,$NJ111),0,$QF111,$QG111,$QF111+$QG111))</f>
        <v/>
      </c>
      <c r="QI111" s="161">
        <f>IF($NJ111=0,0,CHOOSE(1+INDEX($AD$2:$AD$11,$NJ111),0,$QF111,$QG111,$QF111+$QG111))</f>
        <v/>
      </c>
      <c r="QJ111" s="161">
        <f>IF(OR($ND111=0,$NJ111=0),"",INDEX($AI$2:$AN$41,($NJ111-1)*4+IF($MS111=0,1,IF($MS111&lt;=5,2,IF($MS111=6,3,4))),1+MIN(5,$QH111))&amp;INDEX($AO$2:$AT$41,($NJ111-1)*4+IF($MS111=0,1,IF($MS111&lt;=5,2,IF($MS111=6,3,4))),1+MIN(5,$QI111))&amp;IF(INDEX($AE$2:$AE$11,$NJ111)=1,IF(COUNTIF($RK111:$RN111,"Mais Um")&gt;0," · +"&amp;COUNTIF($RK111:$RN111,"Mais Um")&amp;IF(COUNTIF($RK111:$RN111,"Mais Um")&gt;1," alvos"," alvo"),"")&amp;IF(COUNTIF($RK111:$RN111,"Rajada")&gt;0,IF($MS111=0,"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c r="RK111">
        <f>IF($MX111="","",IFERROR(VLOOKUP(SUBSTITUTE(SUBSTITUTE(SUBSTITUTE($MX111,"~","~~"),"*","~*"),"?","~?"),'DADOS_MELHORIAS'!$O$2:$X$113,10,FALSE),$MX111))</f>
        <v/>
      </c>
      <c r="RL111">
        <f>IF($MY111="","",IFERROR(VLOOKUP(SUBSTITUTE(SUBSTITUTE(SUBSTITUTE($MY111,"~","~~"),"*","~*"),"?","~?"),'DADOS_MELHORIAS'!$O$2:$X$113,10,FALSE),$MY111))</f>
        <v/>
      </c>
      <c r="RM111">
        <f>IF($MZ111="","",IFERROR(VLOOKUP(SUBSTITUTE(SUBSTITUTE(SUBSTITUTE($MZ111,"~","~~"),"*","~*"),"?","~?"),'DADOS_MELHORIAS'!$O$2:$X$113,10,FALSE),$MZ111))</f>
        <v/>
      </c>
      <c r="RN111">
        <f>IF($NA111="","",IFERROR(VLOOKUP(SUBSTITUTE(SUBSTITUTE(SUBSTITUTE($NA111,"~","~~"),"*","~*"),"?","~?"),'DADOS_MELHORIAS'!$O$2:$X$113,10,FALSE),$NA111))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IFERROR(MATCH($MU112,$V$2:$V$11,0),0)</f>
        <v/>
      </c>
      <c r="NK112" s="161">
        <f>IFERROR(VLOOKUP(SUBSTITUTE(SUBSTITUTE(SUBSTITUTE($MX112,"~","~~"),"*","~*"),"?","~?"),'DADOS_MELHORIAS'!$AG$2:$AL$113,2,FALSE),"")</f>
        <v/>
      </c>
      <c r="NL112" s="161">
        <f>IFERROR(VLOOKUP(SUBSTITUTE(SUBSTITUTE(SUBSTITUTE($MY112,"~","~~"),"*","~*"),"?","~?"),'DADOS_MELHORIAS'!$AG$2:$AL$113,2,FALSE),"")</f>
        <v/>
      </c>
      <c r="NM112" s="161">
        <f>IFERROR(VLOOKUP(SUBSTITUTE(SUBSTITUTE(SUBSTITUTE($MZ112,"~","~~"),"*","~*"),"?","~?"),'DADOS_MELHORIAS'!$AG$2:$AL$113,2,FALSE),"")</f>
        <v/>
      </c>
      <c r="NN112" s="161">
        <f>IFERROR(VLOOKUP(SUBSTITUTE(SUBSTITUTE(SUBSTITUTE($NA112,"~","~~"),"*","~*"),"?","~?"),'DADOS_MELHORIAS'!$AG$2:$AL$113,2,FALSE),"")</f>
        <v/>
      </c>
      <c r="NO112" s="161">
        <f>IFERROR(VLOOKUP(SUBSTITUTE(SUBSTITUTE(SUBSTITUTE($MX112,"~","~~"),"*","~*"),"?","~?"),'DADOS_MELHORIAS'!$AG$2:$AL$113,3,FALSE),0)</f>
        <v/>
      </c>
      <c r="NP112" s="161">
        <f>IFERROR(VLOOKUP(SUBSTITUTE(SUBSTITUTE(SUBSTITUTE($MY112,"~","~~"),"*","~*"),"?","~?"),'DADOS_MELHORIAS'!$AG$2:$AL$113,3,FALSE),0)</f>
        <v/>
      </c>
      <c r="NQ112" s="161">
        <f>IFERROR(VLOOKUP(SUBSTITUTE(SUBSTITUTE(SUBSTITUTE($MZ112,"~","~~"),"*","~*"),"?","~?"),'DADOS_MELHORIAS'!$AG$2:$AL$113,3,FALSE),0)</f>
        <v/>
      </c>
      <c r="NR112" s="161">
        <f>IFERROR(VLOOKUP(SUBSTITUTE(SUBSTITUTE(SUBSTITUTE($NA112,"~","~~"),"*","~*"),"?","~?"),'DADOS_MELHORIAS'!$AG$2:$AL$113,3,FALSE),0)</f>
        <v/>
      </c>
      <c r="NS112" s="161">
        <f>IF($MS112=0,0,IF($NJ112=0,0,INDEX($X$2:$X$11,$NJ112)))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IF($NJ112=0,0,IF(INDEX($W$2:$W$11,$NJ112)="",0,IF((COUNTIF(INDEX($EL$2:$EP$13,$MO112,0),INDEX($W$2:$W$11,$NJ112))+COUNTIF(INDEX($QV$2:$QY$13,$MO112,0),INDEX($W$2:$W$11,$NJ112)))=0,1,0)))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SUBSTITUTE(SUBSTITUTE(SUBSTITUTE($MX112,"~","~~"),"*","~*"),"?","~?"),'DADOS_MELHORIAS'!$AG$2:$AL$113,4,FALSE),0)+IFERROR(VLOOKUP(SUBSTITUTE(SUBSTITUTE(SUBSTITUTE($MY112,"~","~~"),"*","~*"),"?","~?"),'DADOS_MELHORIAS'!$AG$2:$AL$113,4,FALSE),0)+IFERROR(VLOOKUP(SUBSTITUTE(SUBSTITUTE(SUBSTITUTE($MZ112,"~","~~"),"*","~*"),"?","~?"),'DADOS_MELHORIAS'!$AG$2:$AL$113,4,FALSE),0)+IFERROR(VLOOKUP(SUBSTITUTE(SUBSTITUTE(SUBSTITUTE($NA112,"~","~~"),"*","~*"),"?","~?"),'DADOS_MELHORIAS'!$AG$2:$AL$113,4,FALSE),0)</f>
        <v/>
      </c>
      <c r="OD112" s="161">
        <f>IFERROR(VLOOKUP(SUBSTITUTE(SUBSTITUTE(SUBSTITUTE($MX112,"~","~~"),"*","~*"),"?","~?"),'DADOS_MELHORIAS'!$AG$2:$AL$113,6,FALSE),0)+IFERROR(VLOOKUP(SUBSTITUTE(SUBSTITUTE(SUBSTITUTE($MY112,"~","~~"),"*","~*"),"?","~?"),'DADOS_MELHORIAS'!$AG$2:$AL$113,6,FALSE),0)+IFERROR(VLOOKUP(SUBSTITUTE(SUBSTITUTE(SUBSTITUTE($MZ112,"~","~~"),"*","~*"),"?","~?"),'DADOS_MELHORIAS'!$AG$2:$AL$113,6,FALSE),0)+IFERROR(VLOOKUP(SUBSTITUTE(SUBSTITUTE(SUBSTITUTE($NA112,"~","~~"),"*","~*"),"?","~?"),'DADOS_MELHORIAS'!$AG$2:$AL$113,6,FALSE),0)</f>
        <v/>
      </c>
      <c r="OE112" s="161">
        <f>TEXTJOIN(", ",TRUE,IF(IFERROR(VLOOKUP(SUBSTITUTE(SUBSTITUTE(SUBSTITUTE($MX112,"~","~~"),"*","~*"),"?","~?"),'DADOS_MELHORIAS'!$AG$2:$AL$113,5,FALSE),0)=1,$MX112,""),IF(IFERROR(VLOOKUP(SUBSTITUTE(SUBSTITUTE(SUBSTITUTE($MY112,"~","~~"),"*","~*"),"?","~?"),'DADOS_MELHORIAS'!$AG$2:$AL$113,5,FALSE),0)=1,$MY112,""),IF(IFERROR(VLOOKUP(SUBSTITUTE(SUBSTITUTE(SUBSTITUTE($MZ112,"~","~~"),"*","~*"),"?","~?"),'DADOS_MELHORIAS'!$AG$2:$AL$113,5,FALSE),0)=1,$MZ112,""),IF(IFERROR(VLOOKUP(SUBSTITUTE(SUBSTITUTE(SUBSTITUTE($NA112,"~","~~"),"*","~*"),"?","~?"),'DADOS_MELHORIAS'!$AG$2:$AL$113,5,FALSE),0)=1,$NA112,""))</f>
        <v/>
      </c>
      <c r="OF112" s="161">
        <f>IF($NJ112=0,0,INDEX($Y$2:$Y$11,$NJ112))</f>
        <v/>
      </c>
      <c r="OG112" s="161">
        <f>IF($NJ112=0,0,INDEX($Z$2:$Z$11,$NJ112))</f>
        <v/>
      </c>
      <c r="OH112" s="161">
        <f>IF($NJ112=0,0,INDEX($AB$2:$AB$11,$NJ112))</f>
        <v/>
      </c>
      <c r="OI112" s="161">
        <f>IFERROR(VLOOKUP(SUBSTITUTE(SUBSTITUTE(SUBSTITUTE($NB112,"~","~~"),"*","~*"),"?","~?"),'DADOS_RESTRICOES'!$M$2:$Q$54,3,FALSE),0)</f>
        <v/>
      </c>
      <c r="OJ112" s="161">
        <f>IFERROR(VLOOKUP(SUBSTITUTE(SUBSTITUTE(SUBSTITUTE($NC112,"~","~~"),"*","~*"),"?","~?"),'DADOS_RESTRICOES'!$M$2:$Q$54,3,FALSE),0)</f>
        <v/>
      </c>
      <c r="OK112" s="161">
        <f>IFERROR(VLOOKUP(SUBSTITUTE(SUBSTITUTE(SUBSTITUTE($NB112,"~","~~"),"*","~*"),"?","~?"),'DADOS_RESTRICOES'!$M$2:$Q$54,2,FALSE),"")</f>
        <v/>
      </c>
      <c r="OL112" s="161">
        <f>IFERROR(VLOOKUP(SUBSTITUTE(SUBSTITUTE(SUBSTITUTE($NC112,"~","~~"),"*","~*"),"?","~?"),'DADOS_RESTRICOES'!$M$2:$Q$54,2,FALSE),"")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f>
        <v/>
      </c>
      <c r="OT112" s="161">
        <f>COUNTIF($OI112:$OJ112,2)+$OF112</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IF($MS112=0,0,(IF(COUNTIF($RK112:$RN112,"Salto")&gt;0,1,0)+IF(COUNTIF($RK112:$RN112,"Queima")&gt;0,1,0)+IF(COUNTIF($RK112:$RN112,"Estilhaço")&gt;0,1,0))*FLOOR($PD112/2,1))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SUBSTITUTE(SUBSTITUTE(SUBSTITUTE($NB112,"~","~~"),"*","~*"),"?","~?"),'DADOS_RESTRICOES'!$M$2:$Q$54,4,FALSE),0)+IFERROR(VLOOKUP(SUBSTITUTE(SUBSTITUTE(SUBSTITUTE($NC112,"~","~~"),"*","~*"),"?","~?"),'DADOS_RESTRICOES'!$M$2:$Q$54,4,FALSE),0)&gt;1,$OK112&amp;" e "&amp;$OL112&amp;" são as duas de frequência",""),IF(AND((COUNTIF($RK112:$RN112,"Rápido")+COUNTIF($OK112:$OL112,"Rápido"))&gt;0,(COUNTIF($MX112:$NA112,"Atrasar")+COUNTIF($OK112:$OL112,"Atrasar"))&gt;0),"Rápido não entra com Atrasar",""),IF(AND((COUNTIF($RK112:$RN112,"Reação")+COUNTIF($OK112:$OL112,"Reação"))&gt;0,(COUNTIF($RK112:$RN112,"Rápido")+COUNTIF($OK112:$OL112,"Rápido"))&gt;0),"Reação não entra com Rápido",""),IF(AND((COUNTIF($RK112:$RN112,"Reação")+COUNTIF($OK112:$OL112,"Reação"))&gt;0,(COUNTIF($RK112:$RN112,"Armado")+COUNTIF($OK112:$OL112,"Armado"))&gt;0),"Reação não entra com Armado",""),IF(AND((COUNTIF($RK112:$RN112,"Reação")+COUNTIF($OK112:$OL112,"Reação"))&gt;0,(COUNTIF($MX112:$NA112,"Atrasar")+COUNTIF($OK112:$OL112,"Atrasar"))&gt;0),"Reação não entra com Atrasar",""),IF(AND((COUNTIF($RK112:$RN112,"Reação")+COUNTIF($OK112:$OL112,"Reação"))&gt;0,(COUNTIF($MX112:$NA112,"Parado")+COUNTIF($OK112:$OL112,"Parado"))&gt;0),"Reação não entra com Parado",""),IF(AND((COUNTIF($MX112:$NA112,"Atrasar")+COUNTIF($OK112:$OL112,"Atrasar"))&gt;0,(COUNTIF($MX112:$NA112,"Parado")+COUNTIF($OK112:$OL112,"Parado"))&gt;0),"Atrasar não entra com Parado",""),IF(AND((COUNTIF($RK112:$RN112,"Armado")+COUNTIF($OK112:$OL112,"Armado"))&gt;0,(COUNTIF($MX112:$NA112,"Carregar")+COUNTIF($OK112:$OL112,"Carregar"))&gt;0),"Armado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Resistência",""),IF(AND(COUNTIF($RK112:$RN112,"Inescapável")&gt;0,OR($OU112&gt;1,$OV112&gt;0)),"Inescapável não aceita outra peça",""),IF(AND($MS112&gt;0,$PD112*IF(COUNTIF($RK112:$RN112,"Remate")&gt;0,1.25,1)+$PE112&gt;4*$MS112),($PD112*IF(COUNTIF($RK112:$RN112,"Remate")&gt;0,1.25,1)+$PE112)&amp;" dados somando repetições"&amp;IF(COUNTIF($RK112:$RN112,"Remate")&gt;0," e o Remate","")&amp;": o teto da Classe "&amp;$MS112&amp;" é "&amp;4*$MS112,""))),IF(AND($MX112&lt;&gt;"",COUNTIF('DADOS_MELHORIAS'!$O$2:$O$113,SUBSTITUTE(SUBSTITUTE(SUBSTITUTE($MX112,"~","~~"),"*","~*"),"?","~?"))=0),"Melhoria não cadastrada ou com erro: "&amp;$MX112,""),IF(AND($MY112&lt;&gt;"",COUNTIF('DADOS_MELHORIAS'!$O$2:$O$113,SUBSTITUTE(SUBSTITUTE(SUBSTITUTE($MY112,"~","~~"),"*","~*"),"?","~?"))=0),"Melhoria não cadastrada ou com erro: "&amp;$MY112,""),IF(AND($MZ112&lt;&gt;"",COUNTIF('DADOS_MELHORIAS'!$O$2:$O$113,SUBSTITUTE(SUBSTITUTE(SUBSTITUTE($MZ112,"~","~~"),"*","~*"),"?","~?"))=0),"Melhoria não cadastrada ou com erro: "&amp;$MZ112,""),IF(AND($NA112&lt;&gt;"",COUNTIF('DADOS_MELHORIAS'!$O$2:$O$113,SUBSTITUTE(SUBSTITUTE(SUBSTITUTE($NA112,"~","~~"),"*","~*"),"?","~?"))=0),"Melhoria não cadastrada ou com erro: "&amp;$NA112,""),IF(AND($NB112&lt;&gt;"",COUNTIF('DADOS_RESTRICOES'!$M$2:$M$54,SUBSTITUTE(SUBSTITUTE(SUBSTITUTE($NB112,"~","~~"),"*","~*"),"?","~?"))=0),"Restrição não cadastrada ou com erro: "&amp;$NB112,""),IF(AND($NC112&lt;&gt;"",COUNTIF('DADOS_RESTRICOES'!$M$2:$M$54,SUBSTITUTE(SUBSTITUTE(SUBSTITUTE($NC112,"~","~~"),"*","~*"),"?","~?"))=0),"Restrição não cadastrada ou com erro: "&amp;$NC112,"")))</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dela",IF(COUNTIF($OK112:$OL112,"Atrasar")&gt;0,"Sua Ação Completa",IF(COUNTIF($RK112:$RN112,"Rápido")&gt;0,"Sua Bônus",IF(COUNTIF($RK112:$RN112,"Reação")&gt;0,"Sua Reação","Sua Padrão")))&amp;" + a básica dela"&amp;IF(COUNTIF($RK112:$RN112,"Reação")&gt;0," e a coletiva","")&amp;IF(COUNTIF($OK112:$OL112,"Carregar")&gt;0," · em dois turnos","")))</f>
        <v/>
      </c>
      <c r="QC112" s="161">
        <f>IF($MW112&lt;&gt;"",$MW112,IF($NJ112=0,"",INDEX($AA$2:$AA$11,$NJ112)))</f>
        <v/>
      </c>
      <c r="QD112" s="161">
        <f>IF(OR($ND112=0,$NJ112=0),"",IF(COUNTIF($RK112:$RN112,"Inescapável")&gt;0,"Automático",IF($QC112="Ataque",IF($NH112="","Ataque","Ataque "&amp;IF(($NH112+2*IF(COUNTIF($RK112:$RN112,"Precisão")&gt;0,1,0))&gt;=0,"+","−")&amp;ABS(($NH112+2*IF(COUNTIF($RK112:$RN112,"Precisão")&gt;0,1,0))))&amp;IF($OD112&gt;0," · TR"&amp;IF($NI112="",""," CD "&amp;$NI112),""),IF(LEFT($QC112,2)="TR",$QC112&amp;IF($NI112="",""," · CD "&amp;$NI112)&amp;IF(COUNTIF($RK112:$RN112,"Certeiro")&gt;0,"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COUNTIF($RK112:$RN112,"Longe")+3*COUNTIF($RK112:$RN112,"Muito Longe")</f>
        <v/>
      </c>
      <c r="QG112" s="161">
        <f>COUNTIF($RK112:$RN112,"Maior")+3*COUNTIF($RK112:$RN112,"Muito Maior")</f>
        <v/>
      </c>
      <c r="QH112" s="161">
        <f>IF($NJ112=0,0,CHOOSE(1+INDEX($AC$2:$AC$11,$NJ112),0,$QF112,$QG112,$QF112+$QG112))</f>
        <v/>
      </c>
      <c r="QI112" s="161">
        <f>IF($NJ112=0,0,CHOOSE(1+INDEX($AD$2:$AD$11,$NJ112),0,$QF112,$QG112,$QF112+$QG112))</f>
        <v/>
      </c>
      <c r="QJ112" s="161">
        <f>IF(OR($ND112=0,$NJ112=0),"",INDEX($AI$2:$AN$41,($NJ112-1)*4+IF($MS112=0,1,IF($MS112&lt;=5,2,IF($MS112=6,3,4))),1+MIN(5,$QH112))&amp;INDEX($AO$2:$AT$41,($NJ112-1)*4+IF($MS112=0,1,IF($MS112&lt;=5,2,IF($MS112=6,3,4))),1+MIN(5,$QI112))&amp;IF(INDEX($AE$2:$AE$11,$NJ112)=1,IF(COUNTIF($RK112:$RN112,"Mais Um")&gt;0," · +"&amp;COUNTIF($RK112:$RN112,"Mais Um")&amp;IF(COUNTIF($RK112:$RN112,"Mais Um")&gt;1," alvos"," alvo"),"")&amp;IF(COUNTIF($RK112:$RN112,"Rajada")&gt;0,IF($MS112=0,"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c r="RK112">
        <f>IF($MX112="","",IFERROR(VLOOKUP(SUBSTITUTE(SUBSTITUTE(SUBSTITUTE($MX112,"~","~~"),"*","~*"),"?","~?"),'DADOS_MELHORIAS'!$O$2:$X$113,10,FALSE),$MX112))</f>
        <v/>
      </c>
      <c r="RL112">
        <f>IF($MY112="","",IFERROR(VLOOKUP(SUBSTITUTE(SUBSTITUTE(SUBSTITUTE($MY112,"~","~~"),"*","~*"),"?","~?"),'DADOS_MELHORIAS'!$O$2:$X$113,10,FALSE),$MY112))</f>
        <v/>
      </c>
      <c r="RM112">
        <f>IF($MZ112="","",IFERROR(VLOOKUP(SUBSTITUTE(SUBSTITUTE(SUBSTITUTE($MZ112,"~","~~"),"*","~*"),"?","~?"),'DADOS_MELHORIAS'!$O$2:$X$113,10,FALSE),$MZ112))</f>
        <v/>
      </c>
      <c r="RN112">
        <f>IF($NA112="","",IFERROR(VLOOKUP(SUBSTITUTE(SUBSTITUTE(SUBSTITUTE($NA112,"~","~~"),"*","~*"),"?","~?"),'DADOS_MELHORIAS'!$O$2:$X$113,10,FALSE),$NA112))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IFERROR(MATCH($MU113,$V$2:$V$11,0),0)</f>
        <v/>
      </c>
      <c r="NK113" s="161">
        <f>IFERROR(VLOOKUP(SUBSTITUTE(SUBSTITUTE(SUBSTITUTE($MX113,"~","~~"),"*","~*"),"?","~?"),'DADOS_MELHORIAS'!$AG$2:$AL$113,2,FALSE),"")</f>
        <v/>
      </c>
      <c r="NL113" s="161">
        <f>IFERROR(VLOOKUP(SUBSTITUTE(SUBSTITUTE(SUBSTITUTE($MY113,"~","~~"),"*","~*"),"?","~?"),'DADOS_MELHORIAS'!$AG$2:$AL$113,2,FALSE),"")</f>
        <v/>
      </c>
      <c r="NM113" s="161">
        <f>IFERROR(VLOOKUP(SUBSTITUTE(SUBSTITUTE(SUBSTITUTE($MZ113,"~","~~"),"*","~*"),"?","~?"),'DADOS_MELHORIAS'!$AG$2:$AL$113,2,FALSE),"")</f>
        <v/>
      </c>
      <c r="NN113" s="161">
        <f>IFERROR(VLOOKUP(SUBSTITUTE(SUBSTITUTE(SUBSTITUTE($NA113,"~","~~"),"*","~*"),"?","~?"),'DADOS_MELHORIAS'!$AG$2:$AL$113,2,FALSE),"")</f>
        <v/>
      </c>
      <c r="NO113" s="161">
        <f>IFERROR(VLOOKUP(SUBSTITUTE(SUBSTITUTE(SUBSTITUTE($MX113,"~","~~"),"*","~*"),"?","~?"),'DADOS_MELHORIAS'!$AG$2:$AL$113,3,FALSE),0)</f>
        <v/>
      </c>
      <c r="NP113" s="161">
        <f>IFERROR(VLOOKUP(SUBSTITUTE(SUBSTITUTE(SUBSTITUTE($MY113,"~","~~"),"*","~*"),"?","~?"),'DADOS_MELHORIAS'!$AG$2:$AL$113,3,FALSE),0)</f>
        <v/>
      </c>
      <c r="NQ113" s="161">
        <f>IFERROR(VLOOKUP(SUBSTITUTE(SUBSTITUTE(SUBSTITUTE($MZ113,"~","~~"),"*","~*"),"?","~?"),'DADOS_MELHORIAS'!$AG$2:$AL$113,3,FALSE),0)</f>
        <v/>
      </c>
      <c r="NR113" s="161">
        <f>IFERROR(VLOOKUP(SUBSTITUTE(SUBSTITUTE(SUBSTITUTE($NA113,"~","~~"),"*","~*"),"?","~?"),'DADOS_MELHORIAS'!$AG$2:$AL$113,3,FALSE),0)</f>
        <v/>
      </c>
      <c r="NS113" s="161">
        <f>IF($MS113=0,0,IF($NJ113=0,0,INDEX($X$2:$X$11,$NJ113)))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IF($NJ113=0,0,IF(INDEX($W$2:$W$11,$NJ113)="",0,IF((COUNTIF(INDEX($EL$2:$EP$13,$MO113,0),INDEX($W$2:$W$11,$NJ113))+COUNTIF(INDEX($QV$2:$QY$13,$MO113,0),INDEX($W$2:$W$11,$NJ113)))=0,1,0)))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SUBSTITUTE(SUBSTITUTE(SUBSTITUTE($MX113,"~","~~"),"*","~*"),"?","~?"),'DADOS_MELHORIAS'!$AG$2:$AL$113,4,FALSE),0)+IFERROR(VLOOKUP(SUBSTITUTE(SUBSTITUTE(SUBSTITUTE($MY113,"~","~~"),"*","~*"),"?","~?"),'DADOS_MELHORIAS'!$AG$2:$AL$113,4,FALSE),0)+IFERROR(VLOOKUP(SUBSTITUTE(SUBSTITUTE(SUBSTITUTE($MZ113,"~","~~"),"*","~*"),"?","~?"),'DADOS_MELHORIAS'!$AG$2:$AL$113,4,FALSE),0)+IFERROR(VLOOKUP(SUBSTITUTE(SUBSTITUTE(SUBSTITUTE($NA113,"~","~~"),"*","~*"),"?","~?"),'DADOS_MELHORIAS'!$AG$2:$AL$113,4,FALSE),0)</f>
        <v/>
      </c>
      <c r="OD113" s="161">
        <f>IFERROR(VLOOKUP(SUBSTITUTE(SUBSTITUTE(SUBSTITUTE($MX113,"~","~~"),"*","~*"),"?","~?"),'DADOS_MELHORIAS'!$AG$2:$AL$113,6,FALSE),0)+IFERROR(VLOOKUP(SUBSTITUTE(SUBSTITUTE(SUBSTITUTE($MY113,"~","~~"),"*","~*"),"?","~?"),'DADOS_MELHORIAS'!$AG$2:$AL$113,6,FALSE),0)+IFERROR(VLOOKUP(SUBSTITUTE(SUBSTITUTE(SUBSTITUTE($MZ113,"~","~~"),"*","~*"),"?","~?"),'DADOS_MELHORIAS'!$AG$2:$AL$113,6,FALSE),0)+IFERROR(VLOOKUP(SUBSTITUTE(SUBSTITUTE(SUBSTITUTE($NA113,"~","~~"),"*","~*"),"?","~?"),'DADOS_MELHORIAS'!$AG$2:$AL$113,6,FALSE),0)</f>
        <v/>
      </c>
      <c r="OE113" s="161">
        <f>TEXTJOIN(", ",TRUE,IF(IFERROR(VLOOKUP(SUBSTITUTE(SUBSTITUTE(SUBSTITUTE($MX113,"~","~~"),"*","~*"),"?","~?"),'DADOS_MELHORIAS'!$AG$2:$AL$113,5,FALSE),0)=1,$MX113,""),IF(IFERROR(VLOOKUP(SUBSTITUTE(SUBSTITUTE(SUBSTITUTE($MY113,"~","~~"),"*","~*"),"?","~?"),'DADOS_MELHORIAS'!$AG$2:$AL$113,5,FALSE),0)=1,$MY113,""),IF(IFERROR(VLOOKUP(SUBSTITUTE(SUBSTITUTE(SUBSTITUTE($MZ113,"~","~~"),"*","~*"),"?","~?"),'DADOS_MELHORIAS'!$AG$2:$AL$113,5,FALSE),0)=1,$MZ113,""),IF(IFERROR(VLOOKUP(SUBSTITUTE(SUBSTITUTE(SUBSTITUTE($NA113,"~","~~"),"*","~*"),"?","~?"),'DADOS_MELHORIAS'!$AG$2:$AL$113,5,FALSE),0)=1,$NA113,""))</f>
        <v/>
      </c>
      <c r="OF113" s="161">
        <f>IF($NJ113=0,0,INDEX($Y$2:$Y$11,$NJ113))</f>
        <v/>
      </c>
      <c r="OG113" s="161">
        <f>IF($NJ113=0,0,INDEX($Z$2:$Z$11,$NJ113))</f>
        <v/>
      </c>
      <c r="OH113" s="161">
        <f>IF($NJ113=0,0,INDEX($AB$2:$AB$11,$NJ113))</f>
        <v/>
      </c>
      <c r="OI113" s="161">
        <f>IFERROR(VLOOKUP(SUBSTITUTE(SUBSTITUTE(SUBSTITUTE($NB113,"~","~~"),"*","~*"),"?","~?"),'DADOS_RESTRICOES'!$M$2:$Q$54,3,FALSE),0)</f>
        <v/>
      </c>
      <c r="OJ113" s="161">
        <f>IFERROR(VLOOKUP(SUBSTITUTE(SUBSTITUTE(SUBSTITUTE($NC113,"~","~~"),"*","~*"),"?","~?"),'DADOS_RESTRICOES'!$M$2:$Q$54,3,FALSE),0)</f>
        <v/>
      </c>
      <c r="OK113" s="161">
        <f>IFERROR(VLOOKUP(SUBSTITUTE(SUBSTITUTE(SUBSTITUTE($NB113,"~","~~"),"*","~*"),"?","~?"),'DADOS_RESTRICOES'!$M$2:$Q$54,2,FALSE),"")</f>
        <v/>
      </c>
      <c r="OL113" s="161">
        <f>IFERROR(VLOOKUP(SUBSTITUTE(SUBSTITUTE(SUBSTITUTE($NC113,"~","~~"),"*","~*"),"?","~?"),'DADOS_RESTRICOES'!$M$2:$Q$54,2,FALSE),"")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f>
        <v/>
      </c>
      <c r="OT113" s="161">
        <f>COUNTIF($OI113:$OJ113,2)+$OF113</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IF($MS113=0,0,(IF(COUNTIF($RK113:$RN113,"Salto")&gt;0,1,0)+IF(COUNTIF($RK113:$RN113,"Queima")&gt;0,1,0)+IF(COUNTIF($RK113:$RN113,"Estilhaço")&gt;0,1,0))*FLOOR($PD113/2,1))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SUBSTITUTE(SUBSTITUTE(SUBSTITUTE($NB113,"~","~~"),"*","~*"),"?","~?"),'DADOS_RESTRICOES'!$M$2:$Q$54,4,FALSE),0)+IFERROR(VLOOKUP(SUBSTITUTE(SUBSTITUTE(SUBSTITUTE($NC113,"~","~~"),"*","~*"),"?","~?"),'DADOS_RESTRICOES'!$M$2:$Q$54,4,FALSE),0)&gt;1,$OK113&amp;" e "&amp;$OL113&amp;" são as duas de frequência",""),IF(AND((COUNTIF($RK113:$RN113,"Rápido")+COUNTIF($OK113:$OL113,"Rápido"))&gt;0,(COUNTIF($MX113:$NA113,"Atrasar")+COUNTIF($OK113:$OL113,"Atrasar"))&gt;0),"Rápido não entra com Atrasar",""),IF(AND((COUNTIF($RK113:$RN113,"Reação")+COUNTIF($OK113:$OL113,"Reação"))&gt;0,(COUNTIF($RK113:$RN113,"Rápido")+COUNTIF($OK113:$OL113,"Rápido"))&gt;0),"Reação não entra com Rápido",""),IF(AND((COUNTIF($RK113:$RN113,"Reação")+COUNTIF($OK113:$OL113,"Reação"))&gt;0,(COUNTIF($RK113:$RN113,"Armado")+COUNTIF($OK113:$OL113,"Armado"))&gt;0),"Reação não entra com Armado",""),IF(AND((COUNTIF($RK113:$RN113,"Reação")+COUNTIF($OK113:$OL113,"Reação"))&gt;0,(COUNTIF($MX113:$NA113,"Atrasar")+COUNTIF($OK113:$OL113,"Atrasar"))&gt;0),"Reação não entra com Atrasar",""),IF(AND((COUNTIF($RK113:$RN113,"Reação")+COUNTIF($OK113:$OL113,"Reação"))&gt;0,(COUNTIF($MX113:$NA113,"Parado")+COUNTIF($OK113:$OL113,"Parado"))&gt;0),"Reação não entra com Parado",""),IF(AND((COUNTIF($MX113:$NA113,"Atrasar")+COUNTIF($OK113:$OL113,"Atrasar"))&gt;0,(COUNTIF($MX113:$NA113,"Parado")+COUNTIF($OK113:$OL113,"Parado"))&gt;0),"Atrasar não entra com Parado",""),IF(AND((COUNTIF($RK113:$RN113,"Armado")+COUNTIF($OK113:$OL113,"Armado"))&gt;0,(COUNTIF($MX113:$NA113,"Carregar")+COUNTIF($OK113:$OL113,"Carregar"))&gt;0),"Armado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Resistência",""),IF(AND(COUNTIF($RK113:$RN113,"Inescapável")&gt;0,OR($OU113&gt;1,$OV113&gt;0)),"Inescapável não aceita outra peça",""),IF(AND($MS113&gt;0,$PD113*IF(COUNTIF($RK113:$RN113,"Remate")&gt;0,1.25,1)+$PE113&gt;4*$MS113),($PD113*IF(COUNTIF($RK113:$RN113,"Remate")&gt;0,1.25,1)+$PE113)&amp;" dados somando repetições"&amp;IF(COUNTIF($RK113:$RN113,"Remate")&gt;0," e o Remate","")&amp;": o teto da Classe "&amp;$MS113&amp;" é "&amp;4*$MS113,""))),IF(AND($MX113&lt;&gt;"",COUNTIF('DADOS_MELHORIAS'!$O$2:$O$113,SUBSTITUTE(SUBSTITUTE(SUBSTITUTE($MX113,"~","~~"),"*","~*"),"?","~?"))=0),"Melhoria não cadastrada ou com erro: "&amp;$MX113,""),IF(AND($MY113&lt;&gt;"",COUNTIF('DADOS_MELHORIAS'!$O$2:$O$113,SUBSTITUTE(SUBSTITUTE(SUBSTITUTE($MY113,"~","~~"),"*","~*"),"?","~?"))=0),"Melhoria não cadastrada ou com erro: "&amp;$MY113,""),IF(AND($MZ113&lt;&gt;"",COUNTIF('DADOS_MELHORIAS'!$O$2:$O$113,SUBSTITUTE(SUBSTITUTE(SUBSTITUTE($MZ113,"~","~~"),"*","~*"),"?","~?"))=0),"Melhoria não cadastrada ou com erro: "&amp;$MZ113,""),IF(AND($NA113&lt;&gt;"",COUNTIF('DADOS_MELHORIAS'!$O$2:$O$113,SUBSTITUTE(SUBSTITUTE(SUBSTITUTE($NA113,"~","~~"),"*","~*"),"?","~?"))=0),"Melhoria não cadastrada ou com erro: "&amp;$NA113,""),IF(AND($NB113&lt;&gt;"",COUNTIF('DADOS_RESTRICOES'!$M$2:$M$54,SUBSTITUTE(SUBSTITUTE(SUBSTITUTE($NB113,"~","~~"),"*","~*"),"?","~?"))=0),"Restrição não cadastrada ou com erro: "&amp;$NB113,""),IF(AND($NC113&lt;&gt;"",COUNTIF('DADOS_RESTRICOES'!$M$2:$M$54,SUBSTITUTE(SUBSTITUTE(SUBSTITUTE($NC113,"~","~~"),"*","~*"),"?","~?"))=0),"Restrição não cadastrada ou com erro: "&amp;$NC113,"")))</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dela",IF(COUNTIF($OK113:$OL113,"Atrasar")&gt;0,"Sua Ação Completa",IF(COUNTIF($RK113:$RN113,"Rápido")&gt;0,"Sua Bônus",IF(COUNTIF($RK113:$RN113,"Reação")&gt;0,"Sua Reação","Sua Padrão")))&amp;" + a básica dela"&amp;IF(COUNTIF($RK113:$RN113,"Reação")&gt;0," e a coletiva","")&amp;IF(COUNTIF($OK113:$OL113,"Carregar")&gt;0," · em dois turnos","")))</f>
        <v/>
      </c>
      <c r="QC113" s="161">
        <f>IF($MW113&lt;&gt;"",$MW113,IF($NJ113=0,"",INDEX($AA$2:$AA$11,$NJ113)))</f>
        <v/>
      </c>
      <c r="QD113" s="161">
        <f>IF(OR($ND113=0,$NJ113=0),"",IF(COUNTIF($RK113:$RN113,"Inescapável")&gt;0,"Automático",IF($QC113="Ataque",IF($NH113="","Ataque","Ataque "&amp;IF(($NH113+2*IF(COUNTIF($RK113:$RN113,"Precisão")&gt;0,1,0))&gt;=0,"+","−")&amp;ABS(($NH113+2*IF(COUNTIF($RK113:$RN113,"Precisão")&gt;0,1,0))))&amp;IF($OD113&gt;0," · TR"&amp;IF($NI113="",""," CD "&amp;$NI113),""),IF(LEFT($QC113,2)="TR",$QC113&amp;IF($NI113="",""," · CD "&amp;$NI113)&amp;IF(COUNTIF($RK113:$RN113,"Certeiro")&gt;0,"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COUNTIF($RK113:$RN113,"Longe")+3*COUNTIF($RK113:$RN113,"Muito Longe")</f>
        <v/>
      </c>
      <c r="QG113" s="161">
        <f>COUNTIF($RK113:$RN113,"Maior")+3*COUNTIF($RK113:$RN113,"Muito Maior")</f>
        <v/>
      </c>
      <c r="QH113" s="161">
        <f>IF($NJ113=0,0,CHOOSE(1+INDEX($AC$2:$AC$11,$NJ113),0,$QF113,$QG113,$QF113+$QG113))</f>
        <v/>
      </c>
      <c r="QI113" s="161">
        <f>IF($NJ113=0,0,CHOOSE(1+INDEX($AD$2:$AD$11,$NJ113),0,$QF113,$QG113,$QF113+$QG113))</f>
        <v/>
      </c>
      <c r="QJ113" s="161">
        <f>IF(OR($ND113=0,$NJ113=0),"",INDEX($AI$2:$AN$41,($NJ113-1)*4+IF($MS113=0,1,IF($MS113&lt;=5,2,IF($MS113=6,3,4))),1+MIN(5,$QH113))&amp;INDEX($AO$2:$AT$41,($NJ113-1)*4+IF($MS113=0,1,IF($MS113&lt;=5,2,IF($MS113=6,3,4))),1+MIN(5,$QI113))&amp;IF(INDEX($AE$2:$AE$11,$NJ113)=1,IF(COUNTIF($RK113:$RN113,"Mais Um")&gt;0," · +"&amp;COUNTIF($RK113:$RN113,"Mais Um")&amp;IF(COUNTIF($RK113:$RN113,"Mais Um")&gt;1," alvos"," alvo"),"")&amp;IF(COUNTIF($RK113:$RN113,"Rajada")&gt;0,IF($MS113=0,"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c r="RK113">
        <f>IF($MX113="","",IFERROR(VLOOKUP(SUBSTITUTE(SUBSTITUTE(SUBSTITUTE($MX113,"~","~~"),"*","~*"),"?","~?"),'DADOS_MELHORIAS'!$O$2:$X$113,10,FALSE),$MX113))</f>
        <v/>
      </c>
      <c r="RL113">
        <f>IF($MY113="","",IFERROR(VLOOKUP(SUBSTITUTE(SUBSTITUTE(SUBSTITUTE($MY113,"~","~~"),"*","~*"),"?","~?"),'DADOS_MELHORIAS'!$O$2:$X$113,10,FALSE),$MY113))</f>
        <v/>
      </c>
      <c r="RM113">
        <f>IF($MZ113="","",IFERROR(VLOOKUP(SUBSTITUTE(SUBSTITUTE(SUBSTITUTE($MZ113,"~","~~"),"*","~*"),"?","~?"),'DADOS_MELHORIAS'!$O$2:$X$113,10,FALSE),$MZ113))</f>
        <v/>
      </c>
      <c r="RN113">
        <f>IF($NA113="","",IFERROR(VLOOKUP(SUBSTITUTE(SUBSTITUTE(SUBSTITUTE($NA113,"~","~~"),"*","~*"),"?","~?"),'DADOS_MELHORIAS'!$O$2:$X$113,10,FALSE),$NA113))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IFERROR(MATCH($MU114,$V$2:$V$11,0),0)</f>
        <v/>
      </c>
      <c r="NK114" s="161">
        <f>IFERROR(VLOOKUP(SUBSTITUTE(SUBSTITUTE(SUBSTITUTE($MX114,"~","~~"),"*","~*"),"?","~?"),'DADOS_MELHORIAS'!$AG$2:$AL$113,2,FALSE),"")</f>
        <v/>
      </c>
      <c r="NL114" s="161">
        <f>IFERROR(VLOOKUP(SUBSTITUTE(SUBSTITUTE(SUBSTITUTE($MY114,"~","~~"),"*","~*"),"?","~?"),'DADOS_MELHORIAS'!$AG$2:$AL$113,2,FALSE),"")</f>
        <v/>
      </c>
      <c r="NM114" s="161">
        <f>IFERROR(VLOOKUP(SUBSTITUTE(SUBSTITUTE(SUBSTITUTE($MZ114,"~","~~"),"*","~*"),"?","~?"),'DADOS_MELHORIAS'!$AG$2:$AL$113,2,FALSE),"")</f>
        <v/>
      </c>
      <c r="NN114" s="161">
        <f>IFERROR(VLOOKUP(SUBSTITUTE(SUBSTITUTE(SUBSTITUTE($NA114,"~","~~"),"*","~*"),"?","~?"),'DADOS_MELHORIAS'!$AG$2:$AL$113,2,FALSE),"")</f>
        <v/>
      </c>
      <c r="NO114" s="161">
        <f>IFERROR(VLOOKUP(SUBSTITUTE(SUBSTITUTE(SUBSTITUTE($MX114,"~","~~"),"*","~*"),"?","~?"),'DADOS_MELHORIAS'!$AG$2:$AL$113,3,FALSE),0)</f>
        <v/>
      </c>
      <c r="NP114" s="161">
        <f>IFERROR(VLOOKUP(SUBSTITUTE(SUBSTITUTE(SUBSTITUTE($MY114,"~","~~"),"*","~*"),"?","~?"),'DADOS_MELHORIAS'!$AG$2:$AL$113,3,FALSE),0)</f>
        <v/>
      </c>
      <c r="NQ114" s="161">
        <f>IFERROR(VLOOKUP(SUBSTITUTE(SUBSTITUTE(SUBSTITUTE($MZ114,"~","~~"),"*","~*"),"?","~?"),'DADOS_MELHORIAS'!$AG$2:$AL$113,3,FALSE),0)</f>
        <v/>
      </c>
      <c r="NR114" s="161">
        <f>IFERROR(VLOOKUP(SUBSTITUTE(SUBSTITUTE(SUBSTITUTE($NA114,"~","~~"),"*","~*"),"?","~?"),'DADOS_MELHORIAS'!$AG$2:$AL$113,3,FALSE),0)</f>
        <v/>
      </c>
      <c r="NS114" s="161">
        <f>IF($MS114=0,0,IF($NJ114=0,0,INDEX($X$2:$X$11,$NJ114)))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IF($NJ114=0,0,IF(INDEX($W$2:$W$11,$NJ114)="",0,IF((COUNTIF(INDEX($EL$2:$EP$13,$MO114,0),INDEX($W$2:$W$11,$NJ114))+COUNTIF(INDEX($QV$2:$QY$13,$MO114,0),INDEX($W$2:$W$11,$NJ114)))=0,1,0)))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SUBSTITUTE(SUBSTITUTE(SUBSTITUTE($MX114,"~","~~"),"*","~*"),"?","~?"),'DADOS_MELHORIAS'!$AG$2:$AL$113,4,FALSE),0)+IFERROR(VLOOKUP(SUBSTITUTE(SUBSTITUTE(SUBSTITUTE($MY114,"~","~~"),"*","~*"),"?","~?"),'DADOS_MELHORIAS'!$AG$2:$AL$113,4,FALSE),0)+IFERROR(VLOOKUP(SUBSTITUTE(SUBSTITUTE(SUBSTITUTE($MZ114,"~","~~"),"*","~*"),"?","~?"),'DADOS_MELHORIAS'!$AG$2:$AL$113,4,FALSE),0)+IFERROR(VLOOKUP(SUBSTITUTE(SUBSTITUTE(SUBSTITUTE($NA114,"~","~~"),"*","~*"),"?","~?"),'DADOS_MELHORIAS'!$AG$2:$AL$113,4,FALSE),0)</f>
        <v/>
      </c>
      <c r="OD114" s="161">
        <f>IFERROR(VLOOKUP(SUBSTITUTE(SUBSTITUTE(SUBSTITUTE($MX114,"~","~~"),"*","~*"),"?","~?"),'DADOS_MELHORIAS'!$AG$2:$AL$113,6,FALSE),0)+IFERROR(VLOOKUP(SUBSTITUTE(SUBSTITUTE(SUBSTITUTE($MY114,"~","~~"),"*","~*"),"?","~?"),'DADOS_MELHORIAS'!$AG$2:$AL$113,6,FALSE),0)+IFERROR(VLOOKUP(SUBSTITUTE(SUBSTITUTE(SUBSTITUTE($MZ114,"~","~~"),"*","~*"),"?","~?"),'DADOS_MELHORIAS'!$AG$2:$AL$113,6,FALSE),0)+IFERROR(VLOOKUP(SUBSTITUTE(SUBSTITUTE(SUBSTITUTE($NA114,"~","~~"),"*","~*"),"?","~?"),'DADOS_MELHORIAS'!$AG$2:$AL$113,6,FALSE),0)</f>
        <v/>
      </c>
      <c r="OE114" s="161">
        <f>TEXTJOIN(", ",TRUE,IF(IFERROR(VLOOKUP(SUBSTITUTE(SUBSTITUTE(SUBSTITUTE($MX114,"~","~~"),"*","~*"),"?","~?"),'DADOS_MELHORIAS'!$AG$2:$AL$113,5,FALSE),0)=1,$MX114,""),IF(IFERROR(VLOOKUP(SUBSTITUTE(SUBSTITUTE(SUBSTITUTE($MY114,"~","~~"),"*","~*"),"?","~?"),'DADOS_MELHORIAS'!$AG$2:$AL$113,5,FALSE),0)=1,$MY114,""),IF(IFERROR(VLOOKUP(SUBSTITUTE(SUBSTITUTE(SUBSTITUTE($MZ114,"~","~~"),"*","~*"),"?","~?"),'DADOS_MELHORIAS'!$AG$2:$AL$113,5,FALSE),0)=1,$MZ114,""),IF(IFERROR(VLOOKUP(SUBSTITUTE(SUBSTITUTE(SUBSTITUTE($NA114,"~","~~"),"*","~*"),"?","~?"),'DADOS_MELHORIAS'!$AG$2:$AL$113,5,FALSE),0)=1,$NA114,""))</f>
        <v/>
      </c>
      <c r="OF114" s="161">
        <f>IF($NJ114=0,0,INDEX($Y$2:$Y$11,$NJ114))</f>
        <v/>
      </c>
      <c r="OG114" s="161">
        <f>IF($NJ114=0,0,INDEX($Z$2:$Z$11,$NJ114))</f>
        <v/>
      </c>
      <c r="OH114" s="161">
        <f>IF($NJ114=0,0,INDEX($AB$2:$AB$11,$NJ114))</f>
        <v/>
      </c>
      <c r="OI114" s="161">
        <f>IFERROR(VLOOKUP(SUBSTITUTE(SUBSTITUTE(SUBSTITUTE($NB114,"~","~~"),"*","~*"),"?","~?"),'DADOS_RESTRICOES'!$M$2:$Q$54,3,FALSE),0)</f>
        <v/>
      </c>
      <c r="OJ114" s="161">
        <f>IFERROR(VLOOKUP(SUBSTITUTE(SUBSTITUTE(SUBSTITUTE($NC114,"~","~~"),"*","~*"),"?","~?"),'DADOS_RESTRICOES'!$M$2:$Q$54,3,FALSE),0)</f>
        <v/>
      </c>
      <c r="OK114" s="161">
        <f>IFERROR(VLOOKUP(SUBSTITUTE(SUBSTITUTE(SUBSTITUTE($NB114,"~","~~"),"*","~*"),"?","~?"),'DADOS_RESTRICOES'!$M$2:$Q$54,2,FALSE),"")</f>
        <v/>
      </c>
      <c r="OL114" s="161">
        <f>IFERROR(VLOOKUP(SUBSTITUTE(SUBSTITUTE(SUBSTITUTE($NC114,"~","~~"),"*","~*"),"?","~?"),'DADOS_RESTRICOES'!$M$2:$Q$54,2,FALSE),"")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f>
        <v/>
      </c>
      <c r="OT114" s="161">
        <f>COUNTIF($OI114:$OJ114,2)+$OF114</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IF($MS114=0,0,(IF(COUNTIF($RK114:$RN114,"Salto")&gt;0,1,0)+IF(COUNTIF($RK114:$RN114,"Queima")&gt;0,1,0)+IF(COUNTIF($RK114:$RN114,"Estilhaço")&gt;0,1,0))*FLOOR($PD114/2,1))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SUBSTITUTE(SUBSTITUTE(SUBSTITUTE($NB114,"~","~~"),"*","~*"),"?","~?"),'DADOS_RESTRICOES'!$M$2:$Q$54,4,FALSE),0)+IFERROR(VLOOKUP(SUBSTITUTE(SUBSTITUTE(SUBSTITUTE($NC114,"~","~~"),"*","~*"),"?","~?"),'DADOS_RESTRICOES'!$M$2:$Q$54,4,FALSE),0)&gt;1,$OK114&amp;" e "&amp;$OL114&amp;" são as duas de frequência",""),IF(AND((COUNTIF($RK114:$RN114,"Rápido")+COUNTIF($OK114:$OL114,"Rápido"))&gt;0,(COUNTIF($MX114:$NA114,"Atrasar")+COUNTIF($OK114:$OL114,"Atrasar"))&gt;0),"Rápido não entra com Atrasar",""),IF(AND((COUNTIF($RK114:$RN114,"Reação")+COUNTIF($OK114:$OL114,"Reação"))&gt;0,(COUNTIF($RK114:$RN114,"Rápido")+COUNTIF($OK114:$OL114,"Rápido"))&gt;0),"Reação não entra com Rápido",""),IF(AND((COUNTIF($RK114:$RN114,"Reação")+COUNTIF($OK114:$OL114,"Reação"))&gt;0,(COUNTIF($RK114:$RN114,"Armado")+COUNTIF($OK114:$OL114,"Armado"))&gt;0),"Reação não entra com Armado",""),IF(AND((COUNTIF($RK114:$RN114,"Reação")+COUNTIF($OK114:$OL114,"Reação"))&gt;0,(COUNTIF($MX114:$NA114,"Atrasar")+COUNTIF($OK114:$OL114,"Atrasar"))&gt;0),"Reação não entra com Atrasar",""),IF(AND((COUNTIF($RK114:$RN114,"Reação")+COUNTIF($OK114:$OL114,"Reação"))&gt;0,(COUNTIF($MX114:$NA114,"Parado")+COUNTIF($OK114:$OL114,"Parado"))&gt;0),"Reação não entra com Parado",""),IF(AND((COUNTIF($MX114:$NA114,"Atrasar")+COUNTIF($OK114:$OL114,"Atrasar"))&gt;0,(COUNTIF($MX114:$NA114,"Parado")+COUNTIF($OK114:$OL114,"Parado"))&gt;0),"Atrasar não entra com Parado",""),IF(AND((COUNTIF($RK114:$RN114,"Armado")+COUNTIF($OK114:$OL114,"Armado"))&gt;0,(COUNTIF($MX114:$NA114,"Carregar")+COUNTIF($OK114:$OL114,"Carregar"))&gt;0),"Armado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Resistência",""),IF(AND(COUNTIF($RK114:$RN114,"Inescapável")&gt;0,OR($OU114&gt;1,$OV114&gt;0)),"Inescapável não aceita outra peça",""),IF(AND($MS114&gt;0,$PD114*IF(COUNTIF($RK114:$RN114,"Remate")&gt;0,1.25,1)+$PE114&gt;4*$MS114),($PD114*IF(COUNTIF($RK114:$RN114,"Remate")&gt;0,1.25,1)+$PE114)&amp;" dados somando repetições"&amp;IF(COUNTIF($RK114:$RN114,"Remate")&gt;0," e o Remate","")&amp;": o teto da Classe "&amp;$MS114&amp;" é "&amp;4*$MS114,""))),IF(AND($MX114&lt;&gt;"",COUNTIF('DADOS_MELHORIAS'!$O$2:$O$113,SUBSTITUTE(SUBSTITUTE(SUBSTITUTE($MX114,"~","~~"),"*","~*"),"?","~?"))=0),"Melhoria não cadastrada ou com erro: "&amp;$MX114,""),IF(AND($MY114&lt;&gt;"",COUNTIF('DADOS_MELHORIAS'!$O$2:$O$113,SUBSTITUTE(SUBSTITUTE(SUBSTITUTE($MY114,"~","~~"),"*","~*"),"?","~?"))=0),"Melhoria não cadastrada ou com erro: "&amp;$MY114,""),IF(AND($MZ114&lt;&gt;"",COUNTIF('DADOS_MELHORIAS'!$O$2:$O$113,SUBSTITUTE(SUBSTITUTE(SUBSTITUTE($MZ114,"~","~~"),"*","~*"),"?","~?"))=0),"Melhoria não cadastrada ou com erro: "&amp;$MZ114,""),IF(AND($NA114&lt;&gt;"",COUNTIF('DADOS_MELHORIAS'!$O$2:$O$113,SUBSTITUTE(SUBSTITUTE(SUBSTITUTE($NA114,"~","~~"),"*","~*"),"?","~?"))=0),"Melhoria não cadastrada ou com erro: "&amp;$NA114,""),IF(AND($NB114&lt;&gt;"",COUNTIF('DADOS_RESTRICOES'!$M$2:$M$54,SUBSTITUTE(SUBSTITUTE(SUBSTITUTE($NB114,"~","~~"),"*","~*"),"?","~?"))=0),"Restrição não cadastrada ou com erro: "&amp;$NB114,""),IF(AND($NC114&lt;&gt;"",COUNTIF('DADOS_RESTRICOES'!$M$2:$M$54,SUBSTITUTE(SUBSTITUTE(SUBSTITUTE($NC114,"~","~~"),"*","~*"),"?","~?"))=0),"Restrição não cadastrada ou com erro: "&amp;$NC114,"")))</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dela",IF(COUNTIF($OK114:$OL114,"Atrasar")&gt;0,"Sua Ação Completa",IF(COUNTIF($RK114:$RN114,"Rápido")&gt;0,"Sua Bônus",IF(COUNTIF($RK114:$RN114,"Reação")&gt;0,"Sua Reação","Sua Padrão")))&amp;" + a básica dela"&amp;IF(COUNTIF($RK114:$RN114,"Reação")&gt;0," e a coletiva","")&amp;IF(COUNTIF($OK114:$OL114,"Carregar")&gt;0," · em dois turnos","")))</f>
        <v/>
      </c>
      <c r="QC114" s="161">
        <f>IF($MW114&lt;&gt;"",$MW114,IF($NJ114=0,"",INDEX($AA$2:$AA$11,$NJ114)))</f>
        <v/>
      </c>
      <c r="QD114" s="161">
        <f>IF(OR($ND114=0,$NJ114=0),"",IF(COUNTIF($RK114:$RN114,"Inescapável")&gt;0,"Automático",IF($QC114="Ataque",IF($NH114="","Ataque","Ataque "&amp;IF(($NH114+2*IF(COUNTIF($RK114:$RN114,"Precisão")&gt;0,1,0))&gt;=0,"+","−")&amp;ABS(($NH114+2*IF(COUNTIF($RK114:$RN114,"Precisão")&gt;0,1,0))))&amp;IF($OD114&gt;0," · TR"&amp;IF($NI114="",""," CD "&amp;$NI114),""),IF(LEFT($QC114,2)="TR",$QC114&amp;IF($NI114="",""," · CD "&amp;$NI114)&amp;IF(COUNTIF($RK114:$RN114,"Certeiro")&gt;0,"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COUNTIF($RK114:$RN114,"Longe")+3*COUNTIF($RK114:$RN114,"Muito Longe")</f>
        <v/>
      </c>
      <c r="QG114" s="161">
        <f>COUNTIF($RK114:$RN114,"Maior")+3*COUNTIF($RK114:$RN114,"Muito Maior")</f>
        <v/>
      </c>
      <c r="QH114" s="161">
        <f>IF($NJ114=0,0,CHOOSE(1+INDEX($AC$2:$AC$11,$NJ114),0,$QF114,$QG114,$QF114+$QG114))</f>
        <v/>
      </c>
      <c r="QI114" s="161">
        <f>IF($NJ114=0,0,CHOOSE(1+INDEX($AD$2:$AD$11,$NJ114),0,$QF114,$QG114,$QF114+$QG114))</f>
        <v/>
      </c>
      <c r="QJ114" s="161">
        <f>IF(OR($ND114=0,$NJ114=0),"",INDEX($AI$2:$AN$41,($NJ114-1)*4+IF($MS114=0,1,IF($MS114&lt;=5,2,IF($MS114=6,3,4))),1+MIN(5,$QH114))&amp;INDEX($AO$2:$AT$41,($NJ114-1)*4+IF($MS114=0,1,IF($MS114&lt;=5,2,IF($MS114=6,3,4))),1+MIN(5,$QI114))&amp;IF(INDEX($AE$2:$AE$11,$NJ114)=1,IF(COUNTIF($RK114:$RN114,"Mais Um")&gt;0," · +"&amp;COUNTIF($RK114:$RN114,"Mais Um")&amp;IF(COUNTIF($RK114:$RN114,"Mais Um")&gt;1," alvos"," alvo"),"")&amp;IF(COUNTIF($RK114:$RN114,"Rajada")&gt;0,IF($MS114=0,"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c r="RK114">
        <f>IF($MX114="","",IFERROR(VLOOKUP(SUBSTITUTE(SUBSTITUTE(SUBSTITUTE($MX114,"~","~~"),"*","~*"),"?","~?"),'DADOS_MELHORIAS'!$O$2:$X$113,10,FALSE),$MX114))</f>
        <v/>
      </c>
      <c r="RL114">
        <f>IF($MY114="","",IFERROR(VLOOKUP(SUBSTITUTE(SUBSTITUTE(SUBSTITUTE($MY114,"~","~~"),"*","~*"),"?","~?"),'DADOS_MELHORIAS'!$O$2:$X$113,10,FALSE),$MY114))</f>
        <v/>
      </c>
      <c r="RM114">
        <f>IF($MZ114="","",IFERROR(VLOOKUP(SUBSTITUTE(SUBSTITUTE(SUBSTITUTE($MZ114,"~","~~"),"*","~*"),"?","~?"),'DADOS_MELHORIAS'!$O$2:$X$113,10,FALSE),$MZ114))</f>
        <v/>
      </c>
      <c r="RN114">
        <f>IF($NA114="","",IFERROR(VLOOKUP(SUBSTITUTE(SUBSTITUTE(SUBSTITUTE($NA114,"~","~~"),"*","~*"),"?","~?"),'DADOS_MELHORIAS'!$O$2:$X$113,10,FALSE),$NA114))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IFERROR(MATCH($MU115,$V$2:$V$11,0),0)</f>
        <v/>
      </c>
      <c r="NK115" s="161">
        <f>IFERROR(VLOOKUP(SUBSTITUTE(SUBSTITUTE(SUBSTITUTE($MX115,"~","~~"),"*","~*"),"?","~?"),'DADOS_MELHORIAS'!$AG$2:$AL$113,2,FALSE),"")</f>
        <v/>
      </c>
      <c r="NL115" s="161">
        <f>IFERROR(VLOOKUP(SUBSTITUTE(SUBSTITUTE(SUBSTITUTE($MY115,"~","~~"),"*","~*"),"?","~?"),'DADOS_MELHORIAS'!$AG$2:$AL$113,2,FALSE),"")</f>
        <v/>
      </c>
      <c r="NM115" s="161">
        <f>IFERROR(VLOOKUP(SUBSTITUTE(SUBSTITUTE(SUBSTITUTE($MZ115,"~","~~"),"*","~*"),"?","~?"),'DADOS_MELHORIAS'!$AG$2:$AL$113,2,FALSE),"")</f>
        <v/>
      </c>
      <c r="NN115" s="161">
        <f>IFERROR(VLOOKUP(SUBSTITUTE(SUBSTITUTE(SUBSTITUTE($NA115,"~","~~"),"*","~*"),"?","~?"),'DADOS_MELHORIAS'!$AG$2:$AL$113,2,FALSE),"")</f>
        <v/>
      </c>
      <c r="NO115" s="161">
        <f>IFERROR(VLOOKUP(SUBSTITUTE(SUBSTITUTE(SUBSTITUTE($MX115,"~","~~"),"*","~*"),"?","~?"),'DADOS_MELHORIAS'!$AG$2:$AL$113,3,FALSE),0)</f>
        <v/>
      </c>
      <c r="NP115" s="161">
        <f>IFERROR(VLOOKUP(SUBSTITUTE(SUBSTITUTE(SUBSTITUTE($MY115,"~","~~"),"*","~*"),"?","~?"),'DADOS_MELHORIAS'!$AG$2:$AL$113,3,FALSE),0)</f>
        <v/>
      </c>
      <c r="NQ115" s="161">
        <f>IFERROR(VLOOKUP(SUBSTITUTE(SUBSTITUTE(SUBSTITUTE($MZ115,"~","~~"),"*","~*"),"?","~?"),'DADOS_MELHORIAS'!$AG$2:$AL$113,3,FALSE),0)</f>
        <v/>
      </c>
      <c r="NR115" s="161">
        <f>IFERROR(VLOOKUP(SUBSTITUTE(SUBSTITUTE(SUBSTITUTE($NA115,"~","~~"),"*","~*"),"?","~?"),'DADOS_MELHORIAS'!$AG$2:$AL$113,3,FALSE),0)</f>
        <v/>
      </c>
      <c r="NS115" s="161">
        <f>IF($MS115=0,0,IF($NJ115=0,0,INDEX($X$2:$X$11,$NJ115)))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IF($NJ115=0,0,IF(INDEX($W$2:$W$11,$NJ115)="",0,IF((COUNTIF(INDEX($EL$2:$EP$13,$MO115,0),INDEX($W$2:$W$11,$NJ115))+COUNTIF(INDEX($QV$2:$QY$13,$MO115,0),INDEX($W$2:$W$11,$NJ115)))=0,1,0)))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SUBSTITUTE(SUBSTITUTE(SUBSTITUTE($MX115,"~","~~"),"*","~*"),"?","~?"),'DADOS_MELHORIAS'!$AG$2:$AL$113,4,FALSE),0)+IFERROR(VLOOKUP(SUBSTITUTE(SUBSTITUTE(SUBSTITUTE($MY115,"~","~~"),"*","~*"),"?","~?"),'DADOS_MELHORIAS'!$AG$2:$AL$113,4,FALSE),0)+IFERROR(VLOOKUP(SUBSTITUTE(SUBSTITUTE(SUBSTITUTE($MZ115,"~","~~"),"*","~*"),"?","~?"),'DADOS_MELHORIAS'!$AG$2:$AL$113,4,FALSE),0)+IFERROR(VLOOKUP(SUBSTITUTE(SUBSTITUTE(SUBSTITUTE($NA115,"~","~~"),"*","~*"),"?","~?"),'DADOS_MELHORIAS'!$AG$2:$AL$113,4,FALSE),0)</f>
        <v/>
      </c>
      <c r="OD115" s="161">
        <f>IFERROR(VLOOKUP(SUBSTITUTE(SUBSTITUTE(SUBSTITUTE($MX115,"~","~~"),"*","~*"),"?","~?"),'DADOS_MELHORIAS'!$AG$2:$AL$113,6,FALSE),0)+IFERROR(VLOOKUP(SUBSTITUTE(SUBSTITUTE(SUBSTITUTE($MY115,"~","~~"),"*","~*"),"?","~?"),'DADOS_MELHORIAS'!$AG$2:$AL$113,6,FALSE),0)+IFERROR(VLOOKUP(SUBSTITUTE(SUBSTITUTE(SUBSTITUTE($MZ115,"~","~~"),"*","~*"),"?","~?"),'DADOS_MELHORIAS'!$AG$2:$AL$113,6,FALSE),0)+IFERROR(VLOOKUP(SUBSTITUTE(SUBSTITUTE(SUBSTITUTE($NA115,"~","~~"),"*","~*"),"?","~?"),'DADOS_MELHORIAS'!$AG$2:$AL$113,6,FALSE),0)</f>
        <v/>
      </c>
      <c r="OE115" s="161">
        <f>TEXTJOIN(", ",TRUE,IF(IFERROR(VLOOKUP(SUBSTITUTE(SUBSTITUTE(SUBSTITUTE($MX115,"~","~~"),"*","~*"),"?","~?"),'DADOS_MELHORIAS'!$AG$2:$AL$113,5,FALSE),0)=1,$MX115,""),IF(IFERROR(VLOOKUP(SUBSTITUTE(SUBSTITUTE(SUBSTITUTE($MY115,"~","~~"),"*","~*"),"?","~?"),'DADOS_MELHORIAS'!$AG$2:$AL$113,5,FALSE),0)=1,$MY115,""),IF(IFERROR(VLOOKUP(SUBSTITUTE(SUBSTITUTE(SUBSTITUTE($MZ115,"~","~~"),"*","~*"),"?","~?"),'DADOS_MELHORIAS'!$AG$2:$AL$113,5,FALSE),0)=1,$MZ115,""),IF(IFERROR(VLOOKUP(SUBSTITUTE(SUBSTITUTE(SUBSTITUTE($NA115,"~","~~"),"*","~*"),"?","~?"),'DADOS_MELHORIAS'!$AG$2:$AL$113,5,FALSE),0)=1,$NA115,""))</f>
        <v/>
      </c>
      <c r="OF115" s="161">
        <f>IF($NJ115=0,0,INDEX($Y$2:$Y$11,$NJ115))</f>
        <v/>
      </c>
      <c r="OG115" s="161">
        <f>IF($NJ115=0,0,INDEX($Z$2:$Z$11,$NJ115))</f>
        <v/>
      </c>
      <c r="OH115" s="161">
        <f>IF($NJ115=0,0,INDEX($AB$2:$AB$11,$NJ115))</f>
        <v/>
      </c>
      <c r="OI115" s="161">
        <f>IFERROR(VLOOKUP(SUBSTITUTE(SUBSTITUTE(SUBSTITUTE($NB115,"~","~~"),"*","~*"),"?","~?"),'DADOS_RESTRICOES'!$M$2:$Q$54,3,FALSE),0)</f>
        <v/>
      </c>
      <c r="OJ115" s="161">
        <f>IFERROR(VLOOKUP(SUBSTITUTE(SUBSTITUTE(SUBSTITUTE($NC115,"~","~~"),"*","~*"),"?","~?"),'DADOS_RESTRICOES'!$M$2:$Q$54,3,FALSE),0)</f>
        <v/>
      </c>
      <c r="OK115" s="161">
        <f>IFERROR(VLOOKUP(SUBSTITUTE(SUBSTITUTE(SUBSTITUTE($NB115,"~","~~"),"*","~*"),"?","~?"),'DADOS_RESTRICOES'!$M$2:$Q$54,2,FALSE),"")</f>
        <v/>
      </c>
      <c r="OL115" s="161">
        <f>IFERROR(VLOOKUP(SUBSTITUTE(SUBSTITUTE(SUBSTITUTE($NC115,"~","~~"),"*","~*"),"?","~?"),'DADOS_RESTRICOES'!$M$2:$Q$54,2,FALSE),"")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f>
        <v/>
      </c>
      <c r="OT115" s="161">
        <f>COUNTIF($OI115:$OJ115,2)+$OF115</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IF($MS115=0,0,(IF(COUNTIF($RK115:$RN115,"Salto")&gt;0,1,0)+IF(COUNTIF($RK115:$RN115,"Queima")&gt;0,1,0)+IF(COUNTIF($RK115:$RN115,"Estilhaço")&gt;0,1,0))*FLOOR($PD115/2,1))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SUBSTITUTE(SUBSTITUTE(SUBSTITUTE($NB115,"~","~~"),"*","~*"),"?","~?"),'DADOS_RESTRICOES'!$M$2:$Q$54,4,FALSE),0)+IFERROR(VLOOKUP(SUBSTITUTE(SUBSTITUTE(SUBSTITUTE($NC115,"~","~~"),"*","~*"),"?","~?"),'DADOS_RESTRICOES'!$M$2:$Q$54,4,FALSE),0)&gt;1,$OK115&amp;" e "&amp;$OL115&amp;" são as duas de frequência",""),IF(AND((COUNTIF($RK115:$RN115,"Rápido")+COUNTIF($OK115:$OL115,"Rápido"))&gt;0,(COUNTIF($MX115:$NA115,"Atrasar")+COUNTIF($OK115:$OL115,"Atrasar"))&gt;0),"Rápido não entra com Atrasar",""),IF(AND((COUNTIF($RK115:$RN115,"Reação")+COUNTIF($OK115:$OL115,"Reação"))&gt;0,(COUNTIF($RK115:$RN115,"Rápido")+COUNTIF($OK115:$OL115,"Rápido"))&gt;0),"Reação não entra com Rápido",""),IF(AND((COUNTIF($RK115:$RN115,"Reação")+COUNTIF($OK115:$OL115,"Reação"))&gt;0,(COUNTIF($RK115:$RN115,"Armado")+COUNTIF($OK115:$OL115,"Armado"))&gt;0),"Reação não entra com Armado",""),IF(AND((COUNTIF($RK115:$RN115,"Reação")+COUNTIF($OK115:$OL115,"Reação"))&gt;0,(COUNTIF($MX115:$NA115,"Atrasar")+COUNTIF($OK115:$OL115,"Atrasar"))&gt;0),"Reação não entra com Atrasar",""),IF(AND((COUNTIF($RK115:$RN115,"Reação")+COUNTIF($OK115:$OL115,"Reação"))&gt;0,(COUNTIF($MX115:$NA115,"Parado")+COUNTIF($OK115:$OL115,"Parado"))&gt;0),"Reação não entra com Parado",""),IF(AND((COUNTIF($MX115:$NA115,"Atrasar")+COUNTIF($OK115:$OL115,"Atrasar"))&gt;0,(COUNTIF($MX115:$NA115,"Parado")+COUNTIF($OK115:$OL115,"Parado"))&gt;0),"Atrasar não entra com Parado",""),IF(AND((COUNTIF($RK115:$RN115,"Armado")+COUNTIF($OK115:$OL115,"Armado"))&gt;0,(COUNTIF($MX115:$NA115,"Carregar")+COUNTIF($OK115:$OL115,"Carregar"))&gt;0),"Armado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Resistência",""),IF(AND(COUNTIF($RK115:$RN115,"Inescapável")&gt;0,OR($OU115&gt;1,$OV115&gt;0)),"Inescapável não aceita outra peça",""),IF(AND($MS115&gt;0,$PD115*IF(COUNTIF($RK115:$RN115,"Remate")&gt;0,1.25,1)+$PE115&gt;4*$MS115),($PD115*IF(COUNTIF($RK115:$RN115,"Remate")&gt;0,1.25,1)+$PE115)&amp;" dados somando repetições"&amp;IF(COUNTIF($RK115:$RN115,"Remate")&gt;0," e o Remate","")&amp;": o teto da Classe "&amp;$MS115&amp;" é "&amp;4*$MS115,""))),IF(AND($MX115&lt;&gt;"",COUNTIF('DADOS_MELHORIAS'!$O$2:$O$113,SUBSTITUTE(SUBSTITUTE(SUBSTITUTE($MX115,"~","~~"),"*","~*"),"?","~?"))=0),"Melhoria não cadastrada ou com erro: "&amp;$MX115,""),IF(AND($MY115&lt;&gt;"",COUNTIF('DADOS_MELHORIAS'!$O$2:$O$113,SUBSTITUTE(SUBSTITUTE(SUBSTITUTE($MY115,"~","~~"),"*","~*"),"?","~?"))=0),"Melhoria não cadastrada ou com erro: "&amp;$MY115,""),IF(AND($MZ115&lt;&gt;"",COUNTIF('DADOS_MELHORIAS'!$O$2:$O$113,SUBSTITUTE(SUBSTITUTE(SUBSTITUTE($MZ115,"~","~~"),"*","~*"),"?","~?"))=0),"Melhoria não cadastrada ou com erro: "&amp;$MZ115,""),IF(AND($NA115&lt;&gt;"",COUNTIF('DADOS_MELHORIAS'!$O$2:$O$113,SUBSTITUTE(SUBSTITUTE(SUBSTITUTE($NA115,"~","~~"),"*","~*"),"?","~?"))=0),"Melhoria não cadastrada ou com erro: "&amp;$NA115,""),IF(AND($NB115&lt;&gt;"",COUNTIF('DADOS_RESTRICOES'!$M$2:$M$54,SUBSTITUTE(SUBSTITUTE(SUBSTITUTE($NB115,"~","~~"),"*","~*"),"?","~?"))=0),"Restrição não cadastrada ou com erro: "&amp;$NB115,""),IF(AND($NC115&lt;&gt;"",COUNTIF('DADOS_RESTRICOES'!$M$2:$M$54,SUBSTITUTE(SUBSTITUTE(SUBSTITUTE($NC115,"~","~~"),"*","~*"),"?","~?"))=0),"Restrição não cadastrada ou com erro: "&amp;$NC115,"")))</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dela",IF(COUNTIF($OK115:$OL115,"Atrasar")&gt;0,"Sua Ação Completa",IF(COUNTIF($RK115:$RN115,"Rápido")&gt;0,"Sua Bônus",IF(COUNTIF($RK115:$RN115,"Reação")&gt;0,"Sua Reação","Sua Padrão")))&amp;" + a básica dela"&amp;IF(COUNTIF($RK115:$RN115,"Reação")&gt;0," e a coletiva","")&amp;IF(COUNTIF($OK115:$OL115,"Carregar")&gt;0," · em dois turnos","")))</f>
        <v/>
      </c>
      <c r="QC115" s="161">
        <f>IF($MW115&lt;&gt;"",$MW115,IF($NJ115=0,"",INDEX($AA$2:$AA$11,$NJ115)))</f>
        <v/>
      </c>
      <c r="QD115" s="161">
        <f>IF(OR($ND115=0,$NJ115=0),"",IF(COUNTIF($RK115:$RN115,"Inescapável")&gt;0,"Automático",IF($QC115="Ataque",IF($NH115="","Ataque","Ataque "&amp;IF(($NH115+2*IF(COUNTIF($RK115:$RN115,"Precisão")&gt;0,1,0))&gt;=0,"+","−")&amp;ABS(($NH115+2*IF(COUNTIF($RK115:$RN115,"Precisão")&gt;0,1,0))))&amp;IF($OD115&gt;0," · TR"&amp;IF($NI115="",""," CD "&amp;$NI115),""),IF(LEFT($QC115,2)="TR",$QC115&amp;IF($NI115="",""," · CD "&amp;$NI115)&amp;IF(COUNTIF($RK115:$RN115,"Certeiro")&gt;0,"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COUNTIF($RK115:$RN115,"Longe")+3*COUNTIF($RK115:$RN115,"Muito Longe")</f>
        <v/>
      </c>
      <c r="QG115" s="161">
        <f>COUNTIF($RK115:$RN115,"Maior")+3*COUNTIF($RK115:$RN115,"Muito Maior")</f>
        <v/>
      </c>
      <c r="QH115" s="161">
        <f>IF($NJ115=0,0,CHOOSE(1+INDEX($AC$2:$AC$11,$NJ115),0,$QF115,$QG115,$QF115+$QG115))</f>
        <v/>
      </c>
      <c r="QI115" s="161">
        <f>IF($NJ115=0,0,CHOOSE(1+INDEX($AD$2:$AD$11,$NJ115),0,$QF115,$QG115,$QF115+$QG115))</f>
        <v/>
      </c>
      <c r="QJ115" s="161">
        <f>IF(OR($ND115=0,$NJ115=0),"",INDEX($AI$2:$AN$41,($NJ115-1)*4+IF($MS115=0,1,IF($MS115&lt;=5,2,IF($MS115=6,3,4))),1+MIN(5,$QH115))&amp;INDEX($AO$2:$AT$41,($NJ115-1)*4+IF($MS115=0,1,IF($MS115&lt;=5,2,IF($MS115=6,3,4))),1+MIN(5,$QI115))&amp;IF(INDEX($AE$2:$AE$11,$NJ115)=1,IF(COUNTIF($RK115:$RN115,"Mais Um")&gt;0," · +"&amp;COUNTIF($RK115:$RN115,"Mais Um")&amp;IF(COUNTIF($RK115:$RN115,"Mais Um")&gt;1," alvos"," alvo"),"")&amp;IF(COUNTIF($RK115:$RN115,"Rajada")&gt;0,IF($MS115=0,"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c r="RK115">
        <f>IF($MX115="","",IFERROR(VLOOKUP(SUBSTITUTE(SUBSTITUTE(SUBSTITUTE($MX115,"~","~~"),"*","~*"),"?","~?"),'DADOS_MELHORIAS'!$O$2:$X$113,10,FALSE),$MX115))</f>
        <v/>
      </c>
      <c r="RL115">
        <f>IF($MY115="","",IFERROR(VLOOKUP(SUBSTITUTE(SUBSTITUTE(SUBSTITUTE($MY115,"~","~~"),"*","~*"),"?","~?"),'DADOS_MELHORIAS'!$O$2:$X$113,10,FALSE),$MY115))</f>
        <v/>
      </c>
      <c r="RM115">
        <f>IF($MZ115="","",IFERROR(VLOOKUP(SUBSTITUTE(SUBSTITUTE(SUBSTITUTE($MZ115,"~","~~"),"*","~*"),"?","~?"),'DADOS_MELHORIAS'!$O$2:$X$113,10,FALSE),$MZ115))</f>
        <v/>
      </c>
      <c r="RN115">
        <f>IF($NA115="","",IFERROR(VLOOKUP(SUBSTITUTE(SUBSTITUTE(SUBSTITUTE($NA115,"~","~~"),"*","~*"),"?","~?"),'DADOS_MELHORIAS'!$O$2:$X$113,10,FALSE),$NA115))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IFERROR(MATCH($MU116,$V$2:$V$11,0),0)</f>
        <v/>
      </c>
      <c r="NK116" s="161">
        <f>IFERROR(VLOOKUP(SUBSTITUTE(SUBSTITUTE(SUBSTITUTE($MX116,"~","~~"),"*","~*"),"?","~?"),'DADOS_MELHORIAS'!$AG$2:$AL$113,2,FALSE),"")</f>
        <v/>
      </c>
      <c r="NL116" s="161">
        <f>IFERROR(VLOOKUP(SUBSTITUTE(SUBSTITUTE(SUBSTITUTE($MY116,"~","~~"),"*","~*"),"?","~?"),'DADOS_MELHORIAS'!$AG$2:$AL$113,2,FALSE),"")</f>
        <v/>
      </c>
      <c r="NM116" s="161">
        <f>IFERROR(VLOOKUP(SUBSTITUTE(SUBSTITUTE(SUBSTITUTE($MZ116,"~","~~"),"*","~*"),"?","~?"),'DADOS_MELHORIAS'!$AG$2:$AL$113,2,FALSE),"")</f>
        <v/>
      </c>
      <c r="NN116" s="161">
        <f>IFERROR(VLOOKUP(SUBSTITUTE(SUBSTITUTE(SUBSTITUTE($NA116,"~","~~"),"*","~*"),"?","~?"),'DADOS_MELHORIAS'!$AG$2:$AL$113,2,FALSE),"")</f>
        <v/>
      </c>
      <c r="NO116" s="161">
        <f>IFERROR(VLOOKUP(SUBSTITUTE(SUBSTITUTE(SUBSTITUTE($MX116,"~","~~"),"*","~*"),"?","~?"),'DADOS_MELHORIAS'!$AG$2:$AL$113,3,FALSE),0)</f>
        <v/>
      </c>
      <c r="NP116" s="161">
        <f>IFERROR(VLOOKUP(SUBSTITUTE(SUBSTITUTE(SUBSTITUTE($MY116,"~","~~"),"*","~*"),"?","~?"),'DADOS_MELHORIAS'!$AG$2:$AL$113,3,FALSE),0)</f>
        <v/>
      </c>
      <c r="NQ116" s="161">
        <f>IFERROR(VLOOKUP(SUBSTITUTE(SUBSTITUTE(SUBSTITUTE($MZ116,"~","~~"),"*","~*"),"?","~?"),'DADOS_MELHORIAS'!$AG$2:$AL$113,3,FALSE),0)</f>
        <v/>
      </c>
      <c r="NR116" s="161">
        <f>IFERROR(VLOOKUP(SUBSTITUTE(SUBSTITUTE(SUBSTITUTE($NA116,"~","~~"),"*","~*"),"?","~?"),'DADOS_MELHORIAS'!$AG$2:$AL$113,3,FALSE),0)</f>
        <v/>
      </c>
      <c r="NS116" s="161">
        <f>IF($MS116=0,0,IF($NJ116=0,0,INDEX($X$2:$X$11,$NJ116)))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IF($NJ116=0,0,IF(INDEX($W$2:$W$11,$NJ116)="",0,IF((COUNTIF(INDEX($EL$2:$EP$13,$MO116,0),INDEX($W$2:$W$11,$NJ116))+COUNTIF(INDEX($QV$2:$QY$13,$MO116,0),INDEX($W$2:$W$11,$NJ116)))=0,1,0)))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SUBSTITUTE(SUBSTITUTE(SUBSTITUTE($MX116,"~","~~"),"*","~*"),"?","~?"),'DADOS_MELHORIAS'!$AG$2:$AL$113,4,FALSE),0)+IFERROR(VLOOKUP(SUBSTITUTE(SUBSTITUTE(SUBSTITUTE($MY116,"~","~~"),"*","~*"),"?","~?"),'DADOS_MELHORIAS'!$AG$2:$AL$113,4,FALSE),0)+IFERROR(VLOOKUP(SUBSTITUTE(SUBSTITUTE(SUBSTITUTE($MZ116,"~","~~"),"*","~*"),"?","~?"),'DADOS_MELHORIAS'!$AG$2:$AL$113,4,FALSE),0)+IFERROR(VLOOKUP(SUBSTITUTE(SUBSTITUTE(SUBSTITUTE($NA116,"~","~~"),"*","~*"),"?","~?"),'DADOS_MELHORIAS'!$AG$2:$AL$113,4,FALSE),0)</f>
        <v/>
      </c>
      <c r="OD116" s="161">
        <f>IFERROR(VLOOKUP(SUBSTITUTE(SUBSTITUTE(SUBSTITUTE($MX116,"~","~~"),"*","~*"),"?","~?"),'DADOS_MELHORIAS'!$AG$2:$AL$113,6,FALSE),0)+IFERROR(VLOOKUP(SUBSTITUTE(SUBSTITUTE(SUBSTITUTE($MY116,"~","~~"),"*","~*"),"?","~?"),'DADOS_MELHORIAS'!$AG$2:$AL$113,6,FALSE),0)+IFERROR(VLOOKUP(SUBSTITUTE(SUBSTITUTE(SUBSTITUTE($MZ116,"~","~~"),"*","~*"),"?","~?"),'DADOS_MELHORIAS'!$AG$2:$AL$113,6,FALSE),0)+IFERROR(VLOOKUP(SUBSTITUTE(SUBSTITUTE(SUBSTITUTE($NA116,"~","~~"),"*","~*"),"?","~?"),'DADOS_MELHORIAS'!$AG$2:$AL$113,6,FALSE),0)</f>
        <v/>
      </c>
      <c r="OE116" s="161">
        <f>TEXTJOIN(", ",TRUE,IF(IFERROR(VLOOKUP(SUBSTITUTE(SUBSTITUTE(SUBSTITUTE($MX116,"~","~~"),"*","~*"),"?","~?"),'DADOS_MELHORIAS'!$AG$2:$AL$113,5,FALSE),0)=1,$MX116,""),IF(IFERROR(VLOOKUP(SUBSTITUTE(SUBSTITUTE(SUBSTITUTE($MY116,"~","~~"),"*","~*"),"?","~?"),'DADOS_MELHORIAS'!$AG$2:$AL$113,5,FALSE),0)=1,$MY116,""),IF(IFERROR(VLOOKUP(SUBSTITUTE(SUBSTITUTE(SUBSTITUTE($MZ116,"~","~~"),"*","~*"),"?","~?"),'DADOS_MELHORIAS'!$AG$2:$AL$113,5,FALSE),0)=1,$MZ116,""),IF(IFERROR(VLOOKUP(SUBSTITUTE(SUBSTITUTE(SUBSTITUTE($NA116,"~","~~"),"*","~*"),"?","~?"),'DADOS_MELHORIAS'!$AG$2:$AL$113,5,FALSE),0)=1,$NA116,""))</f>
        <v/>
      </c>
      <c r="OF116" s="161">
        <f>IF($NJ116=0,0,INDEX($Y$2:$Y$11,$NJ116))</f>
        <v/>
      </c>
      <c r="OG116" s="161">
        <f>IF($NJ116=0,0,INDEX($Z$2:$Z$11,$NJ116))</f>
        <v/>
      </c>
      <c r="OH116" s="161">
        <f>IF($NJ116=0,0,INDEX($AB$2:$AB$11,$NJ116))</f>
        <v/>
      </c>
      <c r="OI116" s="161">
        <f>IFERROR(VLOOKUP(SUBSTITUTE(SUBSTITUTE(SUBSTITUTE($NB116,"~","~~"),"*","~*"),"?","~?"),'DADOS_RESTRICOES'!$M$2:$Q$54,3,FALSE),0)</f>
        <v/>
      </c>
      <c r="OJ116" s="161">
        <f>IFERROR(VLOOKUP(SUBSTITUTE(SUBSTITUTE(SUBSTITUTE($NC116,"~","~~"),"*","~*"),"?","~?"),'DADOS_RESTRICOES'!$M$2:$Q$54,3,FALSE),0)</f>
        <v/>
      </c>
      <c r="OK116" s="161">
        <f>IFERROR(VLOOKUP(SUBSTITUTE(SUBSTITUTE(SUBSTITUTE($NB116,"~","~~"),"*","~*"),"?","~?"),'DADOS_RESTRICOES'!$M$2:$Q$54,2,FALSE),"")</f>
        <v/>
      </c>
      <c r="OL116" s="161">
        <f>IFERROR(VLOOKUP(SUBSTITUTE(SUBSTITUTE(SUBSTITUTE($NC116,"~","~~"),"*","~*"),"?","~?"),'DADOS_RESTRICOES'!$M$2:$Q$54,2,FALSE),"")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f>
        <v/>
      </c>
      <c r="OT116" s="161">
        <f>COUNTIF($OI116:$OJ116,2)+$OF116</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IF($MS116=0,0,(IF(COUNTIF($RK116:$RN116,"Salto")&gt;0,1,0)+IF(COUNTIF($RK116:$RN116,"Queima")&gt;0,1,0)+IF(COUNTIF($RK116:$RN116,"Estilhaço")&gt;0,1,0))*FLOOR($PD116/2,1))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SUBSTITUTE(SUBSTITUTE(SUBSTITUTE($NB116,"~","~~"),"*","~*"),"?","~?"),'DADOS_RESTRICOES'!$M$2:$Q$54,4,FALSE),0)+IFERROR(VLOOKUP(SUBSTITUTE(SUBSTITUTE(SUBSTITUTE($NC116,"~","~~"),"*","~*"),"?","~?"),'DADOS_RESTRICOES'!$M$2:$Q$54,4,FALSE),0)&gt;1,$OK116&amp;" e "&amp;$OL116&amp;" são as duas de frequência",""),IF(AND((COUNTIF($RK116:$RN116,"Rápido")+COUNTIF($OK116:$OL116,"Rápido"))&gt;0,(COUNTIF($MX116:$NA116,"Atrasar")+COUNTIF($OK116:$OL116,"Atrasar"))&gt;0),"Rápido não entra com Atrasar",""),IF(AND((COUNTIF($RK116:$RN116,"Reação")+COUNTIF($OK116:$OL116,"Reação"))&gt;0,(COUNTIF($RK116:$RN116,"Rápido")+COUNTIF($OK116:$OL116,"Rápido"))&gt;0),"Reação não entra com Rápido",""),IF(AND((COUNTIF($RK116:$RN116,"Reação")+COUNTIF($OK116:$OL116,"Reação"))&gt;0,(COUNTIF($RK116:$RN116,"Armado")+COUNTIF($OK116:$OL116,"Armado"))&gt;0),"Reação não entra com Armado",""),IF(AND((COUNTIF($RK116:$RN116,"Reação")+COUNTIF($OK116:$OL116,"Reação"))&gt;0,(COUNTIF($MX116:$NA116,"Atrasar")+COUNTIF($OK116:$OL116,"Atrasar"))&gt;0),"Reação não entra com Atrasar",""),IF(AND((COUNTIF($RK116:$RN116,"Reação")+COUNTIF($OK116:$OL116,"Reação"))&gt;0,(COUNTIF($MX116:$NA116,"Parado")+COUNTIF($OK116:$OL116,"Parado"))&gt;0),"Reação não entra com Parado",""),IF(AND((COUNTIF($MX116:$NA116,"Atrasar")+COUNTIF($OK116:$OL116,"Atrasar"))&gt;0,(COUNTIF($MX116:$NA116,"Parado")+COUNTIF($OK116:$OL116,"Parado"))&gt;0),"Atrasar não entra com Parado",""),IF(AND((COUNTIF($RK116:$RN116,"Armado")+COUNTIF($OK116:$OL116,"Armado"))&gt;0,(COUNTIF($MX116:$NA116,"Carregar")+COUNTIF($OK116:$OL116,"Carregar"))&gt;0),"Armado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Resistência",""),IF(AND(COUNTIF($RK116:$RN116,"Inescapável")&gt;0,OR($OU116&gt;1,$OV116&gt;0)),"Inescapável não aceita outra peça",""),IF(AND($MS116&gt;0,$PD116*IF(COUNTIF($RK116:$RN116,"Remate")&gt;0,1.25,1)+$PE116&gt;4*$MS116),($PD116*IF(COUNTIF($RK116:$RN116,"Remate")&gt;0,1.25,1)+$PE116)&amp;" dados somando repetições"&amp;IF(COUNTIF($RK116:$RN116,"Remate")&gt;0," e o Remate","")&amp;": o teto da Classe "&amp;$MS116&amp;" é "&amp;4*$MS116,""))),IF(AND($MX116&lt;&gt;"",COUNTIF('DADOS_MELHORIAS'!$O$2:$O$113,SUBSTITUTE(SUBSTITUTE(SUBSTITUTE($MX116,"~","~~"),"*","~*"),"?","~?"))=0),"Melhoria não cadastrada ou com erro: "&amp;$MX116,""),IF(AND($MY116&lt;&gt;"",COUNTIF('DADOS_MELHORIAS'!$O$2:$O$113,SUBSTITUTE(SUBSTITUTE(SUBSTITUTE($MY116,"~","~~"),"*","~*"),"?","~?"))=0),"Melhoria não cadastrada ou com erro: "&amp;$MY116,""),IF(AND($MZ116&lt;&gt;"",COUNTIF('DADOS_MELHORIAS'!$O$2:$O$113,SUBSTITUTE(SUBSTITUTE(SUBSTITUTE($MZ116,"~","~~"),"*","~*"),"?","~?"))=0),"Melhoria não cadastrada ou com erro: "&amp;$MZ116,""),IF(AND($NA116&lt;&gt;"",COUNTIF('DADOS_MELHORIAS'!$O$2:$O$113,SUBSTITUTE(SUBSTITUTE(SUBSTITUTE($NA116,"~","~~"),"*","~*"),"?","~?"))=0),"Melhoria não cadastrada ou com erro: "&amp;$NA116,""),IF(AND($NB116&lt;&gt;"",COUNTIF('DADOS_RESTRICOES'!$M$2:$M$54,SUBSTITUTE(SUBSTITUTE(SUBSTITUTE($NB116,"~","~~"),"*","~*"),"?","~?"))=0),"Restrição não cadastrada ou com erro: "&amp;$NB116,""),IF(AND($NC116&lt;&gt;"",COUNTIF('DADOS_RESTRICOES'!$M$2:$M$54,SUBSTITUTE(SUBSTITUTE(SUBSTITUTE($NC116,"~","~~"),"*","~*"),"?","~?"))=0),"Restrição não cadastrada ou com erro: "&amp;$NC116,"")))</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dela",IF(COUNTIF($OK116:$OL116,"Atrasar")&gt;0,"Sua Ação Completa",IF(COUNTIF($RK116:$RN116,"Rápido")&gt;0,"Sua Bônus",IF(COUNTIF($RK116:$RN116,"Reação")&gt;0,"Sua Reação","Sua Padrão")))&amp;" + a básica dela"&amp;IF(COUNTIF($RK116:$RN116,"Reação")&gt;0," e a coletiva","")&amp;IF(COUNTIF($OK116:$OL116,"Carregar")&gt;0," · em dois turnos","")))</f>
        <v/>
      </c>
      <c r="QC116" s="161">
        <f>IF($MW116&lt;&gt;"",$MW116,IF($NJ116=0,"",INDEX($AA$2:$AA$11,$NJ116)))</f>
        <v/>
      </c>
      <c r="QD116" s="161">
        <f>IF(OR($ND116=0,$NJ116=0),"",IF(COUNTIF($RK116:$RN116,"Inescapável")&gt;0,"Automático",IF($QC116="Ataque",IF($NH116="","Ataque","Ataque "&amp;IF(($NH116+2*IF(COUNTIF($RK116:$RN116,"Precisão")&gt;0,1,0))&gt;=0,"+","−")&amp;ABS(($NH116+2*IF(COUNTIF($RK116:$RN116,"Precisão")&gt;0,1,0))))&amp;IF($OD116&gt;0," · TR"&amp;IF($NI116="",""," CD "&amp;$NI116),""),IF(LEFT($QC116,2)="TR",$QC116&amp;IF($NI116="",""," · CD "&amp;$NI116)&amp;IF(COUNTIF($RK116:$RN116,"Certeiro")&gt;0,"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COUNTIF($RK116:$RN116,"Longe")+3*COUNTIF($RK116:$RN116,"Muito Longe")</f>
        <v/>
      </c>
      <c r="QG116" s="161">
        <f>COUNTIF($RK116:$RN116,"Maior")+3*COUNTIF($RK116:$RN116,"Muito Maior")</f>
        <v/>
      </c>
      <c r="QH116" s="161">
        <f>IF($NJ116=0,0,CHOOSE(1+INDEX($AC$2:$AC$11,$NJ116),0,$QF116,$QG116,$QF116+$QG116))</f>
        <v/>
      </c>
      <c r="QI116" s="161">
        <f>IF($NJ116=0,0,CHOOSE(1+INDEX($AD$2:$AD$11,$NJ116),0,$QF116,$QG116,$QF116+$QG116))</f>
        <v/>
      </c>
      <c r="QJ116" s="161">
        <f>IF(OR($ND116=0,$NJ116=0),"",INDEX($AI$2:$AN$41,($NJ116-1)*4+IF($MS116=0,1,IF($MS116&lt;=5,2,IF($MS116=6,3,4))),1+MIN(5,$QH116))&amp;INDEX($AO$2:$AT$41,($NJ116-1)*4+IF($MS116=0,1,IF($MS116&lt;=5,2,IF($MS116=6,3,4))),1+MIN(5,$QI116))&amp;IF(INDEX($AE$2:$AE$11,$NJ116)=1,IF(COUNTIF($RK116:$RN116,"Mais Um")&gt;0," · +"&amp;COUNTIF($RK116:$RN116,"Mais Um")&amp;IF(COUNTIF($RK116:$RN116,"Mais Um")&gt;1," alvos"," alvo"),"")&amp;IF(COUNTIF($RK116:$RN116,"Rajada")&gt;0,IF($MS116=0,"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c r="RK116">
        <f>IF($MX116="","",IFERROR(VLOOKUP(SUBSTITUTE(SUBSTITUTE(SUBSTITUTE($MX116,"~","~~"),"*","~*"),"?","~?"),'DADOS_MELHORIAS'!$O$2:$X$113,10,FALSE),$MX116))</f>
        <v/>
      </c>
      <c r="RL116">
        <f>IF($MY116="","",IFERROR(VLOOKUP(SUBSTITUTE(SUBSTITUTE(SUBSTITUTE($MY116,"~","~~"),"*","~*"),"?","~?"),'DADOS_MELHORIAS'!$O$2:$X$113,10,FALSE),$MY116))</f>
        <v/>
      </c>
      <c r="RM116">
        <f>IF($MZ116="","",IFERROR(VLOOKUP(SUBSTITUTE(SUBSTITUTE(SUBSTITUTE($MZ116,"~","~~"),"*","~*"),"?","~?"),'DADOS_MELHORIAS'!$O$2:$X$113,10,FALSE),$MZ116))</f>
        <v/>
      </c>
      <c r="RN116">
        <f>IF($NA116="","",IFERROR(VLOOKUP(SUBSTITUTE(SUBSTITUTE(SUBSTITUTE($NA116,"~","~~"),"*","~*"),"?","~?"),'DADOS_MELHORIAS'!$O$2:$X$113,10,FALSE),$NA116))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IFERROR(MATCH($MU117,$V$2:$V$11,0),0)</f>
        <v/>
      </c>
      <c r="NK117" s="161">
        <f>IFERROR(VLOOKUP(SUBSTITUTE(SUBSTITUTE(SUBSTITUTE($MX117,"~","~~"),"*","~*"),"?","~?"),'DADOS_MELHORIAS'!$AG$2:$AL$113,2,FALSE),"")</f>
        <v/>
      </c>
      <c r="NL117" s="161">
        <f>IFERROR(VLOOKUP(SUBSTITUTE(SUBSTITUTE(SUBSTITUTE($MY117,"~","~~"),"*","~*"),"?","~?"),'DADOS_MELHORIAS'!$AG$2:$AL$113,2,FALSE),"")</f>
        <v/>
      </c>
      <c r="NM117" s="161">
        <f>IFERROR(VLOOKUP(SUBSTITUTE(SUBSTITUTE(SUBSTITUTE($MZ117,"~","~~"),"*","~*"),"?","~?"),'DADOS_MELHORIAS'!$AG$2:$AL$113,2,FALSE),"")</f>
        <v/>
      </c>
      <c r="NN117" s="161">
        <f>IFERROR(VLOOKUP(SUBSTITUTE(SUBSTITUTE(SUBSTITUTE($NA117,"~","~~"),"*","~*"),"?","~?"),'DADOS_MELHORIAS'!$AG$2:$AL$113,2,FALSE),"")</f>
        <v/>
      </c>
      <c r="NO117" s="161">
        <f>IFERROR(VLOOKUP(SUBSTITUTE(SUBSTITUTE(SUBSTITUTE($MX117,"~","~~"),"*","~*"),"?","~?"),'DADOS_MELHORIAS'!$AG$2:$AL$113,3,FALSE),0)</f>
        <v/>
      </c>
      <c r="NP117" s="161">
        <f>IFERROR(VLOOKUP(SUBSTITUTE(SUBSTITUTE(SUBSTITUTE($MY117,"~","~~"),"*","~*"),"?","~?"),'DADOS_MELHORIAS'!$AG$2:$AL$113,3,FALSE),0)</f>
        <v/>
      </c>
      <c r="NQ117" s="161">
        <f>IFERROR(VLOOKUP(SUBSTITUTE(SUBSTITUTE(SUBSTITUTE($MZ117,"~","~~"),"*","~*"),"?","~?"),'DADOS_MELHORIAS'!$AG$2:$AL$113,3,FALSE),0)</f>
        <v/>
      </c>
      <c r="NR117" s="161">
        <f>IFERROR(VLOOKUP(SUBSTITUTE(SUBSTITUTE(SUBSTITUTE($NA117,"~","~~"),"*","~*"),"?","~?"),'DADOS_MELHORIAS'!$AG$2:$AL$113,3,FALSE),0)</f>
        <v/>
      </c>
      <c r="NS117" s="161">
        <f>IF($MS117=0,0,IF($NJ117=0,0,INDEX($X$2:$X$11,$NJ117)))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IF($NJ117=0,0,IF(INDEX($W$2:$W$11,$NJ117)="",0,IF((COUNTIF(INDEX($EL$2:$EP$13,$MO117,0),INDEX($W$2:$W$11,$NJ117))+COUNTIF(INDEX($QV$2:$QY$13,$MO117,0),INDEX($W$2:$W$11,$NJ117)))=0,1,0)))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SUBSTITUTE(SUBSTITUTE(SUBSTITUTE($MX117,"~","~~"),"*","~*"),"?","~?"),'DADOS_MELHORIAS'!$AG$2:$AL$113,4,FALSE),0)+IFERROR(VLOOKUP(SUBSTITUTE(SUBSTITUTE(SUBSTITUTE($MY117,"~","~~"),"*","~*"),"?","~?"),'DADOS_MELHORIAS'!$AG$2:$AL$113,4,FALSE),0)+IFERROR(VLOOKUP(SUBSTITUTE(SUBSTITUTE(SUBSTITUTE($MZ117,"~","~~"),"*","~*"),"?","~?"),'DADOS_MELHORIAS'!$AG$2:$AL$113,4,FALSE),0)+IFERROR(VLOOKUP(SUBSTITUTE(SUBSTITUTE(SUBSTITUTE($NA117,"~","~~"),"*","~*"),"?","~?"),'DADOS_MELHORIAS'!$AG$2:$AL$113,4,FALSE),0)</f>
        <v/>
      </c>
      <c r="OD117" s="161">
        <f>IFERROR(VLOOKUP(SUBSTITUTE(SUBSTITUTE(SUBSTITUTE($MX117,"~","~~"),"*","~*"),"?","~?"),'DADOS_MELHORIAS'!$AG$2:$AL$113,6,FALSE),0)+IFERROR(VLOOKUP(SUBSTITUTE(SUBSTITUTE(SUBSTITUTE($MY117,"~","~~"),"*","~*"),"?","~?"),'DADOS_MELHORIAS'!$AG$2:$AL$113,6,FALSE),0)+IFERROR(VLOOKUP(SUBSTITUTE(SUBSTITUTE(SUBSTITUTE($MZ117,"~","~~"),"*","~*"),"?","~?"),'DADOS_MELHORIAS'!$AG$2:$AL$113,6,FALSE),0)+IFERROR(VLOOKUP(SUBSTITUTE(SUBSTITUTE(SUBSTITUTE($NA117,"~","~~"),"*","~*"),"?","~?"),'DADOS_MELHORIAS'!$AG$2:$AL$113,6,FALSE),0)</f>
        <v/>
      </c>
      <c r="OE117" s="161">
        <f>TEXTJOIN(", ",TRUE,IF(IFERROR(VLOOKUP(SUBSTITUTE(SUBSTITUTE(SUBSTITUTE($MX117,"~","~~"),"*","~*"),"?","~?"),'DADOS_MELHORIAS'!$AG$2:$AL$113,5,FALSE),0)=1,$MX117,""),IF(IFERROR(VLOOKUP(SUBSTITUTE(SUBSTITUTE(SUBSTITUTE($MY117,"~","~~"),"*","~*"),"?","~?"),'DADOS_MELHORIAS'!$AG$2:$AL$113,5,FALSE),0)=1,$MY117,""),IF(IFERROR(VLOOKUP(SUBSTITUTE(SUBSTITUTE(SUBSTITUTE($MZ117,"~","~~"),"*","~*"),"?","~?"),'DADOS_MELHORIAS'!$AG$2:$AL$113,5,FALSE),0)=1,$MZ117,""),IF(IFERROR(VLOOKUP(SUBSTITUTE(SUBSTITUTE(SUBSTITUTE($NA117,"~","~~"),"*","~*"),"?","~?"),'DADOS_MELHORIAS'!$AG$2:$AL$113,5,FALSE),0)=1,$NA117,""))</f>
        <v/>
      </c>
      <c r="OF117" s="161">
        <f>IF($NJ117=0,0,INDEX($Y$2:$Y$11,$NJ117))</f>
        <v/>
      </c>
      <c r="OG117" s="161">
        <f>IF($NJ117=0,0,INDEX($Z$2:$Z$11,$NJ117))</f>
        <v/>
      </c>
      <c r="OH117" s="161">
        <f>IF($NJ117=0,0,INDEX($AB$2:$AB$11,$NJ117))</f>
        <v/>
      </c>
      <c r="OI117" s="161">
        <f>IFERROR(VLOOKUP(SUBSTITUTE(SUBSTITUTE(SUBSTITUTE($NB117,"~","~~"),"*","~*"),"?","~?"),'DADOS_RESTRICOES'!$M$2:$Q$54,3,FALSE),0)</f>
        <v/>
      </c>
      <c r="OJ117" s="161">
        <f>IFERROR(VLOOKUP(SUBSTITUTE(SUBSTITUTE(SUBSTITUTE($NC117,"~","~~"),"*","~*"),"?","~?"),'DADOS_RESTRICOES'!$M$2:$Q$54,3,FALSE),0)</f>
        <v/>
      </c>
      <c r="OK117" s="161">
        <f>IFERROR(VLOOKUP(SUBSTITUTE(SUBSTITUTE(SUBSTITUTE($NB117,"~","~~"),"*","~*"),"?","~?"),'DADOS_RESTRICOES'!$M$2:$Q$54,2,FALSE),"")</f>
        <v/>
      </c>
      <c r="OL117" s="161">
        <f>IFERROR(VLOOKUP(SUBSTITUTE(SUBSTITUTE(SUBSTITUTE($NC117,"~","~~"),"*","~*"),"?","~?"),'DADOS_RESTRICOES'!$M$2:$Q$54,2,FALSE),"")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f>
        <v/>
      </c>
      <c r="OT117" s="161">
        <f>COUNTIF($OI117:$OJ117,2)+$OF117</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IF($MS117=0,0,(IF(COUNTIF($RK117:$RN117,"Salto")&gt;0,1,0)+IF(COUNTIF($RK117:$RN117,"Queima")&gt;0,1,0)+IF(COUNTIF($RK117:$RN117,"Estilhaço")&gt;0,1,0))*FLOOR($PD117/2,1))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SUBSTITUTE(SUBSTITUTE(SUBSTITUTE($NB117,"~","~~"),"*","~*"),"?","~?"),'DADOS_RESTRICOES'!$M$2:$Q$54,4,FALSE),0)+IFERROR(VLOOKUP(SUBSTITUTE(SUBSTITUTE(SUBSTITUTE($NC117,"~","~~"),"*","~*"),"?","~?"),'DADOS_RESTRICOES'!$M$2:$Q$54,4,FALSE),0)&gt;1,$OK117&amp;" e "&amp;$OL117&amp;" são as duas de frequência",""),IF(AND((COUNTIF($RK117:$RN117,"Rápido")+COUNTIF($OK117:$OL117,"Rápido"))&gt;0,(COUNTIF($MX117:$NA117,"Atrasar")+COUNTIF($OK117:$OL117,"Atrasar"))&gt;0),"Rápido não entra com Atrasar",""),IF(AND((COUNTIF($RK117:$RN117,"Reação")+COUNTIF($OK117:$OL117,"Reação"))&gt;0,(COUNTIF($RK117:$RN117,"Rápido")+COUNTIF($OK117:$OL117,"Rápido"))&gt;0),"Reação não entra com Rápido",""),IF(AND((COUNTIF($RK117:$RN117,"Reação")+COUNTIF($OK117:$OL117,"Reação"))&gt;0,(COUNTIF($RK117:$RN117,"Armado")+COUNTIF($OK117:$OL117,"Armado"))&gt;0),"Reação não entra com Armado",""),IF(AND((COUNTIF($RK117:$RN117,"Reação")+COUNTIF($OK117:$OL117,"Reação"))&gt;0,(COUNTIF($MX117:$NA117,"Atrasar")+COUNTIF($OK117:$OL117,"Atrasar"))&gt;0),"Reação não entra com Atrasar",""),IF(AND((COUNTIF($RK117:$RN117,"Reação")+COUNTIF($OK117:$OL117,"Reação"))&gt;0,(COUNTIF($MX117:$NA117,"Parado")+COUNTIF($OK117:$OL117,"Parado"))&gt;0),"Reação não entra com Parado",""),IF(AND((COUNTIF($MX117:$NA117,"Atrasar")+COUNTIF($OK117:$OL117,"Atrasar"))&gt;0,(COUNTIF($MX117:$NA117,"Parado")+COUNTIF($OK117:$OL117,"Parado"))&gt;0),"Atrasar não entra com Parado",""),IF(AND((COUNTIF($RK117:$RN117,"Armado")+COUNTIF($OK117:$OL117,"Armado"))&gt;0,(COUNTIF($MX117:$NA117,"Carregar")+COUNTIF($OK117:$OL117,"Carregar"))&gt;0),"Armado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Resistência",""),IF(AND(COUNTIF($RK117:$RN117,"Inescapável")&gt;0,OR($OU117&gt;1,$OV117&gt;0)),"Inescapável não aceita outra peça",""),IF(AND($MS117&gt;0,$PD117*IF(COUNTIF($RK117:$RN117,"Remate")&gt;0,1.25,1)+$PE117&gt;4*$MS117),($PD117*IF(COUNTIF($RK117:$RN117,"Remate")&gt;0,1.25,1)+$PE117)&amp;" dados somando repetições"&amp;IF(COUNTIF($RK117:$RN117,"Remate")&gt;0," e o Remate","")&amp;": o teto da Classe "&amp;$MS117&amp;" é "&amp;4*$MS117,""))),IF(AND($MX117&lt;&gt;"",COUNTIF('DADOS_MELHORIAS'!$O$2:$O$113,SUBSTITUTE(SUBSTITUTE(SUBSTITUTE($MX117,"~","~~"),"*","~*"),"?","~?"))=0),"Melhoria não cadastrada ou com erro: "&amp;$MX117,""),IF(AND($MY117&lt;&gt;"",COUNTIF('DADOS_MELHORIAS'!$O$2:$O$113,SUBSTITUTE(SUBSTITUTE(SUBSTITUTE($MY117,"~","~~"),"*","~*"),"?","~?"))=0),"Melhoria não cadastrada ou com erro: "&amp;$MY117,""),IF(AND($MZ117&lt;&gt;"",COUNTIF('DADOS_MELHORIAS'!$O$2:$O$113,SUBSTITUTE(SUBSTITUTE(SUBSTITUTE($MZ117,"~","~~"),"*","~*"),"?","~?"))=0),"Melhoria não cadastrada ou com erro: "&amp;$MZ117,""),IF(AND($NA117&lt;&gt;"",COUNTIF('DADOS_MELHORIAS'!$O$2:$O$113,SUBSTITUTE(SUBSTITUTE(SUBSTITUTE($NA117,"~","~~"),"*","~*"),"?","~?"))=0),"Melhoria não cadastrada ou com erro: "&amp;$NA117,""),IF(AND($NB117&lt;&gt;"",COUNTIF('DADOS_RESTRICOES'!$M$2:$M$54,SUBSTITUTE(SUBSTITUTE(SUBSTITUTE($NB117,"~","~~"),"*","~*"),"?","~?"))=0),"Restrição não cadastrada ou com erro: "&amp;$NB117,""),IF(AND($NC117&lt;&gt;"",COUNTIF('DADOS_RESTRICOES'!$M$2:$M$54,SUBSTITUTE(SUBSTITUTE(SUBSTITUTE($NC117,"~","~~"),"*","~*"),"?","~?"))=0),"Restrição não cadastrada ou com erro: "&amp;$NC117,"")))</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dela",IF(COUNTIF($OK117:$OL117,"Atrasar")&gt;0,"Sua Ação Completa",IF(COUNTIF($RK117:$RN117,"Rápido")&gt;0,"Sua Bônus",IF(COUNTIF($RK117:$RN117,"Reação")&gt;0,"Sua Reação","Sua Padrão")))&amp;" + a básica dela"&amp;IF(COUNTIF($RK117:$RN117,"Reação")&gt;0," e a coletiva","")&amp;IF(COUNTIF($OK117:$OL117,"Carregar")&gt;0," · em dois turnos","")))</f>
        <v/>
      </c>
      <c r="QC117" s="161">
        <f>IF($MW117&lt;&gt;"",$MW117,IF($NJ117=0,"",INDEX($AA$2:$AA$11,$NJ117)))</f>
        <v/>
      </c>
      <c r="QD117" s="161">
        <f>IF(OR($ND117=0,$NJ117=0),"",IF(COUNTIF($RK117:$RN117,"Inescapável")&gt;0,"Automático",IF($QC117="Ataque",IF($NH117="","Ataque","Ataque "&amp;IF(($NH117+2*IF(COUNTIF($RK117:$RN117,"Precisão")&gt;0,1,0))&gt;=0,"+","−")&amp;ABS(($NH117+2*IF(COUNTIF($RK117:$RN117,"Precisão")&gt;0,1,0))))&amp;IF($OD117&gt;0," · TR"&amp;IF($NI117="",""," CD "&amp;$NI117),""),IF(LEFT($QC117,2)="TR",$QC117&amp;IF($NI117="",""," · CD "&amp;$NI117)&amp;IF(COUNTIF($RK117:$RN117,"Certeiro")&gt;0,"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COUNTIF($RK117:$RN117,"Longe")+3*COUNTIF($RK117:$RN117,"Muito Longe")</f>
        <v/>
      </c>
      <c r="QG117" s="161">
        <f>COUNTIF($RK117:$RN117,"Maior")+3*COUNTIF($RK117:$RN117,"Muito Maior")</f>
        <v/>
      </c>
      <c r="QH117" s="161">
        <f>IF($NJ117=0,0,CHOOSE(1+INDEX($AC$2:$AC$11,$NJ117),0,$QF117,$QG117,$QF117+$QG117))</f>
        <v/>
      </c>
      <c r="QI117" s="161">
        <f>IF($NJ117=0,0,CHOOSE(1+INDEX($AD$2:$AD$11,$NJ117),0,$QF117,$QG117,$QF117+$QG117))</f>
        <v/>
      </c>
      <c r="QJ117" s="161">
        <f>IF(OR($ND117=0,$NJ117=0),"",INDEX($AI$2:$AN$41,($NJ117-1)*4+IF($MS117=0,1,IF($MS117&lt;=5,2,IF($MS117=6,3,4))),1+MIN(5,$QH117))&amp;INDEX($AO$2:$AT$41,($NJ117-1)*4+IF($MS117=0,1,IF($MS117&lt;=5,2,IF($MS117=6,3,4))),1+MIN(5,$QI117))&amp;IF(INDEX($AE$2:$AE$11,$NJ117)=1,IF(COUNTIF($RK117:$RN117,"Mais Um")&gt;0," · +"&amp;COUNTIF($RK117:$RN117,"Mais Um")&amp;IF(COUNTIF($RK117:$RN117,"Mais Um")&gt;1," alvos"," alvo"),"")&amp;IF(COUNTIF($RK117:$RN117,"Rajada")&gt;0,IF($MS117=0,"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c r="RK117">
        <f>IF($MX117="","",IFERROR(VLOOKUP(SUBSTITUTE(SUBSTITUTE(SUBSTITUTE($MX117,"~","~~"),"*","~*"),"?","~?"),'DADOS_MELHORIAS'!$O$2:$X$113,10,FALSE),$MX117))</f>
        <v/>
      </c>
      <c r="RL117">
        <f>IF($MY117="","",IFERROR(VLOOKUP(SUBSTITUTE(SUBSTITUTE(SUBSTITUTE($MY117,"~","~~"),"*","~*"),"?","~?"),'DADOS_MELHORIAS'!$O$2:$X$113,10,FALSE),$MY117))</f>
        <v/>
      </c>
      <c r="RM117">
        <f>IF($MZ117="","",IFERROR(VLOOKUP(SUBSTITUTE(SUBSTITUTE(SUBSTITUTE($MZ117,"~","~~"),"*","~*"),"?","~?"),'DADOS_MELHORIAS'!$O$2:$X$113,10,FALSE),$MZ117))</f>
        <v/>
      </c>
      <c r="RN117">
        <f>IF($NA117="","",IFERROR(VLOOKUP(SUBSTITUTE(SUBSTITUTE(SUBSTITUTE($NA117,"~","~~"),"*","~*"),"?","~?"),'DADOS_MELHORIAS'!$O$2:$X$113,10,FALSE),$NA117))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IFERROR(MATCH($MU118,$V$2:$V$11,0),0)</f>
        <v/>
      </c>
      <c r="NK118" s="161">
        <f>IFERROR(VLOOKUP(SUBSTITUTE(SUBSTITUTE(SUBSTITUTE($MX118,"~","~~"),"*","~*"),"?","~?"),'DADOS_MELHORIAS'!$AG$2:$AL$113,2,FALSE),"")</f>
        <v/>
      </c>
      <c r="NL118" s="161">
        <f>IFERROR(VLOOKUP(SUBSTITUTE(SUBSTITUTE(SUBSTITUTE($MY118,"~","~~"),"*","~*"),"?","~?"),'DADOS_MELHORIAS'!$AG$2:$AL$113,2,FALSE),"")</f>
        <v/>
      </c>
      <c r="NM118" s="161">
        <f>IFERROR(VLOOKUP(SUBSTITUTE(SUBSTITUTE(SUBSTITUTE($MZ118,"~","~~"),"*","~*"),"?","~?"),'DADOS_MELHORIAS'!$AG$2:$AL$113,2,FALSE),"")</f>
        <v/>
      </c>
      <c r="NN118" s="161">
        <f>IFERROR(VLOOKUP(SUBSTITUTE(SUBSTITUTE(SUBSTITUTE($NA118,"~","~~"),"*","~*"),"?","~?"),'DADOS_MELHORIAS'!$AG$2:$AL$113,2,FALSE),"")</f>
        <v/>
      </c>
      <c r="NO118" s="161">
        <f>IFERROR(VLOOKUP(SUBSTITUTE(SUBSTITUTE(SUBSTITUTE($MX118,"~","~~"),"*","~*"),"?","~?"),'DADOS_MELHORIAS'!$AG$2:$AL$113,3,FALSE),0)</f>
        <v/>
      </c>
      <c r="NP118" s="161">
        <f>IFERROR(VLOOKUP(SUBSTITUTE(SUBSTITUTE(SUBSTITUTE($MY118,"~","~~"),"*","~*"),"?","~?"),'DADOS_MELHORIAS'!$AG$2:$AL$113,3,FALSE),0)</f>
        <v/>
      </c>
      <c r="NQ118" s="161">
        <f>IFERROR(VLOOKUP(SUBSTITUTE(SUBSTITUTE(SUBSTITUTE($MZ118,"~","~~"),"*","~*"),"?","~?"),'DADOS_MELHORIAS'!$AG$2:$AL$113,3,FALSE),0)</f>
        <v/>
      </c>
      <c r="NR118" s="161">
        <f>IFERROR(VLOOKUP(SUBSTITUTE(SUBSTITUTE(SUBSTITUTE($NA118,"~","~~"),"*","~*"),"?","~?"),'DADOS_MELHORIAS'!$AG$2:$AL$113,3,FALSE),0)</f>
        <v/>
      </c>
      <c r="NS118" s="161">
        <f>IF($MS118=0,0,IF($NJ118=0,0,INDEX($X$2:$X$11,$NJ118)))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IF($NJ118=0,0,IF(INDEX($W$2:$W$11,$NJ118)="",0,IF((COUNTIF(INDEX($EL$2:$EP$13,$MO118,0),INDEX($W$2:$W$11,$NJ118))+COUNTIF(INDEX($QV$2:$QY$13,$MO118,0),INDEX($W$2:$W$11,$NJ118)))=0,1,0)))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SUBSTITUTE(SUBSTITUTE(SUBSTITUTE($MX118,"~","~~"),"*","~*"),"?","~?"),'DADOS_MELHORIAS'!$AG$2:$AL$113,4,FALSE),0)+IFERROR(VLOOKUP(SUBSTITUTE(SUBSTITUTE(SUBSTITUTE($MY118,"~","~~"),"*","~*"),"?","~?"),'DADOS_MELHORIAS'!$AG$2:$AL$113,4,FALSE),0)+IFERROR(VLOOKUP(SUBSTITUTE(SUBSTITUTE(SUBSTITUTE($MZ118,"~","~~"),"*","~*"),"?","~?"),'DADOS_MELHORIAS'!$AG$2:$AL$113,4,FALSE),0)+IFERROR(VLOOKUP(SUBSTITUTE(SUBSTITUTE(SUBSTITUTE($NA118,"~","~~"),"*","~*"),"?","~?"),'DADOS_MELHORIAS'!$AG$2:$AL$113,4,FALSE),0)</f>
        <v/>
      </c>
      <c r="OD118" s="161">
        <f>IFERROR(VLOOKUP(SUBSTITUTE(SUBSTITUTE(SUBSTITUTE($MX118,"~","~~"),"*","~*"),"?","~?"),'DADOS_MELHORIAS'!$AG$2:$AL$113,6,FALSE),0)+IFERROR(VLOOKUP(SUBSTITUTE(SUBSTITUTE(SUBSTITUTE($MY118,"~","~~"),"*","~*"),"?","~?"),'DADOS_MELHORIAS'!$AG$2:$AL$113,6,FALSE),0)+IFERROR(VLOOKUP(SUBSTITUTE(SUBSTITUTE(SUBSTITUTE($MZ118,"~","~~"),"*","~*"),"?","~?"),'DADOS_MELHORIAS'!$AG$2:$AL$113,6,FALSE),0)+IFERROR(VLOOKUP(SUBSTITUTE(SUBSTITUTE(SUBSTITUTE($NA118,"~","~~"),"*","~*"),"?","~?"),'DADOS_MELHORIAS'!$AG$2:$AL$113,6,FALSE),0)</f>
        <v/>
      </c>
      <c r="OE118" s="161">
        <f>TEXTJOIN(", ",TRUE,IF(IFERROR(VLOOKUP(SUBSTITUTE(SUBSTITUTE(SUBSTITUTE($MX118,"~","~~"),"*","~*"),"?","~?"),'DADOS_MELHORIAS'!$AG$2:$AL$113,5,FALSE),0)=1,$MX118,""),IF(IFERROR(VLOOKUP(SUBSTITUTE(SUBSTITUTE(SUBSTITUTE($MY118,"~","~~"),"*","~*"),"?","~?"),'DADOS_MELHORIAS'!$AG$2:$AL$113,5,FALSE),0)=1,$MY118,""),IF(IFERROR(VLOOKUP(SUBSTITUTE(SUBSTITUTE(SUBSTITUTE($MZ118,"~","~~"),"*","~*"),"?","~?"),'DADOS_MELHORIAS'!$AG$2:$AL$113,5,FALSE),0)=1,$MZ118,""),IF(IFERROR(VLOOKUP(SUBSTITUTE(SUBSTITUTE(SUBSTITUTE($NA118,"~","~~"),"*","~*"),"?","~?"),'DADOS_MELHORIAS'!$AG$2:$AL$113,5,FALSE),0)=1,$NA118,""))</f>
        <v/>
      </c>
      <c r="OF118" s="161">
        <f>IF($NJ118=0,0,INDEX($Y$2:$Y$11,$NJ118))</f>
        <v/>
      </c>
      <c r="OG118" s="161">
        <f>IF($NJ118=0,0,INDEX($Z$2:$Z$11,$NJ118))</f>
        <v/>
      </c>
      <c r="OH118" s="161">
        <f>IF($NJ118=0,0,INDEX($AB$2:$AB$11,$NJ118))</f>
        <v/>
      </c>
      <c r="OI118" s="161">
        <f>IFERROR(VLOOKUP(SUBSTITUTE(SUBSTITUTE(SUBSTITUTE($NB118,"~","~~"),"*","~*"),"?","~?"),'DADOS_RESTRICOES'!$M$2:$Q$54,3,FALSE),0)</f>
        <v/>
      </c>
      <c r="OJ118" s="161">
        <f>IFERROR(VLOOKUP(SUBSTITUTE(SUBSTITUTE(SUBSTITUTE($NC118,"~","~~"),"*","~*"),"?","~?"),'DADOS_RESTRICOES'!$M$2:$Q$54,3,FALSE),0)</f>
        <v/>
      </c>
      <c r="OK118" s="161">
        <f>IFERROR(VLOOKUP(SUBSTITUTE(SUBSTITUTE(SUBSTITUTE($NB118,"~","~~"),"*","~*"),"?","~?"),'DADOS_RESTRICOES'!$M$2:$Q$54,2,FALSE),"")</f>
        <v/>
      </c>
      <c r="OL118" s="161">
        <f>IFERROR(VLOOKUP(SUBSTITUTE(SUBSTITUTE(SUBSTITUTE($NC118,"~","~~"),"*","~*"),"?","~?"),'DADOS_RESTRICOES'!$M$2:$Q$54,2,FALSE),"")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f>
        <v/>
      </c>
      <c r="OT118" s="161">
        <f>COUNTIF($OI118:$OJ118,2)+$OF118</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IF($MS118=0,0,(IF(COUNTIF($RK118:$RN118,"Salto")&gt;0,1,0)+IF(COUNTIF($RK118:$RN118,"Queima")&gt;0,1,0)+IF(COUNTIF($RK118:$RN118,"Estilhaço")&gt;0,1,0))*FLOOR($PD118/2,1))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SUBSTITUTE(SUBSTITUTE(SUBSTITUTE($NB118,"~","~~"),"*","~*"),"?","~?"),'DADOS_RESTRICOES'!$M$2:$Q$54,4,FALSE),0)+IFERROR(VLOOKUP(SUBSTITUTE(SUBSTITUTE(SUBSTITUTE($NC118,"~","~~"),"*","~*"),"?","~?"),'DADOS_RESTRICOES'!$M$2:$Q$54,4,FALSE),0)&gt;1,$OK118&amp;" e "&amp;$OL118&amp;" são as duas de frequência",""),IF(AND((COUNTIF($RK118:$RN118,"Rápido")+COUNTIF($OK118:$OL118,"Rápido"))&gt;0,(COUNTIF($MX118:$NA118,"Atrasar")+COUNTIF($OK118:$OL118,"Atrasar"))&gt;0),"Rápido não entra com Atrasar",""),IF(AND((COUNTIF($RK118:$RN118,"Reação")+COUNTIF($OK118:$OL118,"Reação"))&gt;0,(COUNTIF($RK118:$RN118,"Rápido")+COUNTIF($OK118:$OL118,"Rápido"))&gt;0),"Reação não entra com Rápido",""),IF(AND((COUNTIF($RK118:$RN118,"Reação")+COUNTIF($OK118:$OL118,"Reação"))&gt;0,(COUNTIF($RK118:$RN118,"Armado")+COUNTIF($OK118:$OL118,"Armado"))&gt;0),"Reação não entra com Armado",""),IF(AND((COUNTIF($RK118:$RN118,"Reação")+COUNTIF($OK118:$OL118,"Reação"))&gt;0,(COUNTIF($MX118:$NA118,"Atrasar")+COUNTIF($OK118:$OL118,"Atrasar"))&gt;0),"Reação não entra com Atrasar",""),IF(AND((COUNTIF($RK118:$RN118,"Reação")+COUNTIF($OK118:$OL118,"Reação"))&gt;0,(COUNTIF($MX118:$NA118,"Parado")+COUNTIF($OK118:$OL118,"Parado"))&gt;0),"Reação não entra com Parado",""),IF(AND((COUNTIF($MX118:$NA118,"Atrasar")+COUNTIF($OK118:$OL118,"Atrasar"))&gt;0,(COUNTIF($MX118:$NA118,"Parado")+COUNTIF($OK118:$OL118,"Parado"))&gt;0),"Atrasar não entra com Parado",""),IF(AND((COUNTIF($RK118:$RN118,"Armado")+COUNTIF($OK118:$OL118,"Armado"))&gt;0,(COUNTIF($MX118:$NA118,"Carregar")+COUNTIF($OK118:$OL118,"Carregar"))&gt;0),"Armado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Resistência",""),IF(AND(COUNTIF($RK118:$RN118,"Inescapável")&gt;0,OR($OU118&gt;1,$OV118&gt;0)),"Inescapável não aceita outra peça",""),IF(AND($MS118&gt;0,$PD118*IF(COUNTIF($RK118:$RN118,"Remate")&gt;0,1.25,1)+$PE118&gt;4*$MS118),($PD118*IF(COUNTIF($RK118:$RN118,"Remate")&gt;0,1.25,1)+$PE118)&amp;" dados somando repetições"&amp;IF(COUNTIF($RK118:$RN118,"Remate")&gt;0," e o Remate","")&amp;": o teto da Classe "&amp;$MS118&amp;" é "&amp;4*$MS118,""))),IF(AND($MX118&lt;&gt;"",COUNTIF('DADOS_MELHORIAS'!$O$2:$O$113,SUBSTITUTE(SUBSTITUTE(SUBSTITUTE($MX118,"~","~~"),"*","~*"),"?","~?"))=0),"Melhoria não cadastrada ou com erro: "&amp;$MX118,""),IF(AND($MY118&lt;&gt;"",COUNTIF('DADOS_MELHORIAS'!$O$2:$O$113,SUBSTITUTE(SUBSTITUTE(SUBSTITUTE($MY118,"~","~~"),"*","~*"),"?","~?"))=0),"Melhoria não cadastrada ou com erro: "&amp;$MY118,""),IF(AND($MZ118&lt;&gt;"",COUNTIF('DADOS_MELHORIAS'!$O$2:$O$113,SUBSTITUTE(SUBSTITUTE(SUBSTITUTE($MZ118,"~","~~"),"*","~*"),"?","~?"))=0),"Melhoria não cadastrada ou com erro: "&amp;$MZ118,""),IF(AND($NA118&lt;&gt;"",COUNTIF('DADOS_MELHORIAS'!$O$2:$O$113,SUBSTITUTE(SUBSTITUTE(SUBSTITUTE($NA118,"~","~~"),"*","~*"),"?","~?"))=0),"Melhoria não cadastrada ou com erro: "&amp;$NA118,""),IF(AND($NB118&lt;&gt;"",COUNTIF('DADOS_RESTRICOES'!$M$2:$M$54,SUBSTITUTE(SUBSTITUTE(SUBSTITUTE($NB118,"~","~~"),"*","~*"),"?","~?"))=0),"Restrição não cadastrada ou com erro: "&amp;$NB118,""),IF(AND($NC118&lt;&gt;"",COUNTIF('DADOS_RESTRICOES'!$M$2:$M$54,SUBSTITUTE(SUBSTITUTE(SUBSTITUTE($NC118,"~","~~"),"*","~*"),"?","~?"))=0),"Restrição não cadastrada ou com erro: "&amp;$NC118,"")))</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dela",IF(COUNTIF($OK118:$OL118,"Atrasar")&gt;0,"Sua Ação Completa",IF(COUNTIF($RK118:$RN118,"Rápido")&gt;0,"Sua Bônus",IF(COUNTIF($RK118:$RN118,"Reação")&gt;0,"Sua Reação","Sua Padrão")))&amp;" + a básica dela"&amp;IF(COUNTIF($RK118:$RN118,"Reação")&gt;0," e a coletiva","")&amp;IF(COUNTIF($OK118:$OL118,"Carregar")&gt;0," · em dois turnos","")))</f>
        <v/>
      </c>
      <c r="QC118" s="161">
        <f>IF($MW118&lt;&gt;"",$MW118,IF($NJ118=0,"",INDEX($AA$2:$AA$11,$NJ118)))</f>
        <v/>
      </c>
      <c r="QD118" s="161">
        <f>IF(OR($ND118=0,$NJ118=0),"",IF(COUNTIF($RK118:$RN118,"Inescapável")&gt;0,"Automático",IF($QC118="Ataque",IF($NH118="","Ataque","Ataque "&amp;IF(($NH118+2*IF(COUNTIF($RK118:$RN118,"Precisão")&gt;0,1,0))&gt;=0,"+","−")&amp;ABS(($NH118+2*IF(COUNTIF($RK118:$RN118,"Precisão")&gt;0,1,0))))&amp;IF($OD118&gt;0," · TR"&amp;IF($NI118="",""," CD "&amp;$NI118),""),IF(LEFT($QC118,2)="TR",$QC118&amp;IF($NI118="",""," · CD "&amp;$NI118)&amp;IF(COUNTIF($RK118:$RN118,"Certeiro")&gt;0,"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COUNTIF($RK118:$RN118,"Longe")+3*COUNTIF($RK118:$RN118,"Muito Longe")</f>
        <v/>
      </c>
      <c r="QG118" s="161">
        <f>COUNTIF($RK118:$RN118,"Maior")+3*COUNTIF($RK118:$RN118,"Muito Maior")</f>
        <v/>
      </c>
      <c r="QH118" s="161">
        <f>IF($NJ118=0,0,CHOOSE(1+INDEX($AC$2:$AC$11,$NJ118),0,$QF118,$QG118,$QF118+$QG118))</f>
        <v/>
      </c>
      <c r="QI118" s="161">
        <f>IF($NJ118=0,0,CHOOSE(1+INDEX($AD$2:$AD$11,$NJ118),0,$QF118,$QG118,$QF118+$QG118))</f>
        <v/>
      </c>
      <c r="QJ118" s="161">
        <f>IF(OR($ND118=0,$NJ118=0),"",INDEX($AI$2:$AN$41,($NJ118-1)*4+IF($MS118=0,1,IF($MS118&lt;=5,2,IF($MS118=6,3,4))),1+MIN(5,$QH118))&amp;INDEX($AO$2:$AT$41,($NJ118-1)*4+IF($MS118=0,1,IF($MS118&lt;=5,2,IF($MS118=6,3,4))),1+MIN(5,$QI118))&amp;IF(INDEX($AE$2:$AE$11,$NJ118)=1,IF(COUNTIF($RK118:$RN118,"Mais Um")&gt;0," · +"&amp;COUNTIF($RK118:$RN118,"Mais Um")&amp;IF(COUNTIF($RK118:$RN118,"Mais Um")&gt;1," alvos"," alvo"),"")&amp;IF(COUNTIF($RK118:$RN118,"Rajada")&gt;0,IF($MS118=0,"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c r="RK118">
        <f>IF($MX118="","",IFERROR(VLOOKUP(SUBSTITUTE(SUBSTITUTE(SUBSTITUTE($MX118,"~","~~"),"*","~*"),"?","~?"),'DADOS_MELHORIAS'!$O$2:$X$113,10,FALSE),$MX118))</f>
        <v/>
      </c>
      <c r="RL118">
        <f>IF($MY118="","",IFERROR(VLOOKUP(SUBSTITUTE(SUBSTITUTE(SUBSTITUTE($MY118,"~","~~"),"*","~*"),"?","~?"),'DADOS_MELHORIAS'!$O$2:$X$113,10,FALSE),$MY118))</f>
        <v/>
      </c>
      <c r="RM118">
        <f>IF($MZ118="","",IFERROR(VLOOKUP(SUBSTITUTE(SUBSTITUTE(SUBSTITUTE($MZ118,"~","~~"),"*","~*"),"?","~?"),'DADOS_MELHORIAS'!$O$2:$X$113,10,FALSE),$MZ118))</f>
        <v/>
      </c>
      <c r="RN118">
        <f>IF($NA118="","",IFERROR(VLOOKUP(SUBSTITUTE(SUBSTITUTE(SUBSTITUTE($NA118,"~","~~"),"*","~*"),"?","~?"),'DADOS_MELHORIAS'!$O$2:$X$113,10,FALSE),$NA118))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IFERROR(MATCH($MU119,$V$2:$V$11,0),0)</f>
        <v/>
      </c>
      <c r="NK119" s="161">
        <f>IFERROR(VLOOKUP(SUBSTITUTE(SUBSTITUTE(SUBSTITUTE($MX119,"~","~~"),"*","~*"),"?","~?"),'DADOS_MELHORIAS'!$AG$2:$AL$113,2,FALSE),"")</f>
        <v/>
      </c>
      <c r="NL119" s="161">
        <f>IFERROR(VLOOKUP(SUBSTITUTE(SUBSTITUTE(SUBSTITUTE($MY119,"~","~~"),"*","~*"),"?","~?"),'DADOS_MELHORIAS'!$AG$2:$AL$113,2,FALSE),"")</f>
        <v/>
      </c>
      <c r="NM119" s="161">
        <f>IFERROR(VLOOKUP(SUBSTITUTE(SUBSTITUTE(SUBSTITUTE($MZ119,"~","~~"),"*","~*"),"?","~?"),'DADOS_MELHORIAS'!$AG$2:$AL$113,2,FALSE),"")</f>
        <v/>
      </c>
      <c r="NN119" s="161">
        <f>IFERROR(VLOOKUP(SUBSTITUTE(SUBSTITUTE(SUBSTITUTE($NA119,"~","~~"),"*","~*"),"?","~?"),'DADOS_MELHORIAS'!$AG$2:$AL$113,2,FALSE),"")</f>
        <v/>
      </c>
      <c r="NO119" s="161">
        <f>IFERROR(VLOOKUP(SUBSTITUTE(SUBSTITUTE(SUBSTITUTE($MX119,"~","~~"),"*","~*"),"?","~?"),'DADOS_MELHORIAS'!$AG$2:$AL$113,3,FALSE),0)</f>
        <v/>
      </c>
      <c r="NP119" s="161">
        <f>IFERROR(VLOOKUP(SUBSTITUTE(SUBSTITUTE(SUBSTITUTE($MY119,"~","~~"),"*","~*"),"?","~?"),'DADOS_MELHORIAS'!$AG$2:$AL$113,3,FALSE),0)</f>
        <v/>
      </c>
      <c r="NQ119" s="161">
        <f>IFERROR(VLOOKUP(SUBSTITUTE(SUBSTITUTE(SUBSTITUTE($MZ119,"~","~~"),"*","~*"),"?","~?"),'DADOS_MELHORIAS'!$AG$2:$AL$113,3,FALSE),0)</f>
        <v/>
      </c>
      <c r="NR119" s="161">
        <f>IFERROR(VLOOKUP(SUBSTITUTE(SUBSTITUTE(SUBSTITUTE($NA119,"~","~~"),"*","~*"),"?","~?"),'DADOS_MELHORIAS'!$AG$2:$AL$113,3,FALSE),0)</f>
        <v/>
      </c>
      <c r="NS119" s="161">
        <f>IF($MS119=0,0,IF($NJ119=0,0,INDEX($X$2:$X$11,$NJ119)))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IF($NJ119=0,0,IF(INDEX($W$2:$W$11,$NJ119)="",0,IF((COUNTIF(INDEX($EL$2:$EP$13,$MO119,0),INDEX($W$2:$W$11,$NJ119))+COUNTIF(INDEX($QV$2:$QY$13,$MO119,0),INDEX($W$2:$W$11,$NJ119)))=0,1,0)))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SUBSTITUTE(SUBSTITUTE(SUBSTITUTE($MX119,"~","~~"),"*","~*"),"?","~?"),'DADOS_MELHORIAS'!$AG$2:$AL$113,4,FALSE),0)+IFERROR(VLOOKUP(SUBSTITUTE(SUBSTITUTE(SUBSTITUTE($MY119,"~","~~"),"*","~*"),"?","~?"),'DADOS_MELHORIAS'!$AG$2:$AL$113,4,FALSE),0)+IFERROR(VLOOKUP(SUBSTITUTE(SUBSTITUTE(SUBSTITUTE($MZ119,"~","~~"),"*","~*"),"?","~?"),'DADOS_MELHORIAS'!$AG$2:$AL$113,4,FALSE),0)+IFERROR(VLOOKUP(SUBSTITUTE(SUBSTITUTE(SUBSTITUTE($NA119,"~","~~"),"*","~*"),"?","~?"),'DADOS_MELHORIAS'!$AG$2:$AL$113,4,FALSE),0)</f>
        <v/>
      </c>
      <c r="OD119" s="161">
        <f>IFERROR(VLOOKUP(SUBSTITUTE(SUBSTITUTE(SUBSTITUTE($MX119,"~","~~"),"*","~*"),"?","~?"),'DADOS_MELHORIAS'!$AG$2:$AL$113,6,FALSE),0)+IFERROR(VLOOKUP(SUBSTITUTE(SUBSTITUTE(SUBSTITUTE($MY119,"~","~~"),"*","~*"),"?","~?"),'DADOS_MELHORIAS'!$AG$2:$AL$113,6,FALSE),0)+IFERROR(VLOOKUP(SUBSTITUTE(SUBSTITUTE(SUBSTITUTE($MZ119,"~","~~"),"*","~*"),"?","~?"),'DADOS_MELHORIAS'!$AG$2:$AL$113,6,FALSE),0)+IFERROR(VLOOKUP(SUBSTITUTE(SUBSTITUTE(SUBSTITUTE($NA119,"~","~~"),"*","~*"),"?","~?"),'DADOS_MELHORIAS'!$AG$2:$AL$113,6,FALSE),0)</f>
        <v/>
      </c>
      <c r="OE119" s="161">
        <f>TEXTJOIN(", ",TRUE,IF(IFERROR(VLOOKUP(SUBSTITUTE(SUBSTITUTE(SUBSTITUTE($MX119,"~","~~"),"*","~*"),"?","~?"),'DADOS_MELHORIAS'!$AG$2:$AL$113,5,FALSE),0)=1,$MX119,""),IF(IFERROR(VLOOKUP(SUBSTITUTE(SUBSTITUTE(SUBSTITUTE($MY119,"~","~~"),"*","~*"),"?","~?"),'DADOS_MELHORIAS'!$AG$2:$AL$113,5,FALSE),0)=1,$MY119,""),IF(IFERROR(VLOOKUP(SUBSTITUTE(SUBSTITUTE(SUBSTITUTE($MZ119,"~","~~"),"*","~*"),"?","~?"),'DADOS_MELHORIAS'!$AG$2:$AL$113,5,FALSE),0)=1,$MZ119,""),IF(IFERROR(VLOOKUP(SUBSTITUTE(SUBSTITUTE(SUBSTITUTE($NA119,"~","~~"),"*","~*"),"?","~?"),'DADOS_MELHORIAS'!$AG$2:$AL$113,5,FALSE),0)=1,$NA119,""))</f>
        <v/>
      </c>
      <c r="OF119" s="161">
        <f>IF($NJ119=0,0,INDEX($Y$2:$Y$11,$NJ119))</f>
        <v/>
      </c>
      <c r="OG119" s="161">
        <f>IF($NJ119=0,0,INDEX($Z$2:$Z$11,$NJ119))</f>
        <v/>
      </c>
      <c r="OH119" s="161">
        <f>IF($NJ119=0,0,INDEX($AB$2:$AB$11,$NJ119))</f>
        <v/>
      </c>
      <c r="OI119" s="161">
        <f>IFERROR(VLOOKUP(SUBSTITUTE(SUBSTITUTE(SUBSTITUTE($NB119,"~","~~"),"*","~*"),"?","~?"),'DADOS_RESTRICOES'!$M$2:$Q$54,3,FALSE),0)</f>
        <v/>
      </c>
      <c r="OJ119" s="161">
        <f>IFERROR(VLOOKUP(SUBSTITUTE(SUBSTITUTE(SUBSTITUTE($NC119,"~","~~"),"*","~*"),"?","~?"),'DADOS_RESTRICOES'!$M$2:$Q$54,3,FALSE),0)</f>
        <v/>
      </c>
      <c r="OK119" s="161">
        <f>IFERROR(VLOOKUP(SUBSTITUTE(SUBSTITUTE(SUBSTITUTE($NB119,"~","~~"),"*","~*"),"?","~?"),'DADOS_RESTRICOES'!$M$2:$Q$54,2,FALSE),"")</f>
        <v/>
      </c>
      <c r="OL119" s="161">
        <f>IFERROR(VLOOKUP(SUBSTITUTE(SUBSTITUTE(SUBSTITUTE($NC119,"~","~~"),"*","~*"),"?","~?"),'DADOS_RESTRICOES'!$M$2:$Q$54,2,FALSE),"")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f>
        <v/>
      </c>
      <c r="OT119" s="161">
        <f>COUNTIF($OI119:$OJ119,2)+$OF119</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IF($MS119=0,0,(IF(COUNTIF($RK119:$RN119,"Salto")&gt;0,1,0)+IF(COUNTIF($RK119:$RN119,"Queima")&gt;0,1,0)+IF(COUNTIF($RK119:$RN119,"Estilhaço")&gt;0,1,0))*FLOOR($PD119/2,1))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SUBSTITUTE(SUBSTITUTE(SUBSTITUTE($NB119,"~","~~"),"*","~*"),"?","~?"),'DADOS_RESTRICOES'!$M$2:$Q$54,4,FALSE),0)+IFERROR(VLOOKUP(SUBSTITUTE(SUBSTITUTE(SUBSTITUTE($NC119,"~","~~"),"*","~*"),"?","~?"),'DADOS_RESTRICOES'!$M$2:$Q$54,4,FALSE),0)&gt;1,$OK119&amp;" e "&amp;$OL119&amp;" são as duas de frequência",""),IF(AND((COUNTIF($RK119:$RN119,"Rápido")+COUNTIF($OK119:$OL119,"Rápido"))&gt;0,(COUNTIF($MX119:$NA119,"Atrasar")+COUNTIF($OK119:$OL119,"Atrasar"))&gt;0),"Rápido não entra com Atrasar",""),IF(AND((COUNTIF($RK119:$RN119,"Reação")+COUNTIF($OK119:$OL119,"Reação"))&gt;0,(COUNTIF($RK119:$RN119,"Rápido")+COUNTIF($OK119:$OL119,"Rápido"))&gt;0),"Reação não entra com Rápido",""),IF(AND((COUNTIF($RK119:$RN119,"Reação")+COUNTIF($OK119:$OL119,"Reação"))&gt;0,(COUNTIF($RK119:$RN119,"Armado")+COUNTIF($OK119:$OL119,"Armado"))&gt;0),"Reação não entra com Armado",""),IF(AND((COUNTIF($RK119:$RN119,"Reação")+COUNTIF($OK119:$OL119,"Reação"))&gt;0,(COUNTIF($MX119:$NA119,"Atrasar")+COUNTIF($OK119:$OL119,"Atrasar"))&gt;0),"Reação não entra com Atrasar",""),IF(AND((COUNTIF($RK119:$RN119,"Reação")+COUNTIF($OK119:$OL119,"Reação"))&gt;0,(COUNTIF($MX119:$NA119,"Parado")+COUNTIF($OK119:$OL119,"Parado"))&gt;0),"Reação não entra com Parado",""),IF(AND((COUNTIF($MX119:$NA119,"Atrasar")+COUNTIF($OK119:$OL119,"Atrasar"))&gt;0,(COUNTIF($MX119:$NA119,"Parado")+COUNTIF($OK119:$OL119,"Parado"))&gt;0),"Atrasar não entra com Parado",""),IF(AND((COUNTIF($RK119:$RN119,"Armado")+COUNTIF($OK119:$OL119,"Armado"))&gt;0,(COUNTIF($MX119:$NA119,"Carregar")+COUNTIF($OK119:$OL119,"Carregar"))&gt;0),"Armado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Resistência",""),IF(AND(COUNTIF($RK119:$RN119,"Inescapável")&gt;0,OR($OU119&gt;1,$OV119&gt;0)),"Inescapável não aceita outra peça",""),IF(AND($MS119&gt;0,$PD119*IF(COUNTIF($RK119:$RN119,"Remate")&gt;0,1.25,1)+$PE119&gt;4*$MS119),($PD119*IF(COUNTIF($RK119:$RN119,"Remate")&gt;0,1.25,1)+$PE119)&amp;" dados somando repetições"&amp;IF(COUNTIF($RK119:$RN119,"Remate")&gt;0," e o Remate","")&amp;": o teto da Classe "&amp;$MS119&amp;" é "&amp;4*$MS119,""))),IF(AND($MX119&lt;&gt;"",COUNTIF('DADOS_MELHORIAS'!$O$2:$O$113,SUBSTITUTE(SUBSTITUTE(SUBSTITUTE($MX119,"~","~~"),"*","~*"),"?","~?"))=0),"Melhoria não cadastrada ou com erro: "&amp;$MX119,""),IF(AND($MY119&lt;&gt;"",COUNTIF('DADOS_MELHORIAS'!$O$2:$O$113,SUBSTITUTE(SUBSTITUTE(SUBSTITUTE($MY119,"~","~~"),"*","~*"),"?","~?"))=0),"Melhoria não cadastrada ou com erro: "&amp;$MY119,""),IF(AND($MZ119&lt;&gt;"",COUNTIF('DADOS_MELHORIAS'!$O$2:$O$113,SUBSTITUTE(SUBSTITUTE(SUBSTITUTE($MZ119,"~","~~"),"*","~*"),"?","~?"))=0),"Melhoria não cadastrada ou com erro: "&amp;$MZ119,""),IF(AND($NA119&lt;&gt;"",COUNTIF('DADOS_MELHORIAS'!$O$2:$O$113,SUBSTITUTE(SUBSTITUTE(SUBSTITUTE($NA119,"~","~~"),"*","~*"),"?","~?"))=0),"Melhoria não cadastrada ou com erro: "&amp;$NA119,""),IF(AND($NB119&lt;&gt;"",COUNTIF('DADOS_RESTRICOES'!$M$2:$M$54,SUBSTITUTE(SUBSTITUTE(SUBSTITUTE($NB119,"~","~~"),"*","~*"),"?","~?"))=0),"Restrição não cadastrada ou com erro: "&amp;$NB119,""),IF(AND($NC119&lt;&gt;"",COUNTIF('DADOS_RESTRICOES'!$M$2:$M$54,SUBSTITUTE(SUBSTITUTE(SUBSTITUTE($NC119,"~","~~"),"*","~*"),"?","~?"))=0),"Restrição não cadastrada ou com erro: "&amp;$NC119,"")))</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dela",IF(COUNTIF($OK119:$OL119,"Atrasar")&gt;0,"Sua Ação Completa",IF(COUNTIF($RK119:$RN119,"Rápido")&gt;0,"Sua Bônus",IF(COUNTIF($RK119:$RN119,"Reação")&gt;0,"Sua Reação","Sua Padrão")))&amp;" + a básica dela"&amp;IF(COUNTIF($RK119:$RN119,"Reação")&gt;0," e a coletiva","")&amp;IF(COUNTIF($OK119:$OL119,"Carregar")&gt;0," · em dois turnos","")))</f>
        <v/>
      </c>
      <c r="QC119" s="161">
        <f>IF($MW119&lt;&gt;"",$MW119,IF($NJ119=0,"",INDEX($AA$2:$AA$11,$NJ119)))</f>
        <v/>
      </c>
      <c r="QD119" s="161">
        <f>IF(OR($ND119=0,$NJ119=0),"",IF(COUNTIF($RK119:$RN119,"Inescapável")&gt;0,"Automático",IF($QC119="Ataque",IF($NH119="","Ataque","Ataque "&amp;IF(($NH119+2*IF(COUNTIF($RK119:$RN119,"Precisão")&gt;0,1,0))&gt;=0,"+","−")&amp;ABS(($NH119+2*IF(COUNTIF($RK119:$RN119,"Precisão")&gt;0,1,0))))&amp;IF($OD119&gt;0," · TR"&amp;IF($NI119="",""," CD "&amp;$NI119),""),IF(LEFT($QC119,2)="TR",$QC119&amp;IF($NI119="",""," · CD "&amp;$NI119)&amp;IF(COUNTIF($RK119:$RN119,"Certeiro")&gt;0,"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COUNTIF($RK119:$RN119,"Longe")+3*COUNTIF($RK119:$RN119,"Muito Longe")</f>
        <v/>
      </c>
      <c r="QG119" s="161">
        <f>COUNTIF($RK119:$RN119,"Maior")+3*COUNTIF($RK119:$RN119,"Muito Maior")</f>
        <v/>
      </c>
      <c r="QH119" s="161">
        <f>IF($NJ119=0,0,CHOOSE(1+INDEX($AC$2:$AC$11,$NJ119),0,$QF119,$QG119,$QF119+$QG119))</f>
        <v/>
      </c>
      <c r="QI119" s="161">
        <f>IF($NJ119=0,0,CHOOSE(1+INDEX($AD$2:$AD$11,$NJ119),0,$QF119,$QG119,$QF119+$QG119))</f>
        <v/>
      </c>
      <c r="QJ119" s="161">
        <f>IF(OR($ND119=0,$NJ119=0),"",INDEX($AI$2:$AN$41,($NJ119-1)*4+IF($MS119=0,1,IF($MS119&lt;=5,2,IF($MS119=6,3,4))),1+MIN(5,$QH119))&amp;INDEX($AO$2:$AT$41,($NJ119-1)*4+IF($MS119=0,1,IF($MS119&lt;=5,2,IF($MS119=6,3,4))),1+MIN(5,$QI119))&amp;IF(INDEX($AE$2:$AE$11,$NJ119)=1,IF(COUNTIF($RK119:$RN119,"Mais Um")&gt;0," · +"&amp;COUNTIF($RK119:$RN119,"Mais Um")&amp;IF(COUNTIF($RK119:$RN119,"Mais Um")&gt;1," alvos"," alvo"),"")&amp;IF(COUNTIF($RK119:$RN119,"Rajada")&gt;0,IF($MS119=0,"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c r="RK119">
        <f>IF($MX119="","",IFERROR(VLOOKUP(SUBSTITUTE(SUBSTITUTE(SUBSTITUTE($MX119,"~","~~"),"*","~*"),"?","~?"),'DADOS_MELHORIAS'!$O$2:$X$113,10,FALSE),$MX119))</f>
        <v/>
      </c>
      <c r="RL119">
        <f>IF($MY119="","",IFERROR(VLOOKUP(SUBSTITUTE(SUBSTITUTE(SUBSTITUTE($MY119,"~","~~"),"*","~*"),"?","~?"),'DADOS_MELHORIAS'!$O$2:$X$113,10,FALSE),$MY119))</f>
        <v/>
      </c>
      <c r="RM119">
        <f>IF($MZ119="","",IFERROR(VLOOKUP(SUBSTITUTE(SUBSTITUTE(SUBSTITUTE($MZ119,"~","~~"),"*","~*"),"?","~?"),'DADOS_MELHORIAS'!$O$2:$X$113,10,FALSE),$MZ119))</f>
        <v/>
      </c>
      <c r="RN119">
        <f>IF($NA119="","",IFERROR(VLOOKUP(SUBSTITUTE(SUBSTITUTE(SUBSTITUTE($NA119,"~","~~"),"*","~*"),"?","~?"),'DADOS_MELHORIAS'!$O$2:$X$113,10,FALSE),$NA119))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IFERROR(MATCH($MU120,$V$2:$V$11,0),0)</f>
        <v/>
      </c>
      <c r="NK120" s="161">
        <f>IFERROR(VLOOKUP(SUBSTITUTE(SUBSTITUTE(SUBSTITUTE($MX120,"~","~~"),"*","~*"),"?","~?"),'DADOS_MELHORIAS'!$AG$2:$AL$113,2,FALSE),"")</f>
        <v/>
      </c>
      <c r="NL120" s="161">
        <f>IFERROR(VLOOKUP(SUBSTITUTE(SUBSTITUTE(SUBSTITUTE($MY120,"~","~~"),"*","~*"),"?","~?"),'DADOS_MELHORIAS'!$AG$2:$AL$113,2,FALSE),"")</f>
        <v/>
      </c>
      <c r="NM120" s="161">
        <f>IFERROR(VLOOKUP(SUBSTITUTE(SUBSTITUTE(SUBSTITUTE($MZ120,"~","~~"),"*","~*"),"?","~?"),'DADOS_MELHORIAS'!$AG$2:$AL$113,2,FALSE),"")</f>
        <v/>
      </c>
      <c r="NN120" s="161">
        <f>IFERROR(VLOOKUP(SUBSTITUTE(SUBSTITUTE(SUBSTITUTE($NA120,"~","~~"),"*","~*"),"?","~?"),'DADOS_MELHORIAS'!$AG$2:$AL$113,2,FALSE),"")</f>
        <v/>
      </c>
      <c r="NO120" s="161">
        <f>IFERROR(VLOOKUP(SUBSTITUTE(SUBSTITUTE(SUBSTITUTE($MX120,"~","~~"),"*","~*"),"?","~?"),'DADOS_MELHORIAS'!$AG$2:$AL$113,3,FALSE),0)</f>
        <v/>
      </c>
      <c r="NP120" s="161">
        <f>IFERROR(VLOOKUP(SUBSTITUTE(SUBSTITUTE(SUBSTITUTE($MY120,"~","~~"),"*","~*"),"?","~?"),'DADOS_MELHORIAS'!$AG$2:$AL$113,3,FALSE),0)</f>
        <v/>
      </c>
      <c r="NQ120" s="161">
        <f>IFERROR(VLOOKUP(SUBSTITUTE(SUBSTITUTE(SUBSTITUTE($MZ120,"~","~~"),"*","~*"),"?","~?"),'DADOS_MELHORIAS'!$AG$2:$AL$113,3,FALSE),0)</f>
        <v/>
      </c>
      <c r="NR120" s="161">
        <f>IFERROR(VLOOKUP(SUBSTITUTE(SUBSTITUTE(SUBSTITUTE($NA120,"~","~~"),"*","~*"),"?","~?"),'DADOS_MELHORIAS'!$AG$2:$AL$113,3,FALSE),0)</f>
        <v/>
      </c>
      <c r="NS120" s="161">
        <f>IF($MS120=0,0,IF($NJ120=0,0,INDEX($X$2:$X$11,$NJ120)))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IF($NJ120=0,0,IF(INDEX($W$2:$W$11,$NJ120)="",0,IF((COUNTIF(INDEX($EL$2:$EP$13,$MO120,0),INDEX($W$2:$W$11,$NJ120))+COUNTIF(INDEX($QV$2:$QY$13,$MO120,0),INDEX($W$2:$W$11,$NJ120)))=0,1,0)))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SUBSTITUTE(SUBSTITUTE(SUBSTITUTE($MX120,"~","~~"),"*","~*"),"?","~?"),'DADOS_MELHORIAS'!$AG$2:$AL$113,4,FALSE),0)+IFERROR(VLOOKUP(SUBSTITUTE(SUBSTITUTE(SUBSTITUTE($MY120,"~","~~"),"*","~*"),"?","~?"),'DADOS_MELHORIAS'!$AG$2:$AL$113,4,FALSE),0)+IFERROR(VLOOKUP(SUBSTITUTE(SUBSTITUTE(SUBSTITUTE($MZ120,"~","~~"),"*","~*"),"?","~?"),'DADOS_MELHORIAS'!$AG$2:$AL$113,4,FALSE),0)+IFERROR(VLOOKUP(SUBSTITUTE(SUBSTITUTE(SUBSTITUTE($NA120,"~","~~"),"*","~*"),"?","~?"),'DADOS_MELHORIAS'!$AG$2:$AL$113,4,FALSE),0)</f>
        <v/>
      </c>
      <c r="OD120" s="161">
        <f>IFERROR(VLOOKUP(SUBSTITUTE(SUBSTITUTE(SUBSTITUTE($MX120,"~","~~"),"*","~*"),"?","~?"),'DADOS_MELHORIAS'!$AG$2:$AL$113,6,FALSE),0)+IFERROR(VLOOKUP(SUBSTITUTE(SUBSTITUTE(SUBSTITUTE($MY120,"~","~~"),"*","~*"),"?","~?"),'DADOS_MELHORIAS'!$AG$2:$AL$113,6,FALSE),0)+IFERROR(VLOOKUP(SUBSTITUTE(SUBSTITUTE(SUBSTITUTE($MZ120,"~","~~"),"*","~*"),"?","~?"),'DADOS_MELHORIAS'!$AG$2:$AL$113,6,FALSE),0)+IFERROR(VLOOKUP(SUBSTITUTE(SUBSTITUTE(SUBSTITUTE($NA120,"~","~~"),"*","~*"),"?","~?"),'DADOS_MELHORIAS'!$AG$2:$AL$113,6,FALSE),0)</f>
        <v/>
      </c>
      <c r="OE120" s="161">
        <f>TEXTJOIN(", ",TRUE,IF(IFERROR(VLOOKUP(SUBSTITUTE(SUBSTITUTE(SUBSTITUTE($MX120,"~","~~"),"*","~*"),"?","~?"),'DADOS_MELHORIAS'!$AG$2:$AL$113,5,FALSE),0)=1,$MX120,""),IF(IFERROR(VLOOKUP(SUBSTITUTE(SUBSTITUTE(SUBSTITUTE($MY120,"~","~~"),"*","~*"),"?","~?"),'DADOS_MELHORIAS'!$AG$2:$AL$113,5,FALSE),0)=1,$MY120,""),IF(IFERROR(VLOOKUP(SUBSTITUTE(SUBSTITUTE(SUBSTITUTE($MZ120,"~","~~"),"*","~*"),"?","~?"),'DADOS_MELHORIAS'!$AG$2:$AL$113,5,FALSE),0)=1,$MZ120,""),IF(IFERROR(VLOOKUP(SUBSTITUTE(SUBSTITUTE(SUBSTITUTE($NA120,"~","~~"),"*","~*"),"?","~?"),'DADOS_MELHORIAS'!$AG$2:$AL$113,5,FALSE),0)=1,$NA120,""))</f>
        <v/>
      </c>
      <c r="OF120" s="161">
        <f>IF($NJ120=0,0,INDEX($Y$2:$Y$11,$NJ120))</f>
        <v/>
      </c>
      <c r="OG120" s="161">
        <f>IF($NJ120=0,0,INDEX($Z$2:$Z$11,$NJ120))</f>
        <v/>
      </c>
      <c r="OH120" s="161">
        <f>IF($NJ120=0,0,INDEX($AB$2:$AB$11,$NJ120))</f>
        <v/>
      </c>
      <c r="OI120" s="161">
        <f>IFERROR(VLOOKUP(SUBSTITUTE(SUBSTITUTE(SUBSTITUTE($NB120,"~","~~"),"*","~*"),"?","~?"),'DADOS_RESTRICOES'!$M$2:$Q$54,3,FALSE),0)</f>
        <v/>
      </c>
      <c r="OJ120" s="161">
        <f>IFERROR(VLOOKUP(SUBSTITUTE(SUBSTITUTE(SUBSTITUTE($NC120,"~","~~"),"*","~*"),"?","~?"),'DADOS_RESTRICOES'!$M$2:$Q$54,3,FALSE),0)</f>
        <v/>
      </c>
      <c r="OK120" s="161">
        <f>IFERROR(VLOOKUP(SUBSTITUTE(SUBSTITUTE(SUBSTITUTE($NB120,"~","~~"),"*","~*"),"?","~?"),'DADOS_RESTRICOES'!$M$2:$Q$54,2,FALSE),"")</f>
        <v/>
      </c>
      <c r="OL120" s="161">
        <f>IFERROR(VLOOKUP(SUBSTITUTE(SUBSTITUTE(SUBSTITUTE($NC120,"~","~~"),"*","~*"),"?","~?"),'DADOS_RESTRICOES'!$M$2:$Q$54,2,FALSE),"")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f>
        <v/>
      </c>
      <c r="OT120" s="161">
        <f>COUNTIF($OI120:$OJ120,2)+$OF120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IF($MS120=0,0,(IF(COUNTIF($RK120:$RN120,"Salto")&gt;0,1,0)+IF(COUNTIF($RK120:$RN120,"Queima")&gt;0,1,0)+IF(COUNTIF($RK120:$RN120,"Estilhaço")&gt;0,1,0))*FLOOR($PD120/2,1))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SUBSTITUTE(SUBSTITUTE(SUBSTITUTE($NB120,"~","~~"),"*","~*"),"?","~?"),'DADOS_RESTRICOES'!$M$2:$Q$54,4,FALSE),0)+IFERROR(VLOOKUP(SUBSTITUTE(SUBSTITUTE(SUBSTITUTE($NC120,"~","~~"),"*","~*"),"?","~?"),'DADOS_RESTRICOES'!$M$2:$Q$54,4,FALSE),0)&gt;1,$OK120&amp;" e "&amp;$OL120&amp;" são as duas de frequência",""),IF(AND((COUNTIF($RK120:$RN120,"Rápido")+COUNTIF($OK120:$OL120,"Rápido"))&gt;0,(COUNTIF($MX120:$NA120,"Atrasar")+COUNTIF($OK120:$OL120,"Atrasar"))&gt;0),"Rápido não entra com Atrasar",""),IF(AND((COUNTIF($RK120:$RN120,"Reação")+COUNTIF($OK120:$OL120,"Reação"))&gt;0,(COUNTIF($RK120:$RN120,"Rápido")+COUNTIF($OK120:$OL120,"Rápido"))&gt;0),"Reação não entra com Rápido",""),IF(AND((COUNTIF($RK120:$RN120,"Reação")+COUNTIF($OK120:$OL120,"Reação"))&gt;0,(COUNTIF($RK120:$RN120,"Armado")+COUNTIF($OK120:$OL120,"Armado"))&gt;0),"Reação não entra com Armado",""),IF(AND((COUNTIF($RK120:$RN120,"Reação")+COUNTIF($OK120:$OL120,"Reação"))&gt;0,(COUNTIF($MX120:$NA120,"Atrasar")+COUNTIF($OK120:$OL120,"Atrasar"))&gt;0),"Reação não entra com Atrasar",""),IF(AND((COUNTIF($RK120:$RN120,"Reação")+COUNTIF($OK120:$OL120,"Reação"))&gt;0,(COUNTIF($MX120:$NA120,"Parado")+COUNTIF($OK120:$OL120,"Parado"))&gt;0),"Reação não entra com Parado",""),IF(AND((COUNTIF($MX120:$NA120,"Atrasar")+COUNTIF($OK120:$OL120,"Atrasar"))&gt;0,(COUNTIF($MX120:$NA120,"Parado")+COUNTIF($OK120:$OL120,"Parado"))&gt;0),"Atrasar não entra com Parado",""),IF(AND((COUNTIF($RK120:$RN120,"Armado")+COUNTIF($OK120:$OL120,"Armado"))&gt;0,(COUNTIF($MX120:$NA120,"Carregar")+COUNTIF($OK120:$OL120,"Carregar"))&gt;0),"Armado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Resistência",""),IF(AND(COUNTIF($RK120:$RN120,"Inescapável")&gt;0,OR($OU120&gt;1,$OV120&gt;0)),"Inescapável não aceita outra peça",""),IF(AND($MS120&gt;0,$PD120*IF(COUNTIF($RK120:$RN120,"Remate")&gt;0,1.25,1)+$PE120&gt;4*$MS120),($PD120*IF(COUNTIF($RK120:$RN120,"Remate")&gt;0,1.25,1)+$PE120)&amp;" dados somando repetições"&amp;IF(COUNTIF($RK120:$RN120,"Remate")&gt;0," e o Remate","")&amp;": o teto da Classe "&amp;$MS120&amp;" é "&amp;4*$MS120,""))),IF(AND($MX120&lt;&gt;"",COUNTIF('DADOS_MELHORIAS'!$O$2:$O$113,SUBSTITUTE(SUBSTITUTE(SUBSTITUTE($MX120,"~","~~"),"*","~*"),"?","~?"))=0),"Melhoria não cadastrada ou com erro: "&amp;$MX120,""),IF(AND($MY120&lt;&gt;"",COUNTIF('DADOS_MELHORIAS'!$O$2:$O$113,SUBSTITUTE(SUBSTITUTE(SUBSTITUTE($MY120,"~","~~"),"*","~*"),"?","~?"))=0),"Melhoria não cadastrada ou com erro: "&amp;$MY120,""),IF(AND($MZ120&lt;&gt;"",COUNTIF('DADOS_MELHORIAS'!$O$2:$O$113,SUBSTITUTE(SUBSTITUTE(SUBSTITUTE($MZ120,"~","~~"),"*","~*"),"?","~?"))=0),"Melhoria não cadastrada ou com erro: "&amp;$MZ120,""),IF(AND($NA120&lt;&gt;"",COUNTIF('DADOS_MELHORIAS'!$O$2:$O$113,SUBSTITUTE(SUBSTITUTE(SUBSTITUTE($NA120,"~","~~"),"*","~*"),"?","~?"))=0),"Melhoria não cadastrada ou com erro: "&amp;$NA120,""),IF(AND($NB120&lt;&gt;"",COUNTIF('DADOS_RESTRICOES'!$M$2:$M$54,SUBSTITUTE(SUBSTITUTE(SUBSTITUTE($NB120,"~","~~"),"*","~*"),"?","~?"))=0),"Restrição não cadastrada ou com erro: "&amp;$NB120,""),IF(AND($NC120&lt;&gt;"",COUNTIF('DADOS_RESTRICOES'!$M$2:$M$54,SUBSTITUTE(SUBSTITUTE(SUBSTITUTE($NC120,"~","~~"),"*","~*"),"?","~?"))=0),"Restrição não cadastrada ou com erro: "&amp;$NC120,"")))</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dela",IF(COUNTIF($OK120:$OL120,"Atrasar")&gt;0,"Sua Ação Completa",IF(COUNTIF($RK120:$RN120,"Rápido")&gt;0,"Sua Bônus",IF(COUNTIF($RK120:$RN120,"Reação")&gt;0,"Sua Reação","Sua Padrão")))&amp;" + a básica dela"&amp;IF(COUNTIF($RK120:$RN120,"Reação")&gt;0," e a coletiva","")&amp;IF(COUNTIF($OK120:$OL120,"Carregar")&gt;0," · em dois turnos","")))</f>
        <v/>
      </c>
      <c r="QC120" s="161">
        <f>IF($MW120&lt;&gt;"",$MW120,IF($NJ120=0,"",INDEX($AA$2:$AA$11,$NJ120)))</f>
        <v/>
      </c>
      <c r="QD120" s="161">
        <f>IF(OR($ND120=0,$NJ120=0),"",IF(COUNTIF($RK120:$RN120,"Inescapável")&gt;0,"Automático",IF($QC120="Ataque",IF($NH120="","Ataque","Ataque "&amp;IF(($NH120+2*IF(COUNTIF($RK120:$RN120,"Precisão")&gt;0,1,0))&gt;=0,"+","−")&amp;ABS(($NH120+2*IF(COUNTIF($RK120:$RN120,"Precisão")&gt;0,1,0))))&amp;IF($OD120&gt;0," · TR"&amp;IF($NI120="",""," CD "&amp;$NI120),""),IF(LEFT($QC120,2)="TR",$QC120&amp;IF($NI120="",""," · CD "&amp;$NI120)&amp;IF(COUNTIF($RK120:$RN120,"Certeiro")&gt;0,"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COUNTIF($RK120:$RN120,"Longe")+3*COUNTIF($RK120:$RN120,"Muito Longe")</f>
        <v/>
      </c>
      <c r="QG120" s="161">
        <f>COUNTIF($RK120:$RN120,"Maior")+3*COUNTIF($RK120:$RN120,"Muito Maior")</f>
        <v/>
      </c>
      <c r="QH120" s="161">
        <f>IF($NJ120=0,0,CHOOSE(1+INDEX($AC$2:$AC$11,$NJ120),0,$QF120,$QG120,$QF120+$QG120))</f>
        <v/>
      </c>
      <c r="QI120" s="161">
        <f>IF($NJ120=0,0,CHOOSE(1+INDEX($AD$2:$AD$11,$NJ120),0,$QF120,$QG120,$QF120+$QG120))</f>
        <v/>
      </c>
      <c r="QJ120" s="161">
        <f>IF(OR($ND120=0,$NJ120=0),"",INDEX($AI$2:$AN$41,($NJ120-1)*4+IF($MS120=0,1,IF($MS120&lt;=5,2,IF($MS120=6,3,4))),1+MIN(5,$QH120))&amp;INDEX($AO$2:$AT$41,($NJ120-1)*4+IF($MS120=0,1,IF($MS120&lt;=5,2,IF($MS120=6,3,4))),1+MIN(5,$QI120))&amp;IF(INDEX($AE$2:$AE$11,$NJ120)=1,IF(COUNTIF($RK120:$RN120,"Mais Um")&gt;0," · +"&amp;COUNTIF($RK120:$RN120,"Mais Um")&amp;IF(COUNTIF($RK120:$RN120,"Mais Um")&gt;1," alvos"," alvo"),"")&amp;IF(COUNTIF($RK120:$RN120,"Rajada")&gt;0,IF($MS120=0,"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c r="RK120">
        <f>IF($MX120="","",IFERROR(VLOOKUP(SUBSTITUTE(SUBSTITUTE(SUBSTITUTE($MX120,"~","~~"),"*","~*"),"?","~?"),'DADOS_MELHORIAS'!$O$2:$X$113,10,FALSE),$MX120))</f>
        <v/>
      </c>
      <c r="RL120">
        <f>IF($MY120="","",IFERROR(VLOOKUP(SUBSTITUTE(SUBSTITUTE(SUBSTITUTE($MY120,"~","~~"),"*","~*"),"?","~?"),'DADOS_MELHORIAS'!$O$2:$X$113,10,FALSE),$MY120))</f>
        <v/>
      </c>
      <c r="RM120">
        <f>IF($MZ120="","",IFERROR(VLOOKUP(SUBSTITUTE(SUBSTITUTE(SUBSTITUTE($MZ120,"~","~~"),"*","~*"),"?","~?"),'DADOS_MELHORIAS'!$O$2:$X$113,10,FALSE),$MZ120))</f>
        <v/>
      </c>
      <c r="RN120">
        <f>IF($NA120="","",IFERROR(VLOOKUP(SUBSTITUTE(SUBSTITUTE(SUBSTITUTE($NA120,"~","~~"),"*","~*"),"?","~?"),'DADOS_MELHORIAS'!$O$2:$X$113,10,FALSE),$NA120))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IFERROR(MATCH($MU121,$V$2:$V$11,0),0)</f>
        <v/>
      </c>
      <c r="NK121" s="161">
        <f>IFERROR(VLOOKUP(SUBSTITUTE(SUBSTITUTE(SUBSTITUTE($MX121,"~","~~"),"*","~*"),"?","~?"),'DADOS_MELHORIAS'!$AG$2:$AL$113,2,FALSE),"")</f>
        <v/>
      </c>
      <c r="NL121" s="161">
        <f>IFERROR(VLOOKUP(SUBSTITUTE(SUBSTITUTE(SUBSTITUTE($MY121,"~","~~"),"*","~*"),"?","~?"),'DADOS_MELHORIAS'!$AG$2:$AL$113,2,FALSE),"")</f>
        <v/>
      </c>
      <c r="NM121" s="161">
        <f>IFERROR(VLOOKUP(SUBSTITUTE(SUBSTITUTE(SUBSTITUTE($MZ121,"~","~~"),"*","~*"),"?","~?"),'DADOS_MELHORIAS'!$AG$2:$AL$113,2,FALSE),"")</f>
        <v/>
      </c>
      <c r="NN121" s="161">
        <f>IFERROR(VLOOKUP(SUBSTITUTE(SUBSTITUTE(SUBSTITUTE($NA121,"~","~~"),"*","~*"),"?","~?"),'DADOS_MELHORIAS'!$AG$2:$AL$113,2,FALSE),"")</f>
        <v/>
      </c>
      <c r="NO121" s="161">
        <f>IFERROR(VLOOKUP(SUBSTITUTE(SUBSTITUTE(SUBSTITUTE($MX121,"~","~~"),"*","~*"),"?","~?"),'DADOS_MELHORIAS'!$AG$2:$AL$113,3,FALSE),0)</f>
        <v/>
      </c>
      <c r="NP121" s="161">
        <f>IFERROR(VLOOKUP(SUBSTITUTE(SUBSTITUTE(SUBSTITUTE($MY121,"~","~~"),"*","~*"),"?","~?"),'DADOS_MELHORIAS'!$AG$2:$AL$113,3,FALSE),0)</f>
        <v/>
      </c>
      <c r="NQ121" s="161">
        <f>IFERROR(VLOOKUP(SUBSTITUTE(SUBSTITUTE(SUBSTITUTE($MZ121,"~","~~"),"*","~*"),"?","~?"),'DADOS_MELHORIAS'!$AG$2:$AL$113,3,FALSE),0)</f>
        <v/>
      </c>
      <c r="NR121" s="161">
        <f>IFERROR(VLOOKUP(SUBSTITUTE(SUBSTITUTE(SUBSTITUTE($NA121,"~","~~"),"*","~*"),"?","~?"),'DADOS_MELHORIAS'!$AG$2:$AL$113,3,FALSE),0)</f>
        <v/>
      </c>
      <c r="NS121" s="161">
        <f>IF($MS121=0,0,IF($NJ121=0,0,INDEX($X$2:$X$11,$NJ121)))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IF($NJ121=0,0,IF(INDEX($W$2:$W$11,$NJ121)="",0,IF((COUNTIF(INDEX($EL$2:$EP$13,$MO121,0),INDEX($W$2:$W$11,$NJ121))+COUNTIF(INDEX($QV$2:$QY$13,$MO121,0),INDEX($W$2:$W$11,$NJ121)))=0,1,0)))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SUBSTITUTE(SUBSTITUTE(SUBSTITUTE($MX121,"~","~~"),"*","~*"),"?","~?"),'DADOS_MELHORIAS'!$AG$2:$AL$113,4,FALSE),0)+IFERROR(VLOOKUP(SUBSTITUTE(SUBSTITUTE(SUBSTITUTE($MY121,"~","~~"),"*","~*"),"?","~?"),'DADOS_MELHORIAS'!$AG$2:$AL$113,4,FALSE),0)+IFERROR(VLOOKUP(SUBSTITUTE(SUBSTITUTE(SUBSTITUTE($MZ121,"~","~~"),"*","~*"),"?","~?"),'DADOS_MELHORIAS'!$AG$2:$AL$113,4,FALSE),0)+IFERROR(VLOOKUP(SUBSTITUTE(SUBSTITUTE(SUBSTITUTE($NA121,"~","~~"),"*","~*"),"?","~?"),'DADOS_MELHORIAS'!$AG$2:$AL$113,4,FALSE),0)</f>
        <v/>
      </c>
      <c r="OD121" s="161">
        <f>IFERROR(VLOOKUP(SUBSTITUTE(SUBSTITUTE(SUBSTITUTE($MX121,"~","~~"),"*","~*"),"?","~?"),'DADOS_MELHORIAS'!$AG$2:$AL$113,6,FALSE),0)+IFERROR(VLOOKUP(SUBSTITUTE(SUBSTITUTE(SUBSTITUTE($MY121,"~","~~"),"*","~*"),"?","~?"),'DADOS_MELHORIAS'!$AG$2:$AL$113,6,FALSE),0)+IFERROR(VLOOKUP(SUBSTITUTE(SUBSTITUTE(SUBSTITUTE($MZ121,"~","~~"),"*","~*"),"?","~?"),'DADOS_MELHORIAS'!$AG$2:$AL$113,6,FALSE),0)+IFERROR(VLOOKUP(SUBSTITUTE(SUBSTITUTE(SUBSTITUTE($NA121,"~","~~"),"*","~*"),"?","~?"),'DADOS_MELHORIAS'!$AG$2:$AL$113,6,FALSE),0)</f>
        <v/>
      </c>
      <c r="OE121" s="161">
        <f>TEXTJOIN(", ",TRUE,IF(IFERROR(VLOOKUP(SUBSTITUTE(SUBSTITUTE(SUBSTITUTE($MX121,"~","~~"),"*","~*"),"?","~?"),'DADOS_MELHORIAS'!$AG$2:$AL$113,5,FALSE),0)=1,$MX121,""),IF(IFERROR(VLOOKUP(SUBSTITUTE(SUBSTITUTE(SUBSTITUTE($MY121,"~","~~"),"*","~*"),"?","~?"),'DADOS_MELHORIAS'!$AG$2:$AL$113,5,FALSE),0)=1,$MY121,""),IF(IFERROR(VLOOKUP(SUBSTITUTE(SUBSTITUTE(SUBSTITUTE($MZ121,"~","~~"),"*","~*"),"?","~?"),'DADOS_MELHORIAS'!$AG$2:$AL$113,5,FALSE),0)=1,$MZ121,""),IF(IFERROR(VLOOKUP(SUBSTITUTE(SUBSTITUTE(SUBSTITUTE($NA121,"~","~~"),"*","~*"),"?","~?"),'DADOS_MELHORIAS'!$AG$2:$AL$113,5,FALSE),0)=1,$NA121,""))</f>
        <v/>
      </c>
      <c r="OF121" s="161">
        <f>IF($NJ121=0,0,INDEX($Y$2:$Y$11,$NJ121))</f>
        <v/>
      </c>
      <c r="OG121" s="161">
        <f>IF($NJ121=0,0,INDEX($Z$2:$Z$11,$NJ121))</f>
        <v/>
      </c>
      <c r="OH121" s="161">
        <f>IF($NJ121=0,0,INDEX($AB$2:$AB$11,$NJ121))</f>
        <v/>
      </c>
      <c r="OI121" s="161">
        <f>IFERROR(VLOOKUP(SUBSTITUTE(SUBSTITUTE(SUBSTITUTE($NB121,"~","~~"),"*","~*"),"?","~?"),'DADOS_RESTRICOES'!$M$2:$Q$54,3,FALSE),0)</f>
        <v/>
      </c>
      <c r="OJ121" s="161">
        <f>IFERROR(VLOOKUP(SUBSTITUTE(SUBSTITUTE(SUBSTITUTE($NC121,"~","~~"),"*","~*"),"?","~?"),'DADOS_RESTRICOES'!$M$2:$Q$54,3,FALSE),0)</f>
        <v/>
      </c>
      <c r="OK121" s="161">
        <f>IFERROR(VLOOKUP(SUBSTITUTE(SUBSTITUTE(SUBSTITUTE($NB121,"~","~~"),"*","~*"),"?","~?"),'DADOS_RESTRICOES'!$M$2:$Q$54,2,FALSE),"")</f>
        <v/>
      </c>
      <c r="OL121" s="161">
        <f>IFERROR(VLOOKUP(SUBSTITUTE(SUBSTITUTE(SUBSTITUTE($NC121,"~","~~"),"*","~*"),"?","~?"),'DADOS_RESTRICOES'!$M$2:$Q$54,2,FALSE),"")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f>
        <v/>
      </c>
      <c r="OT121" s="161">
        <f>COUNTIF($OI121:$OJ121,2)+$OF121</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IF($MS121=0,0,(IF(COUNTIF($RK121:$RN121,"Salto")&gt;0,1,0)+IF(COUNTIF($RK121:$RN121,"Queima")&gt;0,1,0)+IF(COUNTIF($RK121:$RN121,"Estilhaço")&gt;0,1,0))*FLOOR($PD121/2,1))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SUBSTITUTE(SUBSTITUTE(SUBSTITUTE($NB121,"~","~~"),"*","~*"),"?","~?"),'DADOS_RESTRICOES'!$M$2:$Q$54,4,FALSE),0)+IFERROR(VLOOKUP(SUBSTITUTE(SUBSTITUTE(SUBSTITUTE($NC121,"~","~~"),"*","~*"),"?","~?"),'DADOS_RESTRICOES'!$M$2:$Q$54,4,FALSE),0)&gt;1,$OK121&amp;" e "&amp;$OL121&amp;" são as duas de frequência",""),IF(AND((COUNTIF($RK121:$RN121,"Rápido")+COUNTIF($OK121:$OL121,"Rápido"))&gt;0,(COUNTIF($MX121:$NA121,"Atrasar")+COUNTIF($OK121:$OL121,"Atrasar"))&gt;0),"Rápido não entra com Atrasar",""),IF(AND((COUNTIF($RK121:$RN121,"Reação")+COUNTIF($OK121:$OL121,"Reação"))&gt;0,(COUNTIF($RK121:$RN121,"Rápido")+COUNTIF($OK121:$OL121,"Rápido"))&gt;0),"Reação não entra com Rápido",""),IF(AND((COUNTIF($RK121:$RN121,"Reação")+COUNTIF($OK121:$OL121,"Reação"))&gt;0,(COUNTIF($RK121:$RN121,"Armado")+COUNTIF($OK121:$OL121,"Armado"))&gt;0),"Reação não entra com Armado",""),IF(AND((COUNTIF($RK121:$RN121,"Reação")+COUNTIF($OK121:$OL121,"Reação"))&gt;0,(COUNTIF($MX121:$NA121,"Atrasar")+COUNTIF($OK121:$OL121,"Atrasar"))&gt;0),"Reação não entra com Atrasar",""),IF(AND((COUNTIF($RK121:$RN121,"Reação")+COUNTIF($OK121:$OL121,"Reação"))&gt;0,(COUNTIF($MX121:$NA121,"Parado")+COUNTIF($OK121:$OL121,"Parado"))&gt;0),"Reação não entra com Parado",""),IF(AND((COUNTIF($MX121:$NA121,"Atrasar")+COUNTIF($OK121:$OL121,"Atrasar"))&gt;0,(COUNTIF($MX121:$NA121,"Parado")+COUNTIF($OK121:$OL121,"Parado"))&gt;0),"Atrasar não entra com Parado",""),IF(AND((COUNTIF($RK121:$RN121,"Armado")+COUNTIF($OK121:$OL121,"Armado"))&gt;0,(COUNTIF($MX121:$NA121,"Carregar")+COUNTIF($OK121:$OL121,"Carregar"))&gt;0),"Armado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Resistência",""),IF(AND(COUNTIF($RK121:$RN121,"Inescapável")&gt;0,OR($OU121&gt;1,$OV121&gt;0)),"Inescapável não aceita outra peça",""),IF(AND($MS121&gt;0,$PD121*IF(COUNTIF($RK121:$RN121,"Remate")&gt;0,1.25,1)+$PE121&gt;4*$MS121),($PD121*IF(COUNTIF($RK121:$RN121,"Remate")&gt;0,1.25,1)+$PE121)&amp;" dados somando repetições"&amp;IF(COUNTIF($RK121:$RN121,"Remate")&gt;0," e o Remate","")&amp;": o teto da Classe "&amp;$MS121&amp;" é "&amp;4*$MS121,""))),IF(AND($MX121&lt;&gt;"",COUNTIF('DADOS_MELHORIAS'!$O$2:$O$113,SUBSTITUTE(SUBSTITUTE(SUBSTITUTE($MX121,"~","~~"),"*","~*"),"?","~?"))=0),"Melhoria não cadastrada ou com erro: "&amp;$MX121,""),IF(AND($MY121&lt;&gt;"",COUNTIF('DADOS_MELHORIAS'!$O$2:$O$113,SUBSTITUTE(SUBSTITUTE(SUBSTITUTE($MY121,"~","~~"),"*","~*"),"?","~?"))=0),"Melhoria não cadastrada ou com erro: "&amp;$MY121,""),IF(AND($MZ121&lt;&gt;"",COUNTIF('DADOS_MELHORIAS'!$O$2:$O$113,SUBSTITUTE(SUBSTITUTE(SUBSTITUTE($MZ121,"~","~~"),"*","~*"),"?","~?"))=0),"Melhoria não cadastrada ou com erro: "&amp;$MZ121,""),IF(AND($NA121&lt;&gt;"",COUNTIF('DADOS_MELHORIAS'!$O$2:$O$113,SUBSTITUTE(SUBSTITUTE(SUBSTITUTE($NA121,"~","~~"),"*","~*"),"?","~?"))=0),"Melhoria não cadastrada ou com erro: "&amp;$NA121,""),IF(AND($NB121&lt;&gt;"",COUNTIF('DADOS_RESTRICOES'!$M$2:$M$54,SUBSTITUTE(SUBSTITUTE(SUBSTITUTE($NB121,"~","~~"),"*","~*"),"?","~?"))=0),"Restrição não cadastrada ou com erro: "&amp;$NB121,""),IF(AND($NC121&lt;&gt;"",COUNTIF('DADOS_RESTRICOES'!$M$2:$M$54,SUBSTITUTE(SUBSTITUTE(SUBSTITUTE($NC121,"~","~~"),"*","~*"),"?","~?"))=0),"Restrição não cadastrada ou com erro: "&amp;$NC121,"")))</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dela",IF(COUNTIF($OK121:$OL121,"Atrasar")&gt;0,"Sua Ação Completa",IF(COUNTIF($RK121:$RN121,"Rápido")&gt;0,"Sua Bônus",IF(COUNTIF($RK121:$RN121,"Reação")&gt;0,"Sua Reação","Sua Padrão")))&amp;" + a básica dela"&amp;IF(COUNTIF($RK121:$RN121,"Reação")&gt;0," e a coletiva","")&amp;IF(COUNTIF($OK121:$OL121,"Carregar")&gt;0," · em dois turnos","")))</f>
        <v/>
      </c>
      <c r="QC121" s="161">
        <f>IF($MW121&lt;&gt;"",$MW121,IF($NJ121=0,"",INDEX($AA$2:$AA$11,$NJ121)))</f>
        <v/>
      </c>
      <c r="QD121" s="161">
        <f>IF(OR($ND121=0,$NJ121=0),"",IF(COUNTIF($RK121:$RN121,"Inescapável")&gt;0,"Automático",IF($QC121="Ataque",IF($NH121="","Ataque","Ataque "&amp;IF(($NH121+2*IF(COUNTIF($RK121:$RN121,"Precisão")&gt;0,1,0))&gt;=0,"+","−")&amp;ABS(($NH121+2*IF(COUNTIF($RK121:$RN121,"Precisão")&gt;0,1,0))))&amp;IF($OD121&gt;0," · TR"&amp;IF($NI121="",""," CD "&amp;$NI121),""),IF(LEFT($QC121,2)="TR",$QC121&amp;IF($NI121="",""," · CD "&amp;$NI121)&amp;IF(COUNTIF($RK121:$RN121,"Certeiro")&gt;0,"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COUNTIF($RK121:$RN121,"Longe")+3*COUNTIF($RK121:$RN121,"Muito Longe")</f>
        <v/>
      </c>
      <c r="QG121" s="161">
        <f>COUNTIF($RK121:$RN121,"Maior")+3*COUNTIF($RK121:$RN121,"Muito Maior")</f>
        <v/>
      </c>
      <c r="QH121" s="161">
        <f>IF($NJ121=0,0,CHOOSE(1+INDEX($AC$2:$AC$11,$NJ121),0,$QF121,$QG121,$QF121+$QG121))</f>
        <v/>
      </c>
      <c r="QI121" s="161">
        <f>IF($NJ121=0,0,CHOOSE(1+INDEX($AD$2:$AD$11,$NJ121),0,$QF121,$QG121,$QF121+$QG121))</f>
        <v/>
      </c>
      <c r="QJ121" s="161">
        <f>IF(OR($ND121=0,$NJ121=0),"",INDEX($AI$2:$AN$41,($NJ121-1)*4+IF($MS121=0,1,IF($MS121&lt;=5,2,IF($MS121=6,3,4))),1+MIN(5,$QH121))&amp;INDEX($AO$2:$AT$41,($NJ121-1)*4+IF($MS121=0,1,IF($MS121&lt;=5,2,IF($MS121=6,3,4))),1+MIN(5,$QI121))&amp;IF(INDEX($AE$2:$AE$11,$NJ121)=1,IF(COUNTIF($RK121:$RN121,"Mais Um")&gt;0," · +"&amp;COUNTIF($RK121:$RN121,"Mais Um")&amp;IF(COUNTIF($RK121:$RN121,"Mais Um")&gt;1," alvos"," alvo"),"")&amp;IF(COUNTIF($RK121:$RN121,"Rajada")&gt;0,IF($MS121=0,"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c r="RK121">
        <f>IF($MX121="","",IFERROR(VLOOKUP(SUBSTITUTE(SUBSTITUTE(SUBSTITUTE($MX121,"~","~~"),"*","~*"),"?","~?"),'DADOS_MELHORIAS'!$O$2:$X$113,10,FALSE),$MX121))</f>
        <v/>
      </c>
      <c r="RL121">
        <f>IF($MY121="","",IFERROR(VLOOKUP(SUBSTITUTE(SUBSTITUTE(SUBSTITUTE($MY121,"~","~~"),"*","~*"),"?","~?"),'DADOS_MELHORIAS'!$O$2:$X$113,10,FALSE),$MY121))</f>
        <v/>
      </c>
      <c r="RM121">
        <f>IF($MZ121="","",IFERROR(VLOOKUP(SUBSTITUTE(SUBSTITUTE(SUBSTITUTE($MZ121,"~","~~"),"*","~*"),"?","~?"),'DADOS_MELHORIAS'!$O$2:$X$113,10,FALSE),$MZ121))</f>
        <v/>
      </c>
      <c r="RN121">
        <f>IF($NA121="","",IFERROR(VLOOKUP(SUBSTITUTE(SUBSTITUTE(SUBSTITUTE($NA121,"~","~~"),"*","~*"),"?","~?"),'DADOS_MELHORIAS'!$O$2:$X$113,10,FALSE),$NA121))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IFERROR(MATCH($MU122,$V$2:$V$11,0),0)</f>
        <v/>
      </c>
      <c r="NK122" s="161">
        <f>IFERROR(VLOOKUP(SUBSTITUTE(SUBSTITUTE(SUBSTITUTE($MX122,"~","~~"),"*","~*"),"?","~?"),'DADOS_MELHORIAS'!$AG$2:$AL$113,2,FALSE),"")</f>
        <v/>
      </c>
      <c r="NL122" s="161">
        <f>IFERROR(VLOOKUP(SUBSTITUTE(SUBSTITUTE(SUBSTITUTE($MY122,"~","~~"),"*","~*"),"?","~?"),'DADOS_MELHORIAS'!$AG$2:$AL$113,2,FALSE),"")</f>
        <v/>
      </c>
      <c r="NM122" s="161">
        <f>IFERROR(VLOOKUP(SUBSTITUTE(SUBSTITUTE(SUBSTITUTE($MZ122,"~","~~"),"*","~*"),"?","~?"),'DADOS_MELHORIAS'!$AG$2:$AL$113,2,FALSE),"")</f>
        <v/>
      </c>
      <c r="NN122" s="161">
        <f>IFERROR(VLOOKUP(SUBSTITUTE(SUBSTITUTE(SUBSTITUTE($NA122,"~","~~"),"*","~*"),"?","~?"),'DADOS_MELHORIAS'!$AG$2:$AL$113,2,FALSE),"")</f>
        <v/>
      </c>
      <c r="NO122" s="161">
        <f>IFERROR(VLOOKUP(SUBSTITUTE(SUBSTITUTE(SUBSTITUTE($MX122,"~","~~"),"*","~*"),"?","~?"),'DADOS_MELHORIAS'!$AG$2:$AL$113,3,FALSE),0)</f>
        <v/>
      </c>
      <c r="NP122" s="161">
        <f>IFERROR(VLOOKUP(SUBSTITUTE(SUBSTITUTE(SUBSTITUTE($MY122,"~","~~"),"*","~*"),"?","~?"),'DADOS_MELHORIAS'!$AG$2:$AL$113,3,FALSE),0)</f>
        <v/>
      </c>
      <c r="NQ122" s="161">
        <f>IFERROR(VLOOKUP(SUBSTITUTE(SUBSTITUTE(SUBSTITUTE($MZ122,"~","~~"),"*","~*"),"?","~?"),'DADOS_MELHORIAS'!$AG$2:$AL$113,3,FALSE),0)</f>
        <v/>
      </c>
      <c r="NR122" s="161">
        <f>IFERROR(VLOOKUP(SUBSTITUTE(SUBSTITUTE(SUBSTITUTE($NA122,"~","~~"),"*","~*"),"?","~?"),'DADOS_MELHORIAS'!$AG$2:$AL$113,3,FALSE),0)</f>
        <v/>
      </c>
      <c r="NS122" s="161">
        <f>IF($MS122=0,0,IF($NJ122=0,0,INDEX($X$2:$X$11,$NJ122)))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IF($NJ122=0,0,IF(INDEX($W$2:$W$11,$NJ122)="",0,IF((COUNTIF(INDEX($EL$2:$EP$13,$MO122,0),INDEX($W$2:$W$11,$NJ122))+COUNTIF(INDEX($QV$2:$QY$13,$MO122,0),INDEX($W$2:$W$11,$NJ122)))=0,1,0)))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SUBSTITUTE(SUBSTITUTE(SUBSTITUTE($MX122,"~","~~"),"*","~*"),"?","~?"),'DADOS_MELHORIAS'!$AG$2:$AL$113,4,FALSE),0)+IFERROR(VLOOKUP(SUBSTITUTE(SUBSTITUTE(SUBSTITUTE($MY122,"~","~~"),"*","~*"),"?","~?"),'DADOS_MELHORIAS'!$AG$2:$AL$113,4,FALSE),0)+IFERROR(VLOOKUP(SUBSTITUTE(SUBSTITUTE(SUBSTITUTE($MZ122,"~","~~"),"*","~*"),"?","~?"),'DADOS_MELHORIAS'!$AG$2:$AL$113,4,FALSE),0)+IFERROR(VLOOKUP(SUBSTITUTE(SUBSTITUTE(SUBSTITUTE($NA122,"~","~~"),"*","~*"),"?","~?"),'DADOS_MELHORIAS'!$AG$2:$AL$113,4,FALSE),0)</f>
        <v/>
      </c>
      <c r="OD122" s="161">
        <f>IFERROR(VLOOKUP(SUBSTITUTE(SUBSTITUTE(SUBSTITUTE($MX122,"~","~~"),"*","~*"),"?","~?"),'DADOS_MELHORIAS'!$AG$2:$AL$113,6,FALSE),0)+IFERROR(VLOOKUP(SUBSTITUTE(SUBSTITUTE(SUBSTITUTE($MY122,"~","~~"),"*","~*"),"?","~?"),'DADOS_MELHORIAS'!$AG$2:$AL$113,6,FALSE),0)+IFERROR(VLOOKUP(SUBSTITUTE(SUBSTITUTE(SUBSTITUTE($MZ122,"~","~~"),"*","~*"),"?","~?"),'DADOS_MELHORIAS'!$AG$2:$AL$113,6,FALSE),0)+IFERROR(VLOOKUP(SUBSTITUTE(SUBSTITUTE(SUBSTITUTE($NA122,"~","~~"),"*","~*"),"?","~?"),'DADOS_MELHORIAS'!$AG$2:$AL$113,6,FALSE),0)</f>
        <v/>
      </c>
      <c r="OE122" s="161">
        <f>TEXTJOIN(", ",TRUE,IF(IFERROR(VLOOKUP(SUBSTITUTE(SUBSTITUTE(SUBSTITUTE($MX122,"~","~~"),"*","~*"),"?","~?"),'DADOS_MELHORIAS'!$AG$2:$AL$113,5,FALSE),0)=1,$MX122,""),IF(IFERROR(VLOOKUP(SUBSTITUTE(SUBSTITUTE(SUBSTITUTE($MY122,"~","~~"),"*","~*"),"?","~?"),'DADOS_MELHORIAS'!$AG$2:$AL$113,5,FALSE),0)=1,$MY122,""),IF(IFERROR(VLOOKUP(SUBSTITUTE(SUBSTITUTE(SUBSTITUTE($MZ122,"~","~~"),"*","~*"),"?","~?"),'DADOS_MELHORIAS'!$AG$2:$AL$113,5,FALSE),0)=1,$MZ122,""),IF(IFERROR(VLOOKUP(SUBSTITUTE(SUBSTITUTE(SUBSTITUTE($NA122,"~","~~"),"*","~*"),"?","~?"),'DADOS_MELHORIAS'!$AG$2:$AL$113,5,FALSE),0)=1,$NA122,""))</f>
        <v/>
      </c>
      <c r="OF122" s="161">
        <f>IF($NJ122=0,0,INDEX($Y$2:$Y$11,$NJ122))</f>
        <v/>
      </c>
      <c r="OG122" s="161">
        <f>IF($NJ122=0,0,INDEX($Z$2:$Z$11,$NJ122))</f>
        <v/>
      </c>
      <c r="OH122" s="161">
        <f>IF($NJ122=0,0,INDEX($AB$2:$AB$11,$NJ122))</f>
        <v/>
      </c>
      <c r="OI122" s="161">
        <f>IFERROR(VLOOKUP(SUBSTITUTE(SUBSTITUTE(SUBSTITUTE($NB122,"~","~~"),"*","~*"),"?","~?"),'DADOS_RESTRICOES'!$M$2:$Q$54,3,FALSE),0)</f>
        <v/>
      </c>
      <c r="OJ122" s="161">
        <f>IFERROR(VLOOKUP(SUBSTITUTE(SUBSTITUTE(SUBSTITUTE($NC122,"~","~~"),"*","~*"),"?","~?"),'DADOS_RESTRICOES'!$M$2:$Q$54,3,FALSE),0)</f>
        <v/>
      </c>
      <c r="OK122" s="161">
        <f>IFERROR(VLOOKUP(SUBSTITUTE(SUBSTITUTE(SUBSTITUTE($NB122,"~","~~"),"*","~*"),"?","~?"),'DADOS_RESTRICOES'!$M$2:$Q$54,2,FALSE),"")</f>
        <v/>
      </c>
      <c r="OL122" s="161">
        <f>IFERROR(VLOOKUP(SUBSTITUTE(SUBSTITUTE(SUBSTITUTE($NC122,"~","~~"),"*","~*"),"?","~?"),'DADOS_RESTRICOES'!$M$2:$Q$54,2,FALSE),"")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f>
        <v/>
      </c>
      <c r="OT122" s="161">
        <f>COUNTIF($OI122:$OJ122,2)+$OF122</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IF($MS122=0,0,(IF(COUNTIF($RK122:$RN122,"Salto")&gt;0,1,0)+IF(COUNTIF($RK122:$RN122,"Queima")&gt;0,1,0)+IF(COUNTIF($RK122:$RN122,"Estilhaço")&gt;0,1,0))*FLOOR($PD122/2,1))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SUBSTITUTE(SUBSTITUTE(SUBSTITUTE($NB122,"~","~~"),"*","~*"),"?","~?"),'DADOS_RESTRICOES'!$M$2:$Q$54,4,FALSE),0)+IFERROR(VLOOKUP(SUBSTITUTE(SUBSTITUTE(SUBSTITUTE($NC122,"~","~~"),"*","~*"),"?","~?"),'DADOS_RESTRICOES'!$M$2:$Q$54,4,FALSE),0)&gt;1,$OK122&amp;" e "&amp;$OL122&amp;" são as duas de frequência",""),IF(AND((COUNTIF($RK122:$RN122,"Rápido")+COUNTIF($OK122:$OL122,"Rápido"))&gt;0,(COUNTIF($MX122:$NA122,"Atrasar")+COUNTIF($OK122:$OL122,"Atrasar"))&gt;0),"Rápido não entra com Atrasar",""),IF(AND((COUNTIF($RK122:$RN122,"Reação")+COUNTIF($OK122:$OL122,"Reação"))&gt;0,(COUNTIF($RK122:$RN122,"Rápido")+COUNTIF($OK122:$OL122,"Rápido"))&gt;0),"Reação não entra com Rápido",""),IF(AND((COUNTIF($RK122:$RN122,"Reação")+COUNTIF($OK122:$OL122,"Reação"))&gt;0,(COUNTIF($RK122:$RN122,"Armado")+COUNTIF($OK122:$OL122,"Armado"))&gt;0),"Reação não entra com Armado",""),IF(AND((COUNTIF($RK122:$RN122,"Reação")+COUNTIF($OK122:$OL122,"Reação"))&gt;0,(COUNTIF($MX122:$NA122,"Atrasar")+COUNTIF($OK122:$OL122,"Atrasar"))&gt;0),"Reação não entra com Atrasar",""),IF(AND((COUNTIF($RK122:$RN122,"Reação")+COUNTIF($OK122:$OL122,"Reação"))&gt;0,(COUNTIF($MX122:$NA122,"Parado")+COUNTIF($OK122:$OL122,"Parado"))&gt;0),"Reação não entra com Parado",""),IF(AND((COUNTIF($MX122:$NA122,"Atrasar")+COUNTIF($OK122:$OL122,"Atrasar"))&gt;0,(COUNTIF($MX122:$NA122,"Parado")+COUNTIF($OK122:$OL122,"Parado"))&gt;0),"Atrasar não entra com Parado",""),IF(AND((COUNTIF($RK122:$RN122,"Armado")+COUNTIF($OK122:$OL122,"Armado"))&gt;0,(COUNTIF($MX122:$NA122,"Carregar")+COUNTIF($OK122:$OL122,"Carregar"))&gt;0),"Armado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Resistência",""),IF(AND(COUNTIF($RK122:$RN122,"Inescapável")&gt;0,OR($OU122&gt;1,$OV122&gt;0)),"Inescapável não aceita outra peça",""),IF(AND($MS122&gt;0,$PD122*IF(COUNTIF($RK122:$RN122,"Remate")&gt;0,1.25,1)+$PE122&gt;4*$MS122),($PD122*IF(COUNTIF($RK122:$RN122,"Remate")&gt;0,1.25,1)+$PE122)&amp;" dados somando repetições"&amp;IF(COUNTIF($RK122:$RN122,"Remate")&gt;0," e o Remate","")&amp;": o teto da Classe "&amp;$MS122&amp;" é "&amp;4*$MS122,""))),IF(AND($MX122&lt;&gt;"",COUNTIF('DADOS_MELHORIAS'!$O$2:$O$113,SUBSTITUTE(SUBSTITUTE(SUBSTITUTE($MX122,"~","~~"),"*","~*"),"?","~?"))=0),"Melhoria não cadastrada ou com erro: "&amp;$MX122,""),IF(AND($MY122&lt;&gt;"",COUNTIF('DADOS_MELHORIAS'!$O$2:$O$113,SUBSTITUTE(SUBSTITUTE(SUBSTITUTE($MY122,"~","~~"),"*","~*"),"?","~?"))=0),"Melhoria não cadastrada ou com erro: "&amp;$MY122,""),IF(AND($MZ122&lt;&gt;"",COUNTIF('DADOS_MELHORIAS'!$O$2:$O$113,SUBSTITUTE(SUBSTITUTE(SUBSTITUTE($MZ122,"~","~~"),"*","~*"),"?","~?"))=0),"Melhoria não cadastrada ou com erro: "&amp;$MZ122,""),IF(AND($NA122&lt;&gt;"",COUNTIF('DADOS_MELHORIAS'!$O$2:$O$113,SUBSTITUTE(SUBSTITUTE(SUBSTITUTE($NA122,"~","~~"),"*","~*"),"?","~?"))=0),"Melhoria não cadastrada ou com erro: "&amp;$NA122,""),IF(AND($NB122&lt;&gt;"",COUNTIF('DADOS_RESTRICOES'!$M$2:$M$54,SUBSTITUTE(SUBSTITUTE(SUBSTITUTE($NB122,"~","~~"),"*","~*"),"?","~?"))=0),"Restrição não cadastrada ou com erro: "&amp;$NB122,""),IF(AND($NC122&lt;&gt;"",COUNTIF('DADOS_RESTRICOES'!$M$2:$M$54,SUBSTITUTE(SUBSTITUTE(SUBSTITUTE($NC122,"~","~~"),"*","~*"),"?","~?"))=0),"Restrição não cadastrada ou com erro: "&amp;$NC122,"")))</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dela",IF(COUNTIF($OK122:$OL122,"Atrasar")&gt;0,"Sua Ação Completa",IF(COUNTIF($RK122:$RN122,"Rápido")&gt;0,"Sua Bônus",IF(COUNTIF($RK122:$RN122,"Reação")&gt;0,"Sua Reação","Sua Padrão")))&amp;" + a básica dela"&amp;IF(COUNTIF($RK122:$RN122,"Reação")&gt;0," e a coletiva","")&amp;IF(COUNTIF($OK122:$OL122,"Carregar")&gt;0," · em dois turnos","")))</f>
        <v/>
      </c>
      <c r="QC122" s="161">
        <f>IF($MW122&lt;&gt;"",$MW122,IF($NJ122=0,"",INDEX($AA$2:$AA$11,$NJ122)))</f>
        <v/>
      </c>
      <c r="QD122" s="161">
        <f>IF(OR($ND122=0,$NJ122=0),"",IF(COUNTIF($RK122:$RN122,"Inescapável")&gt;0,"Automático",IF($QC122="Ataque",IF($NH122="","Ataque","Ataque "&amp;IF(($NH122+2*IF(COUNTIF($RK122:$RN122,"Precisão")&gt;0,1,0))&gt;=0,"+","−")&amp;ABS(($NH122+2*IF(COUNTIF($RK122:$RN122,"Precisão")&gt;0,1,0))))&amp;IF($OD122&gt;0," · TR"&amp;IF($NI122="",""," CD "&amp;$NI122),""),IF(LEFT($QC122,2)="TR",$QC122&amp;IF($NI122="",""," · CD "&amp;$NI122)&amp;IF(COUNTIF($RK122:$RN122,"Certeiro")&gt;0,"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COUNTIF($RK122:$RN122,"Longe")+3*COUNTIF($RK122:$RN122,"Muito Longe")</f>
        <v/>
      </c>
      <c r="QG122" s="161">
        <f>COUNTIF($RK122:$RN122,"Maior")+3*COUNTIF($RK122:$RN122,"Muito Maior")</f>
        <v/>
      </c>
      <c r="QH122" s="161">
        <f>IF($NJ122=0,0,CHOOSE(1+INDEX($AC$2:$AC$11,$NJ122),0,$QF122,$QG122,$QF122+$QG122))</f>
        <v/>
      </c>
      <c r="QI122" s="161">
        <f>IF($NJ122=0,0,CHOOSE(1+INDEX($AD$2:$AD$11,$NJ122),0,$QF122,$QG122,$QF122+$QG122))</f>
        <v/>
      </c>
      <c r="QJ122" s="161">
        <f>IF(OR($ND122=0,$NJ122=0),"",INDEX($AI$2:$AN$41,($NJ122-1)*4+IF($MS122=0,1,IF($MS122&lt;=5,2,IF($MS122=6,3,4))),1+MIN(5,$QH122))&amp;INDEX($AO$2:$AT$41,($NJ122-1)*4+IF($MS122=0,1,IF($MS122&lt;=5,2,IF($MS122=6,3,4))),1+MIN(5,$QI122))&amp;IF(INDEX($AE$2:$AE$11,$NJ122)=1,IF(COUNTIF($RK122:$RN122,"Mais Um")&gt;0," · +"&amp;COUNTIF($RK122:$RN122,"Mais Um")&amp;IF(COUNTIF($RK122:$RN122,"Mais Um")&gt;1," alvos"," alvo"),"")&amp;IF(COUNTIF($RK122:$RN122,"Rajada")&gt;0,IF($MS122=0,"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c r="RK122">
        <f>IF($MX122="","",IFERROR(VLOOKUP(SUBSTITUTE(SUBSTITUTE(SUBSTITUTE($MX122,"~","~~"),"*","~*"),"?","~?"),'DADOS_MELHORIAS'!$O$2:$X$113,10,FALSE),$MX122))</f>
        <v/>
      </c>
      <c r="RL122">
        <f>IF($MY122="","",IFERROR(VLOOKUP(SUBSTITUTE(SUBSTITUTE(SUBSTITUTE($MY122,"~","~~"),"*","~*"),"?","~?"),'DADOS_MELHORIAS'!$O$2:$X$113,10,FALSE),$MY122))</f>
        <v/>
      </c>
      <c r="RM122">
        <f>IF($MZ122="","",IFERROR(VLOOKUP(SUBSTITUTE(SUBSTITUTE(SUBSTITUTE($MZ122,"~","~~"),"*","~*"),"?","~?"),'DADOS_MELHORIAS'!$O$2:$X$113,10,FALSE),$MZ122))</f>
        <v/>
      </c>
      <c r="RN122">
        <f>IF($NA122="","",IFERROR(VLOOKUP(SUBSTITUTE(SUBSTITUTE(SUBSTITUTE($NA122,"~","~~"),"*","~*"),"?","~?"),'DADOS_MELHORIAS'!$O$2:$X$113,10,FALSE),$NA122))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IFERROR(MATCH($MU123,$V$2:$V$11,0),0)</f>
        <v/>
      </c>
      <c r="NK123" s="161">
        <f>IFERROR(VLOOKUP(SUBSTITUTE(SUBSTITUTE(SUBSTITUTE($MX123,"~","~~"),"*","~*"),"?","~?"),'DADOS_MELHORIAS'!$AG$2:$AL$113,2,FALSE),"")</f>
        <v/>
      </c>
      <c r="NL123" s="161">
        <f>IFERROR(VLOOKUP(SUBSTITUTE(SUBSTITUTE(SUBSTITUTE($MY123,"~","~~"),"*","~*"),"?","~?"),'DADOS_MELHORIAS'!$AG$2:$AL$113,2,FALSE),"")</f>
        <v/>
      </c>
      <c r="NM123" s="161">
        <f>IFERROR(VLOOKUP(SUBSTITUTE(SUBSTITUTE(SUBSTITUTE($MZ123,"~","~~"),"*","~*"),"?","~?"),'DADOS_MELHORIAS'!$AG$2:$AL$113,2,FALSE),"")</f>
        <v/>
      </c>
      <c r="NN123" s="161">
        <f>IFERROR(VLOOKUP(SUBSTITUTE(SUBSTITUTE(SUBSTITUTE($NA123,"~","~~"),"*","~*"),"?","~?"),'DADOS_MELHORIAS'!$AG$2:$AL$113,2,FALSE),"")</f>
        <v/>
      </c>
      <c r="NO123" s="161">
        <f>IFERROR(VLOOKUP(SUBSTITUTE(SUBSTITUTE(SUBSTITUTE($MX123,"~","~~"),"*","~*"),"?","~?"),'DADOS_MELHORIAS'!$AG$2:$AL$113,3,FALSE),0)</f>
        <v/>
      </c>
      <c r="NP123" s="161">
        <f>IFERROR(VLOOKUP(SUBSTITUTE(SUBSTITUTE(SUBSTITUTE($MY123,"~","~~"),"*","~*"),"?","~?"),'DADOS_MELHORIAS'!$AG$2:$AL$113,3,FALSE),0)</f>
        <v/>
      </c>
      <c r="NQ123" s="161">
        <f>IFERROR(VLOOKUP(SUBSTITUTE(SUBSTITUTE(SUBSTITUTE($MZ123,"~","~~"),"*","~*"),"?","~?"),'DADOS_MELHORIAS'!$AG$2:$AL$113,3,FALSE),0)</f>
        <v/>
      </c>
      <c r="NR123" s="161">
        <f>IFERROR(VLOOKUP(SUBSTITUTE(SUBSTITUTE(SUBSTITUTE($NA123,"~","~~"),"*","~*"),"?","~?"),'DADOS_MELHORIAS'!$AG$2:$AL$113,3,FALSE),0)</f>
        <v/>
      </c>
      <c r="NS123" s="161">
        <f>IF($MS123=0,0,IF($NJ123=0,0,INDEX($X$2:$X$11,$NJ123)))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IF($NJ123=0,0,IF(INDEX($W$2:$W$11,$NJ123)="",0,IF((COUNTIF(INDEX($EL$2:$EP$13,$MO123,0),INDEX($W$2:$W$11,$NJ123))+COUNTIF(INDEX($QV$2:$QY$13,$MO123,0),INDEX($W$2:$W$11,$NJ123)))=0,1,0)))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SUBSTITUTE(SUBSTITUTE(SUBSTITUTE($MX123,"~","~~"),"*","~*"),"?","~?"),'DADOS_MELHORIAS'!$AG$2:$AL$113,4,FALSE),0)+IFERROR(VLOOKUP(SUBSTITUTE(SUBSTITUTE(SUBSTITUTE($MY123,"~","~~"),"*","~*"),"?","~?"),'DADOS_MELHORIAS'!$AG$2:$AL$113,4,FALSE),0)+IFERROR(VLOOKUP(SUBSTITUTE(SUBSTITUTE(SUBSTITUTE($MZ123,"~","~~"),"*","~*"),"?","~?"),'DADOS_MELHORIAS'!$AG$2:$AL$113,4,FALSE),0)+IFERROR(VLOOKUP(SUBSTITUTE(SUBSTITUTE(SUBSTITUTE($NA123,"~","~~"),"*","~*"),"?","~?"),'DADOS_MELHORIAS'!$AG$2:$AL$113,4,FALSE),0)</f>
        <v/>
      </c>
      <c r="OD123" s="161">
        <f>IFERROR(VLOOKUP(SUBSTITUTE(SUBSTITUTE(SUBSTITUTE($MX123,"~","~~"),"*","~*"),"?","~?"),'DADOS_MELHORIAS'!$AG$2:$AL$113,6,FALSE),0)+IFERROR(VLOOKUP(SUBSTITUTE(SUBSTITUTE(SUBSTITUTE($MY123,"~","~~"),"*","~*"),"?","~?"),'DADOS_MELHORIAS'!$AG$2:$AL$113,6,FALSE),0)+IFERROR(VLOOKUP(SUBSTITUTE(SUBSTITUTE(SUBSTITUTE($MZ123,"~","~~"),"*","~*"),"?","~?"),'DADOS_MELHORIAS'!$AG$2:$AL$113,6,FALSE),0)+IFERROR(VLOOKUP(SUBSTITUTE(SUBSTITUTE(SUBSTITUTE($NA123,"~","~~"),"*","~*"),"?","~?"),'DADOS_MELHORIAS'!$AG$2:$AL$113,6,FALSE),0)</f>
        <v/>
      </c>
      <c r="OE123" s="161">
        <f>TEXTJOIN(", ",TRUE,IF(IFERROR(VLOOKUP(SUBSTITUTE(SUBSTITUTE(SUBSTITUTE($MX123,"~","~~"),"*","~*"),"?","~?"),'DADOS_MELHORIAS'!$AG$2:$AL$113,5,FALSE),0)=1,$MX123,""),IF(IFERROR(VLOOKUP(SUBSTITUTE(SUBSTITUTE(SUBSTITUTE($MY123,"~","~~"),"*","~*"),"?","~?"),'DADOS_MELHORIAS'!$AG$2:$AL$113,5,FALSE),0)=1,$MY123,""),IF(IFERROR(VLOOKUP(SUBSTITUTE(SUBSTITUTE(SUBSTITUTE($MZ123,"~","~~"),"*","~*"),"?","~?"),'DADOS_MELHORIAS'!$AG$2:$AL$113,5,FALSE),0)=1,$MZ123,""),IF(IFERROR(VLOOKUP(SUBSTITUTE(SUBSTITUTE(SUBSTITUTE($NA123,"~","~~"),"*","~*"),"?","~?"),'DADOS_MELHORIAS'!$AG$2:$AL$113,5,FALSE),0)=1,$NA123,""))</f>
        <v/>
      </c>
      <c r="OF123" s="161">
        <f>IF($NJ123=0,0,INDEX($Y$2:$Y$11,$NJ123))</f>
        <v/>
      </c>
      <c r="OG123" s="161">
        <f>IF($NJ123=0,0,INDEX($Z$2:$Z$11,$NJ123))</f>
        <v/>
      </c>
      <c r="OH123" s="161">
        <f>IF($NJ123=0,0,INDEX($AB$2:$AB$11,$NJ123))</f>
        <v/>
      </c>
      <c r="OI123" s="161">
        <f>IFERROR(VLOOKUP(SUBSTITUTE(SUBSTITUTE(SUBSTITUTE($NB123,"~","~~"),"*","~*"),"?","~?"),'DADOS_RESTRICOES'!$M$2:$Q$54,3,FALSE),0)</f>
        <v/>
      </c>
      <c r="OJ123" s="161">
        <f>IFERROR(VLOOKUP(SUBSTITUTE(SUBSTITUTE(SUBSTITUTE($NC123,"~","~~"),"*","~*"),"?","~?"),'DADOS_RESTRICOES'!$M$2:$Q$54,3,FALSE),0)</f>
        <v/>
      </c>
      <c r="OK123" s="161">
        <f>IFERROR(VLOOKUP(SUBSTITUTE(SUBSTITUTE(SUBSTITUTE($NB123,"~","~~"),"*","~*"),"?","~?"),'DADOS_RESTRICOES'!$M$2:$Q$54,2,FALSE),"")</f>
        <v/>
      </c>
      <c r="OL123" s="161">
        <f>IFERROR(VLOOKUP(SUBSTITUTE(SUBSTITUTE(SUBSTITUTE($NC123,"~","~~"),"*","~*"),"?","~?"),'DADOS_RESTRICOES'!$M$2:$Q$54,2,FALSE),"")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f>
        <v/>
      </c>
      <c r="OT123" s="161">
        <f>COUNTIF($OI123:$OJ123,2)+$OF123</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IF($MS123=0,0,(IF(COUNTIF($RK123:$RN123,"Salto")&gt;0,1,0)+IF(COUNTIF($RK123:$RN123,"Queima")&gt;0,1,0)+IF(COUNTIF($RK123:$RN123,"Estilhaço")&gt;0,1,0))*FLOOR($PD123/2,1))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SUBSTITUTE(SUBSTITUTE(SUBSTITUTE($NB123,"~","~~"),"*","~*"),"?","~?"),'DADOS_RESTRICOES'!$M$2:$Q$54,4,FALSE),0)+IFERROR(VLOOKUP(SUBSTITUTE(SUBSTITUTE(SUBSTITUTE($NC123,"~","~~"),"*","~*"),"?","~?"),'DADOS_RESTRICOES'!$M$2:$Q$54,4,FALSE),0)&gt;1,$OK123&amp;" e "&amp;$OL123&amp;" são as duas de frequência",""),IF(AND((COUNTIF($RK123:$RN123,"Rápido")+COUNTIF($OK123:$OL123,"Rápido"))&gt;0,(COUNTIF($MX123:$NA123,"Atrasar")+COUNTIF($OK123:$OL123,"Atrasar"))&gt;0),"Rápido não entra com Atrasar",""),IF(AND((COUNTIF($RK123:$RN123,"Reação")+COUNTIF($OK123:$OL123,"Reação"))&gt;0,(COUNTIF($RK123:$RN123,"Rápido")+COUNTIF($OK123:$OL123,"Rápido"))&gt;0),"Reação não entra com Rápido",""),IF(AND((COUNTIF($RK123:$RN123,"Reação")+COUNTIF($OK123:$OL123,"Reação"))&gt;0,(COUNTIF($RK123:$RN123,"Armado")+COUNTIF($OK123:$OL123,"Armado"))&gt;0),"Reação não entra com Armado",""),IF(AND((COUNTIF($RK123:$RN123,"Reação")+COUNTIF($OK123:$OL123,"Reação"))&gt;0,(COUNTIF($MX123:$NA123,"Atrasar")+COUNTIF($OK123:$OL123,"Atrasar"))&gt;0),"Reação não entra com Atrasar",""),IF(AND((COUNTIF($RK123:$RN123,"Reação")+COUNTIF($OK123:$OL123,"Reação"))&gt;0,(COUNTIF($MX123:$NA123,"Parado")+COUNTIF($OK123:$OL123,"Parado"))&gt;0),"Reação não entra com Parado",""),IF(AND((COUNTIF($MX123:$NA123,"Atrasar")+COUNTIF($OK123:$OL123,"Atrasar"))&gt;0,(COUNTIF($MX123:$NA123,"Parado")+COUNTIF($OK123:$OL123,"Parado"))&gt;0),"Atrasar não entra com Parado",""),IF(AND((COUNTIF($RK123:$RN123,"Armado")+COUNTIF($OK123:$OL123,"Armado"))&gt;0,(COUNTIF($MX123:$NA123,"Carregar")+COUNTIF($OK123:$OL123,"Carregar"))&gt;0),"Armado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Resistência",""),IF(AND(COUNTIF($RK123:$RN123,"Inescapável")&gt;0,OR($OU123&gt;1,$OV123&gt;0)),"Inescapável não aceita outra peça",""),IF(AND($MS123&gt;0,$PD123*IF(COUNTIF($RK123:$RN123,"Remate")&gt;0,1.25,1)+$PE123&gt;4*$MS123),($PD123*IF(COUNTIF($RK123:$RN123,"Remate")&gt;0,1.25,1)+$PE123)&amp;" dados somando repetições"&amp;IF(COUNTIF($RK123:$RN123,"Remate")&gt;0," e o Remate","")&amp;": o teto da Classe "&amp;$MS123&amp;" é "&amp;4*$MS123,""))),IF(AND($MX123&lt;&gt;"",COUNTIF('DADOS_MELHORIAS'!$O$2:$O$113,SUBSTITUTE(SUBSTITUTE(SUBSTITUTE($MX123,"~","~~"),"*","~*"),"?","~?"))=0),"Melhoria não cadastrada ou com erro: "&amp;$MX123,""),IF(AND($MY123&lt;&gt;"",COUNTIF('DADOS_MELHORIAS'!$O$2:$O$113,SUBSTITUTE(SUBSTITUTE(SUBSTITUTE($MY123,"~","~~"),"*","~*"),"?","~?"))=0),"Melhoria não cadastrada ou com erro: "&amp;$MY123,""),IF(AND($MZ123&lt;&gt;"",COUNTIF('DADOS_MELHORIAS'!$O$2:$O$113,SUBSTITUTE(SUBSTITUTE(SUBSTITUTE($MZ123,"~","~~"),"*","~*"),"?","~?"))=0),"Melhoria não cadastrada ou com erro: "&amp;$MZ123,""),IF(AND($NA123&lt;&gt;"",COUNTIF('DADOS_MELHORIAS'!$O$2:$O$113,SUBSTITUTE(SUBSTITUTE(SUBSTITUTE($NA123,"~","~~"),"*","~*"),"?","~?"))=0),"Melhoria não cadastrada ou com erro: "&amp;$NA123,""),IF(AND($NB123&lt;&gt;"",COUNTIF('DADOS_RESTRICOES'!$M$2:$M$54,SUBSTITUTE(SUBSTITUTE(SUBSTITUTE($NB123,"~","~~"),"*","~*"),"?","~?"))=0),"Restrição não cadastrada ou com erro: "&amp;$NB123,""),IF(AND($NC123&lt;&gt;"",COUNTIF('DADOS_RESTRICOES'!$M$2:$M$54,SUBSTITUTE(SUBSTITUTE(SUBSTITUTE($NC123,"~","~~"),"*","~*"),"?","~?"))=0),"Restrição não cadastrada ou com erro: "&amp;$NC123,"")))</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dela",IF(COUNTIF($OK123:$OL123,"Atrasar")&gt;0,"Sua Ação Completa",IF(COUNTIF($RK123:$RN123,"Rápido")&gt;0,"Sua Bônus",IF(COUNTIF($RK123:$RN123,"Reação")&gt;0,"Sua Reação","Sua Padrão")))&amp;" + a básica dela"&amp;IF(COUNTIF($RK123:$RN123,"Reação")&gt;0," e a coletiva","")&amp;IF(COUNTIF($OK123:$OL123,"Carregar")&gt;0," · em dois turnos","")))</f>
        <v/>
      </c>
      <c r="QC123" s="161">
        <f>IF($MW123&lt;&gt;"",$MW123,IF($NJ123=0,"",INDEX($AA$2:$AA$11,$NJ123)))</f>
        <v/>
      </c>
      <c r="QD123" s="161">
        <f>IF(OR($ND123=0,$NJ123=0),"",IF(COUNTIF($RK123:$RN123,"Inescapável")&gt;0,"Automático",IF($QC123="Ataque",IF($NH123="","Ataque","Ataque "&amp;IF(($NH123+2*IF(COUNTIF($RK123:$RN123,"Precisão")&gt;0,1,0))&gt;=0,"+","−")&amp;ABS(($NH123+2*IF(COUNTIF($RK123:$RN123,"Precisão")&gt;0,1,0))))&amp;IF($OD123&gt;0," · TR"&amp;IF($NI123="",""," CD "&amp;$NI123),""),IF(LEFT($QC123,2)="TR",$QC123&amp;IF($NI123="",""," · CD "&amp;$NI123)&amp;IF(COUNTIF($RK123:$RN123,"Certeiro")&gt;0,"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COUNTIF($RK123:$RN123,"Longe")+3*COUNTIF($RK123:$RN123,"Muito Longe")</f>
        <v/>
      </c>
      <c r="QG123" s="161">
        <f>COUNTIF($RK123:$RN123,"Maior")+3*COUNTIF($RK123:$RN123,"Muito Maior")</f>
        <v/>
      </c>
      <c r="QH123" s="161">
        <f>IF($NJ123=0,0,CHOOSE(1+INDEX($AC$2:$AC$11,$NJ123),0,$QF123,$QG123,$QF123+$QG123))</f>
        <v/>
      </c>
      <c r="QI123" s="161">
        <f>IF($NJ123=0,0,CHOOSE(1+INDEX($AD$2:$AD$11,$NJ123),0,$QF123,$QG123,$QF123+$QG123))</f>
        <v/>
      </c>
      <c r="QJ123" s="161">
        <f>IF(OR($ND123=0,$NJ123=0),"",INDEX($AI$2:$AN$41,($NJ123-1)*4+IF($MS123=0,1,IF($MS123&lt;=5,2,IF($MS123=6,3,4))),1+MIN(5,$QH123))&amp;INDEX($AO$2:$AT$41,($NJ123-1)*4+IF($MS123=0,1,IF($MS123&lt;=5,2,IF($MS123=6,3,4))),1+MIN(5,$QI123))&amp;IF(INDEX($AE$2:$AE$11,$NJ123)=1,IF(COUNTIF($RK123:$RN123,"Mais Um")&gt;0," · +"&amp;COUNTIF($RK123:$RN123,"Mais Um")&amp;IF(COUNTIF($RK123:$RN123,"Mais Um")&gt;1," alvos"," alvo"),"")&amp;IF(COUNTIF($RK123:$RN123,"Rajada")&gt;0,IF($MS123=0,"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c r="RK123">
        <f>IF($MX123="","",IFERROR(VLOOKUP(SUBSTITUTE(SUBSTITUTE(SUBSTITUTE($MX123,"~","~~"),"*","~*"),"?","~?"),'DADOS_MELHORIAS'!$O$2:$X$113,10,FALSE),$MX123))</f>
        <v/>
      </c>
      <c r="RL123">
        <f>IF($MY123="","",IFERROR(VLOOKUP(SUBSTITUTE(SUBSTITUTE(SUBSTITUTE($MY123,"~","~~"),"*","~*"),"?","~?"),'DADOS_MELHORIAS'!$O$2:$X$113,10,FALSE),$MY123))</f>
        <v/>
      </c>
      <c r="RM123">
        <f>IF($MZ123="","",IFERROR(VLOOKUP(SUBSTITUTE(SUBSTITUTE(SUBSTITUTE($MZ123,"~","~~"),"*","~*"),"?","~?"),'DADOS_MELHORIAS'!$O$2:$X$113,10,FALSE),$MZ123))</f>
        <v/>
      </c>
      <c r="RN123">
        <f>IF($NA123="","",IFERROR(VLOOKUP(SUBSTITUTE(SUBSTITUTE(SUBSTITUTE($NA123,"~","~~"),"*","~*"),"?","~?"),'DADOS_MELHORIAS'!$O$2:$X$113,10,FALSE),$NA123))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IFERROR(MATCH($MU124,$V$2:$V$11,0),0)</f>
        <v/>
      </c>
      <c r="NK124" s="161">
        <f>IFERROR(VLOOKUP(SUBSTITUTE(SUBSTITUTE(SUBSTITUTE($MX124,"~","~~"),"*","~*"),"?","~?"),'DADOS_MELHORIAS'!$AG$2:$AL$113,2,FALSE),"")</f>
        <v/>
      </c>
      <c r="NL124" s="161">
        <f>IFERROR(VLOOKUP(SUBSTITUTE(SUBSTITUTE(SUBSTITUTE($MY124,"~","~~"),"*","~*"),"?","~?"),'DADOS_MELHORIAS'!$AG$2:$AL$113,2,FALSE),"")</f>
        <v/>
      </c>
      <c r="NM124" s="161">
        <f>IFERROR(VLOOKUP(SUBSTITUTE(SUBSTITUTE(SUBSTITUTE($MZ124,"~","~~"),"*","~*"),"?","~?"),'DADOS_MELHORIAS'!$AG$2:$AL$113,2,FALSE),"")</f>
        <v/>
      </c>
      <c r="NN124" s="161">
        <f>IFERROR(VLOOKUP(SUBSTITUTE(SUBSTITUTE(SUBSTITUTE($NA124,"~","~~"),"*","~*"),"?","~?"),'DADOS_MELHORIAS'!$AG$2:$AL$113,2,FALSE),"")</f>
        <v/>
      </c>
      <c r="NO124" s="161">
        <f>IFERROR(VLOOKUP(SUBSTITUTE(SUBSTITUTE(SUBSTITUTE($MX124,"~","~~"),"*","~*"),"?","~?"),'DADOS_MELHORIAS'!$AG$2:$AL$113,3,FALSE),0)</f>
        <v/>
      </c>
      <c r="NP124" s="161">
        <f>IFERROR(VLOOKUP(SUBSTITUTE(SUBSTITUTE(SUBSTITUTE($MY124,"~","~~"),"*","~*"),"?","~?"),'DADOS_MELHORIAS'!$AG$2:$AL$113,3,FALSE),0)</f>
        <v/>
      </c>
      <c r="NQ124" s="161">
        <f>IFERROR(VLOOKUP(SUBSTITUTE(SUBSTITUTE(SUBSTITUTE($MZ124,"~","~~"),"*","~*"),"?","~?"),'DADOS_MELHORIAS'!$AG$2:$AL$113,3,FALSE),0)</f>
        <v/>
      </c>
      <c r="NR124" s="161">
        <f>IFERROR(VLOOKUP(SUBSTITUTE(SUBSTITUTE(SUBSTITUTE($NA124,"~","~~"),"*","~*"),"?","~?"),'DADOS_MELHORIAS'!$AG$2:$AL$113,3,FALSE),0)</f>
        <v/>
      </c>
      <c r="NS124" s="161">
        <f>IF($MS124=0,0,IF($NJ124=0,0,INDEX($X$2:$X$11,$NJ124)))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IF($NJ124=0,0,IF(INDEX($W$2:$W$11,$NJ124)="",0,IF((COUNTIF(INDEX($EL$2:$EP$13,$MO124,0),INDEX($W$2:$W$11,$NJ124))+COUNTIF(INDEX($QV$2:$QY$13,$MO124,0),INDEX($W$2:$W$11,$NJ124)))=0,1,0)))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SUBSTITUTE(SUBSTITUTE(SUBSTITUTE($MX124,"~","~~"),"*","~*"),"?","~?"),'DADOS_MELHORIAS'!$AG$2:$AL$113,4,FALSE),0)+IFERROR(VLOOKUP(SUBSTITUTE(SUBSTITUTE(SUBSTITUTE($MY124,"~","~~"),"*","~*"),"?","~?"),'DADOS_MELHORIAS'!$AG$2:$AL$113,4,FALSE),0)+IFERROR(VLOOKUP(SUBSTITUTE(SUBSTITUTE(SUBSTITUTE($MZ124,"~","~~"),"*","~*"),"?","~?"),'DADOS_MELHORIAS'!$AG$2:$AL$113,4,FALSE),0)+IFERROR(VLOOKUP(SUBSTITUTE(SUBSTITUTE(SUBSTITUTE($NA124,"~","~~"),"*","~*"),"?","~?"),'DADOS_MELHORIAS'!$AG$2:$AL$113,4,FALSE),0)</f>
        <v/>
      </c>
      <c r="OD124" s="161">
        <f>IFERROR(VLOOKUP(SUBSTITUTE(SUBSTITUTE(SUBSTITUTE($MX124,"~","~~"),"*","~*"),"?","~?"),'DADOS_MELHORIAS'!$AG$2:$AL$113,6,FALSE),0)+IFERROR(VLOOKUP(SUBSTITUTE(SUBSTITUTE(SUBSTITUTE($MY124,"~","~~"),"*","~*"),"?","~?"),'DADOS_MELHORIAS'!$AG$2:$AL$113,6,FALSE),0)+IFERROR(VLOOKUP(SUBSTITUTE(SUBSTITUTE(SUBSTITUTE($MZ124,"~","~~"),"*","~*"),"?","~?"),'DADOS_MELHORIAS'!$AG$2:$AL$113,6,FALSE),0)+IFERROR(VLOOKUP(SUBSTITUTE(SUBSTITUTE(SUBSTITUTE($NA124,"~","~~"),"*","~*"),"?","~?"),'DADOS_MELHORIAS'!$AG$2:$AL$113,6,FALSE),0)</f>
        <v/>
      </c>
      <c r="OE124" s="161">
        <f>TEXTJOIN(", ",TRUE,IF(IFERROR(VLOOKUP(SUBSTITUTE(SUBSTITUTE(SUBSTITUTE($MX124,"~","~~"),"*","~*"),"?","~?"),'DADOS_MELHORIAS'!$AG$2:$AL$113,5,FALSE),0)=1,$MX124,""),IF(IFERROR(VLOOKUP(SUBSTITUTE(SUBSTITUTE(SUBSTITUTE($MY124,"~","~~"),"*","~*"),"?","~?"),'DADOS_MELHORIAS'!$AG$2:$AL$113,5,FALSE),0)=1,$MY124,""),IF(IFERROR(VLOOKUP(SUBSTITUTE(SUBSTITUTE(SUBSTITUTE($MZ124,"~","~~"),"*","~*"),"?","~?"),'DADOS_MELHORIAS'!$AG$2:$AL$113,5,FALSE),0)=1,$MZ124,""),IF(IFERROR(VLOOKUP(SUBSTITUTE(SUBSTITUTE(SUBSTITUTE($NA124,"~","~~"),"*","~*"),"?","~?"),'DADOS_MELHORIAS'!$AG$2:$AL$113,5,FALSE),0)=1,$NA124,""))</f>
        <v/>
      </c>
      <c r="OF124" s="161">
        <f>IF($NJ124=0,0,INDEX($Y$2:$Y$11,$NJ124))</f>
        <v/>
      </c>
      <c r="OG124" s="161">
        <f>IF($NJ124=0,0,INDEX($Z$2:$Z$11,$NJ124))</f>
        <v/>
      </c>
      <c r="OH124" s="161">
        <f>IF($NJ124=0,0,INDEX($AB$2:$AB$11,$NJ124))</f>
        <v/>
      </c>
      <c r="OI124" s="161">
        <f>IFERROR(VLOOKUP(SUBSTITUTE(SUBSTITUTE(SUBSTITUTE($NB124,"~","~~"),"*","~*"),"?","~?"),'DADOS_RESTRICOES'!$M$2:$Q$54,3,FALSE),0)</f>
        <v/>
      </c>
      <c r="OJ124" s="161">
        <f>IFERROR(VLOOKUP(SUBSTITUTE(SUBSTITUTE(SUBSTITUTE($NC124,"~","~~"),"*","~*"),"?","~?"),'DADOS_RESTRICOES'!$M$2:$Q$54,3,FALSE),0)</f>
        <v/>
      </c>
      <c r="OK124" s="161">
        <f>IFERROR(VLOOKUP(SUBSTITUTE(SUBSTITUTE(SUBSTITUTE($NB124,"~","~~"),"*","~*"),"?","~?"),'DADOS_RESTRICOES'!$M$2:$Q$54,2,FALSE),"")</f>
        <v/>
      </c>
      <c r="OL124" s="161">
        <f>IFERROR(VLOOKUP(SUBSTITUTE(SUBSTITUTE(SUBSTITUTE($NC124,"~","~~"),"*","~*"),"?","~?"),'DADOS_RESTRICOES'!$M$2:$Q$54,2,FALSE),"")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f>
        <v/>
      </c>
      <c r="OT124" s="161">
        <f>COUNTIF($OI124:$OJ124,2)+$OF124</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IF($MS124=0,0,(IF(COUNTIF($RK124:$RN124,"Salto")&gt;0,1,0)+IF(COUNTIF($RK124:$RN124,"Queima")&gt;0,1,0)+IF(COUNTIF($RK124:$RN124,"Estilhaço")&gt;0,1,0))*FLOOR($PD124/2,1))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SUBSTITUTE(SUBSTITUTE(SUBSTITUTE($NB124,"~","~~"),"*","~*"),"?","~?"),'DADOS_RESTRICOES'!$M$2:$Q$54,4,FALSE),0)+IFERROR(VLOOKUP(SUBSTITUTE(SUBSTITUTE(SUBSTITUTE($NC124,"~","~~"),"*","~*"),"?","~?"),'DADOS_RESTRICOES'!$M$2:$Q$54,4,FALSE),0)&gt;1,$OK124&amp;" e "&amp;$OL124&amp;" são as duas de frequência",""),IF(AND((COUNTIF($RK124:$RN124,"Rápido")+COUNTIF($OK124:$OL124,"Rápido"))&gt;0,(COUNTIF($MX124:$NA124,"Atrasar")+COUNTIF($OK124:$OL124,"Atrasar"))&gt;0),"Rápido não entra com Atrasar",""),IF(AND((COUNTIF($RK124:$RN124,"Reação")+COUNTIF($OK124:$OL124,"Reação"))&gt;0,(COUNTIF($RK124:$RN124,"Rápido")+COUNTIF($OK124:$OL124,"Rápido"))&gt;0),"Reação não entra com Rápido",""),IF(AND((COUNTIF($RK124:$RN124,"Reação")+COUNTIF($OK124:$OL124,"Reação"))&gt;0,(COUNTIF($RK124:$RN124,"Armado")+COUNTIF($OK124:$OL124,"Armado"))&gt;0),"Reação não entra com Armado",""),IF(AND((COUNTIF($RK124:$RN124,"Reação")+COUNTIF($OK124:$OL124,"Reação"))&gt;0,(COUNTIF($MX124:$NA124,"Atrasar")+COUNTIF($OK124:$OL124,"Atrasar"))&gt;0),"Reação não entra com Atrasar",""),IF(AND((COUNTIF($RK124:$RN124,"Reação")+COUNTIF($OK124:$OL124,"Reação"))&gt;0,(COUNTIF($MX124:$NA124,"Parado")+COUNTIF($OK124:$OL124,"Parado"))&gt;0),"Reação não entra com Parado",""),IF(AND((COUNTIF($MX124:$NA124,"Atrasar")+COUNTIF($OK124:$OL124,"Atrasar"))&gt;0,(COUNTIF($MX124:$NA124,"Parado")+COUNTIF($OK124:$OL124,"Parado"))&gt;0),"Atrasar não entra com Parado",""),IF(AND((COUNTIF($RK124:$RN124,"Armado")+COUNTIF($OK124:$OL124,"Armado"))&gt;0,(COUNTIF($MX124:$NA124,"Carregar")+COUNTIF($OK124:$OL124,"Carregar"))&gt;0),"Armado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Resistência",""),IF(AND(COUNTIF($RK124:$RN124,"Inescapável")&gt;0,OR($OU124&gt;1,$OV124&gt;0)),"Inescapável não aceita outra peça",""),IF(AND($MS124&gt;0,$PD124*IF(COUNTIF($RK124:$RN124,"Remate")&gt;0,1.25,1)+$PE124&gt;4*$MS124),($PD124*IF(COUNTIF($RK124:$RN124,"Remate")&gt;0,1.25,1)+$PE124)&amp;" dados somando repetições"&amp;IF(COUNTIF($RK124:$RN124,"Remate")&gt;0," e o Remate","")&amp;": o teto da Classe "&amp;$MS124&amp;" é "&amp;4*$MS124,""))),IF(AND($MX124&lt;&gt;"",COUNTIF('DADOS_MELHORIAS'!$O$2:$O$113,SUBSTITUTE(SUBSTITUTE(SUBSTITUTE($MX124,"~","~~"),"*","~*"),"?","~?"))=0),"Melhoria não cadastrada ou com erro: "&amp;$MX124,""),IF(AND($MY124&lt;&gt;"",COUNTIF('DADOS_MELHORIAS'!$O$2:$O$113,SUBSTITUTE(SUBSTITUTE(SUBSTITUTE($MY124,"~","~~"),"*","~*"),"?","~?"))=0),"Melhoria não cadastrada ou com erro: "&amp;$MY124,""),IF(AND($MZ124&lt;&gt;"",COUNTIF('DADOS_MELHORIAS'!$O$2:$O$113,SUBSTITUTE(SUBSTITUTE(SUBSTITUTE($MZ124,"~","~~"),"*","~*"),"?","~?"))=0),"Melhoria não cadastrada ou com erro: "&amp;$MZ124,""),IF(AND($NA124&lt;&gt;"",COUNTIF('DADOS_MELHORIAS'!$O$2:$O$113,SUBSTITUTE(SUBSTITUTE(SUBSTITUTE($NA124,"~","~~"),"*","~*"),"?","~?"))=0),"Melhoria não cadastrada ou com erro: "&amp;$NA124,""),IF(AND($NB124&lt;&gt;"",COUNTIF('DADOS_RESTRICOES'!$M$2:$M$54,SUBSTITUTE(SUBSTITUTE(SUBSTITUTE($NB124,"~","~~"),"*","~*"),"?","~?"))=0),"Restrição não cadastrada ou com erro: "&amp;$NB124,""),IF(AND($NC124&lt;&gt;"",COUNTIF('DADOS_RESTRICOES'!$M$2:$M$54,SUBSTITUTE(SUBSTITUTE(SUBSTITUTE($NC124,"~","~~"),"*","~*"),"?","~?"))=0),"Restrição não cadastrada ou com erro: "&amp;$NC124,"")))</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dela",IF(COUNTIF($OK124:$OL124,"Atrasar")&gt;0,"Sua Ação Completa",IF(COUNTIF($RK124:$RN124,"Rápido")&gt;0,"Sua Bônus",IF(COUNTIF($RK124:$RN124,"Reação")&gt;0,"Sua Reação","Sua Padrão")))&amp;" + a básica dela"&amp;IF(COUNTIF($RK124:$RN124,"Reação")&gt;0," e a coletiva","")&amp;IF(COUNTIF($OK124:$OL124,"Carregar")&gt;0," · em dois turnos","")))</f>
        <v/>
      </c>
      <c r="QC124" s="161">
        <f>IF($MW124&lt;&gt;"",$MW124,IF($NJ124=0,"",INDEX($AA$2:$AA$11,$NJ124)))</f>
        <v/>
      </c>
      <c r="QD124" s="161">
        <f>IF(OR($ND124=0,$NJ124=0),"",IF(COUNTIF($RK124:$RN124,"Inescapável")&gt;0,"Automático",IF($QC124="Ataque",IF($NH124="","Ataque","Ataque "&amp;IF(($NH124+2*IF(COUNTIF($RK124:$RN124,"Precisão")&gt;0,1,0))&gt;=0,"+","−")&amp;ABS(($NH124+2*IF(COUNTIF($RK124:$RN124,"Precisão")&gt;0,1,0))))&amp;IF($OD124&gt;0," · TR"&amp;IF($NI124="",""," CD "&amp;$NI124),""),IF(LEFT($QC124,2)="TR",$QC124&amp;IF($NI124="",""," · CD "&amp;$NI124)&amp;IF(COUNTIF($RK124:$RN124,"Certeiro")&gt;0,"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COUNTIF($RK124:$RN124,"Longe")+3*COUNTIF($RK124:$RN124,"Muito Longe")</f>
        <v/>
      </c>
      <c r="QG124" s="161">
        <f>COUNTIF($RK124:$RN124,"Maior")+3*COUNTIF($RK124:$RN124,"Muito Maior")</f>
        <v/>
      </c>
      <c r="QH124" s="161">
        <f>IF($NJ124=0,0,CHOOSE(1+INDEX($AC$2:$AC$11,$NJ124),0,$QF124,$QG124,$QF124+$QG124))</f>
        <v/>
      </c>
      <c r="QI124" s="161">
        <f>IF($NJ124=0,0,CHOOSE(1+INDEX($AD$2:$AD$11,$NJ124),0,$QF124,$QG124,$QF124+$QG124))</f>
        <v/>
      </c>
      <c r="QJ124" s="161">
        <f>IF(OR($ND124=0,$NJ124=0),"",INDEX($AI$2:$AN$41,($NJ124-1)*4+IF($MS124=0,1,IF($MS124&lt;=5,2,IF($MS124=6,3,4))),1+MIN(5,$QH124))&amp;INDEX($AO$2:$AT$41,($NJ124-1)*4+IF($MS124=0,1,IF($MS124&lt;=5,2,IF($MS124=6,3,4))),1+MIN(5,$QI124))&amp;IF(INDEX($AE$2:$AE$11,$NJ124)=1,IF(COUNTIF($RK124:$RN124,"Mais Um")&gt;0," · +"&amp;COUNTIF($RK124:$RN124,"Mais Um")&amp;IF(COUNTIF($RK124:$RN124,"Mais Um")&gt;1," alvos"," alvo"),"")&amp;IF(COUNTIF($RK124:$RN124,"Rajada")&gt;0,IF($MS124=0,"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c r="RK124">
        <f>IF($MX124="","",IFERROR(VLOOKUP(SUBSTITUTE(SUBSTITUTE(SUBSTITUTE($MX124,"~","~~"),"*","~*"),"?","~?"),'DADOS_MELHORIAS'!$O$2:$X$113,10,FALSE),$MX124))</f>
        <v/>
      </c>
      <c r="RL124">
        <f>IF($MY124="","",IFERROR(VLOOKUP(SUBSTITUTE(SUBSTITUTE(SUBSTITUTE($MY124,"~","~~"),"*","~*"),"?","~?"),'DADOS_MELHORIAS'!$O$2:$X$113,10,FALSE),$MY124))</f>
        <v/>
      </c>
      <c r="RM124">
        <f>IF($MZ124="","",IFERROR(VLOOKUP(SUBSTITUTE(SUBSTITUTE(SUBSTITUTE($MZ124,"~","~~"),"*","~*"),"?","~?"),'DADOS_MELHORIAS'!$O$2:$X$113,10,FALSE),$MZ124))</f>
        <v/>
      </c>
      <c r="RN124">
        <f>IF($NA124="","",IFERROR(VLOOKUP(SUBSTITUTE(SUBSTITUTE(SUBSTITUTE($NA124,"~","~~"),"*","~*"),"?","~?"),'DADOS_MELHORIAS'!$O$2:$X$113,10,FALSE),$NA124))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IFERROR(MATCH($MU125,$V$2:$V$11,0),0)</f>
        <v/>
      </c>
      <c r="NK125" s="161">
        <f>IFERROR(VLOOKUP(SUBSTITUTE(SUBSTITUTE(SUBSTITUTE($MX125,"~","~~"),"*","~*"),"?","~?"),'DADOS_MELHORIAS'!$AG$2:$AL$113,2,FALSE),"")</f>
        <v/>
      </c>
      <c r="NL125" s="161">
        <f>IFERROR(VLOOKUP(SUBSTITUTE(SUBSTITUTE(SUBSTITUTE($MY125,"~","~~"),"*","~*"),"?","~?"),'DADOS_MELHORIAS'!$AG$2:$AL$113,2,FALSE),"")</f>
        <v/>
      </c>
      <c r="NM125" s="161">
        <f>IFERROR(VLOOKUP(SUBSTITUTE(SUBSTITUTE(SUBSTITUTE($MZ125,"~","~~"),"*","~*"),"?","~?"),'DADOS_MELHORIAS'!$AG$2:$AL$113,2,FALSE),"")</f>
        <v/>
      </c>
      <c r="NN125" s="161">
        <f>IFERROR(VLOOKUP(SUBSTITUTE(SUBSTITUTE(SUBSTITUTE($NA125,"~","~~"),"*","~*"),"?","~?"),'DADOS_MELHORIAS'!$AG$2:$AL$113,2,FALSE),"")</f>
        <v/>
      </c>
      <c r="NO125" s="161">
        <f>IFERROR(VLOOKUP(SUBSTITUTE(SUBSTITUTE(SUBSTITUTE($MX125,"~","~~"),"*","~*"),"?","~?"),'DADOS_MELHORIAS'!$AG$2:$AL$113,3,FALSE),0)</f>
        <v/>
      </c>
      <c r="NP125" s="161">
        <f>IFERROR(VLOOKUP(SUBSTITUTE(SUBSTITUTE(SUBSTITUTE($MY125,"~","~~"),"*","~*"),"?","~?"),'DADOS_MELHORIAS'!$AG$2:$AL$113,3,FALSE),0)</f>
        <v/>
      </c>
      <c r="NQ125" s="161">
        <f>IFERROR(VLOOKUP(SUBSTITUTE(SUBSTITUTE(SUBSTITUTE($MZ125,"~","~~"),"*","~*"),"?","~?"),'DADOS_MELHORIAS'!$AG$2:$AL$113,3,FALSE),0)</f>
        <v/>
      </c>
      <c r="NR125" s="161">
        <f>IFERROR(VLOOKUP(SUBSTITUTE(SUBSTITUTE(SUBSTITUTE($NA125,"~","~~"),"*","~*"),"?","~?"),'DADOS_MELHORIAS'!$AG$2:$AL$113,3,FALSE),0)</f>
        <v/>
      </c>
      <c r="NS125" s="161">
        <f>IF($MS125=0,0,IF($NJ125=0,0,INDEX($X$2:$X$11,$NJ125)))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IF($NJ125=0,0,IF(INDEX($W$2:$W$11,$NJ125)="",0,IF((COUNTIF(INDEX($EL$2:$EP$13,$MO125,0),INDEX($W$2:$W$11,$NJ125))+COUNTIF(INDEX($QV$2:$QY$13,$MO125,0),INDEX($W$2:$W$11,$NJ125)))=0,1,0)))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SUBSTITUTE(SUBSTITUTE(SUBSTITUTE($MX125,"~","~~"),"*","~*"),"?","~?"),'DADOS_MELHORIAS'!$AG$2:$AL$113,4,FALSE),0)+IFERROR(VLOOKUP(SUBSTITUTE(SUBSTITUTE(SUBSTITUTE($MY125,"~","~~"),"*","~*"),"?","~?"),'DADOS_MELHORIAS'!$AG$2:$AL$113,4,FALSE),0)+IFERROR(VLOOKUP(SUBSTITUTE(SUBSTITUTE(SUBSTITUTE($MZ125,"~","~~"),"*","~*"),"?","~?"),'DADOS_MELHORIAS'!$AG$2:$AL$113,4,FALSE),0)+IFERROR(VLOOKUP(SUBSTITUTE(SUBSTITUTE(SUBSTITUTE($NA125,"~","~~"),"*","~*"),"?","~?"),'DADOS_MELHORIAS'!$AG$2:$AL$113,4,FALSE),0)</f>
        <v/>
      </c>
      <c r="OD125" s="161">
        <f>IFERROR(VLOOKUP(SUBSTITUTE(SUBSTITUTE(SUBSTITUTE($MX125,"~","~~"),"*","~*"),"?","~?"),'DADOS_MELHORIAS'!$AG$2:$AL$113,6,FALSE),0)+IFERROR(VLOOKUP(SUBSTITUTE(SUBSTITUTE(SUBSTITUTE($MY125,"~","~~"),"*","~*"),"?","~?"),'DADOS_MELHORIAS'!$AG$2:$AL$113,6,FALSE),0)+IFERROR(VLOOKUP(SUBSTITUTE(SUBSTITUTE(SUBSTITUTE($MZ125,"~","~~"),"*","~*"),"?","~?"),'DADOS_MELHORIAS'!$AG$2:$AL$113,6,FALSE),0)+IFERROR(VLOOKUP(SUBSTITUTE(SUBSTITUTE(SUBSTITUTE($NA125,"~","~~"),"*","~*"),"?","~?"),'DADOS_MELHORIAS'!$AG$2:$AL$113,6,FALSE),0)</f>
        <v/>
      </c>
      <c r="OE125" s="161">
        <f>TEXTJOIN(", ",TRUE,IF(IFERROR(VLOOKUP(SUBSTITUTE(SUBSTITUTE(SUBSTITUTE($MX125,"~","~~"),"*","~*"),"?","~?"),'DADOS_MELHORIAS'!$AG$2:$AL$113,5,FALSE),0)=1,$MX125,""),IF(IFERROR(VLOOKUP(SUBSTITUTE(SUBSTITUTE(SUBSTITUTE($MY125,"~","~~"),"*","~*"),"?","~?"),'DADOS_MELHORIAS'!$AG$2:$AL$113,5,FALSE),0)=1,$MY125,""),IF(IFERROR(VLOOKUP(SUBSTITUTE(SUBSTITUTE(SUBSTITUTE($MZ125,"~","~~"),"*","~*"),"?","~?"),'DADOS_MELHORIAS'!$AG$2:$AL$113,5,FALSE),0)=1,$MZ125,""),IF(IFERROR(VLOOKUP(SUBSTITUTE(SUBSTITUTE(SUBSTITUTE($NA125,"~","~~"),"*","~*"),"?","~?"),'DADOS_MELHORIAS'!$AG$2:$AL$113,5,FALSE),0)=1,$NA125,""))</f>
        <v/>
      </c>
      <c r="OF125" s="161">
        <f>IF($NJ125=0,0,INDEX($Y$2:$Y$11,$NJ125))</f>
        <v/>
      </c>
      <c r="OG125" s="161">
        <f>IF($NJ125=0,0,INDEX($Z$2:$Z$11,$NJ125))</f>
        <v/>
      </c>
      <c r="OH125" s="161">
        <f>IF($NJ125=0,0,INDEX($AB$2:$AB$11,$NJ125))</f>
        <v/>
      </c>
      <c r="OI125" s="161">
        <f>IFERROR(VLOOKUP(SUBSTITUTE(SUBSTITUTE(SUBSTITUTE($NB125,"~","~~"),"*","~*"),"?","~?"),'DADOS_RESTRICOES'!$M$2:$Q$54,3,FALSE),0)</f>
        <v/>
      </c>
      <c r="OJ125" s="161">
        <f>IFERROR(VLOOKUP(SUBSTITUTE(SUBSTITUTE(SUBSTITUTE($NC125,"~","~~"),"*","~*"),"?","~?"),'DADOS_RESTRICOES'!$M$2:$Q$54,3,FALSE),0)</f>
        <v/>
      </c>
      <c r="OK125" s="161">
        <f>IFERROR(VLOOKUP(SUBSTITUTE(SUBSTITUTE(SUBSTITUTE($NB125,"~","~~"),"*","~*"),"?","~?"),'DADOS_RESTRICOES'!$M$2:$Q$54,2,FALSE),"")</f>
        <v/>
      </c>
      <c r="OL125" s="161">
        <f>IFERROR(VLOOKUP(SUBSTITUTE(SUBSTITUTE(SUBSTITUTE($NC125,"~","~~"),"*","~*"),"?","~?"),'DADOS_RESTRICOES'!$M$2:$Q$54,2,FALSE),"")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f>
        <v/>
      </c>
      <c r="OT125" s="161">
        <f>COUNTIF($OI125:$OJ125,2)+$OF125</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IF($MS125=0,0,(IF(COUNTIF($RK125:$RN125,"Salto")&gt;0,1,0)+IF(COUNTIF($RK125:$RN125,"Queima")&gt;0,1,0)+IF(COUNTIF($RK125:$RN125,"Estilhaço")&gt;0,1,0))*FLOOR($PD125/2,1))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SUBSTITUTE(SUBSTITUTE(SUBSTITUTE($NB125,"~","~~"),"*","~*"),"?","~?"),'DADOS_RESTRICOES'!$M$2:$Q$54,4,FALSE),0)+IFERROR(VLOOKUP(SUBSTITUTE(SUBSTITUTE(SUBSTITUTE($NC125,"~","~~"),"*","~*"),"?","~?"),'DADOS_RESTRICOES'!$M$2:$Q$54,4,FALSE),0)&gt;1,$OK125&amp;" e "&amp;$OL125&amp;" são as duas de frequência",""),IF(AND((COUNTIF($RK125:$RN125,"Rápido")+COUNTIF($OK125:$OL125,"Rápido"))&gt;0,(COUNTIF($MX125:$NA125,"Atrasar")+COUNTIF($OK125:$OL125,"Atrasar"))&gt;0),"Rápido não entra com Atrasar",""),IF(AND((COUNTIF($RK125:$RN125,"Reação")+COUNTIF($OK125:$OL125,"Reação"))&gt;0,(COUNTIF($RK125:$RN125,"Rápido")+COUNTIF($OK125:$OL125,"Rápido"))&gt;0),"Reação não entra com Rápido",""),IF(AND((COUNTIF($RK125:$RN125,"Reação")+COUNTIF($OK125:$OL125,"Reação"))&gt;0,(COUNTIF($RK125:$RN125,"Armado")+COUNTIF($OK125:$OL125,"Armado"))&gt;0),"Reação não entra com Armado",""),IF(AND((COUNTIF($RK125:$RN125,"Reação")+COUNTIF($OK125:$OL125,"Reação"))&gt;0,(COUNTIF($MX125:$NA125,"Atrasar")+COUNTIF($OK125:$OL125,"Atrasar"))&gt;0),"Reação não entra com Atrasar",""),IF(AND((COUNTIF($RK125:$RN125,"Reação")+COUNTIF($OK125:$OL125,"Reação"))&gt;0,(COUNTIF($MX125:$NA125,"Parado")+COUNTIF($OK125:$OL125,"Parado"))&gt;0),"Reação não entra com Parado",""),IF(AND((COUNTIF($MX125:$NA125,"Atrasar")+COUNTIF($OK125:$OL125,"Atrasar"))&gt;0,(COUNTIF($MX125:$NA125,"Parado")+COUNTIF($OK125:$OL125,"Parado"))&gt;0),"Atrasar não entra com Parado",""),IF(AND((COUNTIF($RK125:$RN125,"Armado")+COUNTIF($OK125:$OL125,"Armado"))&gt;0,(COUNTIF($MX125:$NA125,"Carregar")+COUNTIF($OK125:$OL125,"Carregar"))&gt;0),"Armado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Resistência",""),IF(AND(COUNTIF($RK125:$RN125,"Inescapável")&gt;0,OR($OU125&gt;1,$OV125&gt;0)),"Inescapável não aceita outra peça",""),IF(AND($MS125&gt;0,$PD125*IF(COUNTIF($RK125:$RN125,"Remate")&gt;0,1.25,1)+$PE125&gt;4*$MS125),($PD125*IF(COUNTIF($RK125:$RN125,"Remate")&gt;0,1.25,1)+$PE125)&amp;" dados somando repetições"&amp;IF(COUNTIF($RK125:$RN125,"Remate")&gt;0," e o Remate","")&amp;": o teto da Classe "&amp;$MS125&amp;" é "&amp;4*$MS125,""))),IF(AND($MX125&lt;&gt;"",COUNTIF('DADOS_MELHORIAS'!$O$2:$O$113,SUBSTITUTE(SUBSTITUTE(SUBSTITUTE($MX125,"~","~~"),"*","~*"),"?","~?"))=0),"Melhoria não cadastrada ou com erro: "&amp;$MX125,""),IF(AND($MY125&lt;&gt;"",COUNTIF('DADOS_MELHORIAS'!$O$2:$O$113,SUBSTITUTE(SUBSTITUTE(SUBSTITUTE($MY125,"~","~~"),"*","~*"),"?","~?"))=0),"Melhoria não cadastrada ou com erro: "&amp;$MY125,""),IF(AND($MZ125&lt;&gt;"",COUNTIF('DADOS_MELHORIAS'!$O$2:$O$113,SUBSTITUTE(SUBSTITUTE(SUBSTITUTE($MZ125,"~","~~"),"*","~*"),"?","~?"))=0),"Melhoria não cadastrada ou com erro: "&amp;$MZ125,""),IF(AND($NA125&lt;&gt;"",COUNTIF('DADOS_MELHORIAS'!$O$2:$O$113,SUBSTITUTE(SUBSTITUTE(SUBSTITUTE($NA125,"~","~~"),"*","~*"),"?","~?"))=0),"Melhoria não cadastrada ou com erro: "&amp;$NA125,""),IF(AND($NB125&lt;&gt;"",COUNTIF('DADOS_RESTRICOES'!$M$2:$M$54,SUBSTITUTE(SUBSTITUTE(SUBSTITUTE($NB125,"~","~~"),"*","~*"),"?","~?"))=0),"Restrição não cadastrada ou com erro: "&amp;$NB125,""),IF(AND($NC125&lt;&gt;"",COUNTIF('DADOS_RESTRICOES'!$M$2:$M$54,SUBSTITUTE(SUBSTITUTE(SUBSTITUTE($NC125,"~","~~"),"*","~*"),"?","~?"))=0),"Restrição não cadastrada ou com erro: "&amp;$NC125,"")))</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dela",IF(COUNTIF($OK125:$OL125,"Atrasar")&gt;0,"Sua Ação Completa",IF(COUNTIF($RK125:$RN125,"Rápido")&gt;0,"Sua Bônus",IF(COUNTIF($RK125:$RN125,"Reação")&gt;0,"Sua Reação","Sua Padrão")))&amp;" + a básica dela"&amp;IF(COUNTIF($RK125:$RN125,"Reação")&gt;0," e a coletiva","")&amp;IF(COUNTIF($OK125:$OL125,"Carregar")&gt;0," · em dois turnos","")))</f>
        <v/>
      </c>
      <c r="QC125" s="161">
        <f>IF($MW125&lt;&gt;"",$MW125,IF($NJ125=0,"",INDEX($AA$2:$AA$11,$NJ125)))</f>
        <v/>
      </c>
      <c r="QD125" s="161">
        <f>IF(OR($ND125=0,$NJ125=0),"",IF(COUNTIF($RK125:$RN125,"Inescapável")&gt;0,"Automático",IF($QC125="Ataque",IF($NH125="","Ataque","Ataque "&amp;IF(($NH125+2*IF(COUNTIF($RK125:$RN125,"Precisão")&gt;0,1,0))&gt;=0,"+","−")&amp;ABS(($NH125+2*IF(COUNTIF($RK125:$RN125,"Precisão")&gt;0,1,0))))&amp;IF($OD125&gt;0," · TR"&amp;IF($NI125="",""," CD "&amp;$NI125),""),IF(LEFT($QC125,2)="TR",$QC125&amp;IF($NI125="",""," · CD "&amp;$NI125)&amp;IF(COUNTIF($RK125:$RN125,"Certeiro")&gt;0,"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COUNTIF($RK125:$RN125,"Longe")+3*COUNTIF($RK125:$RN125,"Muito Longe")</f>
        <v/>
      </c>
      <c r="QG125" s="161">
        <f>COUNTIF($RK125:$RN125,"Maior")+3*COUNTIF($RK125:$RN125,"Muito Maior")</f>
        <v/>
      </c>
      <c r="QH125" s="161">
        <f>IF($NJ125=0,0,CHOOSE(1+INDEX($AC$2:$AC$11,$NJ125),0,$QF125,$QG125,$QF125+$QG125))</f>
        <v/>
      </c>
      <c r="QI125" s="161">
        <f>IF($NJ125=0,0,CHOOSE(1+INDEX($AD$2:$AD$11,$NJ125),0,$QF125,$QG125,$QF125+$QG125))</f>
        <v/>
      </c>
      <c r="QJ125" s="161">
        <f>IF(OR($ND125=0,$NJ125=0),"",INDEX($AI$2:$AN$41,($NJ125-1)*4+IF($MS125=0,1,IF($MS125&lt;=5,2,IF($MS125=6,3,4))),1+MIN(5,$QH125))&amp;INDEX($AO$2:$AT$41,($NJ125-1)*4+IF($MS125=0,1,IF($MS125&lt;=5,2,IF($MS125=6,3,4))),1+MIN(5,$QI125))&amp;IF(INDEX($AE$2:$AE$11,$NJ125)=1,IF(COUNTIF($RK125:$RN125,"Mais Um")&gt;0," · +"&amp;COUNTIF($RK125:$RN125,"Mais Um")&amp;IF(COUNTIF($RK125:$RN125,"Mais Um")&gt;1," alvos"," alvo"),"")&amp;IF(COUNTIF($RK125:$RN125,"Rajada")&gt;0,IF($MS125=0,"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c r="RK125">
        <f>IF($MX125="","",IFERROR(VLOOKUP(SUBSTITUTE(SUBSTITUTE(SUBSTITUTE($MX125,"~","~~"),"*","~*"),"?","~?"),'DADOS_MELHORIAS'!$O$2:$X$113,10,FALSE),$MX125))</f>
        <v/>
      </c>
      <c r="RL125">
        <f>IF($MY125="","",IFERROR(VLOOKUP(SUBSTITUTE(SUBSTITUTE(SUBSTITUTE($MY125,"~","~~"),"*","~*"),"?","~?"),'DADOS_MELHORIAS'!$O$2:$X$113,10,FALSE),$MY125))</f>
        <v/>
      </c>
      <c r="RM125">
        <f>IF($MZ125="","",IFERROR(VLOOKUP(SUBSTITUTE(SUBSTITUTE(SUBSTITUTE($MZ125,"~","~~"),"*","~*"),"?","~?"),'DADOS_MELHORIAS'!$O$2:$X$113,10,FALSE),$MZ125))</f>
        <v/>
      </c>
      <c r="RN125">
        <f>IF($NA125="","",IFERROR(VLOOKUP(SUBSTITUTE(SUBSTITUTE(SUBSTITUTE($NA125,"~","~~"),"*","~*"),"?","~?"),'DADOS_MELHORIAS'!$O$2:$X$113,10,FALSE),$NA125))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IFERROR(MATCH($MU126,$V$2:$V$11,0),0)</f>
        <v/>
      </c>
      <c r="NK126" s="161">
        <f>IFERROR(VLOOKUP(SUBSTITUTE(SUBSTITUTE(SUBSTITUTE($MX126,"~","~~"),"*","~*"),"?","~?"),'DADOS_MELHORIAS'!$AG$2:$AL$113,2,FALSE),"")</f>
        <v/>
      </c>
      <c r="NL126" s="161">
        <f>IFERROR(VLOOKUP(SUBSTITUTE(SUBSTITUTE(SUBSTITUTE($MY126,"~","~~"),"*","~*"),"?","~?"),'DADOS_MELHORIAS'!$AG$2:$AL$113,2,FALSE),"")</f>
        <v/>
      </c>
      <c r="NM126" s="161">
        <f>IFERROR(VLOOKUP(SUBSTITUTE(SUBSTITUTE(SUBSTITUTE($MZ126,"~","~~"),"*","~*"),"?","~?"),'DADOS_MELHORIAS'!$AG$2:$AL$113,2,FALSE),"")</f>
        <v/>
      </c>
      <c r="NN126" s="161">
        <f>IFERROR(VLOOKUP(SUBSTITUTE(SUBSTITUTE(SUBSTITUTE($NA126,"~","~~"),"*","~*"),"?","~?"),'DADOS_MELHORIAS'!$AG$2:$AL$113,2,FALSE),"")</f>
        <v/>
      </c>
      <c r="NO126" s="161">
        <f>IFERROR(VLOOKUP(SUBSTITUTE(SUBSTITUTE(SUBSTITUTE($MX126,"~","~~"),"*","~*"),"?","~?"),'DADOS_MELHORIAS'!$AG$2:$AL$113,3,FALSE),0)</f>
        <v/>
      </c>
      <c r="NP126" s="161">
        <f>IFERROR(VLOOKUP(SUBSTITUTE(SUBSTITUTE(SUBSTITUTE($MY126,"~","~~"),"*","~*"),"?","~?"),'DADOS_MELHORIAS'!$AG$2:$AL$113,3,FALSE),0)</f>
        <v/>
      </c>
      <c r="NQ126" s="161">
        <f>IFERROR(VLOOKUP(SUBSTITUTE(SUBSTITUTE(SUBSTITUTE($MZ126,"~","~~"),"*","~*"),"?","~?"),'DADOS_MELHORIAS'!$AG$2:$AL$113,3,FALSE),0)</f>
        <v/>
      </c>
      <c r="NR126" s="161">
        <f>IFERROR(VLOOKUP(SUBSTITUTE(SUBSTITUTE(SUBSTITUTE($NA126,"~","~~"),"*","~*"),"?","~?"),'DADOS_MELHORIAS'!$AG$2:$AL$113,3,FALSE),0)</f>
        <v/>
      </c>
      <c r="NS126" s="161">
        <f>IF($MS126=0,0,IF($NJ126=0,0,INDEX($X$2:$X$11,$NJ126)))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IF($NJ126=0,0,IF(INDEX($W$2:$W$11,$NJ126)="",0,IF((COUNTIF(INDEX($EL$2:$EP$13,$MO126,0),INDEX($W$2:$W$11,$NJ126))+COUNTIF(INDEX($QV$2:$QY$13,$MO126,0),INDEX($W$2:$W$11,$NJ126)))=0,1,0)))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SUBSTITUTE(SUBSTITUTE(SUBSTITUTE($MX126,"~","~~"),"*","~*"),"?","~?"),'DADOS_MELHORIAS'!$AG$2:$AL$113,4,FALSE),0)+IFERROR(VLOOKUP(SUBSTITUTE(SUBSTITUTE(SUBSTITUTE($MY126,"~","~~"),"*","~*"),"?","~?"),'DADOS_MELHORIAS'!$AG$2:$AL$113,4,FALSE),0)+IFERROR(VLOOKUP(SUBSTITUTE(SUBSTITUTE(SUBSTITUTE($MZ126,"~","~~"),"*","~*"),"?","~?"),'DADOS_MELHORIAS'!$AG$2:$AL$113,4,FALSE),0)+IFERROR(VLOOKUP(SUBSTITUTE(SUBSTITUTE(SUBSTITUTE($NA126,"~","~~"),"*","~*"),"?","~?"),'DADOS_MELHORIAS'!$AG$2:$AL$113,4,FALSE),0)</f>
        <v/>
      </c>
      <c r="OD126" s="161">
        <f>IFERROR(VLOOKUP(SUBSTITUTE(SUBSTITUTE(SUBSTITUTE($MX126,"~","~~"),"*","~*"),"?","~?"),'DADOS_MELHORIAS'!$AG$2:$AL$113,6,FALSE),0)+IFERROR(VLOOKUP(SUBSTITUTE(SUBSTITUTE(SUBSTITUTE($MY126,"~","~~"),"*","~*"),"?","~?"),'DADOS_MELHORIAS'!$AG$2:$AL$113,6,FALSE),0)+IFERROR(VLOOKUP(SUBSTITUTE(SUBSTITUTE(SUBSTITUTE($MZ126,"~","~~"),"*","~*"),"?","~?"),'DADOS_MELHORIAS'!$AG$2:$AL$113,6,FALSE),0)+IFERROR(VLOOKUP(SUBSTITUTE(SUBSTITUTE(SUBSTITUTE($NA126,"~","~~"),"*","~*"),"?","~?"),'DADOS_MELHORIAS'!$AG$2:$AL$113,6,FALSE),0)</f>
        <v/>
      </c>
      <c r="OE126" s="161">
        <f>TEXTJOIN(", ",TRUE,IF(IFERROR(VLOOKUP(SUBSTITUTE(SUBSTITUTE(SUBSTITUTE($MX126,"~","~~"),"*","~*"),"?","~?"),'DADOS_MELHORIAS'!$AG$2:$AL$113,5,FALSE),0)=1,$MX126,""),IF(IFERROR(VLOOKUP(SUBSTITUTE(SUBSTITUTE(SUBSTITUTE($MY126,"~","~~"),"*","~*"),"?","~?"),'DADOS_MELHORIAS'!$AG$2:$AL$113,5,FALSE),0)=1,$MY126,""),IF(IFERROR(VLOOKUP(SUBSTITUTE(SUBSTITUTE(SUBSTITUTE($MZ126,"~","~~"),"*","~*"),"?","~?"),'DADOS_MELHORIAS'!$AG$2:$AL$113,5,FALSE),0)=1,$MZ126,""),IF(IFERROR(VLOOKUP(SUBSTITUTE(SUBSTITUTE(SUBSTITUTE($NA126,"~","~~"),"*","~*"),"?","~?"),'DADOS_MELHORIAS'!$AG$2:$AL$113,5,FALSE),0)=1,$NA126,""))</f>
        <v/>
      </c>
      <c r="OF126" s="161">
        <f>IF($NJ126=0,0,INDEX($Y$2:$Y$11,$NJ126))</f>
        <v/>
      </c>
      <c r="OG126" s="161">
        <f>IF($NJ126=0,0,INDEX($Z$2:$Z$11,$NJ126))</f>
        <v/>
      </c>
      <c r="OH126" s="161">
        <f>IF($NJ126=0,0,INDEX($AB$2:$AB$11,$NJ126))</f>
        <v/>
      </c>
      <c r="OI126" s="161">
        <f>IFERROR(VLOOKUP(SUBSTITUTE(SUBSTITUTE(SUBSTITUTE($NB126,"~","~~"),"*","~*"),"?","~?"),'DADOS_RESTRICOES'!$M$2:$Q$54,3,FALSE),0)</f>
        <v/>
      </c>
      <c r="OJ126" s="161">
        <f>IFERROR(VLOOKUP(SUBSTITUTE(SUBSTITUTE(SUBSTITUTE($NC126,"~","~~"),"*","~*"),"?","~?"),'DADOS_RESTRICOES'!$M$2:$Q$54,3,FALSE),0)</f>
        <v/>
      </c>
      <c r="OK126" s="161">
        <f>IFERROR(VLOOKUP(SUBSTITUTE(SUBSTITUTE(SUBSTITUTE($NB126,"~","~~"),"*","~*"),"?","~?"),'DADOS_RESTRICOES'!$M$2:$Q$54,2,FALSE),"")</f>
        <v/>
      </c>
      <c r="OL126" s="161">
        <f>IFERROR(VLOOKUP(SUBSTITUTE(SUBSTITUTE(SUBSTITUTE($NC126,"~","~~"),"*","~*"),"?","~?"),'DADOS_RESTRICOES'!$M$2:$Q$54,2,FALSE),"")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f>
        <v/>
      </c>
      <c r="OT126" s="161">
        <f>COUNTIF($OI126:$OJ126,2)+$OF126</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IF($MS126=0,0,(IF(COUNTIF($RK126:$RN126,"Salto")&gt;0,1,0)+IF(COUNTIF($RK126:$RN126,"Queima")&gt;0,1,0)+IF(COUNTIF($RK126:$RN126,"Estilhaço")&gt;0,1,0))*FLOOR($PD126/2,1))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SUBSTITUTE(SUBSTITUTE(SUBSTITUTE($NB126,"~","~~"),"*","~*"),"?","~?"),'DADOS_RESTRICOES'!$M$2:$Q$54,4,FALSE),0)+IFERROR(VLOOKUP(SUBSTITUTE(SUBSTITUTE(SUBSTITUTE($NC126,"~","~~"),"*","~*"),"?","~?"),'DADOS_RESTRICOES'!$M$2:$Q$54,4,FALSE),0)&gt;1,$OK126&amp;" e "&amp;$OL126&amp;" são as duas de frequência",""),IF(AND((COUNTIF($RK126:$RN126,"Rápido")+COUNTIF($OK126:$OL126,"Rápido"))&gt;0,(COUNTIF($MX126:$NA126,"Atrasar")+COUNTIF($OK126:$OL126,"Atrasar"))&gt;0),"Rápido não entra com Atrasar",""),IF(AND((COUNTIF($RK126:$RN126,"Reação")+COUNTIF($OK126:$OL126,"Reação"))&gt;0,(COUNTIF($RK126:$RN126,"Rápido")+COUNTIF($OK126:$OL126,"Rápido"))&gt;0),"Reação não entra com Rápido",""),IF(AND((COUNTIF($RK126:$RN126,"Reação")+COUNTIF($OK126:$OL126,"Reação"))&gt;0,(COUNTIF($RK126:$RN126,"Armado")+COUNTIF($OK126:$OL126,"Armado"))&gt;0),"Reação não entra com Armado",""),IF(AND((COUNTIF($RK126:$RN126,"Reação")+COUNTIF($OK126:$OL126,"Reação"))&gt;0,(COUNTIF($MX126:$NA126,"Atrasar")+COUNTIF($OK126:$OL126,"Atrasar"))&gt;0),"Reação não entra com Atrasar",""),IF(AND((COUNTIF($RK126:$RN126,"Reação")+COUNTIF($OK126:$OL126,"Reação"))&gt;0,(COUNTIF($MX126:$NA126,"Parado")+COUNTIF($OK126:$OL126,"Parado"))&gt;0),"Reação não entra com Parado",""),IF(AND((COUNTIF($MX126:$NA126,"Atrasar")+COUNTIF($OK126:$OL126,"Atrasar"))&gt;0,(COUNTIF($MX126:$NA126,"Parado")+COUNTIF($OK126:$OL126,"Parado"))&gt;0),"Atrasar não entra com Parado",""),IF(AND((COUNTIF($RK126:$RN126,"Armado")+COUNTIF($OK126:$OL126,"Armado"))&gt;0,(COUNTIF($MX126:$NA126,"Carregar")+COUNTIF($OK126:$OL126,"Carregar"))&gt;0),"Armado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Resistência",""),IF(AND(COUNTIF($RK126:$RN126,"Inescapável")&gt;0,OR($OU126&gt;1,$OV126&gt;0)),"Inescapável não aceita outra peça",""),IF(AND($MS126&gt;0,$PD126*IF(COUNTIF($RK126:$RN126,"Remate")&gt;0,1.25,1)+$PE126&gt;4*$MS126),($PD126*IF(COUNTIF($RK126:$RN126,"Remate")&gt;0,1.25,1)+$PE126)&amp;" dados somando repetições"&amp;IF(COUNTIF($RK126:$RN126,"Remate")&gt;0," e o Remate","")&amp;": o teto da Classe "&amp;$MS126&amp;" é "&amp;4*$MS126,""))),IF(AND($MX126&lt;&gt;"",COUNTIF('DADOS_MELHORIAS'!$O$2:$O$113,SUBSTITUTE(SUBSTITUTE(SUBSTITUTE($MX126,"~","~~"),"*","~*"),"?","~?"))=0),"Melhoria não cadastrada ou com erro: "&amp;$MX126,""),IF(AND($MY126&lt;&gt;"",COUNTIF('DADOS_MELHORIAS'!$O$2:$O$113,SUBSTITUTE(SUBSTITUTE(SUBSTITUTE($MY126,"~","~~"),"*","~*"),"?","~?"))=0),"Melhoria não cadastrada ou com erro: "&amp;$MY126,""),IF(AND($MZ126&lt;&gt;"",COUNTIF('DADOS_MELHORIAS'!$O$2:$O$113,SUBSTITUTE(SUBSTITUTE(SUBSTITUTE($MZ126,"~","~~"),"*","~*"),"?","~?"))=0),"Melhoria não cadastrada ou com erro: "&amp;$MZ126,""),IF(AND($NA126&lt;&gt;"",COUNTIF('DADOS_MELHORIAS'!$O$2:$O$113,SUBSTITUTE(SUBSTITUTE(SUBSTITUTE($NA126,"~","~~"),"*","~*"),"?","~?"))=0),"Melhoria não cadastrada ou com erro: "&amp;$NA126,""),IF(AND($NB126&lt;&gt;"",COUNTIF('DADOS_RESTRICOES'!$M$2:$M$54,SUBSTITUTE(SUBSTITUTE(SUBSTITUTE($NB126,"~","~~"),"*","~*"),"?","~?"))=0),"Restrição não cadastrada ou com erro: "&amp;$NB126,""),IF(AND($NC126&lt;&gt;"",COUNTIF('DADOS_RESTRICOES'!$M$2:$M$54,SUBSTITUTE(SUBSTITUTE(SUBSTITUTE($NC126,"~","~~"),"*","~*"),"?","~?"))=0),"Restrição não cadastrada ou com erro: "&amp;$NC126,"")))</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dela",IF(COUNTIF($OK126:$OL126,"Atrasar")&gt;0,"Sua Ação Completa",IF(COUNTIF($RK126:$RN126,"Rápido")&gt;0,"Sua Bônus",IF(COUNTIF($RK126:$RN126,"Reação")&gt;0,"Sua Reação","Sua Padrão")))&amp;" + a básica dela"&amp;IF(COUNTIF($RK126:$RN126,"Reação")&gt;0," e a coletiva","")&amp;IF(COUNTIF($OK126:$OL126,"Carregar")&gt;0," · em dois turnos","")))</f>
        <v/>
      </c>
      <c r="QC126" s="161">
        <f>IF($MW126&lt;&gt;"",$MW126,IF($NJ126=0,"",INDEX($AA$2:$AA$11,$NJ126)))</f>
        <v/>
      </c>
      <c r="QD126" s="161">
        <f>IF(OR($ND126=0,$NJ126=0),"",IF(COUNTIF($RK126:$RN126,"Inescapável")&gt;0,"Automático",IF($QC126="Ataque",IF($NH126="","Ataque","Ataque "&amp;IF(($NH126+2*IF(COUNTIF($RK126:$RN126,"Precisão")&gt;0,1,0))&gt;=0,"+","−")&amp;ABS(($NH126+2*IF(COUNTIF($RK126:$RN126,"Precisão")&gt;0,1,0))))&amp;IF($OD126&gt;0," · TR"&amp;IF($NI126="",""," CD "&amp;$NI126),""),IF(LEFT($QC126,2)="TR",$QC126&amp;IF($NI126="",""," · CD "&amp;$NI126)&amp;IF(COUNTIF($RK126:$RN126,"Certeiro")&gt;0,"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COUNTIF($RK126:$RN126,"Longe")+3*COUNTIF($RK126:$RN126,"Muito Longe")</f>
        <v/>
      </c>
      <c r="QG126" s="161">
        <f>COUNTIF($RK126:$RN126,"Maior")+3*COUNTIF($RK126:$RN126,"Muito Maior")</f>
        <v/>
      </c>
      <c r="QH126" s="161">
        <f>IF($NJ126=0,0,CHOOSE(1+INDEX($AC$2:$AC$11,$NJ126),0,$QF126,$QG126,$QF126+$QG126))</f>
        <v/>
      </c>
      <c r="QI126" s="161">
        <f>IF($NJ126=0,0,CHOOSE(1+INDEX($AD$2:$AD$11,$NJ126),0,$QF126,$QG126,$QF126+$QG126))</f>
        <v/>
      </c>
      <c r="QJ126" s="161">
        <f>IF(OR($ND126=0,$NJ126=0),"",INDEX($AI$2:$AN$41,($NJ126-1)*4+IF($MS126=0,1,IF($MS126&lt;=5,2,IF($MS126=6,3,4))),1+MIN(5,$QH126))&amp;INDEX($AO$2:$AT$41,($NJ126-1)*4+IF($MS126=0,1,IF($MS126&lt;=5,2,IF($MS126=6,3,4))),1+MIN(5,$QI126))&amp;IF(INDEX($AE$2:$AE$11,$NJ126)=1,IF(COUNTIF($RK126:$RN126,"Mais Um")&gt;0," · +"&amp;COUNTIF($RK126:$RN126,"Mais Um")&amp;IF(COUNTIF($RK126:$RN126,"Mais Um")&gt;1," alvos"," alvo"),"")&amp;IF(COUNTIF($RK126:$RN126,"Rajada")&gt;0,IF($MS126=0,"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c r="RK126">
        <f>IF($MX126="","",IFERROR(VLOOKUP(SUBSTITUTE(SUBSTITUTE(SUBSTITUTE($MX126,"~","~~"),"*","~*"),"?","~?"),'DADOS_MELHORIAS'!$O$2:$X$113,10,FALSE),$MX126))</f>
        <v/>
      </c>
      <c r="RL126">
        <f>IF($MY126="","",IFERROR(VLOOKUP(SUBSTITUTE(SUBSTITUTE(SUBSTITUTE($MY126,"~","~~"),"*","~*"),"?","~?"),'DADOS_MELHORIAS'!$O$2:$X$113,10,FALSE),$MY126))</f>
        <v/>
      </c>
      <c r="RM126">
        <f>IF($MZ126="","",IFERROR(VLOOKUP(SUBSTITUTE(SUBSTITUTE(SUBSTITUTE($MZ126,"~","~~"),"*","~*"),"?","~?"),'DADOS_MELHORIAS'!$O$2:$X$113,10,FALSE),$MZ126))</f>
        <v/>
      </c>
      <c r="RN126">
        <f>IF($NA126="","",IFERROR(VLOOKUP(SUBSTITUTE(SUBSTITUTE(SUBSTITUTE($NA126,"~","~~"),"*","~*"),"?","~?"),'DADOS_MELHORIAS'!$O$2:$X$113,10,FALSE),$NA126))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IFERROR(MATCH($MU127,$V$2:$V$11,0),0)</f>
        <v/>
      </c>
      <c r="NK127" s="161">
        <f>IFERROR(VLOOKUP(SUBSTITUTE(SUBSTITUTE(SUBSTITUTE($MX127,"~","~~"),"*","~*"),"?","~?"),'DADOS_MELHORIAS'!$AG$2:$AL$113,2,FALSE),"")</f>
        <v/>
      </c>
      <c r="NL127" s="161">
        <f>IFERROR(VLOOKUP(SUBSTITUTE(SUBSTITUTE(SUBSTITUTE($MY127,"~","~~"),"*","~*"),"?","~?"),'DADOS_MELHORIAS'!$AG$2:$AL$113,2,FALSE),"")</f>
        <v/>
      </c>
      <c r="NM127" s="161">
        <f>IFERROR(VLOOKUP(SUBSTITUTE(SUBSTITUTE(SUBSTITUTE($MZ127,"~","~~"),"*","~*"),"?","~?"),'DADOS_MELHORIAS'!$AG$2:$AL$113,2,FALSE),"")</f>
        <v/>
      </c>
      <c r="NN127" s="161">
        <f>IFERROR(VLOOKUP(SUBSTITUTE(SUBSTITUTE(SUBSTITUTE($NA127,"~","~~"),"*","~*"),"?","~?"),'DADOS_MELHORIAS'!$AG$2:$AL$113,2,FALSE),"")</f>
        <v/>
      </c>
      <c r="NO127" s="161">
        <f>IFERROR(VLOOKUP(SUBSTITUTE(SUBSTITUTE(SUBSTITUTE($MX127,"~","~~"),"*","~*"),"?","~?"),'DADOS_MELHORIAS'!$AG$2:$AL$113,3,FALSE),0)</f>
        <v/>
      </c>
      <c r="NP127" s="161">
        <f>IFERROR(VLOOKUP(SUBSTITUTE(SUBSTITUTE(SUBSTITUTE($MY127,"~","~~"),"*","~*"),"?","~?"),'DADOS_MELHORIAS'!$AG$2:$AL$113,3,FALSE),0)</f>
        <v/>
      </c>
      <c r="NQ127" s="161">
        <f>IFERROR(VLOOKUP(SUBSTITUTE(SUBSTITUTE(SUBSTITUTE($MZ127,"~","~~"),"*","~*"),"?","~?"),'DADOS_MELHORIAS'!$AG$2:$AL$113,3,FALSE),0)</f>
        <v/>
      </c>
      <c r="NR127" s="161">
        <f>IFERROR(VLOOKUP(SUBSTITUTE(SUBSTITUTE(SUBSTITUTE($NA127,"~","~~"),"*","~*"),"?","~?"),'DADOS_MELHORIAS'!$AG$2:$AL$113,3,FALSE),0)</f>
        <v/>
      </c>
      <c r="NS127" s="161">
        <f>IF($MS127=0,0,IF($NJ127=0,0,INDEX($X$2:$X$11,$NJ127)))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IF($NJ127=0,0,IF(INDEX($W$2:$W$11,$NJ127)="",0,IF((COUNTIF(INDEX($EL$2:$EP$13,$MO127,0),INDEX($W$2:$W$11,$NJ127))+COUNTIF(INDEX($QV$2:$QY$13,$MO127,0),INDEX($W$2:$W$11,$NJ127)))=0,1,0)))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SUBSTITUTE(SUBSTITUTE(SUBSTITUTE($MX127,"~","~~"),"*","~*"),"?","~?"),'DADOS_MELHORIAS'!$AG$2:$AL$113,4,FALSE),0)+IFERROR(VLOOKUP(SUBSTITUTE(SUBSTITUTE(SUBSTITUTE($MY127,"~","~~"),"*","~*"),"?","~?"),'DADOS_MELHORIAS'!$AG$2:$AL$113,4,FALSE),0)+IFERROR(VLOOKUP(SUBSTITUTE(SUBSTITUTE(SUBSTITUTE($MZ127,"~","~~"),"*","~*"),"?","~?"),'DADOS_MELHORIAS'!$AG$2:$AL$113,4,FALSE),0)+IFERROR(VLOOKUP(SUBSTITUTE(SUBSTITUTE(SUBSTITUTE($NA127,"~","~~"),"*","~*"),"?","~?"),'DADOS_MELHORIAS'!$AG$2:$AL$113,4,FALSE),0)</f>
        <v/>
      </c>
      <c r="OD127" s="161">
        <f>IFERROR(VLOOKUP(SUBSTITUTE(SUBSTITUTE(SUBSTITUTE($MX127,"~","~~"),"*","~*"),"?","~?"),'DADOS_MELHORIAS'!$AG$2:$AL$113,6,FALSE),0)+IFERROR(VLOOKUP(SUBSTITUTE(SUBSTITUTE(SUBSTITUTE($MY127,"~","~~"),"*","~*"),"?","~?"),'DADOS_MELHORIAS'!$AG$2:$AL$113,6,FALSE),0)+IFERROR(VLOOKUP(SUBSTITUTE(SUBSTITUTE(SUBSTITUTE($MZ127,"~","~~"),"*","~*"),"?","~?"),'DADOS_MELHORIAS'!$AG$2:$AL$113,6,FALSE),0)+IFERROR(VLOOKUP(SUBSTITUTE(SUBSTITUTE(SUBSTITUTE($NA127,"~","~~"),"*","~*"),"?","~?"),'DADOS_MELHORIAS'!$AG$2:$AL$113,6,FALSE),0)</f>
        <v/>
      </c>
      <c r="OE127" s="161">
        <f>TEXTJOIN(", ",TRUE,IF(IFERROR(VLOOKUP(SUBSTITUTE(SUBSTITUTE(SUBSTITUTE($MX127,"~","~~"),"*","~*"),"?","~?"),'DADOS_MELHORIAS'!$AG$2:$AL$113,5,FALSE),0)=1,$MX127,""),IF(IFERROR(VLOOKUP(SUBSTITUTE(SUBSTITUTE(SUBSTITUTE($MY127,"~","~~"),"*","~*"),"?","~?"),'DADOS_MELHORIAS'!$AG$2:$AL$113,5,FALSE),0)=1,$MY127,""),IF(IFERROR(VLOOKUP(SUBSTITUTE(SUBSTITUTE(SUBSTITUTE($MZ127,"~","~~"),"*","~*"),"?","~?"),'DADOS_MELHORIAS'!$AG$2:$AL$113,5,FALSE),0)=1,$MZ127,""),IF(IFERROR(VLOOKUP(SUBSTITUTE(SUBSTITUTE(SUBSTITUTE($NA127,"~","~~"),"*","~*"),"?","~?"),'DADOS_MELHORIAS'!$AG$2:$AL$113,5,FALSE),0)=1,$NA127,""))</f>
        <v/>
      </c>
      <c r="OF127" s="161">
        <f>IF($NJ127=0,0,INDEX($Y$2:$Y$11,$NJ127))</f>
        <v/>
      </c>
      <c r="OG127" s="161">
        <f>IF($NJ127=0,0,INDEX($Z$2:$Z$11,$NJ127))</f>
        <v/>
      </c>
      <c r="OH127" s="161">
        <f>IF($NJ127=0,0,INDEX($AB$2:$AB$11,$NJ127))</f>
        <v/>
      </c>
      <c r="OI127" s="161">
        <f>IFERROR(VLOOKUP(SUBSTITUTE(SUBSTITUTE(SUBSTITUTE($NB127,"~","~~"),"*","~*"),"?","~?"),'DADOS_RESTRICOES'!$M$2:$Q$54,3,FALSE),0)</f>
        <v/>
      </c>
      <c r="OJ127" s="161">
        <f>IFERROR(VLOOKUP(SUBSTITUTE(SUBSTITUTE(SUBSTITUTE($NC127,"~","~~"),"*","~*"),"?","~?"),'DADOS_RESTRICOES'!$M$2:$Q$54,3,FALSE),0)</f>
        <v/>
      </c>
      <c r="OK127" s="161">
        <f>IFERROR(VLOOKUP(SUBSTITUTE(SUBSTITUTE(SUBSTITUTE($NB127,"~","~~"),"*","~*"),"?","~?"),'DADOS_RESTRICOES'!$M$2:$Q$54,2,FALSE),"")</f>
        <v/>
      </c>
      <c r="OL127" s="161">
        <f>IFERROR(VLOOKUP(SUBSTITUTE(SUBSTITUTE(SUBSTITUTE($NC127,"~","~~"),"*","~*"),"?","~?"),'DADOS_RESTRICOES'!$M$2:$Q$54,2,FALSE),"")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f>
        <v/>
      </c>
      <c r="OT127" s="161">
        <f>COUNTIF($OI127:$OJ127,2)+$OF127</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IF($MS127=0,0,(IF(COUNTIF($RK127:$RN127,"Salto")&gt;0,1,0)+IF(COUNTIF($RK127:$RN127,"Queima")&gt;0,1,0)+IF(COUNTIF($RK127:$RN127,"Estilhaço")&gt;0,1,0))*FLOOR($PD127/2,1))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SUBSTITUTE(SUBSTITUTE(SUBSTITUTE($NB127,"~","~~"),"*","~*"),"?","~?"),'DADOS_RESTRICOES'!$M$2:$Q$54,4,FALSE),0)+IFERROR(VLOOKUP(SUBSTITUTE(SUBSTITUTE(SUBSTITUTE($NC127,"~","~~"),"*","~*"),"?","~?"),'DADOS_RESTRICOES'!$M$2:$Q$54,4,FALSE),0)&gt;1,$OK127&amp;" e "&amp;$OL127&amp;" são as duas de frequência",""),IF(AND((COUNTIF($RK127:$RN127,"Rápido")+COUNTIF($OK127:$OL127,"Rápido"))&gt;0,(COUNTIF($MX127:$NA127,"Atrasar")+COUNTIF($OK127:$OL127,"Atrasar"))&gt;0),"Rápido não entra com Atrasar",""),IF(AND((COUNTIF($RK127:$RN127,"Reação")+COUNTIF($OK127:$OL127,"Reação"))&gt;0,(COUNTIF($RK127:$RN127,"Rápido")+COUNTIF($OK127:$OL127,"Rápido"))&gt;0),"Reação não entra com Rápido",""),IF(AND((COUNTIF($RK127:$RN127,"Reação")+COUNTIF($OK127:$OL127,"Reação"))&gt;0,(COUNTIF($RK127:$RN127,"Armado")+COUNTIF($OK127:$OL127,"Armado"))&gt;0),"Reação não entra com Armado",""),IF(AND((COUNTIF($RK127:$RN127,"Reação")+COUNTIF($OK127:$OL127,"Reação"))&gt;0,(COUNTIF($MX127:$NA127,"Atrasar")+COUNTIF($OK127:$OL127,"Atrasar"))&gt;0),"Reação não entra com Atrasar",""),IF(AND((COUNTIF($RK127:$RN127,"Reação")+COUNTIF($OK127:$OL127,"Reação"))&gt;0,(COUNTIF($MX127:$NA127,"Parado")+COUNTIF($OK127:$OL127,"Parado"))&gt;0),"Reação não entra com Parado",""),IF(AND((COUNTIF($MX127:$NA127,"Atrasar")+COUNTIF($OK127:$OL127,"Atrasar"))&gt;0,(COUNTIF($MX127:$NA127,"Parado")+COUNTIF($OK127:$OL127,"Parado"))&gt;0),"Atrasar não entra com Parado",""),IF(AND((COUNTIF($RK127:$RN127,"Armado")+COUNTIF($OK127:$OL127,"Armado"))&gt;0,(COUNTIF($MX127:$NA127,"Carregar")+COUNTIF($OK127:$OL127,"Carregar"))&gt;0),"Armado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Resistência",""),IF(AND(COUNTIF($RK127:$RN127,"Inescapável")&gt;0,OR($OU127&gt;1,$OV127&gt;0)),"Inescapável não aceita outra peça",""),IF(AND($MS127&gt;0,$PD127*IF(COUNTIF($RK127:$RN127,"Remate")&gt;0,1.25,1)+$PE127&gt;4*$MS127),($PD127*IF(COUNTIF($RK127:$RN127,"Remate")&gt;0,1.25,1)+$PE127)&amp;" dados somando repetições"&amp;IF(COUNTIF($RK127:$RN127,"Remate")&gt;0," e o Remate","")&amp;": o teto da Classe "&amp;$MS127&amp;" é "&amp;4*$MS127,""))),IF(AND($MX127&lt;&gt;"",COUNTIF('DADOS_MELHORIAS'!$O$2:$O$113,SUBSTITUTE(SUBSTITUTE(SUBSTITUTE($MX127,"~","~~"),"*","~*"),"?","~?"))=0),"Melhoria não cadastrada ou com erro: "&amp;$MX127,""),IF(AND($MY127&lt;&gt;"",COUNTIF('DADOS_MELHORIAS'!$O$2:$O$113,SUBSTITUTE(SUBSTITUTE(SUBSTITUTE($MY127,"~","~~"),"*","~*"),"?","~?"))=0),"Melhoria não cadastrada ou com erro: "&amp;$MY127,""),IF(AND($MZ127&lt;&gt;"",COUNTIF('DADOS_MELHORIAS'!$O$2:$O$113,SUBSTITUTE(SUBSTITUTE(SUBSTITUTE($MZ127,"~","~~"),"*","~*"),"?","~?"))=0),"Melhoria não cadastrada ou com erro: "&amp;$MZ127,""),IF(AND($NA127&lt;&gt;"",COUNTIF('DADOS_MELHORIAS'!$O$2:$O$113,SUBSTITUTE(SUBSTITUTE(SUBSTITUTE($NA127,"~","~~"),"*","~*"),"?","~?"))=0),"Melhoria não cadastrada ou com erro: "&amp;$NA127,""),IF(AND($NB127&lt;&gt;"",COUNTIF('DADOS_RESTRICOES'!$M$2:$M$54,SUBSTITUTE(SUBSTITUTE(SUBSTITUTE($NB127,"~","~~"),"*","~*"),"?","~?"))=0),"Restrição não cadastrada ou com erro: "&amp;$NB127,""),IF(AND($NC127&lt;&gt;"",COUNTIF('DADOS_RESTRICOES'!$M$2:$M$54,SUBSTITUTE(SUBSTITUTE(SUBSTITUTE($NC127,"~","~~"),"*","~*"),"?","~?"))=0),"Restrição não cadastrada ou com erro: "&amp;$NC127,"")))</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dela",IF(COUNTIF($OK127:$OL127,"Atrasar")&gt;0,"Sua Ação Completa",IF(COUNTIF($RK127:$RN127,"Rápido")&gt;0,"Sua Bônus",IF(COUNTIF($RK127:$RN127,"Reação")&gt;0,"Sua Reação","Sua Padrão")))&amp;" + a básica dela"&amp;IF(COUNTIF($RK127:$RN127,"Reação")&gt;0," e a coletiva","")&amp;IF(COUNTIF($OK127:$OL127,"Carregar")&gt;0," · em dois turnos","")))</f>
        <v/>
      </c>
      <c r="QC127" s="161">
        <f>IF($MW127&lt;&gt;"",$MW127,IF($NJ127=0,"",INDEX($AA$2:$AA$11,$NJ127)))</f>
        <v/>
      </c>
      <c r="QD127" s="161">
        <f>IF(OR($ND127=0,$NJ127=0),"",IF(COUNTIF($RK127:$RN127,"Inescapável")&gt;0,"Automático",IF($QC127="Ataque",IF($NH127="","Ataque","Ataque "&amp;IF(($NH127+2*IF(COUNTIF($RK127:$RN127,"Precisão")&gt;0,1,0))&gt;=0,"+","−")&amp;ABS(($NH127+2*IF(COUNTIF($RK127:$RN127,"Precisão")&gt;0,1,0))))&amp;IF($OD127&gt;0," · TR"&amp;IF($NI127="",""," CD "&amp;$NI127),""),IF(LEFT($QC127,2)="TR",$QC127&amp;IF($NI127="",""," · CD "&amp;$NI127)&amp;IF(COUNTIF($RK127:$RN127,"Certeiro")&gt;0,"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COUNTIF($RK127:$RN127,"Longe")+3*COUNTIF($RK127:$RN127,"Muito Longe")</f>
        <v/>
      </c>
      <c r="QG127" s="161">
        <f>COUNTIF($RK127:$RN127,"Maior")+3*COUNTIF($RK127:$RN127,"Muito Maior")</f>
        <v/>
      </c>
      <c r="QH127" s="161">
        <f>IF($NJ127=0,0,CHOOSE(1+INDEX($AC$2:$AC$11,$NJ127),0,$QF127,$QG127,$QF127+$QG127))</f>
        <v/>
      </c>
      <c r="QI127" s="161">
        <f>IF($NJ127=0,0,CHOOSE(1+INDEX($AD$2:$AD$11,$NJ127),0,$QF127,$QG127,$QF127+$QG127))</f>
        <v/>
      </c>
      <c r="QJ127" s="161">
        <f>IF(OR($ND127=0,$NJ127=0),"",INDEX($AI$2:$AN$41,($NJ127-1)*4+IF($MS127=0,1,IF($MS127&lt;=5,2,IF($MS127=6,3,4))),1+MIN(5,$QH127))&amp;INDEX($AO$2:$AT$41,($NJ127-1)*4+IF($MS127=0,1,IF($MS127&lt;=5,2,IF($MS127=6,3,4))),1+MIN(5,$QI127))&amp;IF(INDEX($AE$2:$AE$11,$NJ127)=1,IF(COUNTIF($RK127:$RN127,"Mais Um")&gt;0," · +"&amp;COUNTIF($RK127:$RN127,"Mais Um")&amp;IF(COUNTIF($RK127:$RN127,"Mais Um")&gt;1," alvos"," alvo"),"")&amp;IF(COUNTIF($RK127:$RN127,"Rajada")&gt;0,IF($MS127=0,"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c r="RK127">
        <f>IF($MX127="","",IFERROR(VLOOKUP(SUBSTITUTE(SUBSTITUTE(SUBSTITUTE($MX127,"~","~~"),"*","~*"),"?","~?"),'DADOS_MELHORIAS'!$O$2:$X$113,10,FALSE),$MX127))</f>
        <v/>
      </c>
      <c r="RL127">
        <f>IF($MY127="","",IFERROR(VLOOKUP(SUBSTITUTE(SUBSTITUTE(SUBSTITUTE($MY127,"~","~~"),"*","~*"),"?","~?"),'DADOS_MELHORIAS'!$O$2:$X$113,10,FALSE),$MY127))</f>
        <v/>
      </c>
      <c r="RM127">
        <f>IF($MZ127="","",IFERROR(VLOOKUP(SUBSTITUTE(SUBSTITUTE(SUBSTITUTE($MZ127,"~","~~"),"*","~*"),"?","~?"),'DADOS_MELHORIAS'!$O$2:$X$113,10,FALSE),$MZ127))</f>
        <v/>
      </c>
      <c r="RN127">
        <f>IF($NA127="","",IFERROR(VLOOKUP(SUBSTITUTE(SUBSTITUTE(SUBSTITUTE($NA127,"~","~~"),"*","~*"),"?","~?"),'DADOS_MELHORIAS'!$O$2:$X$113,10,FALSE),$NA127))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IFERROR(MATCH($MU128,$V$2:$V$11,0),0)</f>
        <v/>
      </c>
      <c r="NK128" s="161">
        <f>IFERROR(VLOOKUP(SUBSTITUTE(SUBSTITUTE(SUBSTITUTE($MX128,"~","~~"),"*","~*"),"?","~?"),'DADOS_MELHORIAS'!$AG$2:$AL$113,2,FALSE),"")</f>
        <v/>
      </c>
      <c r="NL128" s="161">
        <f>IFERROR(VLOOKUP(SUBSTITUTE(SUBSTITUTE(SUBSTITUTE($MY128,"~","~~"),"*","~*"),"?","~?"),'DADOS_MELHORIAS'!$AG$2:$AL$113,2,FALSE),"")</f>
        <v/>
      </c>
      <c r="NM128" s="161">
        <f>IFERROR(VLOOKUP(SUBSTITUTE(SUBSTITUTE(SUBSTITUTE($MZ128,"~","~~"),"*","~*"),"?","~?"),'DADOS_MELHORIAS'!$AG$2:$AL$113,2,FALSE),"")</f>
        <v/>
      </c>
      <c r="NN128" s="161">
        <f>IFERROR(VLOOKUP(SUBSTITUTE(SUBSTITUTE(SUBSTITUTE($NA128,"~","~~"),"*","~*"),"?","~?"),'DADOS_MELHORIAS'!$AG$2:$AL$113,2,FALSE),"")</f>
        <v/>
      </c>
      <c r="NO128" s="161">
        <f>IFERROR(VLOOKUP(SUBSTITUTE(SUBSTITUTE(SUBSTITUTE($MX128,"~","~~"),"*","~*"),"?","~?"),'DADOS_MELHORIAS'!$AG$2:$AL$113,3,FALSE),0)</f>
        <v/>
      </c>
      <c r="NP128" s="161">
        <f>IFERROR(VLOOKUP(SUBSTITUTE(SUBSTITUTE(SUBSTITUTE($MY128,"~","~~"),"*","~*"),"?","~?"),'DADOS_MELHORIAS'!$AG$2:$AL$113,3,FALSE),0)</f>
        <v/>
      </c>
      <c r="NQ128" s="161">
        <f>IFERROR(VLOOKUP(SUBSTITUTE(SUBSTITUTE(SUBSTITUTE($MZ128,"~","~~"),"*","~*"),"?","~?"),'DADOS_MELHORIAS'!$AG$2:$AL$113,3,FALSE),0)</f>
        <v/>
      </c>
      <c r="NR128" s="161">
        <f>IFERROR(VLOOKUP(SUBSTITUTE(SUBSTITUTE(SUBSTITUTE($NA128,"~","~~"),"*","~*"),"?","~?"),'DADOS_MELHORIAS'!$AG$2:$AL$113,3,FALSE),0)</f>
        <v/>
      </c>
      <c r="NS128" s="161">
        <f>IF($MS128=0,0,IF($NJ128=0,0,INDEX($X$2:$X$11,$NJ128)))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IF($NJ128=0,0,IF(INDEX($W$2:$W$11,$NJ128)="",0,IF((COUNTIF(INDEX($EL$2:$EP$13,$MO128,0),INDEX($W$2:$W$11,$NJ128))+COUNTIF(INDEX($QV$2:$QY$13,$MO128,0),INDEX($W$2:$W$11,$NJ128)))=0,1,0)))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SUBSTITUTE(SUBSTITUTE(SUBSTITUTE($MX128,"~","~~"),"*","~*"),"?","~?"),'DADOS_MELHORIAS'!$AG$2:$AL$113,4,FALSE),0)+IFERROR(VLOOKUP(SUBSTITUTE(SUBSTITUTE(SUBSTITUTE($MY128,"~","~~"),"*","~*"),"?","~?"),'DADOS_MELHORIAS'!$AG$2:$AL$113,4,FALSE),0)+IFERROR(VLOOKUP(SUBSTITUTE(SUBSTITUTE(SUBSTITUTE($MZ128,"~","~~"),"*","~*"),"?","~?"),'DADOS_MELHORIAS'!$AG$2:$AL$113,4,FALSE),0)+IFERROR(VLOOKUP(SUBSTITUTE(SUBSTITUTE(SUBSTITUTE($NA128,"~","~~"),"*","~*"),"?","~?"),'DADOS_MELHORIAS'!$AG$2:$AL$113,4,FALSE),0)</f>
        <v/>
      </c>
      <c r="OD128" s="161">
        <f>IFERROR(VLOOKUP(SUBSTITUTE(SUBSTITUTE(SUBSTITUTE($MX128,"~","~~"),"*","~*"),"?","~?"),'DADOS_MELHORIAS'!$AG$2:$AL$113,6,FALSE),0)+IFERROR(VLOOKUP(SUBSTITUTE(SUBSTITUTE(SUBSTITUTE($MY128,"~","~~"),"*","~*"),"?","~?"),'DADOS_MELHORIAS'!$AG$2:$AL$113,6,FALSE),0)+IFERROR(VLOOKUP(SUBSTITUTE(SUBSTITUTE(SUBSTITUTE($MZ128,"~","~~"),"*","~*"),"?","~?"),'DADOS_MELHORIAS'!$AG$2:$AL$113,6,FALSE),0)+IFERROR(VLOOKUP(SUBSTITUTE(SUBSTITUTE(SUBSTITUTE($NA128,"~","~~"),"*","~*"),"?","~?"),'DADOS_MELHORIAS'!$AG$2:$AL$113,6,FALSE),0)</f>
        <v/>
      </c>
      <c r="OE128" s="161">
        <f>TEXTJOIN(", ",TRUE,IF(IFERROR(VLOOKUP(SUBSTITUTE(SUBSTITUTE(SUBSTITUTE($MX128,"~","~~"),"*","~*"),"?","~?"),'DADOS_MELHORIAS'!$AG$2:$AL$113,5,FALSE),0)=1,$MX128,""),IF(IFERROR(VLOOKUP(SUBSTITUTE(SUBSTITUTE(SUBSTITUTE($MY128,"~","~~"),"*","~*"),"?","~?"),'DADOS_MELHORIAS'!$AG$2:$AL$113,5,FALSE),0)=1,$MY128,""),IF(IFERROR(VLOOKUP(SUBSTITUTE(SUBSTITUTE(SUBSTITUTE($MZ128,"~","~~"),"*","~*"),"?","~?"),'DADOS_MELHORIAS'!$AG$2:$AL$113,5,FALSE),0)=1,$MZ128,""),IF(IFERROR(VLOOKUP(SUBSTITUTE(SUBSTITUTE(SUBSTITUTE($NA128,"~","~~"),"*","~*"),"?","~?"),'DADOS_MELHORIAS'!$AG$2:$AL$113,5,FALSE),0)=1,$NA128,""))</f>
        <v/>
      </c>
      <c r="OF128" s="161">
        <f>IF($NJ128=0,0,INDEX($Y$2:$Y$11,$NJ128))</f>
        <v/>
      </c>
      <c r="OG128" s="161">
        <f>IF($NJ128=0,0,INDEX($Z$2:$Z$11,$NJ128))</f>
        <v/>
      </c>
      <c r="OH128" s="161">
        <f>IF($NJ128=0,0,INDEX($AB$2:$AB$11,$NJ128))</f>
        <v/>
      </c>
      <c r="OI128" s="161">
        <f>IFERROR(VLOOKUP(SUBSTITUTE(SUBSTITUTE(SUBSTITUTE($NB128,"~","~~"),"*","~*"),"?","~?"),'DADOS_RESTRICOES'!$M$2:$Q$54,3,FALSE),0)</f>
        <v/>
      </c>
      <c r="OJ128" s="161">
        <f>IFERROR(VLOOKUP(SUBSTITUTE(SUBSTITUTE(SUBSTITUTE($NC128,"~","~~"),"*","~*"),"?","~?"),'DADOS_RESTRICOES'!$M$2:$Q$54,3,FALSE),0)</f>
        <v/>
      </c>
      <c r="OK128" s="161">
        <f>IFERROR(VLOOKUP(SUBSTITUTE(SUBSTITUTE(SUBSTITUTE($NB128,"~","~~"),"*","~*"),"?","~?"),'DADOS_RESTRICOES'!$M$2:$Q$54,2,FALSE),"")</f>
        <v/>
      </c>
      <c r="OL128" s="161">
        <f>IFERROR(VLOOKUP(SUBSTITUTE(SUBSTITUTE(SUBSTITUTE($NC128,"~","~~"),"*","~*"),"?","~?"),'DADOS_RESTRICOES'!$M$2:$Q$54,2,FALSE),"")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f>
        <v/>
      </c>
      <c r="OT128" s="161">
        <f>COUNTIF($OI128:$OJ128,2)+$OF128</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IF($MS128=0,0,(IF(COUNTIF($RK128:$RN128,"Salto")&gt;0,1,0)+IF(COUNTIF($RK128:$RN128,"Queima")&gt;0,1,0)+IF(COUNTIF($RK128:$RN128,"Estilhaço")&gt;0,1,0))*FLOOR($PD128/2,1))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SUBSTITUTE(SUBSTITUTE(SUBSTITUTE($NB128,"~","~~"),"*","~*"),"?","~?"),'DADOS_RESTRICOES'!$M$2:$Q$54,4,FALSE),0)+IFERROR(VLOOKUP(SUBSTITUTE(SUBSTITUTE(SUBSTITUTE($NC128,"~","~~"),"*","~*"),"?","~?"),'DADOS_RESTRICOES'!$M$2:$Q$54,4,FALSE),0)&gt;1,$OK128&amp;" e "&amp;$OL128&amp;" são as duas de frequência",""),IF(AND((COUNTIF($RK128:$RN128,"Rápido")+COUNTIF($OK128:$OL128,"Rápido"))&gt;0,(COUNTIF($MX128:$NA128,"Atrasar")+COUNTIF($OK128:$OL128,"Atrasar"))&gt;0),"Rápido não entra com Atrasar",""),IF(AND((COUNTIF($RK128:$RN128,"Reação")+COUNTIF($OK128:$OL128,"Reação"))&gt;0,(COUNTIF($RK128:$RN128,"Rápido")+COUNTIF($OK128:$OL128,"Rápido"))&gt;0),"Reação não entra com Rápido",""),IF(AND((COUNTIF($RK128:$RN128,"Reação")+COUNTIF($OK128:$OL128,"Reação"))&gt;0,(COUNTIF($RK128:$RN128,"Armado")+COUNTIF($OK128:$OL128,"Armado"))&gt;0),"Reação não entra com Armado",""),IF(AND((COUNTIF($RK128:$RN128,"Reação")+COUNTIF($OK128:$OL128,"Reação"))&gt;0,(COUNTIF($MX128:$NA128,"Atrasar")+COUNTIF($OK128:$OL128,"Atrasar"))&gt;0),"Reação não entra com Atrasar",""),IF(AND((COUNTIF($RK128:$RN128,"Reação")+COUNTIF($OK128:$OL128,"Reação"))&gt;0,(COUNTIF($MX128:$NA128,"Parado")+COUNTIF($OK128:$OL128,"Parado"))&gt;0),"Reação não entra com Parado",""),IF(AND((COUNTIF($MX128:$NA128,"Atrasar")+COUNTIF($OK128:$OL128,"Atrasar"))&gt;0,(COUNTIF($MX128:$NA128,"Parado")+COUNTIF($OK128:$OL128,"Parado"))&gt;0),"Atrasar não entra com Parado",""),IF(AND((COUNTIF($RK128:$RN128,"Armado")+COUNTIF($OK128:$OL128,"Armado"))&gt;0,(COUNTIF($MX128:$NA128,"Carregar")+COUNTIF($OK128:$OL128,"Carregar"))&gt;0),"Armado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Resistência",""),IF(AND(COUNTIF($RK128:$RN128,"Inescapável")&gt;0,OR($OU128&gt;1,$OV128&gt;0)),"Inescapável não aceita outra peça",""),IF(AND($MS128&gt;0,$PD128*IF(COUNTIF($RK128:$RN128,"Remate")&gt;0,1.25,1)+$PE128&gt;4*$MS128),($PD128*IF(COUNTIF($RK128:$RN128,"Remate")&gt;0,1.25,1)+$PE128)&amp;" dados somando repetições"&amp;IF(COUNTIF($RK128:$RN128,"Remate")&gt;0," e o Remate","")&amp;": o teto da Classe "&amp;$MS128&amp;" é "&amp;4*$MS128,""))),IF(AND($MX128&lt;&gt;"",COUNTIF('DADOS_MELHORIAS'!$O$2:$O$113,SUBSTITUTE(SUBSTITUTE(SUBSTITUTE($MX128,"~","~~"),"*","~*"),"?","~?"))=0),"Melhoria não cadastrada ou com erro: "&amp;$MX128,""),IF(AND($MY128&lt;&gt;"",COUNTIF('DADOS_MELHORIAS'!$O$2:$O$113,SUBSTITUTE(SUBSTITUTE(SUBSTITUTE($MY128,"~","~~"),"*","~*"),"?","~?"))=0),"Melhoria não cadastrada ou com erro: "&amp;$MY128,""),IF(AND($MZ128&lt;&gt;"",COUNTIF('DADOS_MELHORIAS'!$O$2:$O$113,SUBSTITUTE(SUBSTITUTE(SUBSTITUTE($MZ128,"~","~~"),"*","~*"),"?","~?"))=0),"Melhoria não cadastrada ou com erro: "&amp;$MZ128,""),IF(AND($NA128&lt;&gt;"",COUNTIF('DADOS_MELHORIAS'!$O$2:$O$113,SUBSTITUTE(SUBSTITUTE(SUBSTITUTE($NA128,"~","~~"),"*","~*"),"?","~?"))=0),"Melhoria não cadastrada ou com erro: "&amp;$NA128,""),IF(AND($NB128&lt;&gt;"",COUNTIF('DADOS_RESTRICOES'!$M$2:$M$54,SUBSTITUTE(SUBSTITUTE(SUBSTITUTE($NB128,"~","~~"),"*","~*"),"?","~?"))=0),"Restrição não cadastrada ou com erro: "&amp;$NB128,""),IF(AND($NC128&lt;&gt;"",COUNTIF('DADOS_RESTRICOES'!$M$2:$M$54,SUBSTITUTE(SUBSTITUTE(SUBSTITUTE($NC128,"~","~~"),"*","~*"),"?","~?"))=0),"Restrição não cadastrada ou com erro: "&amp;$NC128,"")))</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dela",IF(COUNTIF($OK128:$OL128,"Atrasar")&gt;0,"Sua Ação Completa",IF(COUNTIF($RK128:$RN128,"Rápido")&gt;0,"Sua Bônus",IF(COUNTIF($RK128:$RN128,"Reação")&gt;0,"Sua Reação","Sua Padrão")))&amp;" + a básica dela"&amp;IF(COUNTIF($RK128:$RN128,"Reação")&gt;0," e a coletiva","")&amp;IF(COUNTIF($OK128:$OL128,"Carregar")&gt;0," · em dois turnos","")))</f>
        <v/>
      </c>
      <c r="QC128" s="161">
        <f>IF($MW128&lt;&gt;"",$MW128,IF($NJ128=0,"",INDEX($AA$2:$AA$11,$NJ128)))</f>
        <v/>
      </c>
      <c r="QD128" s="161">
        <f>IF(OR($ND128=0,$NJ128=0),"",IF(COUNTIF($RK128:$RN128,"Inescapável")&gt;0,"Automático",IF($QC128="Ataque",IF($NH128="","Ataque","Ataque "&amp;IF(($NH128+2*IF(COUNTIF($RK128:$RN128,"Precisão")&gt;0,1,0))&gt;=0,"+","−")&amp;ABS(($NH128+2*IF(COUNTIF($RK128:$RN128,"Precisão")&gt;0,1,0))))&amp;IF($OD128&gt;0," · TR"&amp;IF($NI128="",""," CD "&amp;$NI128),""),IF(LEFT($QC128,2)="TR",$QC128&amp;IF($NI128="",""," · CD "&amp;$NI128)&amp;IF(COUNTIF($RK128:$RN128,"Certeiro")&gt;0,"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COUNTIF($RK128:$RN128,"Longe")+3*COUNTIF($RK128:$RN128,"Muito Longe")</f>
        <v/>
      </c>
      <c r="QG128" s="161">
        <f>COUNTIF($RK128:$RN128,"Maior")+3*COUNTIF($RK128:$RN128,"Muito Maior")</f>
        <v/>
      </c>
      <c r="QH128" s="161">
        <f>IF($NJ128=0,0,CHOOSE(1+INDEX($AC$2:$AC$11,$NJ128),0,$QF128,$QG128,$QF128+$QG128))</f>
        <v/>
      </c>
      <c r="QI128" s="161">
        <f>IF($NJ128=0,0,CHOOSE(1+INDEX($AD$2:$AD$11,$NJ128),0,$QF128,$QG128,$QF128+$QG128))</f>
        <v/>
      </c>
      <c r="QJ128" s="161">
        <f>IF(OR($ND128=0,$NJ128=0),"",INDEX($AI$2:$AN$41,($NJ128-1)*4+IF($MS128=0,1,IF($MS128&lt;=5,2,IF($MS128=6,3,4))),1+MIN(5,$QH128))&amp;INDEX($AO$2:$AT$41,($NJ128-1)*4+IF($MS128=0,1,IF($MS128&lt;=5,2,IF($MS128=6,3,4))),1+MIN(5,$QI128))&amp;IF(INDEX($AE$2:$AE$11,$NJ128)=1,IF(COUNTIF($RK128:$RN128,"Mais Um")&gt;0," · +"&amp;COUNTIF($RK128:$RN128,"Mais Um")&amp;IF(COUNTIF($RK128:$RN128,"Mais Um")&gt;1," alvos"," alvo"),"")&amp;IF(COUNTIF($RK128:$RN128,"Rajada")&gt;0,IF($MS128=0,"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c r="RK128">
        <f>IF($MX128="","",IFERROR(VLOOKUP(SUBSTITUTE(SUBSTITUTE(SUBSTITUTE($MX128,"~","~~"),"*","~*"),"?","~?"),'DADOS_MELHORIAS'!$O$2:$X$113,10,FALSE),$MX128))</f>
        <v/>
      </c>
      <c r="RL128">
        <f>IF($MY128="","",IFERROR(VLOOKUP(SUBSTITUTE(SUBSTITUTE(SUBSTITUTE($MY128,"~","~~"),"*","~*"),"?","~?"),'DADOS_MELHORIAS'!$O$2:$X$113,10,FALSE),$MY128))</f>
        <v/>
      </c>
      <c r="RM128">
        <f>IF($MZ128="","",IFERROR(VLOOKUP(SUBSTITUTE(SUBSTITUTE(SUBSTITUTE($MZ128,"~","~~"),"*","~*"),"?","~?"),'DADOS_MELHORIAS'!$O$2:$X$113,10,FALSE),$MZ128))</f>
        <v/>
      </c>
      <c r="RN128">
        <f>IF($NA128="","",IFERROR(VLOOKUP(SUBSTITUTE(SUBSTITUTE(SUBSTITUTE($NA128,"~","~~"),"*","~*"),"?","~?"),'DADOS_MELHORIAS'!$O$2:$X$113,10,FALSE),$NA128))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IFERROR(MATCH($MU129,$V$2:$V$11,0),0)</f>
        <v/>
      </c>
      <c r="NK129" s="161">
        <f>IFERROR(VLOOKUP(SUBSTITUTE(SUBSTITUTE(SUBSTITUTE($MX129,"~","~~"),"*","~*"),"?","~?"),'DADOS_MELHORIAS'!$AG$2:$AL$113,2,FALSE),"")</f>
        <v/>
      </c>
      <c r="NL129" s="161">
        <f>IFERROR(VLOOKUP(SUBSTITUTE(SUBSTITUTE(SUBSTITUTE($MY129,"~","~~"),"*","~*"),"?","~?"),'DADOS_MELHORIAS'!$AG$2:$AL$113,2,FALSE),"")</f>
        <v/>
      </c>
      <c r="NM129" s="161">
        <f>IFERROR(VLOOKUP(SUBSTITUTE(SUBSTITUTE(SUBSTITUTE($MZ129,"~","~~"),"*","~*"),"?","~?"),'DADOS_MELHORIAS'!$AG$2:$AL$113,2,FALSE),"")</f>
        <v/>
      </c>
      <c r="NN129" s="161">
        <f>IFERROR(VLOOKUP(SUBSTITUTE(SUBSTITUTE(SUBSTITUTE($NA129,"~","~~"),"*","~*"),"?","~?"),'DADOS_MELHORIAS'!$AG$2:$AL$113,2,FALSE),"")</f>
        <v/>
      </c>
      <c r="NO129" s="161">
        <f>IFERROR(VLOOKUP(SUBSTITUTE(SUBSTITUTE(SUBSTITUTE($MX129,"~","~~"),"*","~*"),"?","~?"),'DADOS_MELHORIAS'!$AG$2:$AL$113,3,FALSE),0)</f>
        <v/>
      </c>
      <c r="NP129" s="161">
        <f>IFERROR(VLOOKUP(SUBSTITUTE(SUBSTITUTE(SUBSTITUTE($MY129,"~","~~"),"*","~*"),"?","~?"),'DADOS_MELHORIAS'!$AG$2:$AL$113,3,FALSE),0)</f>
        <v/>
      </c>
      <c r="NQ129" s="161">
        <f>IFERROR(VLOOKUP(SUBSTITUTE(SUBSTITUTE(SUBSTITUTE($MZ129,"~","~~"),"*","~*"),"?","~?"),'DADOS_MELHORIAS'!$AG$2:$AL$113,3,FALSE),0)</f>
        <v/>
      </c>
      <c r="NR129" s="161">
        <f>IFERROR(VLOOKUP(SUBSTITUTE(SUBSTITUTE(SUBSTITUTE($NA129,"~","~~"),"*","~*"),"?","~?"),'DADOS_MELHORIAS'!$AG$2:$AL$113,3,FALSE),0)</f>
        <v/>
      </c>
      <c r="NS129" s="161">
        <f>IF($MS129=0,0,IF($NJ129=0,0,INDEX($X$2:$X$11,$NJ129)))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IF($NJ129=0,0,IF(INDEX($W$2:$W$11,$NJ129)="",0,IF((COUNTIF(INDEX($EL$2:$EP$13,$MO129,0),INDEX($W$2:$W$11,$NJ129))+COUNTIF(INDEX($QV$2:$QY$13,$MO129,0),INDEX($W$2:$W$11,$NJ129)))=0,1,0)))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SUBSTITUTE(SUBSTITUTE(SUBSTITUTE($MX129,"~","~~"),"*","~*"),"?","~?"),'DADOS_MELHORIAS'!$AG$2:$AL$113,4,FALSE),0)+IFERROR(VLOOKUP(SUBSTITUTE(SUBSTITUTE(SUBSTITUTE($MY129,"~","~~"),"*","~*"),"?","~?"),'DADOS_MELHORIAS'!$AG$2:$AL$113,4,FALSE),0)+IFERROR(VLOOKUP(SUBSTITUTE(SUBSTITUTE(SUBSTITUTE($MZ129,"~","~~"),"*","~*"),"?","~?"),'DADOS_MELHORIAS'!$AG$2:$AL$113,4,FALSE),0)+IFERROR(VLOOKUP(SUBSTITUTE(SUBSTITUTE(SUBSTITUTE($NA129,"~","~~"),"*","~*"),"?","~?"),'DADOS_MELHORIAS'!$AG$2:$AL$113,4,FALSE),0)</f>
        <v/>
      </c>
      <c r="OD129" s="161">
        <f>IFERROR(VLOOKUP(SUBSTITUTE(SUBSTITUTE(SUBSTITUTE($MX129,"~","~~"),"*","~*"),"?","~?"),'DADOS_MELHORIAS'!$AG$2:$AL$113,6,FALSE),0)+IFERROR(VLOOKUP(SUBSTITUTE(SUBSTITUTE(SUBSTITUTE($MY129,"~","~~"),"*","~*"),"?","~?"),'DADOS_MELHORIAS'!$AG$2:$AL$113,6,FALSE),0)+IFERROR(VLOOKUP(SUBSTITUTE(SUBSTITUTE(SUBSTITUTE($MZ129,"~","~~"),"*","~*"),"?","~?"),'DADOS_MELHORIAS'!$AG$2:$AL$113,6,FALSE),0)+IFERROR(VLOOKUP(SUBSTITUTE(SUBSTITUTE(SUBSTITUTE($NA129,"~","~~"),"*","~*"),"?","~?"),'DADOS_MELHORIAS'!$AG$2:$AL$113,6,FALSE),0)</f>
        <v/>
      </c>
      <c r="OE129" s="161">
        <f>TEXTJOIN(", ",TRUE,IF(IFERROR(VLOOKUP(SUBSTITUTE(SUBSTITUTE(SUBSTITUTE($MX129,"~","~~"),"*","~*"),"?","~?"),'DADOS_MELHORIAS'!$AG$2:$AL$113,5,FALSE),0)=1,$MX129,""),IF(IFERROR(VLOOKUP(SUBSTITUTE(SUBSTITUTE(SUBSTITUTE($MY129,"~","~~"),"*","~*"),"?","~?"),'DADOS_MELHORIAS'!$AG$2:$AL$113,5,FALSE),0)=1,$MY129,""),IF(IFERROR(VLOOKUP(SUBSTITUTE(SUBSTITUTE(SUBSTITUTE($MZ129,"~","~~"),"*","~*"),"?","~?"),'DADOS_MELHORIAS'!$AG$2:$AL$113,5,FALSE),0)=1,$MZ129,""),IF(IFERROR(VLOOKUP(SUBSTITUTE(SUBSTITUTE(SUBSTITUTE($NA129,"~","~~"),"*","~*"),"?","~?"),'DADOS_MELHORIAS'!$AG$2:$AL$113,5,FALSE),0)=1,$NA129,""))</f>
        <v/>
      </c>
      <c r="OF129" s="161">
        <f>IF($NJ129=0,0,INDEX($Y$2:$Y$11,$NJ129))</f>
        <v/>
      </c>
      <c r="OG129" s="161">
        <f>IF($NJ129=0,0,INDEX($Z$2:$Z$11,$NJ129))</f>
        <v/>
      </c>
      <c r="OH129" s="161">
        <f>IF($NJ129=0,0,INDEX($AB$2:$AB$11,$NJ129))</f>
        <v/>
      </c>
      <c r="OI129" s="161">
        <f>IFERROR(VLOOKUP(SUBSTITUTE(SUBSTITUTE(SUBSTITUTE($NB129,"~","~~"),"*","~*"),"?","~?"),'DADOS_RESTRICOES'!$M$2:$Q$54,3,FALSE),0)</f>
        <v/>
      </c>
      <c r="OJ129" s="161">
        <f>IFERROR(VLOOKUP(SUBSTITUTE(SUBSTITUTE(SUBSTITUTE($NC129,"~","~~"),"*","~*"),"?","~?"),'DADOS_RESTRICOES'!$M$2:$Q$54,3,FALSE),0)</f>
        <v/>
      </c>
      <c r="OK129" s="161">
        <f>IFERROR(VLOOKUP(SUBSTITUTE(SUBSTITUTE(SUBSTITUTE($NB129,"~","~~"),"*","~*"),"?","~?"),'DADOS_RESTRICOES'!$M$2:$Q$54,2,FALSE),"")</f>
        <v/>
      </c>
      <c r="OL129" s="161">
        <f>IFERROR(VLOOKUP(SUBSTITUTE(SUBSTITUTE(SUBSTITUTE($NC129,"~","~~"),"*","~*"),"?","~?"),'DADOS_RESTRICOES'!$M$2:$Q$54,2,FALSE),"")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f>
        <v/>
      </c>
      <c r="OT129" s="161">
        <f>COUNTIF($OI129:$OJ129,2)+$OF129</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IF($MS129=0,0,(IF(COUNTIF($RK129:$RN129,"Salto")&gt;0,1,0)+IF(COUNTIF($RK129:$RN129,"Queima")&gt;0,1,0)+IF(COUNTIF($RK129:$RN129,"Estilhaço")&gt;0,1,0))*FLOOR($PD129/2,1))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SUBSTITUTE(SUBSTITUTE(SUBSTITUTE($NB129,"~","~~"),"*","~*"),"?","~?"),'DADOS_RESTRICOES'!$M$2:$Q$54,4,FALSE),0)+IFERROR(VLOOKUP(SUBSTITUTE(SUBSTITUTE(SUBSTITUTE($NC129,"~","~~"),"*","~*"),"?","~?"),'DADOS_RESTRICOES'!$M$2:$Q$54,4,FALSE),0)&gt;1,$OK129&amp;" e "&amp;$OL129&amp;" são as duas de frequência",""),IF(AND((COUNTIF($RK129:$RN129,"Rápido")+COUNTIF($OK129:$OL129,"Rápido"))&gt;0,(COUNTIF($MX129:$NA129,"Atrasar")+COUNTIF($OK129:$OL129,"Atrasar"))&gt;0),"Rápido não entra com Atrasar",""),IF(AND((COUNTIF($RK129:$RN129,"Reação")+COUNTIF($OK129:$OL129,"Reação"))&gt;0,(COUNTIF($RK129:$RN129,"Rápido")+COUNTIF($OK129:$OL129,"Rápido"))&gt;0),"Reação não entra com Rápido",""),IF(AND((COUNTIF($RK129:$RN129,"Reação")+COUNTIF($OK129:$OL129,"Reação"))&gt;0,(COUNTIF($RK129:$RN129,"Armado")+COUNTIF($OK129:$OL129,"Armado"))&gt;0),"Reação não entra com Armado",""),IF(AND((COUNTIF($RK129:$RN129,"Reação")+COUNTIF($OK129:$OL129,"Reação"))&gt;0,(COUNTIF($MX129:$NA129,"Atrasar")+COUNTIF($OK129:$OL129,"Atrasar"))&gt;0),"Reação não entra com Atrasar",""),IF(AND((COUNTIF($RK129:$RN129,"Reação")+COUNTIF($OK129:$OL129,"Reação"))&gt;0,(COUNTIF($MX129:$NA129,"Parado")+COUNTIF($OK129:$OL129,"Parado"))&gt;0),"Reação não entra com Parado",""),IF(AND((COUNTIF($MX129:$NA129,"Atrasar")+COUNTIF($OK129:$OL129,"Atrasar"))&gt;0,(COUNTIF($MX129:$NA129,"Parado")+COUNTIF($OK129:$OL129,"Parado"))&gt;0),"Atrasar não entra com Parado",""),IF(AND((COUNTIF($RK129:$RN129,"Armado")+COUNTIF($OK129:$OL129,"Armado"))&gt;0,(COUNTIF($MX129:$NA129,"Carregar")+COUNTIF($OK129:$OL129,"Carregar"))&gt;0),"Armado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Resistência",""),IF(AND(COUNTIF($RK129:$RN129,"Inescapável")&gt;0,OR($OU129&gt;1,$OV129&gt;0)),"Inescapável não aceita outra peça",""),IF(AND($MS129&gt;0,$PD129*IF(COUNTIF($RK129:$RN129,"Remate")&gt;0,1.25,1)+$PE129&gt;4*$MS129),($PD129*IF(COUNTIF($RK129:$RN129,"Remate")&gt;0,1.25,1)+$PE129)&amp;" dados somando repetições"&amp;IF(COUNTIF($RK129:$RN129,"Remate")&gt;0," e o Remate","")&amp;": o teto da Classe "&amp;$MS129&amp;" é "&amp;4*$MS129,""))),IF(AND($MX129&lt;&gt;"",COUNTIF('DADOS_MELHORIAS'!$O$2:$O$113,SUBSTITUTE(SUBSTITUTE(SUBSTITUTE($MX129,"~","~~"),"*","~*"),"?","~?"))=0),"Melhoria não cadastrada ou com erro: "&amp;$MX129,""),IF(AND($MY129&lt;&gt;"",COUNTIF('DADOS_MELHORIAS'!$O$2:$O$113,SUBSTITUTE(SUBSTITUTE(SUBSTITUTE($MY129,"~","~~"),"*","~*"),"?","~?"))=0),"Melhoria não cadastrada ou com erro: "&amp;$MY129,""),IF(AND($MZ129&lt;&gt;"",COUNTIF('DADOS_MELHORIAS'!$O$2:$O$113,SUBSTITUTE(SUBSTITUTE(SUBSTITUTE($MZ129,"~","~~"),"*","~*"),"?","~?"))=0),"Melhoria não cadastrada ou com erro: "&amp;$MZ129,""),IF(AND($NA129&lt;&gt;"",COUNTIF('DADOS_MELHORIAS'!$O$2:$O$113,SUBSTITUTE(SUBSTITUTE(SUBSTITUTE($NA129,"~","~~"),"*","~*"),"?","~?"))=0),"Melhoria não cadastrada ou com erro: "&amp;$NA129,""),IF(AND($NB129&lt;&gt;"",COUNTIF('DADOS_RESTRICOES'!$M$2:$M$54,SUBSTITUTE(SUBSTITUTE(SUBSTITUTE($NB129,"~","~~"),"*","~*"),"?","~?"))=0),"Restrição não cadastrada ou com erro: "&amp;$NB129,""),IF(AND($NC129&lt;&gt;"",COUNTIF('DADOS_RESTRICOES'!$M$2:$M$54,SUBSTITUTE(SUBSTITUTE(SUBSTITUTE($NC129,"~","~~"),"*","~*"),"?","~?"))=0),"Restrição não cadastrada ou com erro: "&amp;$NC129,"")))</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dela",IF(COUNTIF($OK129:$OL129,"Atrasar")&gt;0,"Sua Ação Completa",IF(COUNTIF($RK129:$RN129,"Rápido")&gt;0,"Sua Bônus",IF(COUNTIF($RK129:$RN129,"Reação")&gt;0,"Sua Reação","Sua Padrão")))&amp;" + a básica dela"&amp;IF(COUNTIF($RK129:$RN129,"Reação")&gt;0," e a coletiva","")&amp;IF(COUNTIF($OK129:$OL129,"Carregar")&gt;0," · em dois turnos","")))</f>
        <v/>
      </c>
      <c r="QC129" s="161">
        <f>IF($MW129&lt;&gt;"",$MW129,IF($NJ129=0,"",INDEX($AA$2:$AA$11,$NJ129)))</f>
        <v/>
      </c>
      <c r="QD129" s="161">
        <f>IF(OR($ND129=0,$NJ129=0),"",IF(COUNTIF($RK129:$RN129,"Inescapável")&gt;0,"Automático",IF($QC129="Ataque",IF($NH129="","Ataque","Ataque "&amp;IF(($NH129+2*IF(COUNTIF($RK129:$RN129,"Precisão")&gt;0,1,0))&gt;=0,"+","−")&amp;ABS(($NH129+2*IF(COUNTIF($RK129:$RN129,"Precisão")&gt;0,1,0))))&amp;IF($OD129&gt;0," · TR"&amp;IF($NI129="",""," CD "&amp;$NI129),""),IF(LEFT($QC129,2)="TR",$QC129&amp;IF($NI129="",""," · CD "&amp;$NI129)&amp;IF(COUNTIF($RK129:$RN129,"Certeiro")&gt;0,"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COUNTIF($RK129:$RN129,"Longe")+3*COUNTIF($RK129:$RN129,"Muito Longe")</f>
        <v/>
      </c>
      <c r="QG129" s="161">
        <f>COUNTIF($RK129:$RN129,"Maior")+3*COUNTIF($RK129:$RN129,"Muito Maior")</f>
        <v/>
      </c>
      <c r="QH129" s="161">
        <f>IF($NJ129=0,0,CHOOSE(1+INDEX($AC$2:$AC$11,$NJ129),0,$QF129,$QG129,$QF129+$QG129))</f>
        <v/>
      </c>
      <c r="QI129" s="161">
        <f>IF($NJ129=0,0,CHOOSE(1+INDEX($AD$2:$AD$11,$NJ129),0,$QF129,$QG129,$QF129+$QG129))</f>
        <v/>
      </c>
      <c r="QJ129" s="161">
        <f>IF(OR($ND129=0,$NJ129=0),"",INDEX($AI$2:$AN$41,($NJ129-1)*4+IF($MS129=0,1,IF($MS129&lt;=5,2,IF($MS129=6,3,4))),1+MIN(5,$QH129))&amp;INDEX($AO$2:$AT$41,($NJ129-1)*4+IF($MS129=0,1,IF($MS129&lt;=5,2,IF($MS129=6,3,4))),1+MIN(5,$QI129))&amp;IF(INDEX($AE$2:$AE$11,$NJ129)=1,IF(COUNTIF($RK129:$RN129,"Mais Um")&gt;0," · +"&amp;COUNTIF($RK129:$RN129,"Mais Um")&amp;IF(COUNTIF($RK129:$RN129,"Mais Um")&gt;1," alvos"," alvo"),"")&amp;IF(COUNTIF($RK129:$RN129,"Rajada")&gt;0,IF($MS129=0,"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c r="RK129">
        <f>IF($MX129="","",IFERROR(VLOOKUP(SUBSTITUTE(SUBSTITUTE(SUBSTITUTE($MX129,"~","~~"),"*","~*"),"?","~?"),'DADOS_MELHORIAS'!$O$2:$X$113,10,FALSE),$MX129))</f>
        <v/>
      </c>
      <c r="RL129">
        <f>IF($MY129="","",IFERROR(VLOOKUP(SUBSTITUTE(SUBSTITUTE(SUBSTITUTE($MY129,"~","~~"),"*","~*"),"?","~?"),'DADOS_MELHORIAS'!$O$2:$X$113,10,FALSE),$MY129))</f>
        <v/>
      </c>
      <c r="RM129">
        <f>IF($MZ129="","",IFERROR(VLOOKUP(SUBSTITUTE(SUBSTITUTE(SUBSTITUTE($MZ129,"~","~~"),"*","~*"),"?","~?"),'DADOS_MELHORIAS'!$O$2:$X$113,10,FALSE),$MZ129))</f>
        <v/>
      </c>
      <c r="RN129">
        <f>IF($NA129="","",IFERROR(VLOOKUP(SUBSTITUTE(SUBSTITUTE(SUBSTITUTE($NA129,"~","~~"),"*","~*"),"?","~?"),'DADOS_MELHORIAS'!$O$2:$X$113,10,FALSE),$NA129))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IFERROR(MATCH($MU130,$V$2:$V$11,0),0)</f>
        <v/>
      </c>
      <c r="NK130" s="161">
        <f>IFERROR(VLOOKUP(SUBSTITUTE(SUBSTITUTE(SUBSTITUTE($MX130,"~","~~"),"*","~*"),"?","~?"),'DADOS_MELHORIAS'!$AG$2:$AL$113,2,FALSE),"")</f>
        <v/>
      </c>
      <c r="NL130" s="161">
        <f>IFERROR(VLOOKUP(SUBSTITUTE(SUBSTITUTE(SUBSTITUTE($MY130,"~","~~"),"*","~*"),"?","~?"),'DADOS_MELHORIAS'!$AG$2:$AL$113,2,FALSE),"")</f>
        <v/>
      </c>
      <c r="NM130" s="161">
        <f>IFERROR(VLOOKUP(SUBSTITUTE(SUBSTITUTE(SUBSTITUTE($MZ130,"~","~~"),"*","~*"),"?","~?"),'DADOS_MELHORIAS'!$AG$2:$AL$113,2,FALSE),"")</f>
        <v/>
      </c>
      <c r="NN130" s="161">
        <f>IFERROR(VLOOKUP(SUBSTITUTE(SUBSTITUTE(SUBSTITUTE($NA130,"~","~~"),"*","~*"),"?","~?"),'DADOS_MELHORIAS'!$AG$2:$AL$113,2,FALSE),"")</f>
        <v/>
      </c>
      <c r="NO130" s="161">
        <f>IFERROR(VLOOKUP(SUBSTITUTE(SUBSTITUTE(SUBSTITUTE($MX130,"~","~~"),"*","~*"),"?","~?"),'DADOS_MELHORIAS'!$AG$2:$AL$113,3,FALSE),0)</f>
        <v/>
      </c>
      <c r="NP130" s="161">
        <f>IFERROR(VLOOKUP(SUBSTITUTE(SUBSTITUTE(SUBSTITUTE($MY130,"~","~~"),"*","~*"),"?","~?"),'DADOS_MELHORIAS'!$AG$2:$AL$113,3,FALSE),0)</f>
        <v/>
      </c>
      <c r="NQ130" s="161">
        <f>IFERROR(VLOOKUP(SUBSTITUTE(SUBSTITUTE(SUBSTITUTE($MZ130,"~","~~"),"*","~*"),"?","~?"),'DADOS_MELHORIAS'!$AG$2:$AL$113,3,FALSE),0)</f>
        <v/>
      </c>
      <c r="NR130" s="161">
        <f>IFERROR(VLOOKUP(SUBSTITUTE(SUBSTITUTE(SUBSTITUTE($NA130,"~","~~"),"*","~*"),"?","~?"),'DADOS_MELHORIAS'!$AG$2:$AL$113,3,FALSE),0)</f>
        <v/>
      </c>
      <c r="NS130" s="161">
        <f>IF($MS130=0,0,IF($NJ130=0,0,INDEX($X$2:$X$11,$NJ130)))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IF($NJ130=0,0,IF(INDEX($W$2:$W$11,$NJ130)="",0,IF((COUNTIF(INDEX($EL$2:$EP$13,$MO130,0),INDEX($W$2:$W$11,$NJ130))+COUNTIF(INDEX($QV$2:$QY$13,$MO130,0),INDEX($W$2:$W$11,$NJ130)))=0,1,0)))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SUBSTITUTE(SUBSTITUTE(SUBSTITUTE($MX130,"~","~~"),"*","~*"),"?","~?"),'DADOS_MELHORIAS'!$AG$2:$AL$113,4,FALSE),0)+IFERROR(VLOOKUP(SUBSTITUTE(SUBSTITUTE(SUBSTITUTE($MY130,"~","~~"),"*","~*"),"?","~?"),'DADOS_MELHORIAS'!$AG$2:$AL$113,4,FALSE),0)+IFERROR(VLOOKUP(SUBSTITUTE(SUBSTITUTE(SUBSTITUTE($MZ130,"~","~~"),"*","~*"),"?","~?"),'DADOS_MELHORIAS'!$AG$2:$AL$113,4,FALSE),0)+IFERROR(VLOOKUP(SUBSTITUTE(SUBSTITUTE(SUBSTITUTE($NA130,"~","~~"),"*","~*"),"?","~?"),'DADOS_MELHORIAS'!$AG$2:$AL$113,4,FALSE),0)</f>
        <v/>
      </c>
      <c r="OD130" s="161">
        <f>IFERROR(VLOOKUP(SUBSTITUTE(SUBSTITUTE(SUBSTITUTE($MX130,"~","~~"),"*","~*"),"?","~?"),'DADOS_MELHORIAS'!$AG$2:$AL$113,6,FALSE),0)+IFERROR(VLOOKUP(SUBSTITUTE(SUBSTITUTE(SUBSTITUTE($MY130,"~","~~"),"*","~*"),"?","~?"),'DADOS_MELHORIAS'!$AG$2:$AL$113,6,FALSE),0)+IFERROR(VLOOKUP(SUBSTITUTE(SUBSTITUTE(SUBSTITUTE($MZ130,"~","~~"),"*","~*"),"?","~?"),'DADOS_MELHORIAS'!$AG$2:$AL$113,6,FALSE),0)+IFERROR(VLOOKUP(SUBSTITUTE(SUBSTITUTE(SUBSTITUTE($NA130,"~","~~"),"*","~*"),"?","~?"),'DADOS_MELHORIAS'!$AG$2:$AL$113,6,FALSE),0)</f>
        <v/>
      </c>
      <c r="OE130" s="161">
        <f>TEXTJOIN(", ",TRUE,IF(IFERROR(VLOOKUP(SUBSTITUTE(SUBSTITUTE(SUBSTITUTE($MX130,"~","~~"),"*","~*"),"?","~?"),'DADOS_MELHORIAS'!$AG$2:$AL$113,5,FALSE),0)=1,$MX130,""),IF(IFERROR(VLOOKUP(SUBSTITUTE(SUBSTITUTE(SUBSTITUTE($MY130,"~","~~"),"*","~*"),"?","~?"),'DADOS_MELHORIAS'!$AG$2:$AL$113,5,FALSE),0)=1,$MY130,""),IF(IFERROR(VLOOKUP(SUBSTITUTE(SUBSTITUTE(SUBSTITUTE($MZ130,"~","~~"),"*","~*"),"?","~?"),'DADOS_MELHORIAS'!$AG$2:$AL$113,5,FALSE),0)=1,$MZ130,""),IF(IFERROR(VLOOKUP(SUBSTITUTE(SUBSTITUTE(SUBSTITUTE($NA130,"~","~~"),"*","~*"),"?","~?"),'DADOS_MELHORIAS'!$AG$2:$AL$113,5,FALSE),0)=1,$NA130,""))</f>
        <v/>
      </c>
      <c r="OF130" s="161">
        <f>IF($NJ130=0,0,INDEX($Y$2:$Y$11,$NJ130))</f>
        <v/>
      </c>
      <c r="OG130" s="161">
        <f>IF($NJ130=0,0,INDEX($Z$2:$Z$11,$NJ130))</f>
        <v/>
      </c>
      <c r="OH130" s="161">
        <f>IF($NJ130=0,0,INDEX($AB$2:$AB$11,$NJ130))</f>
        <v/>
      </c>
      <c r="OI130" s="161">
        <f>IFERROR(VLOOKUP(SUBSTITUTE(SUBSTITUTE(SUBSTITUTE($NB130,"~","~~"),"*","~*"),"?","~?"),'DADOS_RESTRICOES'!$M$2:$Q$54,3,FALSE),0)</f>
        <v/>
      </c>
      <c r="OJ130" s="161">
        <f>IFERROR(VLOOKUP(SUBSTITUTE(SUBSTITUTE(SUBSTITUTE($NC130,"~","~~"),"*","~*"),"?","~?"),'DADOS_RESTRICOES'!$M$2:$Q$54,3,FALSE),0)</f>
        <v/>
      </c>
      <c r="OK130" s="161">
        <f>IFERROR(VLOOKUP(SUBSTITUTE(SUBSTITUTE(SUBSTITUTE($NB130,"~","~~"),"*","~*"),"?","~?"),'DADOS_RESTRICOES'!$M$2:$Q$54,2,FALSE),"")</f>
        <v/>
      </c>
      <c r="OL130" s="161">
        <f>IFERROR(VLOOKUP(SUBSTITUTE(SUBSTITUTE(SUBSTITUTE($NC130,"~","~~"),"*","~*"),"?","~?"),'DADOS_RESTRICOES'!$M$2:$Q$54,2,FALSE),"")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f>
        <v/>
      </c>
      <c r="OT130" s="161">
        <f>COUNTIF($OI130:$OJ130,2)+$OF130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IF($MS130=0,0,(IF(COUNTIF($RK130:$RN130,"Salto")&gt;0,1,0)+IF(COUNTIF($RK130:$RN130,"Queima")&gt;0,1,0)+IF(COUNTIF($RK130:$RN130,"Estilhaço")&gt;0,1,0))*FLOOR($PD130/2,1))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SUBSTITUTE(SUBSTITUTE(SUBSTITUTE($NB130,"~","~~"),"*","~*"),"?","~?"),'DADOS_RESTRICOES'!$M$2:$Q$54,4,FALSE),0)+IFERROR(VLOOKUP(SUBSTITUTE(SUBSTITUTE(SUBSTITUTE($NC130,"~","~~"),"*","~*"),"?","~?"),'DADOS_RESTRICOES'!$M$2:$Q$54,4,FALSE),0)&gt;1,$OK130&amp;" e "&amp;$OL130&amp;" são as duas de frequência",""),IF(AND((COUNTIF($RK130:$RN130,"Rápido")+COUNTIF($OK130:$OL130,"Rápido"))&gt;0,(COUNTIF($MX130:$NA130,"Atrasar")+COUNTIF($OK130:$OL130,"Atrasar"))&gt;0),"Rápido não entra com Atrasar",""),IF(AND((COUNTIF($RK130:$RN130,"Reação")+COUNTIF($OK130:$OL130,"Reação"))&gt;0,(COUNTIF($RK130:$RN130,"Rápido")+COUNTIF($OK130:$OL130,"Rápido"))&gt;0),"Reação não entra com Rápido",""),IF(AND((COUNTIF($RK130:$RN130,"Reação")+COUNTIF($OK130:$OL130,"Reação"))&gt;0,(COUNTIF($RK130:$RN130,"Armado")+COUNTIF($OK130:$OL130,"Armado"))&gt;0),"Reação não entra com Armado",""),IF(AND((COUNTIF($RK130:$RN130,"Reação")+COUNTIF($OK130:$OL130,"Reação"))&gt;0,(COUNTIF($MX130:$NA130,"Atrasar")+COUNTIF($OK130:$OL130,"Atrasar"))&gt;0),"Reação não entra com Atrasar",""),IF(AND((COUNTIF($RK130:$RN130,"Reação")+COUNTIF($OK130:$OL130,"Reação"))&gt;0,(COUNTIF($MX130:$NA130,"Parado")+COUNTIF($OK130:$OL130,"Parado"))&gt;0),"Reação não entra com Parado",""),IF(AND((COUNTIF($MX130:$NA130,"Atrasar")+COUNTIF($OK130:$OL130,"Atrasar"))&gt;0,(COUNTIF($MX130:$NA130,"Parado")+COUNTIF($OK130:$OL130,"Parado"))&gt;0),"Atrasar não entra com Parado",""),IF(AND((COUNTIF($RK130:$RN130,"Armado")+COUNTIF($OK130:$OL130,"Armado"))&gt;0,(COUNTIF($MX130:$NA130,"Carregar")+COUNTIF($OK130:$OL130,"Carregar"))&gt;0),"Armado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Resistência",""),IF(AND(COUNTIF($RK130:$RN130,"Inescapável")&gt;0,OR($OU130&gt;1,$OV130&gt;0)),"Inescapável não aceita outra peça",""),IF(AND($MS130&gt;0,$PD130*IF(COUNTIF($RK130:$RN130,"Remate")&gt;0,1.25,1)+$PE130&gt;4*$MS130),($PD130*IF(COUNTIF($RK130:$RN130,"Remate")&gt;0,1.25,1)+$PE130)&amp;" dados somando repetições"&amp;IF(COUNTIF($RK130:$RN130,"Remate")&gt;0," e o Remate","")&amp;": o teto da Classe "&amp;$MS130&amp;" é "&amp;4*$MS130,""))),IF(AND($MX130&lt;&gt;"",COUNTIF('DADOS_MELHORIAS'!$O$2:$O$113,SUBSTITUTE(SUBSTITUTE(SUBSTITUTE($MX130,"~","~~"),"*","~*"),"?","~?"))=0),"Melhoria não cadastrada ou com erro: "&amp;$MX130,""),IF(AND($MY130&lt;&gt;"",COUNTIF('DADOS_MELHORIAS'!$O$2:$O$113,SUBSTITUTE(SUBSTITUTE(SUBSTITUTE($MY130,"~","~~"),"*","~*"),"?","~?"))=0),"Melhoria não cadastrada ou com erro: "&amp;$MY130,""),IF(AND($MZ130&lt;&gt;"",COUNTIF('DADOS_MELHORIAS'!$O$2:$O$113,SUBSTITUTE(SUBSTITUTE(SUBSTITUTE($MZ130,"~","~~"),"*","~*"),"?","~?"))=0),"Melhoria não cadastrada ou com erro: "&amp;$MZ130,""),IF(AND($NA130&lt;&gt;"",COUNTIF('DADOS_MELHORIAS'!$O$2:$O$113,SUBSTITUTE(SUBSTITUTE(SUBSTITUTE($NA130,"~","~~"),"*","~*"),"?","~?"))=0),"Melhoria não cadastrada ou com erro: "&amp;$NA130,""),IF(AND($NB130&lt;&gt;"",COUNTIF('DADOS_RESTRICOES'!$M$2:$M$54,SUBSTITUTE(SUBSTITUTE(SUBSTITUTE($NB130,"~","~~"),"*","~*"),"?","~?"))=0),"Restrição não cadastrada ou com erro: "&amp;$NB130,""),IF(AND($NC130&lt;&gt;"",COUNTIF('DADOS_RESTRICOES'!$M$2:$M$54,SUBSTITUTE(SUBSTITUTE(SUBSTITUTE($NC130,"~","~~"),"*","~*"),"?","~?"))=0),"Restrição não cadastrada ou com erro: "&amp;$NC130,"")))</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dela",IF(COUNTIF($OK130:$OL130,"Atrasar")&gt;0,"Sua Ação Completa",IF(COUNTIF($RK130:$RN130,"Rápido")&gt;0,"Sua Bônus",IF(COUNTIF($RK130:$RN130,"Reação")&gt;0,"Sua Reação","Sua Padrão")))&amp;" + a básica dela"&amp;IF(COUNTIF($RK130:$RN130,"Reação")&gt;0," e a coletiva","")&amp;IF(COUNTIF($OK130:$OL130,"Carregar")&gt;0," · em dois turnos","")))</f>
        <v/>
      </c>
      <c r="QC130" s="161">
        <f>IF($MW130&lt;&gt;"",$MW130,IF($NJ130=0,"",INDEX($AA$2:$AA$11,$NJ130)))</f>
        <v/>
      </c>
      <c r="QD130" s="161">
        <f>IF(OR($ND130=0,$NJ130=0),"",IF(COUNTIF($RK130:$RN130,"Inescapável")&gt;0,"Automático",IF($QC130="Ataque",IF($NH130="","Ataque","Ataque "&amp;IF(($NH130+2*IF(COUNTIF($RK130:$RN130,"Precisão")&gt;0,1,0))&gt;=0,"+","−")&amp;ABS(($NH130+2*IF(COUNTIF($RK130:$RN130,"Precisão")&gt;0,1,0))))&amp;IF($OD130&gt;0," · TR"&amp;IF($NI130="",""," CD "&amp;$NI130),""),IF(LEFT($QC130,2)="TR",$QC130&amp;IF($NI130="",""," · CD "&amp;$NI130)&amp;IF(COUNTIF($RK130:$RN130,"Certeiro")&gt;0,"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COUNTIF($RK130:$RN130,"Longe")+3*COUNTIF($RK130:$RN130,"Muito Longe")</f>
        <v/>
      </c>
      <c r="QG130" s="161">
        <f>COUNTIF($RK130:$RN130,"Maior")+3*COUNTIF($RK130:$RN130,"Muito Maior")</f>
        <v/>
      </c>
      <c r="QH130" s="161">
        <f>IF($NJ130=0,0,CHOOSE(1+INDEX($AC$2:$AC$11,$NJ130),0,$QF130,$QG130,$QF130+$QG130))</f>
        <v/>
      </c>
      <c r="QI130" s="161">
        <f>IF($NJ130=0,0,CHOOSE(1+INDEX($AD$2:$AD$11,$NJ130),0,$QF130,$QG130,$QF130+$QG130))</f>
        <v/>
      </c>
      <c r="QJ130" s="161">
        <f>IF(OR($ND130=0,$NJ130=0),"",INDEX($AI$2:$AN$41,($NJ130-1)*4+IF($MS130=0,1,IF($MS130&lt;=5,2,IF($MS130=6,3,4))),1+MIN(5,$QH130))&amp;INDEX($AO$2:$AT$41,($NJ130-1)*4+IF($MS130=0,1,IF($MS130&lt;=5,2,IF($MS130=6,3,4))),1+MIN(5,$QI130))&amp;IF(INDEX($AE$2:$AE$11,$NJ130)=1,IF(COUNTIF($RK130:$RN130,"Mais Um")&gt;0," · +"&amp;COUNTIF($RK130:$RN130,"Mais Um")&amp;IF(COUNTIF($RK130:$RN130,"Mais Um")&gt;1," alvos"," alvo"),"")&amp;IF(COUNTIF($RK130:$RN130,"Rajada")&gt;0,IF($MS130=0,"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c r="RK130">
        <f>IF($MX130="","",IFERROR(VLOOKUP(SUBSTITUTE(SUBSTITUTE(SUBSTITUTE($MX130,"~","~~"),"*","~*"),"?","~?"),'DADOS_MELHORIAS'!$O$2:$X$113,10,FALSE),$MX130))</f>
        <v/>
      </c>
      <c r="RL130">
        <f>IF($MY130="","",IFERROR(VLOOKUP(SUBSTITUTE(SUBSTITUTE(SUBSTITUTE($MY130,"~","~~"),"*","~*"),"?","~?"),'DADOS_MELHORIAS'!$O$2:$X$113,10,FALSE),$MY130))</f>
        <v/>
      </c>
      <c r="RM130">
        <f>IF($MZ130="","",IFERROR(VLOOKUP(SUBSTITUTE(SUBSTITUTE(SUBSTITUTE($MZ130,"~","~~"),"*","~*"),"?","~?"),'DADOS_MELHORIAS'!$O$2:$X$113,10,FALSE),$MZ130))</f>
        <v/>
      </c>
      <c r="RN130">
        <f>IF($NA130="","",IFERROR(VLOOKUP(SUBSTITUTE(SUBSTITUTE(SUBSTITUTE($NA130,"~","~~"),"*","~*"),"?","~?"),'DADOS_MELHORIAS'!$O$2:$X$113,10,FALSE),$NA130))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IFERROR(MATCH($MU131,$V$2:$V$11,0),0)</f>
        <v/>
      </c>
      <c r="NK131" s="161">
        <f>IFERROR(VLOOKUP(SUBSTITUTE(SUBSTITUTE(SUBSTITUTE($MX131,"~","~~"),"*","~*"),"?","~?"),'DADOS_MELHORIAS'!$AG$2:$AL$113,2,FALSE),"")</f>
        <v/>
      </c>
      <c r="NL131" s="161">
        <f>IFERROR(VLOOKUP(SUBSTITUTE(SUBSTITUTE(SUBSTITUTE($MY131,"~","~~"),"*","~*"),"?","~?"),'DADOS_MELHORIAS'!$AG$2:$AL$113,2,FALSE),"")</f>
        <v/>
      </c>
      <c r="NM131" s="161">
        <f>IFERROR(VLOOKUP(SUBSTITUTE(SUBSTITUTE(SUBSTITUTE($MZ131,"~","~~"),"*","~*"),"?","~?"),'DADOS_MELHORIAS'!$AG$2:$AL$113,2,FALSE),"")</f>
        <v/>
      </c>
      <c r="NN131" s="161">
        <f>IFERROR(VLOOKUP(SUBSTITUTE(SUBSTITUTE(SUBSTITUTE($NA131,"~","~~"),"*","~*"),"?","~?"),'DADOS_MELHORIAS'!$AG$2:$AL$113,2,FALSE),"")</f>
        <v/>
      </c>
      <c r="NO131" s="161">
        <f>IFERROR(VLOOKUP(SUBSTITUTE(SUBSTITUTE(SUBSTITUTE($MX131,"~","~~"),"*","~*"),"?","~?"),'DADOS_MELHORIAS'!$AG$2:$AL$113,3,FALSE),0)</f>
        <v/>
      </c>
      <c r="NP131" s="161">
        <f>IFERROR(VLOOKUP(SUBSTITUTE(SUBSTITUTE(SUBSTITUTE($MY131,"~","~~"),"*","~*"),"?","~?"),'DADOS_MELHORIAS'!$AG$2:$AL$113,3,FALSE),0)</f>
        <v/>
      </c>
      <c r="NQ131" s="161">
        <f>IFERROR(VLOOKUP(SUBSTITUTE(SUBSTITUTE(SUBSTITUTE($MZ131,"~","~~"),"*","~*"),"?","~?"),'DADOS_MELHORIAS'!$AG$2:$AL$113,3,FALSE),0)</f>
        <v/>
      </c>
      <c r="NR131" s="161">
        <f>IFERROR(VLOOKUP(SUBSTITUTE(SUBSTITUTE(SUBSTITUTE($NA131,"~","~~"),"*","~*"),"?","~?"),'DADOS_MELHORIAS'!$AG$2:$AL$113,3,FALSE),0)</f>
        <v/>
      </c>
      <c r="NS131" s="161">
        <f>IF($MS131=0,0,IF($NJ131=0,0,INDEX($X$2:$X$11,$NJ131)))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IF($NJ131=0,0,IF(INDEX($W$2:$W$11,$NJ131)="",0,IF((COUNTIF(INDEX($EL$2:$EP$13,$MO131,0),INDEX($W$2:$W$11,$NJ131))+COUNTIF(INDEX($QV$2:$QY$13,$MO131,0),INDEX($W$2:$W$11,$NJ131)))=0,1,0)))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SUBSTITUTE(SUBSTITUTE(SUBSTITUTE($MX131,"~","~~"),"*","~*"),"?","~?"),'DADOS_MELHORIAS'!$AG$2:$AL$113,4,FALSE),0)+IFERROR(VLOOKUP(SUBSTITUTE(SUBSTITUTE(SUBSTITUTE($MY131,"~","~~"),"*","~*"),"?","~?"),'DADOS_MELHORIAS'!$AG$2:$AL$113,4,FALSE),0)+IFERROR(VLOOKUP(SUBSTITUTE(SUBSTITUTE(SUBSTITUTE($MZ131,"~","~~"),"*","~*"),"?","~?"),'DADOS_MELHORIAS'!$AG$2:$AL$113,4,FALSE),0)+IFERROR(VLOOKUP(SUBSTITUTE(SUBSTITUTE(SUBSTITUTE($NA131,"~","~~"),"*","~*"),"?","~?"),'DADOS_MELHORIAS'!$AG$2:$AL$113,4,FALSE),0)</f>
        <v/>
      </c>
      <c r="OD131" s="161">
        <f>IFERROR(VLOOKUP(SUBSTITUTE(SUBSTITUTE(SUBSTITUTE($MX131,"~","~~"),"*","~*"),"?","~?"),'DADOS_MELHORIAS'!$AG$2:$AL$113,6,FALSE),0)+IFERROR(VLOOKUP(SUBSTITUTE(SUBSTITUTE(SUBSTITUTE($MY131,"~","~~"),"*","~*"),"?","~?"),'DADOS_MELHORIAS'!$AG$2:$AL$113,6,FALSE),0)+IFERROR(VLOOKUP(SUBSTITUTE(SUBSTITUTE(SUBSTITUTE($MZ131,"~","~~"),"*","~*"),"?","~?"),'DADOS_MELHORIAS'!$AG$2:$AL$113,6,FALSE),0)+IFERROR(VLOOKUP(SUBSTITUTE(SUBSTITUTE(SUBSTITUTE($NA131,"~","~~"),"*","~*"),"?","~?"),'DADOS_MELHORIAS'!$AG$2:$AL$113,6,FALSE),0)</f>
        <v/>
      </c>
      <c r="OE131" s="161">
        <f>TEXTJOIN(", ",TRUE,IF(IFERROR(VLOOKUP(SUBSTITUTE(SUBSTITUTE(SUBSTITUTE($MX131,"~","~~"),"*","~*"),"?","~?"),'DADOS_MELHORIAS'!$AG$2:$AL$113,5,FALSE),0)=1,$MX131,""),IF(IFERROR(VLOOKUP(SUBSTITUTE(SUBSTITUTE(SUBSTITUTE($MY131,"~","~~"),"*","~*"),"?","~?"),'DADOS_MELHORIAS'!$AG$2:$AL$113,5,FALSE),0)=1,$MY131,""),IF(IFERROR(VLOOKUP(SUBSTITUTE(SUBSTITUTE(SUBSTITUTE($MZ131,"~","~~"),"*","~*"),"?","~?"),'DADOS_MELHORIAS'!$AG$2:$AL$113,5,FALSE),0)=1,$MZ131,""),IF(IFERROR(VLOOKUP(SUBSTITUTE(SUBSTITUTE(SUBSTITUTE($NA131,"~","~~"),"*","~*"),"?","~?"),'DADOS_MELHORIAS'!$AG$2:$AL$113,5,FALSE),0)=1,$NA131,""))</f>
        <v/>
      </c>
      <c r="OF131" s="161">
        <f>IF($NJ131=0,0,INDEX($Y$2:$Y$11,$NJ131))</f>
        <v/>
      </c>
      <c r="OG131" s="161">
        <f>IF($NJ131=0,0,INDEX($Z$2:$Z$11,$NJ131))</f>
        <v/>
      </c>
      <c r="OH131" s="161">
        <f>IF($NJ131=0,0,INDEX($AB$2:$AB$11,$NJ131))</f>
        <v/>
      </c>
      <c r="OI131" s="161">
        <f>IFERROR(VLOOKUP(SUBSTITUTE(SUBSTITUTE(SUBSTITUTE($NB131,"~","~~"),"*","~*"),"?","~?"),'DADOS_RESTRICOES'!$M$2:$Q$54,3,FALSE),0)</f>
        <v/>
      </c>
      <c r="OJ131" s="161">
        <f>IFERROR(VLOOKUP(SUBSTITUTE(SUBSTITUTE(SUBSTITUTE($NC131,"~","~~"),"*","~*"),"?","~?"),'DADOS_RESTRICOES'!$M$2:$Q$54,3,FALSE),0)</f>
        <v/>
      </c>
      <c r="OK131" s="161">
        <f>IFERROR(VLOOKUP(SUBSTITUTE(SUBSTITUTE(SUBSTITUTE($NB131,"~","~~"),"*","~*"),"?","~?"),'DADOS_RESTRICOES'!$M$2:$Q$54,2,FALSE),"")</f>
        <v/>
      </c>
      <c r="OL131" s="161">
        <f>IFERROR(VLOOKUP(SUBSTITUTE(SUBSTITUTE(SUBSTITUTE($NC131,"~","~~"),"*","~*"),"?","~?"),'DADOS_RESTRICOES'!$M$2:$Q$54,2,FALSE),"")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f>
        <v/>
      </c>
      <c r="OT131" s="161">
        <f>COUNTIF($OI131:$OJ131,2)+$OF131</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IF($MS131=0,0,(IF(COUNTIF($RK131:$RN131,"Salto")&gt;0,1,0)+IF(COUNTIF($RK131:$RN131,"Queima")&gt;0,1,0)+IF(COUNTIF($RK131:$RN131,"Estilhaço")&gt;0,1,0))*FLOOR($PD131/2,1))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SUBSTITUTE(SUBSTITUTE(SUBSTITUTE($NB131,"~","~~"),"*","~*"),"?","~?"),'DADOS_RESTRICOES'!$M$2:$Q$54,4,FALSE),0)+IFERROR(VLOOKUP(SUBSTITUTE(SUBSTITUTE(SUBSTITUTE($NC131,"~","~~"),"*","~*"),"?","~?"),'DADOS_RESTRICOES'!$M$2:$Q$54,4,FALSE),0)&gt;1,$OK131&amp;" e "&amp;$OL131&amp;" são as duas de frequência",""),IF(AND((COUNTIF($RK131:$RN131,"Rápido")+COUNTIF($OK131:$OL131,"Rápido"))&gt;0,(COUNTIF($MX131:$NA131,"Atrasar")+COUNTIF($OK131:$OL131,"Atrasar"))&gt;0),"Rápido não entra com Atrasar",""),IF(AND((COUNTIF($RK131:$RN131,"Reação")+COUNTIF($OK131:$OL131,"Reação"))&gt;0,(COUNTIF($RK131:$RN131,"Rápido")+COUNTIF($OK131:$OL131,"Rápido"))&gt;0),"Reação não entra com Rápido",""),IF(AND((COUNTIF($RK131:$RN131,"Reação")+COUNTIF($OK131:$OL131,"Reação"))&gt;0,(COUNTIF($RK131:$RN131,"Armado")+COUNTIF($OK131:$OL131,"Armado"))&gt;0),"Reação não entra com Armado",""),IF(AND((COUNTIF($RK131:$RN131,"Reação")+COUNTIF($OK131:$OL131,"Reação"))&gt;0,(COUNTIF($MX131:$NA131,"Atrasar")+COUNTIF($OK131:$OL131,"Atrasar"))&gt;0),"Reação não entra com Atrasar",""),IF(AND((COUNTIF($RK131:$RN131,"Reação")+COUNTIF($OK131:$OL131,"Reação"))&gt;0,(COUNTIF($MX131:$NA131,"Parado")+COUNTIF($OK131:$OL131,"Parado"))&gt;0),"Reação não entra com Parado",""),IF(AND((COUNTIF($MX131:$NA131,"Atrasar")+COUNTIF($OK131:$OL131,"Atrasar"))&gt;0,(COUNTIF($MX131:$NA131,"Parado")+COUNTIF($OK131:$OL131,"Parado"))&gt;0),"Atrasar não entra com Parado",""),IF(AND((COUNTIF($RK131:$RN131,"Armado")+COUNTIF($OK131:$OL131,"Armado"))&gt;0,(COUNTIF($MX131:$NA131,"Carregar")+COUNTIF($OK131:$OL131,"Carregar"))&gt;0),"Armado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Resistência",""),IF(AND(COUNTIF($RK131:$RN131,"Inescapável")&gt;0,OR($OU131&gt;1,$OV131&gt;0)),"Inescapável não aceita outra peça",""),IF(AND($MS131&gt;0,$PD131*IF(COUNTIF($RK131:$RN131,"Remate")&gt;0,1.25,1)+$PE131&gt;4*$MS131),($PD131*IF(COUNTIF($RK131:$RN131,"Remate")&gt;0,1.25,1)+$PE131)&amp;" dados somando repetições"&amp;IF(COUNTIF($RK131:$RN131,"Remate")&gt;0," e o Remate","")&amp;": o teto da Classe "&amp;$MS131&amp;" é "&amp;4*$MS131,""))),IF(AND($MX131&lt;&gt;"",COUNTIF('DADOS_MELHORIAS'!$O$2:$O$113,SUBSTITUTE(SUBSTITUTE(SUBSTITUTE($MX131,"~","~~"),"*","~*"),"?","~?"))=0),"Melhoria não cadastrada ou com erro: "&amp;$MX131,""),IF(AND($MY131&lt;&gt;"",COUNTIF('DADOS_MELHORIAS'!$O$2:$O$113,SUBSTITUTE(SUBSTITUTE(SUBSTITUTE($MY131,"~","~~"),"*","~*"),"?","~?"))=0),"Melhoria não cadastrada ou com erro: "&amp;$MY131,""),IF(AND($MZ131&lt;&gt;"",COUNTIF('DADOS_MELHORIAS'!$O$2:$O$113,SUBSTITUTE(SUBSTITUTE(SUBSTITUTE($MZ131,"~","~~"),"*","~*"),"?","~?"))=0),"Melhoria não cadastrada ou com erro: "&amp;$MZ131,""),IF(AND($NA131&lt;&gt;"",COUNTIF('DADOS_MELHORIAS'!$O$2:$O$113,SUBSTITUTE(SUBSTITUTE(SUBSTITUTE($NA131,"~","~~"),"*","~*"),"?","~?"))=0),"Melhoria não cadastrada ou com erro: "&amp;$NA131,""),IF(AND($NB131&lt;&gt;"",COUNTIF('DADOS_RESTRICOES'!$M$2:$M$54,SUBSTITUTE(SUBSTITUTE(SUBSTITUTE($NB131,"~","~~"),"*","~*"),"?","~?"))=0),"Restrição não cadastrada ou com erro: "&amp;$NB131,""),IF(AND($NC131&lt;&gt;"",COUNTIF('DADOS_RESTRICOES'!$M$2:$M$54,SUBSTITUTE(SUBSTITUTE(SUBSTITUTE($NC131,"~","~~"),"*","~*"),"?","~?"))=0),"Restrição não cadastrada ou com erro: "&amp;$NC131,"")))</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dela",IF(COUNTIF($OK131:$OL131,"Atrasar")&gt;0,"Sua Ação Completa",IF(COUNTIF($RK131:$RN131,"Rápido")&gt;0,"Sua Bônus",IF(COUNTIF($RK131:$RN131,"Reação")&gt;0,"Sua Reação","Sua Padrão")))&amp;" + a básica dela"&amp;IF(COUNTIF($RK131:$RN131,"Reação")&gt;0," e a coletiva","")&amp;IF(COUNTIF($OK131:$OL131,"Carregar")&gt;0," · em dois turnos","")))</f>
        <v/>
      </c>
      <c r="QC131" s="161">
        <f>IF($MW131&lt;&gt;"",$MW131,IF($NJ131=0,"",INDEX($AA$2:$AA$11,$NJ131)))</f>
        <v/>
      </c>
      <c r="QD131" s="161">
        <f>IF(OR($ND131=0,$NJ131=0),"",IF(COUNTIF($RK131:$RN131,"Inescapável")&gt;0,"Automático",IF($QC131="Ataque",IF($NH131="","Ataque","Ataque "&amp;IF(($NH131+2*IF(COUNTIF($RK131:$RN131,"Precisão")&gt;0,1,0))&gt;=0,"+","−")&amp;ABS(($NH131+2*IF(COUNTIF($RK131:$RN131,"Precisão")&gt;0,1,0))))&amp;IF($OD131&gt;0," · TR"&amp;IF($NI131="",""," CD "&amp;$NI131),""),IF(LEFT($QC131,2)="TR",$QC131&amp;IF($NI131="",""," · CD "&amp;$NI131)&amp;IF(COUNTIF($RK131:$RN131,"Certeiro")&gt;0,"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COUNTIF($RK131:$RN131,"Longe")+3*COUNTIF($RK131:$RN131,"Muito Longe")</f>
        <v/>
      </c>
      <c r="QG131" s="161">
        <f>COUNTIF($RK131:$RN131,"Maior")+3*COUNTIF($RK131:$RN131,"Muito Maior")</f>
        <v/>
      </c>
      <c r="QH131" s="161">
        <f>IF($NJ131=0,0,CHOOSE(1+INDEX($AC$2:$AC$11,$NJ131),0,$QF131,$QG131,$QF131+$QG131))</f>
        <v/>
      </c>
      <c r="QI131" s="161">
        <f>IF($NJ131=0,0,CHOOSE(1+INDEX($AD$2:$AD$11,$NJ131),0,$QF131,$QG131,$QF131+$QG131))</f>
        <v/>
      </c>
      <c r="QJ131" s="161">
        <f>IF(OR($ND131=0,$NJ131=0),"",INDEX($AI$2:$AN$41,($NJ131-1)*4+IF($MS131=0,1,IF($MS131&lt;=5,2,IF($MS131=6,3,4))),1+MIN(5,$QH131))&amp;INDEX($AO$2:$AT$41,($NJ131-1)*4+IF($MS131=0,1,IF($MS131&lt;=5,2,IF($MS131=6,3,4))),1+MIN(5,$QI131))&amp;IF(INDEX($AE$2:$AE$11,$NJ131)=1,IF(COUNTIF($RK131:$RN131,"Mais Um")&gt;0," · +"&amp;COUNTIF($RK131:$RN131,"Mais Um")&amp;IF(COUNTIF($RK131:$RN131,"Mais Um")&gt;1," alvos"," alvo"),"")&amp;IF(COUNTIF($RK131:$RN131,"Rajada")&gt;0,IF($MS131=0,"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c r="RK131">
        <f>IF($MX131="","",IFERROR(VLOOKUP(SUBSTITUTE(SUBSTITUTE(SUBSTITUTE($MX131,"~","~~"),"*","~*"),"?","~?"),'DADOS_MELHORIAS'!$O$2:$X$113,10,FALSE),$MX131))</f>
        <v/>
      </c>
      <c r="RL131">
        <f>IF($MY131="","",IFERROR(VLOOKUP(SUBSTITUTE(SUBSTITUTE(SUBSTITUTE($MY131,"~","~~"),"*","~*"),"?","~?"),'DADOS_MELHORIAS'!$O$2:$X$113,10,FALSE),$MY131))</f>
        <v/>
      </c>
      <c r="RM131">
        <f>IF($MZ131="","",IFERROR(VLOOKUP(SUBSTITUTE(SUBSTITUTE(SUBSTITUTE($MZ131,"~","~~"),"*","~*"),"?","~?"),'DADOS_MELHORIAS'!$O$2:$X$113,10,FALSE),$MZ131))</f>
        <v/>
      </c>
      <c r="RN131">
        <f>IF($NA131="","",IFERROR(VLOOKUP(SUBSTITUTE(SUBSTITUTE(SUBSTITUTE($NA131,"~","~~"),"*","~*"),"?","~?"),'DADOS_MELHORIAS'!$O$2:$X$113,10,FALSE),$NA131))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IFERROR(MATCH($MU132,$V$2:$V$11,0),0)</f>
        <v/>
      </c>
      <c r="NK132" s="161">
        <f>IFERROR(VLOOKUP(SUBSTITUTE(SUBSTITUTE(SUBSTITUTE($MX132,"~","~~"),"*","~*"),"?","~?"),'DADOS_MELHORIAS'!$AG$2:$AL$113,2,FALSE),"")</f>
        <v/>
      </c>
      <c r="NL132" s="161">
        <f>IFERROR(VLOOKUP(SUBSTITUTE(SUBSTITUTE(SUBSTITUTE($MY132,"~","~~"),"*","~*"),"?","~?"),'DADOS_MELHORIAS'!$AG$2:$AL$113,2,FALSE),"")</f>
        <v/>
      </c>
      <c r="NM132" s="161">
        <f>IFERROR(VLOOKUP(SUBSTITUTE(SUBSTITUTE(SUBSTITUTE($MZ132,"~","~~"),"*","~*"),"?","~?"),'DADOS_MELHORIAS'!$AG$2:$AL$113,2,FALSE),"")</f>
        <v/>
      </c>
      <c r="NN132" s="161">
        <f>IFERROR(VLOOKUP(SUBSTITUTE(SUBSTITUTE(SUBSTITUTE($NA132,"~","~~"),"*","~*"),"?","~?"),'DADOS_MELHORIAS'!$AG$2:$AL$113,2,FALSE),"")</f>
        <v/>
      </c>
      <c r="NO132" s="161">
        <f>IFERROR(VLOOKUP(SUBSTITUTE(SUBSTITUTE(SUBSTITUTE($MX132,"~","~~"),"*","~*"),"?","~?"),'DADOS_MELHORIAS'!$AG$2:$AL$113,3,FALSE),0)</f>
        <v/>
      </c>
      <c r="NP132" s="161">
        <f>IFERROR(VLOOKUP(SUBSTITUTE(SUBSTITUTE(SUBSTITUTE($MY132,"~","~~"),"*","~*"),"?","~?"),'DADOS_MELHORIAS'!$AG$2:$AL$113,3,FALSE),0)</f>
        <v/>
      </c>
      <c r="NQ132" s="161">
        <f>IFERROR(VLOOKUP(SUBSTITUTE(SUBSTITUTE(SUBSTITUTE($MZ132,"~","~~"),"*","~*"),"?","~?"),'DADOS_MELHORIAS'!$AG$2:$AL$113,3,FALSE),0)</f>
        <v/>
      </c>
      <c r="NR132" s="161">
        <f>IFERROR(VLOOKUP(SUBSTITUTE(SUBSTITUTE(SUBSTITUTE($NA132,"~","~~"),"*","~*"),"?","~?"),'DADOS_MELHORIAS'!$AG$2:$AL$113,3,FALSE),0)</f>
        <v/>
      </c>
      <c r="NS132" s="161">
        <f>IF($MS132=0,0,IF($NJ132=0,0,INDEX($X$2:$X$11,$NJ132)))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IF($NJ132=0,0,IF(INDEX($W$2:$W$11,$NJ132)="",0,IF((COUNTIF(INDEX($EL$2:$EP$13,$MO132,0),INDEX($W$2:$W$11,$NJ132))+COUNTIF(INDEX($QV$2:$QY$13,$MO132,0),INDEX($W$2:$W$11,$NJ132)))=0,1,0)))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SUBSTITUTE(SUBSTITUTE(SUBSTITUTE($MX132,"~","~~"),"*","~*"),"?","~?"),'DADOS_MELHORIAS'!$AG$2:$AL$113,4,FALSE),0)+IFERROR(VLOOKUP(SUBSTITUTE(SUBSTITUTE(SUBSTITUTE($MY132,"~","~~"),"*","~*"),"?","~?"),'DADOS_MELHORIAS'!$AG$2:$AL$113,4,FALSE),0)+IFERROR(VLOOKUP(SUBSTITUTE(SUBSTITUTE(SUBSTITUTE($MZ132,"~","~~"),"*","~*"),"?","~?"),'DADOS_MELHORIAS'!$AG$2:$AL$113,4,FALSE),0)+IFERROR(VLOOKUP(SUBSTITUTE(SUBSTITUTE(SUBSTITUTE($NA132,"~","~~"),"*","~*"),"?","~?"),'DADOS_MELHORIAS'!$AG$2:$AL$113,4,FALSE),0)</f>
        <v/>
      </c>
      <c r="OD132" s="161">
        <f>IFERROR(VLOOKUP(SUBSTITUTE(SUBSTITUTE(SUBSTITUTE($MX132,"~","~~"),"*","~*"),"?","~?"),'DADOS_MELHORIAS'!$AG$2:$AL$113,6,FALSE),0)+IFERROR(VLOOKUP(SUBSTITUTE(SUBSTITUTE(SUBSTITUTE($MY132,"~","~~"),"*","~*"),"?","~?"),'DADOS_MELHORIAS'!$AG$2:$AL$113,6,FALSE),0)+IFERROR(VLOOKUP(SUBSTITUTE(SUBSTITUTE(SUBSTITUTE($MZ132,"~","~~"),"*","~*"),"?","~?"),'DADOS_MELHORIAS'!$AG$2:$AL$113,6,FALSE),0)+IFERROR(VLOOKUP(SUBSTITUTE(SUBSTITUTE(SUBSTITUTE($NA132,"~","~~"),"*","~*"),"?","~?"),'DADOS_MELHORIAS'!$AG$2:$AL$113,6,FALSE),0)</f>
        <v/>
      </c>
      <c r="OE132" s="161">
        <f>TEXTJOIN(", ",TRUE,IF(IFERROR(VLOOKUP(SUBSTITUTE(SUBSTITUTE(SUBSTITUTE($MX132,"~","~~"),"*","~*"),"?","~?"),'DADOS_MELHORIAS'!$AG$2:$AL$113,5,FALSE),0)=1,$MX132,""),IF(IFERROR(VLOOKUP(SUBSTITUTE(SUBSTITUTE(SUBSTITUTE($MY132,"~","~~"),"*","~*"),"?","~?"),'DADOS_MELHORIAS'!$AG$2:$AL$113,5,FALSE),0)=1,$MY132,""),IF(IFERROR(VLOOKUP(SUBSTITUTE(SUBSTITUTE(SUBSTITUTE($MZ132,"~","~~"),"*","~*"),"?","~?"),'DADOS_MELHORIAS'!$AG$2:$AL$113,5,FALSE),0)=1,$MZ132,""),IF(IFERROR(VLOOKUP(SUBSTITUTE(SUBSTITUTE(SUBSTITUTE($NA132,"~","~~"),"*","~*"),"?","~?"),'DADOS_MELHORIAS'!$AG$2:$AL$113,5,FALSE),0)=1,$NA132,""))</f>
        <v/>
      </c>
      <c r="OF132" s="161">
        <f>IF($NJ132=0,0,INDEX($Y$2:$Y$11,$NJ132))</f>
        <v/>
      </c>
      <c r="OG132" s="161">
        <f>IF($NJ132=0,0,INDEX($Z$2:$Z$11,$NJ132))</f>
        <v/>
      </c>
      <c r="OH132" s="161">
        <f>IF($NJ132=0,0,INDEX($AB$2:$AB$11,$NJ132))</f>
        <v/>
      </c>
      <c r="OI132" s="161">
        <f>IFERROR(VLOOKUP(SUBSTITUTE(SUBSTITUTE(SUBSTITUTE($NB132,"~","~~"),"*","~*"),"?","~?"),'DADOS_RESTRICOES'!$M$2:$Q$54,3,FALSE),0)</f>
        <v/>
      </c>
      <c r="OJ132" s="161">
        <f>IFERROR(VLOOKUP(SUBSTITUTE(SUBSTITUTE(SUBSTITUTE($NC132,"~","~~"),"*","~*"),"?","~?"),'DADOS_RESTRICOES'!$M$2:$Q$54,3,FALSE),0)</f>
        <v/>
      </c>
      <c r="OK132" s="161">
        <f>IFERROR(VLOOKUP(SUBSTITUTE(SUBSTITUTE(SUBSTITUTE($NB132,"~","~~"),"*","~*"),"?","~?"),'DADOS_RESTRICOES'!$M$2:$Q$54,2,FALSE),"")</f>
        <v/>
      </c>
      <c r="OL132" s="161">
        <f>IFERROR(VLOOKUP(SUBSTITUTE(SUBSTITUTE(SUBSTITUTE($NC132,"~","~~"),"*","~*"),"?","~?"),'DADOS_RESTRICOES'!$M$2:$Q$54,2,FALSE),"")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f>
        <v/>
      </c>
      <c r="OT132" s="161">
        <f>COUNTIF($OI132:$OJ132,2)+$OF132</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IF($MS132=0,0,(IF(COUNTIF($RK132:$RN132,"Salto")&gt;0,1,0)+IF(COUNTIF($RK132:$RN132,"Queima")&gt;0,1,0)+IF(COUNTIF($RK132:$RN132,"Estilhaço")&gt;0,1,0))*FLOOR($PD132/2,1))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SUBSTITUTE(SUBSTITUTE(SUBSTITUTE($NB132,"~","~~"),"*","~*"),"?","~?"),'DADOS_RESTRICOES'!$M$2:$Q$54,4,FALSE),0)+IFERROR(VLOOKUP(SUBSTITUTE(SUBSTITUTE(SUBSTITUTE($NC132,"~","~~"),"*","~*"),"?","~?"),'DADOS_RESTRICOES'!$M$2:$Q$54,4,FALSE),0)&gt;1,$OK132&amp;" e "&amp;$OL132&amp;" são as duas de frequência",""),IF(AND((COUNTIF($RK132:$RN132,"Rápido")+COUNTIF($OK132:$OL132,"Rápido"))&gt;0,(COUNTIF($MX132:$NA132,"Atrasar")+COUNTIF($OK132:$OL132,"Atrasar"))&gt;0),"Rápido não entra com Atrasar",""),IF(AND((COUNTIF($RK132:$RN132,"Reação")+COUNTIF($OK132:$OL132,"Reação"))&gt;0,(COUNTIF($RK132:$RN132,"Rápido")+COUNTIF($OK132:$OL132,"Rápido"))&gt;0),"Reação não entra com Rápido",""),IF(AND((COUNTIF($RK132:$RN132,"Reação")+COUNTIF($OK132:$OL132,"Reação"))&gt;0,(COUNTIF($RK132:$RN132,"Armado")+COUNTIF($OK132:$OL132,"Armado"))&gt;0),"Reação não entra com Armado",""),IF(AND((COUNTIF($RK132:$RN132,"Reação")+COUNTIF($OK132:$OL132,"Reação"))&gt;0,(COUNTIF($MX132:$NA132,"Atrasar")+COUNTIF($OK132:$OL132,"Atrasar"))&gt;0),"Reação não entra com Atrasar",""),IF(AND((COUNTIF($RK132:$RN132,"Reação")+COUNTIF($OK132:$OL132,"Reação"))&gt;0,(COUNTIF($MX132:$NA132,"Parado")+COUNTIF($OK132:$OL132,"Parado"))&gt;0),"Reação não entra com Parado",""),IF(AND((COUNTIF($MX132:$NA132,"Atrasar")+COUNTIF($OK132:$OL132,"Atrasar"))&gt;0,(COUNTIF($MX132:$NA132,"Parado")+COUNTIF($OK132:$OL132,"Parado"))&gt;0),"Atrasar não entra com Parado",""),IF(AND((COUNTIF($RK132:$RN132,"Armado")+COUNTIF($OK132:$OL132,"Armado"))&gt;0,(COUNTIF($MX132:$NA132,"Carregar")+COUNTIF($OK132:$OL132,"Carregar"))&gt;0),"Armado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Resistência",""),IF(AND(COUNTIF($RK132:$RN132,"Inescapável")&gt;0,OR($OU132&gt;1,$OV132&gt;0)),"Inescapável não aceita outra peça",""),IF(AND($MS132&gt;0,$PD132*IF(COUNTIF($RK132:$RN132,"Remate")&gt;0,1.25,1)+$PE132&gt;4*$MS132),($PD132*IF(COUNTIF($RK132:$RN132,"Remate")&gt;0,1.25,1)+$PE132)&amp;" dados somando repetições"&amp;IF(COUNTIF($RK132:$RN132,"Remate")&gt;0," e o Remate","")&amp;": o teto da Classe "&amp;$MS132&amp;" é "&amp;4*$MS132,""))),IF(AND($MX132&lt;&gt;"",COUNTIF('DADOS_MELHORIAS'!$O$2:$O$113,SUBSTITUTE(SUBSTITUTE(SUBSTITUTE($MX132,"~","~~"),"*","~*"),"?","~?"))=0),"Melhoria não cadastrada ou com erro: "&amp;$MX132,""),IF(AND($MY132&lt;&gt;"",COUNTIF('DADOS_MELHORIAS'!$O$2:$O$113,SUBSTITUTE(SUBSTITUTE(SUBSTITUTE($MY132,"~","~~"),"*","~*"),"?","~?"))=0),"Melhoria não cadastrada ou com erro: "&amp;$MY132,""),IF(AND($MZ132&lt;&gt;"",COUNTIF('DADOS_MELHORIAS'!$O$2:$O$113,SUBSTITUTE(SUBSTITUTE(SUBSTITUTE($MZ132,"~","~~"),"*","~*"),"?","~?"))=0),"Melhoria não cadastrada ou com erro: "&amp;$MZ132,""),IF(AND($NA132&lt;&gt;"",COUNTIF('DADOS_MELHORIAS'!$O$2:$O$113,SUBSTITUTE(SUBSTITUTE(SUBSTITUTE($NA132,"~","~~"),"*","~*"),"?","~?"))=0),"Melhoria não cadastrada ou com erro: "&amp;$NA132,""),IF(AND($NB132&lt;&gt;"",COUNTIF('DADOS_RESTRICOES'!$M$2:$M$54,SUBSTITUTE(SUBSTITUTE(SUBSTITUTE($NB132,"~","~~"),"*","~*"),"?","~?"))=0),"Restrição não cadastrada ou com erro: "&amp;$NB132,""),IF(AND($NC132&lt;&gt;"",COUNTIF('DADOS_RESTRICOES'!$M$2:$M$54,SUBSTITUTE(SUBSTITUTE(SUBSTITUTE($NC132,"~","~~"),"*","~*"),"?","~?"))=0),"Restrição não cadastrada ou com erro: "&amp;$NC132,"")))</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dela",IF(COUNTIF($OK132:$OL132,"Atrasar")&gt;0,"Sua Ação Completa",IF(COUNTIF($RK132:$RN132,"Rápido")&gt;0,"Sua Bônus",IF(COUNTIF($RK132:$RN132,"Reação")&gt;0,"Sua Reação","Sua Padrão")))&amp;" + a básica dela"&amp;IF(COUNTIF($RK132:$RN132,"Reação")&gt;0," e a coletiva","")&amp;IF(COUNTIF($OK132:$OL132,"Carregar")&gt;0," · em dois turnos","")))</f>
        <v/>
      </c>
      <c r="QC132" s="161">
        <f>IF($MW132&lt;&gt;"",$MW132,IF($NJ132=0,"",INDEX($AA$2:$AA$11,$NJ132)))</f>
        <v/>
      </c>
      <c r="QD132" s="161">
        <f>IF(OR($ND132=0,$NJ132=0),"",IF(COUNTIF($RK132:$RN132,"Inescapável")&gt;0,"Automático",IF($QC132="Ataque",IF($NH132="","Ataque","Ataque "&amp;IF(($NH132+2*IF(COUNTIF($RK132:$RN132,"Precisão")&gt;0,1,0))&gt;=0,"+","−")&amp;ABS(($NH132+2*IF(COUNTIF($RK132:$RN132,"Precisão")&gt;0,1,0))))&amp;IF($OD132&gt;0," · TR"&amp;IF($NI132="",""," CD "&amp;$NI132),""),IF(LEFT($QC132,2)="TR",$QC132&amp;IF($NI132="",""," · CD "&amp;$NI132)&amp;IF(COUNTIF($RK132:$RN132,"Certeiro")&gt;0,"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COUNTIF($RK132:$RN132,"Longe")+3*COUNTIF($RK132:$RN132,"Muito Longe")</f>
        <v/>
      </c>
      <c r="QG132" s="161">
        <f>COUNTIF($RK132:$RN132,"Maior")+3*COUNTIF($RK132:$RN132,"Muito Maior")</f>
        <v/>
      </c>
      <c r="QH132" s="161">
        <f>IF($NJ132=0,0,CHOOSE(1+INDEX($AC$2:$AC$11,$NJ132),0,$QF132,$QG132,$QF132+$QG132))</f>
        <v/>
      </c>
      <c r="QI132" s="161">
        <f>IF($NJ132=0,0,CHOOSE(1+INDEX($AD$2:$AD$11,$NJ132),0,$QF132,$QG132,$QF132+$QG132))</f>
        <v/>
      </c>
      <c r="QJ132" s="161">
        <f>IF(OR($ND132=0,$NJ132=0),"",INDEX($AI$2:$AN$41,($NJ132-1)*4+IF($MS132=0,1,IF($MS132&lt;=5,2,IF($MS132=6,3,4))),1+MIN(5,$QH132))&amp;INDEX($AO$2:$AT$41,($NJ132-1)*4+IF($MS132=0,1,IF($MS132&lt;=5,2,IF($MS132=6,3,4))),1+MIN(5,$QI132))&amp;IF(INDEX($AE$2:$AE$11,$NJ132)=1,IF(COUNTIF($RK132:$RN132,"Mais Um")&gt;0," · +"&amp;COUNTIF($RK132:$RN132,"Mais Um")&amp;IF(COUNTIF($RK132:$RN132,"Mais Um")&gt;1," alvos"," alvo"),"")&amp;IF(COUNTIF($RK132:$RN132,"Rajada")&gt;0,IF($MS132=0,"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c r="RK132">
        <f>IF($MX132="","",IFERROR(VLOOKUP(SUBSTITUTE(SUBSTITUTE(SUBSTITUTE($MX132,"~","~~"),"*","~*"),"?","~?"),'DADOS_MELHORIAS'!$O$2:$X$113,10,FALSE),$MX132))</f>
        <v/>
      </c>
      <c r="RL132">
        <f>IF($MY132="","",IFERROR(VLOOKUP(SUBSTITUTE(SUBSTITUTE(SUBSTITUTE($MY132,"~","~~"),"*","~*"),"?","~?"),'DADOS_MELHORIAS'!$O$2:$X$113,10,FALSE),$MY132))</f>
        <v/>
      </c>
      <c r="RM132">
        <f>IF($MZ132="","",IFERROR(VLOOKUP(SUBSTITUTE(SUBSTITUTE(SUBSTITUTE($MZ132,"~","~~"),"*","~*"),"?","~?"),'DADOS_MELHORIAS'!$O$2:$X$113,10,FALSE),$MZ132))</f>
        <v/>
      </c>
      <c r="RN132">
        <f>IF($NA132="","",IFERROR(VLOOKUP(SUBSTITUTE(SUBSTITUTE(SUBSTITUTE($NA132,"~","~~"),"*","~*"),"?","~?"),'DADOS_MELHORIAS'!$O$2:$X$113,10,FALSE),$NA132))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IFERROR(MATCH($MU133,$V$2:$V$11,0),0)</f>
        <v/>
      </c>
      <c r="NK133" s="161">
        <f>IFERROR(VLOOKUP(SUBSTITUTE(SUBSTITUTE(SUBSTITUTE($MX133,"~","~~"),"*","~*"),"?","~?"),'DADOS_MELHORIAS'!$AG$2:$AL$113,2,FALSE),"")</f>
        <v/>
      </c>
      <c r="NL133" s="161">
        <f>IFERROR(VLOOKUP(SUBSTITUTE(SUBSTITUTE(SUBSTITUTE($MY133,"~","~~"),"*","~*"),"?","~?"),'DADOS_MELHORIAS'!$AG$2:$AL$113,2,FALSE),"")</f>
        <v/>
      </c>
      <c r="NM133" s="161">
        <f>IFERROR(VLOOKUP(SUBSTITUTE(SUBSTITUTE(SUBSTITUTE($MZ133,"~","~~"),"*","~*"),"?","~?"),'DADOS_MELHORIAS'!$AG$2:$AL$113,2,FALSE),"")</f>
        <v/>
      </c>
      <c r="NN133" s="161">
        <f>IFERROR(VLOOKUP(SUBSTITUTE(SUBSTITUTE(SUBSTITUTE($NA133,"~","~~"),"*","~*"),"?","~?"),'DADOS_MELHORIAS'!$AG$2:$AL$113,2,FALSE),"")</f>
        <v/>
      </c>
      <c r="NO133" s="161">
        <f>IFERROR(VLOOKUP(SUBSTITUTE(SUBSTITUTE(SUBSTITUTE($MX133,"~","~~"),"*","~*"),"?","~?"),'DADOS_MELHORIAS'!$AG$2:$AL$113,3,FALSE),0)</f>
        <v/>
      </c>
      <c r="NP133" s="161">
        <f>IFERROR(VLOOKUP(SUBSTITUTE(SUBSTITUTE(SUBSTITUTE($MY133,"~","~~"),"*","~*"),"?","~?"),'DADOS_MELHORIAS'!$AG$2:$AL$113,3,FALSE),0)</f>
        <v/>
      </c>
      <c r="NQ133" s="161">
        <f>IFERROR(VLOOKUP(SUBSTITUTE(SUBSTITUTE(SUBSTITUTE($MZ133,"~","~~"),"*","~*"),"?","~?"),'DADOS_MELHORIAS'!$AG$2:$AL$113,3,FALSE),0)</f>
        <v/>
      </c>
      <c r="NR133" s="161">
        <f>IFERROR(VLOOKUP(SUBSTITUTE(SUBSTITUTE(SUBSTITUTE($NA133,"~","~~"),"*","~*"),"?","~?"),'DADOS_MELHORIAS'!$AG$2:$AL$113,3,FALSE),0)</f>
        <v/>
      </c>
      <c r="NS133" s="161">
        <f>IF($MS133=0,0,IF($NJ133=0,0,INDEX($X$2:$X$11,$NJ133)))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IF($NJ133=0,0,IF(INDEX($W$2:$W$11,$NJ133)="",0,IF((COUNTIF(INDEX($EL$2:$EP$13,$MO133,0),INDEX($W$2:$W$11,$NJ133))+COUNTIF(INDEX($QV$2:$QY$13,$MO133,0),INDEX($W$2:$W$11,$NJ133)))=0,1,0)))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SUBSTITUTE(SUBSTITUTE(SUBSTITUTE($MX133,"~","~~"),"*","~*"),"?","~?"),'DADOS_MELHORIAS'!$AG$2:$AL$113,4,FALSE),0)+IFERROR(VLOOKUP(SUBSTITUTE(SUBSTITUTE(SUBSTITUTE($MY133,"~","~~"),"*","~*"),"?","~?"),'DADOS_MELHORIAS'!$AG$2:$AL$113,4,FALSE),0)+IFERROR(VLOOKUP(SUBSTITUTE(SUBSTITUTE(SUBSTITUTE($MZ133,"~","~~"),"*","~*"),"?","~?"),'DADOS_MELHORIAS'!$AG$2:$AL$113,4,FALSE),0)+IFERROR(VLOOKUP(SUBSTITUTE(SUBSTITUTE(SUBSTITUTE($NA133,"~","~~"),"*","~*"),"?","~?"),'DADOS_MELHORIAS'!$AG$2:$AL$113,4,FALSE),0)</f>
        <v/>
      </c>
      <c r="OD133" s="161">
        <f>IFERROR(VLOOKUP(SUBSTITUTE(SUBSTITUTE(SUBSTITUTE($MX133,"~","~~"),"*","~*"),"?","~?"),'DADOS_MELHORIAS'!$AG$2:$AL$113,6,FALSE),0)+IFERROR(VLOOKUP(SUBSTITUTE(SUBSTITUTE(SUBSTITUTE($MY133,"~","~~"),"*","~*"),"?","~?"),'DADOS_MELHORIAS'!$AG$2:$AL$113,6,FALSE),0)+IFERROR(VLOOKUP(SUBSTITUTE(SUBSTITUTE(SUBSTITUTE($MZ133,"~","~~"),"*","~*"),"?","~?"),'DADOS_MELHORIAS'!$AG$2:$AL$113,6,FALSE),0)+IFERROR(VLOOKUP(SUBSTITUTE(SUBSTITUTE(SUBSTITUTE($NA133,"~","~~"),"*","~*"),"?","~?"),'DADOS_MELHORIAS'!$AG$2:$AL$113,6,FALSE),0)</f>
        <v/>
      </c>
      <c r="OE133" s="161">
        <f>TEXTJOIN(", ",TRUE,IF(IFERROR(VLOOKUP(SUBSTITUTE(SUBSTITUTE(SUBSTITUTE($MX133,"~","~~"),"*","~*"),"?","~?"),'DADOS_MELHORIAS'!$AG$2:$AL$113,5,FALSE),0)=1,$MX133,""),IF(IFERROR(VLOOKUP(SUBSTITUTE(SUBSTITUTE(SUBSTITUTE($MY133,"~","~~"),"*","~*"),"?","~?"),'DADOS_MELHORIAS'!$AG$2:$AL$113,5,FALSE),0)=1,$MY133,""),IF(IFERROR(VLOOKUP(SUBSTITUTE(SUBSTITUTE(SUBSTITUTE($MZ133,"~","~~"),"*","~*"),"?","~?"),'DADOS_MELHORIAS'!$AG$2:$AL$113,5,FALSE),0)=1,$MZ133,""),IF(IFERROR(VLOOKUP(SUBSTITUTE(SUBSTITUTE(SUBSTITUTE($NA133,"~","~~"),"*","~*"),"?","~?"),'DADOS_MELHORIAS'!$AG$2:$AL$113,5,FALSE),0)=1,$NA133,""))</f>
        <v/>
      </c>
      <c r="OF133" s="161">
        <f>IF($NJ133=0,0,INDEX($Y$2:$Y$11,$NJ133))</f>
        <v/>
      </c>
      <c r="OG133" s="161">
        <f>IF($NJ133=0,0,INDEX($Z$2:$Z$11,$NJ133))</f>
        <v/>
      </c>
      <c r="OH133" s="161">
        <f>IF($NJ133=0,0,INDEX($AB$2:$AB$11,$NJ133))</f>
        <v/>
      </c>
      <c r="OI133" s="161">
        <f>IFERROR(VLOOKUP(SUBSTITUTE(SUBSTITUTE(SUBSTITUTE($NB133,"~","~~"),"*","~*"),"?","~?"),'DADOS_RESTRICOES'!$M$2:$Q$54,3,FALSE),0)</f>
        <v/>
      </c>
      <c r="OJ133" s="161">
        <f>IFERROR(VLOOKUP(SUBSTITUTE(SUBSTITUTE(SUBSTITUTE($NC133,"~","~~"),"*","~*"),"?","~?"),'DADOS_RESTRICOES'!$M$2:$Q$54,3,FALSE),0)</f>
        <v/>
      </c>
      <c r="OK133" s="161">
        <f>IFERROR(VLOOKUP(SUBSTITUTE(SUBSTITUTE(SUBSTITUTE($NB133,"~","~~"),"*","~*"),"?","~?"),'DADOS_RESTRICOES'!$M$2:$Q$54,2,FALSE),"")</f>
        <v/>
      </c>
      <c r="OL133" s="161">
        <f>IFERROR(VLOOKUP(SUBSTITUTE(SUBSTITUTE(SUBSTITUTE($NC133,"~","~~"),"*","~*"),"?","~?"),'DADOS_RESTRICOES'!$M$2:$Q$54,2,FALSE),"")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f>
        <v/>
      </c>
      <c r="OT133" s="161">
        <f>COUNTIF($OI133:$OJ133,2)+$OF133</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IF($MS133=0,0,(IF(COUNTIF($RK133:$RN133,"Salto")&gt;0,1,0)+IF(COUNTIF($RK133:$RN133,"Queima")&gt;0,1,0)+IF(COUNTIF($RK133:$RN133,"Estilhaço")&gt;0,1,0))*FLOOR($PD133/2,1))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SUBSTITUTE(SUBSTITUTE(SUBSTITUTE($NB133,"~","~~"),"*","~*"),"?","~?"),'DADOS_RESTRICOES'!$M$2:$Q$54,4,FALSE),0)+IFERROR(VLOOKUP(SUBSTITUTE(SUBSTITUTE(SUBSTITUTE($NC133,"~","~~"),"*","~*"),"?","~?"),'DADOS_RESTRICOES'!$M$2:$Q$54,4,FALSE),0)&gt;1,$OK133&amp;" e "&amp;$OL133&amp;" são as duas de frequência",""),IF(AND((COUNTIF($RK133:$RN133,"Rápido")+COUNTIF($OK133:$OL133,"Rápido"))&gt;0,(COUNTIF($MX133:$NA133,"Atrasar")+COUNTIF($OK133:$OL133,"Atrasar"))&gt;0),"Rápido não entra com Atrasar",""),IF(AND((COUNTIF($RK133:$RN133,"Reação")+COUNTIF($OK133:$OL133,"Reação"))&gt;0,(COUNTIF($RK133:$RN133,"Rápido")+COUNTIF($OK133:$OL133,"Rápido"))&gt;0),"Reação não entra com Rápido",""),IF(AND((COUNTIF($RK133:$RN133,"Reação")+COUNTIF($OK133:$OL133,"Reação"))&gt;0,(COUNTIF($RK133:$RN133,"Armado")+COUNTIF($OK133:$OL133,"Armado"))&gt;0),"Reação não entra com Armado",""),IF(AND((COUNTIF($RK133:$RN133,"Reação")+COUNTIF($OK133:$OL133,"Reação"))&gt;0,(COUNTIF($MX133:$NA133,"Atrasar")+COUNTIF($OK133:$OL133,"Atrasar"))&gt;0),"Reação não entra com Atrasar",""),IF(AND((COUNTIF($RK133:$RN133,"Reação")+COUNTIF($OK133:$OL133,"Reação"))&gt;0,(COUNTIF($MX133:$NA133,"Parado")+COUNTIF($OK133:$OL133,"Parado"))&gt;0),"Reação não entra com Parado",""),IF(AND((COUNTIF($MX133:$NA133,"Atrasar")+COUNTIF($OK133:$OL133,"Atrasar"))&gt;0,(COUNTIF($MX133:$NA133,"Parado")+COUNTIF($OK133:$OL133,"Parado"))&gt;0),"Atrasar não entra com Parado",""),IF(AND((COUNTIF($RK133:$RN133,"Armado")+COUNTIF($OK133:$OL133,"Armado"))&gt;0,(COUNTIF($MX133:$NA133,"Carregar")+COUNTIF($OK133:$OL133,"Carregar"))&gt;0),"Armado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Resistência",""),IF(AND(COUNTIF($RK133:$RN133,"Inescapável")&gt;0,OR($OU133&gt;1,$OV133&gt;0)),"Inescapável não aceita outra peça",""),IF(AND($MS133&gt;0,$PD133*IF(COUNTIF($RK133:$RN133,"Remate")&gt;0,1.25,1)+$PE133&gt;4*$MS133),($PD133*IF(COUNTIF($RK133:$RN133,"Remate")&gt;0,1.25,1)+$PE133)&amp;" dados somando repetições"&amp;IF(COUNTIF($RK133:$RN133,"Remate")&gt;0," e o Remate","")&amp;": o teto da Classe "&amp;$MS133&amp;" é "&amp;4*$MS133,""))),IF(AND($MX133&lt;&gt;"",COUNTIF('DADOS_MELHORIAS'!$O$2:$O$113,SUBSTITUTE(SUBSTITUTE(SUBSTITUTE($MX133,"~","~~"),"*","~*"),"?","~?"))=0),"Melhoria não cadastrada ou com erro: "&amp;$MX133,""),IF(AND($MY133&lt;&gt;"",COUNTIF('DADOS_MELHORIAS'!$O$2:$O$113,SUBSTITUTE(SUBSTITUTE(SUBSTITUTE($MY133,"~","~~"),"*","~*"),"?","~?"))=0),"Melhoria não cadastrada ou com erro: "&amp;$MY133,""),IF(AND($MZ133&lt;&gt;"",COUNTIF('DADOS_MELHORIAS'!$O$2:$O$113,SUBSTITUTE(SUBSTITUTE(SUBSTITUTE($MZ133,"~","~~"),"*","~*"),"?","~?"))=0),"Melhoria não cadastrada ou com erro: "&amp;$MZ133,""),IF(AND($NA133&lt;&gt;"",COUNTIF('DADOS_MELHORIAS'!$O$2:$O$113,SUBSTITUTE(SUBSTITUTE(SUBSTITUTE($NA133,"~","~~"),"*","~*"),"?","~?"))=0),"Melhoria não cadastrada ou com erro: "&amp;$NA133,""),IF(AND($NB133&lt;&gt;"",COUNTIF('DADOS_RESTRICOES'!$M$2:$M$54,SUBSTITUTE(SUBSTITUTE(SUBSTITUTE($NB133,"~","~~"),"*","~*"),"?","~?"))=0),"Restrição não cadastrada ou com erro: "&amp;$NB133,""),IF(AND($NC133&lt;&gt;"",COUNTIF('DADOS_RESTRICOES'!$M$2:$M$54,SUBSTITUTE(SUBSTITUTE(SUBSTITUTE($NC133,"~","~~"),"*","~*"),"?","~?"))=0),"Restrição não cadastrada ou com erro: "&amp;$NC133,"")))</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dela",IF(COUNTIF($OK133:$OL133,"Atrasar")&gt;0,"Sua Ação Completa",IF(COUNTIF($RK133:$RN133,"Rápido")&gt;0,"Sua Bônus",IF(COUNTIF($RK133:$RN133,"Reação")&gt;0,"Sua Reação","Sua Padrão")))&amp;" + a básica dela"&amp;IF(COUNTIF($RK133:$RN133,"Reação")&gt;0," e a coletiva","")&amp;IF(COUNTIF($OK133:$OL133,"Carregar")&gt;0," · em dois turnos","")))</f>
        <v/>
      </c>
      <c r="QC133" s="161">
        <f>IF($MW133&lt;&gt;"",$MW133,IF($NJ133=0,"",INDEX($AA$2:$AA$11,$NJ133)))</f>
        <v/>
      </c>
      <c r="QD133" s="161">
        <f>IF(OR($ND133=0,$NJ133=0),"",IF(COUNTIF($RK133:$RN133,"Inescapável")&gt;0,"Automático",IF($QC133="Ataque",IF($NH133="","Ataque","Ataque "&amp;IF(($NH133+2*IF(COUNTIF($RK133:$RN133,"Precisão")&gt;0,1,0))&gt;=0,"+","−")&amp;ABS(($NH133+2*IF(COUNTIF($RK133:$RN133,"Precisão")&gt;0,1,0))))&amp;IF($OD133&gt;0," · TR"&amp;IF($NI133="",""," CD "&amp;$NI133),""),IF(LEFT($QC133,2)="TR",$QC133&amp;IF($NI133="",""," · CD "&amp;$NI133)&amp;IF(COUNTIF($RK133:$RN133,"Certeiro")&gt;0,"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COUNTIF($RK133:$RN133,"Longe")+3*COUNTIF($RK133:$RN133,"Muito Longe")</f>
        <v/>
      </c>
      <c r="QG133" s="161">
        <f>COUNTIF($RK133:$RN133,"Maior")+3*COUNTIF($RK133:$RN133,"Muito Maior")</f>
        <v/>
      </c>
      <c r="QH133" s="161">
        <f>IF($NJ133=0,0,CHOOSE(1+INDEX($AC$2:$AC$11,$NJ133),0,$QF133,$QG133,$QF133+$QG133))</f>
        <v/>
      </c>
      <c r="QI133" s="161">
        <f>IF($NJ133=0,0,CHOOSE(1+INDEX($AD$2:$AD$11,$NJ133),0,$QF133,$QG133,$QF133+$QG133))</f>
        <v/>
      </c>
      <c r="QJ133" s="161">
        <f>IF(OR($ND133=0,$NJ133=0),"",INDEX($AI$2:$AN$41,($NJ133-1)*4+IF($MS133=0,1,IF($MS133&lt;=5,2,IF($MS133=6,3,4))),1+MIN(5,$QH133))&amp;INDEX($AO$2:$AT$41,($NJ133-1)*4+IF($MS133=0,1,IF($MS133&lt;=5,2,IF($MS133=6,3,4))),1+MIN(5,$QI133))&amp;IF(INDEX($AE$2:$AE$11,$NJ133)=1,IF(COUNTIF($RK133:$RN133,"Mais Um")&gt;0," · +"&amp;COUNTIF($RK133:$RN133,"Mais Um")&amp;IF(COUNTIF($RK133:$RN133,"Mais Um")&gt;1," alvos"," alvo"),"")&amp;IF(COUNTIF($RK133:$RN133,"Rajada")&gt;0,IF($MS133=0,"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c r="RK133">
        <f>IF($MX133="","",IFERROR(VLOOKUP(SUBSTITUTE(SUBSTITUTE(SUBSTITUTE($MX133,"~","~~"),"*","~*"),"?","~?"),'DADOS_MELHORIAS'!$O$2:$X$113,10,FALSE),$MX133))</f>
        <v/>
      </c>
      <c r="RL133">
        <f>IF($MY133="","",IFERROR(VLOOKUP(SUBSTITUTE(SUBSTITUTE(SUBSTITUTE($MY133,"~","~~"),"*","~*"),"?","~?"),'DADOS_MELHORIAS'!$O$2:$X$113,10,FALSE),$MY133))</f>
        <v/>
      </c>
      <c r="RM133">
        <f>IF($MZ133="","",IFERROR(VLOOKUP(SUBSTITUTE(SUBSTITUTE(SUBSTITUTE($MZ133,"~","~~"),"*","~*"),"?","~?"),'DADOS_MELHORIAS'!$O$2:$X$113,10,FALSE),$MZ133))</f>
        <v/>
      </c>
      <c r="RN133">
        <f>IF($NA133="","",IFERROR(VLOOKUP(SUBSTITUTE(SUBSTITUTE(SUBSTITUTE($NA133,"~","~~"),"*","~*"),"?","~?"),'DADOS_MELHORIAS'!$O$2:$X$113,10,FALSE),$NA133))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IFERROR(MATCH($MU134,$V$2:$V$11,0),0)</f>
        <v/>
      </c>
      <c r="NK134" s="161">
        <f>IFERROR(VLOOKUP(SUBSTITUTE(SUBSTITUTE(SUBSTITUTE($MX134,"~","~~"),"*","~*"),"?","~?"),'DADOS_MELHORIAS'!$AG$2:$AL$113,2,FALSE),"")</f>
        <v/>
      </c>
      <c r="NL134" s="161">
        <f>IFERROR(VLOOKUP(SUBSTITUTE(SUBSTITUTE(SUBSTITUTE($MY134,"~","~~"),"*","~*"),"?","~?"),'DADOS_MELHORIAS'!$AG$2:$AL$113,2,FALSE),"")</f>
        <v/>
      </c>
      <c r="NM134" s="161">
        <f>IFERROR(VLOOKUP(SUBSTITUTE(SUBSTITUTE(SUBSTITUTE($MZ134,"~","~~"),"*","~*"),"?","~?"),'DADOS_MELHORIAS'!$AG$2:$AL$113,2,FALSE),"")</f>
        <v/>
      </c>
      <c r="NN134" s="161">
        <f>IFERROR(VLOOKUP(SUBSTITUTE(SUBSTITUTE(SUBSTITUTE($NA134,"~","~~"),"*","~*"),"?","~?"),'DADOS_MELHORIAS'!$AG$2:$AL$113,2,FALSE),"")</f>
        <v/>
      </c>
      <c r="NO134" s="161">
        <f>IFERROR(VLOOKUP(SUBSTITUTE(SUBSTITUTE(SUBSTITUTE($MX134,"~","~~"),"*","~*"),"?","~?"),'DADOS_MELHORIAS'!$AG$2:$AL$113,3,FALSE),0)</f>
        <v/>
      </c>
      <c r="NP134" s="161">
        <f>IFERROR(VLOOKUP(SUBSTITUTE(SUBSTITUTE(SUBSTITUTE($MY134,"~","~~"),"*","~*"),"?","~?"),'DADOS_MELHORIAS'!$AG$2:$AL$113,3,FALSE),0)</f>
        <v/>
      </c>
      <c r="NQ134" s="161">
        <f>IFERROR(VLOOKUP(SUBSTITUTE(SUBSTITUTE(SUBSTITUTE($MZ134,"~","~~"),"*","~*"),"?","~?"),'DADOS_MELHORIAS'!$AG$2:$AL$113,3,FALSE),0)</f>
        <v/>
      </c>
      <c r="NR134" s="161">
        <f>IFERROR(VLOOKUP(SUBSTITUTE(SUBSTITUTE(SUBSTITUTE($NA134,"~","~~"),"*","~*"),"?","~?"),'DADOS_MELHORIAS'!$AG$2:$AL$113,3,FALSE),0)</f>
        <v/>
      </c>
      <c r="NS134" s="161">
        <f>IF($MS134=0,0,IF($NJ134=0,0,INDEX($X$2:$X$11,$NJ134)))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IF($NJ134=0,0,IF(INDEX($W$2:$W$11,$NJ134)="",0,IF((COUNTIF(INDEX($EL$2:$EP$13,$MO134,0),INDEX($W$2:$W$11,$NJ134))+COUNTIF(INDEX($QV$2:$QY$13,$MO134,0),INDEX($W$2:$W$11,$NJ134)))=0,1,0)))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SUBSTITUTE(SUBSTITUTE(SUBSTITUTE($MX134,"~","~~"),"*","~*"),"?","~?"),'DADOS_MELHORIAS'!$AG$2:$AL$113,4,FALSE),0)+IFERROR(VLOOKUP(SUBSTITUTE(SUBSTITUTE(SUBSTITUTE($MY134,"~","~~"),"*","~*"),"?","~?"),'DADOS_MELHORIAS'!$AG$2:$AL$113,4,FALSE),0)+IFERROR(VLOOKUP(SUBSTITUTE(SUBSTITUTE(SUBSTITUTE($MZ134,"~","~~"),"*","~*"),"?","~?"),'DADOS_MELHORIAS'!$AG$2:$AL$113,4,FALSE),0)+IFERROR(VLOOKUP(SUBSTITUTE(SUBSTITUTE(SUBSTITUTE($NA134,"~","~~"),"*","~*"),"?","~?"),'DADOS_MELHORIAS'!$AG$2:$AL$113,4,FALSE),0)</f>
        <v/>
      </c>
      <c r="OD134" s="161">
        <f>IFERROR(VLOOKUP(SUBSTITUTE(SUBSTITUTE(SUBSTITUTE($MX134,"~","~~"),"*","~*"),"?","~?"),'DADOS_MELHORIAS'!$AG$2:$AL$113,6,FALSE),0)+IFERROR(VLOOKUP(SUBSTITUTE(SUBSTITUTE(SUBSTITUTE($MY134,"~","~~"),"*","~*"),"?","~?"),'DADOS_MELHORIAS'!$AG$2:$AL$113,6,FALSE),0)+IFERROR(VLOOKUP(SUBSTITUTE(SUBSTITUTE(SUBSTITUTE($MZ134,"~","~~"),"*","~*"),"?","~?"),'DADOS_MELHORIAS'!$AG$2:$AL$113,6,FALSE),0)+IFERROR(VLOOKUP(SUBSTITUTE(SUBSTITUTE(SUBSTITUTE($NA134,"~","~~"),"*","~*"),"?","~?"),'DADOS_MELHORIAS'!$AG$2:$AL$113,6,FALSE),0)</f>
        <v/>
      </c>
      <c r="OE134" s="161">
        <f>TEXTJOIN(", ",TRUE,IF(IFERROR(VLOOKUP(SUBSTITUTE(SUBSTITUTE(SUBSTITUTE($MX134,"~","~~"),"*","~*"),"?","~?"),'DADOS_MELHORIAS'!$AG$2:$AL$113,5,FALSE),0)=1,$MX134,""),IF(IFERROR(VLOOKUP(SUBSTITUTE(SUBSTITUTE(SUBSTITUTE($MY134,"~","~~"),"*","~*"),"?","~?"),'DADOS_MELHORIAS'!$AG$2:$AL$113,5,FALSE),0)=1,$MY134,""),IF(IFERROR(VLOOKUP(SUBSTITUTE(SUBSTITUTE(SUBSTITUTE($MZ134,"~","~~"),"*","~*"),"?","~?"),'DADOS_MELHORIAS'!$AG$2:$AL$113,5,FALSE),0)=1,$MZ134,""),IF(IFERROR(VLOOKUP(SUBSTITUTE(SUBSTITUTE(SUBSTITUTE($NA134,"~","~~"),"*","~*"),"?","~?"),'DADOS_MELHORIAS'!$AG$2:$AL$113,5,FALSE),0)=1,$NA134,""))</f>
        <v/>
      </c>
      <c r="OF134" s="161">
        <f>IF($NJ134=0,0,INDEX($Y$2:$Y$11,$NJ134))</f>
        <v/>
      </c>
      <c r="OG134" s="161">
        <f>IF($NJ134=0,0,INDEX($Z$2:$Z$11,$NJ134))</f>
        <v/>
      </c>
      <c r="OH134" s="161">
        <f>IF($NJ134=0,0,INDEX($AB$2:$AB$11,$NJ134))</f>
        <v/>
      </c>
      <c r="OI134" s="161">
        <f>IFERROR(VLOOKUP(SUBSTITUTE(SUBSTITUTE(SUBSTITUTE($NB134,"~","~~"),"*","~*"),"?","~?"),'DADOS_RESTRICOES'!$M$2:$Q$54,3,FALSE),0)</f>
        <v/>
      </c>
      <c r="OJ134" s="161">
        <f>IFERROR(VLOOKUP(SUBSTITUTE(SUBSTITUTE(SUBSTITUTE($NC134,"~","~~"),"*","~*"),"?","~?"),'DADOS_RESTRICOES'!$M$2:$Q$54,3,FALSE),0)</f>
        <v/>
      </c>
      <c r="OK134" s="161">
        <f>IFERROR(VLOOKUP(SUBSTITUTE(SUBSTITUTE(SUBSTITUTE($NB134,"~","~~"),"*","~*"),"?","~?"),'DADOS_RESTRICOES'!$M$2:$Q$54,2,FALSE),"")</f>
        <v/>
      </c>
      <c r="OL134" s="161">
        <f>IFERROR(VLOOKUP(SUBSTITUTE(SUBSTITUTE(SUBSTITUTE($NC134,"~","~~"),"*","~*"),"?","~?"),'DADOS_RESTRICOES'!$M$2:$Q$54,2,FALSE),"")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f>
        <v/>
      </c>
      <c r="OT134" s="161">
        <f>COUNTIF($OI134:$OJ134,2)+$OF134</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IF($MS134=0,0,(IF(COUNTIF($RK134:$RN134,"Salto")&gt;0,1,0)+IF(COUNTIF($RK134:$RN134,"Queima")&gt;0,1,0)+IF(COUNTIF($RK134:$RN134,"Estilhaço")&gt;0,1,0))*FLOOR($PD134/2,1))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SUBSTITUTE(SUBSTITUTE(SUBSTITUTE($NB134,"~","~~"),"*","~*"),"?","~?"),'DADOS_RESTRICOES'!$M$2:$Q$54,4,FALSE),0)+IFERROR(VLOOKUP(SUBSTITUTE(SUBSTITUTE(SUBSTITUTE($NC134,"~","~~"),"*","~*"),"?","~?"),'DADOS_RESTRICOES'!$M$2:$Q$54,4,FALSE),0)&gt;1,$OK134&amp;" e "&amp;$OL134&amp;" são as duas de frequência",""),IF(AND((COUNTIF($RK134:$RN134,"Rápido")+COUNTIF($OK134:$OL134,"Rápido"))&gt;0,(COUNTIF($MX134:$NA134,"Atrasar")+COUNTIF($OK134:$OL134,"Atrasar"))&gt;0),"Rápido não entra com Atrasar",""),IF(AND((COUNTIF($RK134:$RN134,"Reação")+COUNTIF($OK134:$OL134,"Reação"))&gt;0,(COUNTIF($RK134:$RN134,"Rápido")+COUNTIF($OK134:$OL134,"Rápido"))&gt;0),"Reação não entra com Rápido",""),IF(AND((COUNTIF($RK134:$RN134,"Reação")+COUNTIF($OK134:$OL134,"Reação"))&gt;0,(COUNTIF($RK134:$RN134,"Armado")+COUNTIF($OK134:$OL134,"Armado"))&gt;0),"Reação não entra com Armado",""),IF(AND((COUNTIF($RK134:$RN134,"Reação")+COUNTIF($OK134:$OL134,"Reação"))&gt;0,(COUNTIF($MX134:$NA134,"Atrasar")+COUNTIF($OK134:$OL134,"Atrasar"))&gt;0),"Reação não entra com Atrasar",""),IF(AND((COUNTIF($RK134:$RN134,"Reação")+COUNTIF($OK134:$OL134,"Reação"))&gt;0,(COUNTIF($MX134:$NA134,"Parado")+COUNTIF($OK134:$OL134,"Parado"))&gt;0),"Reação não entra com Parado",""),IF(AND((COUNTIF($MX134:$NA134,"Atrasar")+COUNTIF($OK134:$OL134,"Atrasar"))&gt;0,(COUNTIF($MX134:$NA134,"Parado")+COUNTIF($OK134:$OL134,"Parado"))&gt;0),"Atrasar não entra com Parado",""),IF(AND((COUNTIF($RK134:$RN134,"Armado")+COUNTIF($OK134:$OL134,"Armado"))&gt;0,(COUNTIF($MX134:$NA134,"Carregar")+COUNTIF($OK134:$OL134,"Carregar"))&gt;0),"Armado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Resistência",""),IF(AND(COUNTIF($RK134:$RN134,"Inescapável")&gt;0,OR($OU134&gt;1,$OV134&gt;0)),"Inescapável não aceita outra peça",""),IF(AND($MS134&gt;0,$PD134*IF(COUNTIF($RK134:$RN134,"Remate")&gt;0,1.25,1)+$PE134&gt;4*$MS134),($PD134*IF(COUNTIF($RK134:$RN134,"Remate")&gt;0,1.25,1)+$PE134)&amp;" dados somando repetições"&amp;IF(COUNTIF($RK134:$RN134,"Remate")&gt;0," e o Remate","")&amp;": o teto da Classe "&amp;$MS134&amp;" é "&amp;4*$MS134,""))),IF(AND($MX134&lt;&gt;"",COUNTIF('DADOS_MELHORIAS'!$O$2:$O$113,SUBSTITUTE(SUBSTITUTE(SUBSTITUTE($MX134,"~","~~"),"*","~*"),"?","~?"))=0),"Melhoria não cadastrada ou com erro: "&amp;$MX134,""),IF(AND($MY134&lt;&gt;"",COUNTIF('DADOS_MELHORIAS'!$O$2:$O$113,SUBSTITUTE(SUBSTITUTE(SUBSTITUTE($MY134,"~","~~"),"*","~*"),"?","~?"))=0),"Melhoria não cadastrada ou com erro: "&amp;$MY134,""),IF(AND($MZ134&lt;&gt;"",COUNTIF('DADOS_MELHORIAS'!$O$2:$O$113,SUBSTITUTE(SUBSTITUTE(SUBSTITUTE($MZ134,"~","~~"),"*","~*"),"?","~?"))=0),"Melhoria não cadastrada ou com erro: "&amp;$MZ134,""),IF(AND($NA134&lt;&gt;"",COUNTIF('DADOS_MELHORIAS'!$O$2:$O$113,SUBSTITUTE(SUBSTITUTE(SUBSTITUTE($NA134,"~","~~"),"*","~*"),"?","~?"))=0),"Melhoria não cadastrada ou com erro: "&amp;$NA134,""),IF(AND($NB134&lt;&gt;"",COUNTIF('DADOS_RESTRICOES'!$M$2:$M$54,SUBSTITUTE(SUBSTITUTE(SUBSTITUTE($NB134,"~","~~"),"*","~*"),"?","~?"))=0),"Restrição não cadastrada ou com erro: "&amp;$NB134,""),IF(AND($NC134&lt;&gt;"",COUNTIF('DADOS_RESTRICOES'!$M$2:$M$54,SUBSTITUTE(SUBSTITUTE(SUBSTITUTE($NC134,"~","~~"),"*","~*"),"?","~?"))=0),"Restrição não cadastrada ou com erro: "&amp;$NC134,"")))</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dela",IF(COUNTIF($OK134:$OL134,"Atrasar")&gt;0,"Sua Ação Completa",IF(COUNTIF($RK134:$RN134,"Rápido")&gt;0,"Sua Bônus",IF(COUNTIF($RK134:$RN134,"Reação")&gt;0,"Sua Reação","Sua Padrão")))&amp;" + a básica dela"&amp;IF(COUNTIF($RK134:$RN134,"Reação")&gt;0," e a coletiva","")&amp;IF(COUNTIF($OK134:$OL134,"Carregar")&gt;0," · em dois turnos","")))</f>
        <v/>
      </c>
      <c r="QC134" s="161">
        <f>IF($MW134&lt;&gt;"",$MW134,IF($NJ134=0,"",INDEX($AA$2:$AA$11,$NJ134)))</f>
        <v/>
      </c>
      <c r="QD134" s="161">
        <f>IF(OR($ND134=0,$NJ134=0),"",IF(COUNTIF($RK134:$RN134,"Inescapável")&gt;0,"Automático",IF($QC134="Ataque",IF($NH134="","Ataque","Ataque "&amp;IF(($NH134+2*IF(COUNTIF($RK134:$RN134,"Precisão")&gt;0,1,0))&gt;=0,"+","−")&amp;ABS(($NH134+2*IF(COUNTIF($RK134:$RN134,"Precisão")&gt;0,1,0))))&amp;IF($OD134&gt;0," · TR"&amp;IF($NI134="",""," CD "&amp;$NI134),""),IF(LEFT($QC134,2)="TR",$QC134&amp;IF($NI134="",""," · CD "&amp;$NI134)&amp;IF(COUNTIF($RK134:$RN134,"Certeiro")&gt;0,"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COUNTIF($RK134:$RN134,"Longe")+3*COUNTIF($RK134:$RN134,"Muito Longe")</f>
        <v/>
      </c>
      <c r="QG134" s="161">
        <f>COUNTIF($RK134:$RN134,"Maior")+3*COUNTIF($RK134:$RN134,"Muito Maior")</f>
        <v/>
      </c>
      <c r="QH134" s="161">
        <f>IF($NJ134=0,0,CHOOSE(1+INDEX($AC$2:$AC$11,$NJ134),0,$QF134,$QG134,$QF134+$QG134))</f>
        <v/>
      </c>
      <c r="QI134" s="161">
        <f>IF($NJ134=0,0,CHOOSE(1+INDEX($AD$2:$AD$11,$NJ134),0,$QF134,$QG134,$QF134+$QG134))</f>
        <v/>
      </c>
      <c r="QJ134" s="161">
        <f>IF(OR($ND134=0,$NJ134=0),"",INDEX($AI$2:$AN$41,($NJ134-1)*4+IF($MS134=0,1,IF($MS134&lt;=5,2,IF($MS134=6,3,4))),1+MIN(5,$QH134))&amp;INDEX($AO$2:$AT$41,($NJ134-1)*4+IF($MS134=0,1,IF($MS134&lt;=5,2,IF($MS134=6,3,4))),1+MIN(5,$QI134))&amp;IF(INDEX($AE$2:$AE$11,$NJ134)=1,IF(COUNTIF($RK134:$RN134,"Mais Um")&gt;0," · +"&amp;COUNTIF($RK134:$RN134,"Mais Um")&amp;IF(COUNTIF($RK134:$RN134,"Mais Um")&gt;1," alvos"," alvo"),"")&amp;IF(COUNTIF($RK134:$RN134,"Rajada")&gt;0,IF($MS134=0,"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c r="RK134">
        <f>IF($MX134="","",IFERROR(VLOOKUP(SUBSTITUTE(SUBSTITUTE(SUBSTITUTE($MX134,"~","~~"),"*","~*"),"?","~?"),'DADOS_MELHORIAS'!$O$2:$X$113,10,FALSE),$MX134))</f>
        <v/>
      </c>
      <c r="RL134">
        <f>IF($MY134="","",IFERROR(VLOOKUP(SUBSTITUTE(SUBSTITUTE(SUBSTITUTE($MY134,"~","~~"),"*","~*"),"?","~?"),'DADOS_MELHORIAS'!$O$2:$X$113,10,FALSE),$MY134))</f>
        <v/>
      </c>
      <c r="RM134">
        <f>IF($MZ134="","",IFERROR(VLOOKUP(SUBSTITUTE(SUBSTITUTE(SUBSTITUTE($MZ134,"~","~~"),"*","~*"),"?","~?"),'DADOS_MELHORIAS'!$O$2:$X$113,10,FALSE),$MZ134))</f>
        <v/>
      </c>
      <c r="RN134">
        <f>IF($NA134="","",IFERROR(VLOOKUP(SUBSTITUTE(SUBSTITUTE(SUBSTITUTE($NA134,"~","~~"),"*","~*"),"?","~?"),'DADOS_MELHORIAS'!$O$2:$X$113,10,FALSE),$NA134))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IFERROR(MATCH($MU135,$V$2:$V$11,0),0)</f>
        <v/>
      </c>
      <c r="NK135" s="161">
        <f>IFERROR(VLOOKUP(SUBSTITUTE(SUBSTITUTE(SUBSTITUTE($MX135,"~","~~"),"*","~*"),"?","~?"),'DADOS_MELHORIAS'!$AG$2:$AL$113,2,FALSE),"")</f>
        <v/>
      </c>
      <c r="NL135" s="161">
        <f>IFERROR(VLOOKUP(SUBSTITUTE(SUBSTITUTE(SUBSTITUTE($MY135,"~","~~"),"*","~*"),"?","~?"),'DADOS_MELHORIAS'!$AG$2:$AL$113,2,FALSE),"")</f>
        <v/>
      </c>
      <c r="NM135" s="161">
        <f>IFERROR(VLOOKUP(SUBSTITUTE(SUBSTITUTE(SUBSTITUTE($MZ135,"~","~~"),"*","~*"),"?","~?"),'DADOS_MELHORIAS'!$AG$2:$AL$113,2,FALSE),"")</f>
        <v/>
      </c>
      <c r="NN135" s="161">
        <f>IFERROR(VLOOKUP(SUBSTITUTE(SUBSTITUTE(SUBSTITUTE($NA135,"~","~~"),"*","~*"),"?","~?"),'DADOS_MELHORIAS'!$AG$2:$AL$113,2,FALSE),"")</f>
        <v/>
      </c>
      <c r="NO135" s="161">
        <f>IFERROR(VLOOKUP(SUBSTITUTE(SUBSTITUTE(SUBSTITUTE($MX135,"~","~~"),"*","~*"),"?","~?"),'DADOS_MELHORIAS'!$AG$2:$AL$113,3,FALSE),0)</f>
        <v/>
      </c>
      <c r="NP135" s="161">
        <f>IFERROR(VLOOKUP(SUBSTITUTE(SUBSTITUTE(SUBSTITUTE($MY135,"~","~~"),"*","~*"),"?","~?"),'DADOS_MELHORIAS'!$AG$2:$AL$113,3,FALSE),0)</f>
        <v/>
      </c>
      <c r="NQ135" s="161">
        <f>IFERROR(VLOOKUP(SUBSTITUTE(SUBSTITUTE(SUBSTITUTE($MZ135,"~","~~"),"*","~*"),"?","~?"),'DADOS_MELHORIAS'!$AG$2:$AL$113,3,FALSE),0)</f>
        <v/>
      </c>
      <c r="NR135" s="161">
        <f>IFERROR(VLOOKUP(SUBSTITUTE(SUBSTITUTE(SUBSTITUTE($NA135,"~","~~"),"*","~*"),"?","~?"),'DADOS_MELHORIAS'!$AG$2:$AL$113,3,FALSE),0)</f>
        <v/>
      </c>
      <c r="NS135" s="161">
        <f>IF($MS135=0,0,IF($NJ135=0,0,INDEX($X$2:$X$11,$NJ135)))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IF($NJ135=0,0,IF(INDEX($W$2:$W$11,$NJ135)="",0,IF((COUNTIF(INDEX($EL$2:$EP$13,$MO135,0),INDEX($W$2:$W$11,$NJ135))+COUNTIF(INDEX($QV$2:$QY$13,$MO135,0),INDEX($W$2:$W$11,$NJ135)))=0,1,0)))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SUBSTITUTE(SUBSTITUTE(SUBSTITUTE($MX135,"~","~~"),"*","~*"),"?","~?"),'DADOS_MELHORIAS'!$AG$2:$AL$113,4,FALSE),0)+IFERROR(VLOOKUP(SUBSTITUTE(SUBSTITUTE(SUBSTITUTE($MY135,"~","~~"),"*","~*"),"?","~?"),'DADOS_MELHORIAS'!$AG$2:$AL$113,4,FALSE),0)+IFERROR(VLOOKUP(SUBSTITUTE(SUBSTITUTE(SUBSTITUTE($MZ135,"~","~~"),"*","~*"),"?","~?"),'DADOS_MELHORIAS'!$AG$2:$AL$113,4,FALSE),0)+IFERROR(VLOOKUP(SUBSTITUTE(SUBSTITUTE(SUBSTITUTE($NA135,"~","~~"),"*","~*"),"?","~?"),'DADOS_MELHORIAS'!$AG$2:$AL$113,4,FALSE),0)</f>
        <v/>
      </c>
      <c r="OD135" s="161">
        <f>IFERROR(VLOOKUP(SUBSTITUTE(SUBSTITUTE(SUBSTITUTE($MX135,"~","~~"),"*","~*"),"?","~?"),'DADOS_MELHORIAS'!$AG$2:$AL$113,6,FALSE),0)+IFERROR(VLOOKUP(SUBSTITUTE(SUBSTITUTE(SUBSTITUTE($MY135,"~","~~"),"*","~*"),"?","~?"),'DADOS_MELHORIAS'!$AG$2:$AL$113,6,FALSE),0)+IFERROR(VLOOKUP(SUBSTITUTE(SUBSTITUTE(SUBSTITUTE($MZ135,"~","~~"),"*","~*"),"?","~?"),'DADOS_MELHORIAS'!$AG$2:$AL$113,6,FALSE),0)+IFERROR(VLOOKUP(SUBSTITUTE(SUBSTITUTE(SUBSTITUTE($NA135,"~","~~"),"*","~*"),"?","~?"),'DADOS_MELHORIAS'!$AG$2:$AL$113,6,FALSE),0)</f>
        <v/>
      </c>
      <c r="OE135" s="161">
        <f>TEXTJOIN(", ",TRUE,IF(IFERROR(VLOOKUP(SUBSTITUTE(SUBSTITUTE(SUBSTITUTE($MX135,"~","~~"),"*","~*"),"?","~?"),'DADOS_MELHORIAS'!$AG$2:$AL$113,5,FALSE),0)=1,$MX135,""),IF(IFERROR(VLOOKUP(SUBSTITUTE(SUBSTITUTE(SUBSTITUTE($MY135,"~","~~"),"*","~*"),"?","~?"),'DADOS_MELHORIAS'!$AG$2:$AL$113,5,FALSE),0)=1,$MY135,""),IF(IFERROR(VLOOKUP(SUBSTITUTE(SUBSTITUTE(SUBSTITUTE($MZ135,"~","~~"),"*","~*"),"?","~?"),'DADOS_MELHORIAS'!$AG$2:$AL$113,5,FALSE),0)=1,$MZ135,""),IF(IFERROR(VLOOKUP(SUBSTITUTE(SUBSTITUTE(SUBSTITUTE($NA135,"~","~~"),"*","~*"),"?","~?"),'DADOS_MELHORIAS'!$AG$2:$AL$113,5,FALSE),0)=1,$NA135,""))</f>
        <v/>
      </c>
      <c r="OF135" s="161">
        <f>IF($NJ135=0,0,INDEX($Y$2:$Y$11,$NJ135))</f>
        <v/>
      </c>
      <c r="OG135" s="161">
        <f>IF($NJ135=0,0,INDEX($Z$2:$Z$11,$NJ135))</f>
        <v/>
      </c>
      <c r="OH135" s="161">
        <f>IF($NJ135=0,0,INDEX($AB$2:$AB$11,$NJ135))</f>
        <v/>
      </c>
      <c r="OI135" s="161">
        <f>IFERROR(VLOOKUP(SUBSTITUTE(SUBSTITUTE(SUBSTITUTE($NB135,"~","~~"),"*","~*"),"?","~?"),'DADOS_RESTRICOES'!$M$2:$Q$54,3,FALSE),0)</f>
        <v/>
      </c>
      <c r="OJ135" s="161">
        <f>IFERROR(VLOOKUP(SUBSTITUTE(SUBSTITUTE(SUBSTITUTE($NC135,"~","~~"),"*","~*"),"?","~?"),'DADOS_RESTRICOES'!$M$2:$Q$54,3,FALSE),0)</f>
        <v/>
      </c>
      <c r="OK135" s="161">
        <f>IFERROR(VLOOKUP(SUBSTITUTE(SUBSTITUTE(SUBSTITUTE($NB135,"~","~~"),"*","~*"),"?","~?"),'DADOS_RESTRICOES'!$M$2:$Q$54,2,FALSE),"")</f>
        <v/>
      </c>
      <c r="OL135" s="161">
        <f>IFERROR(VLOOKUP(SUBSTITUTE(SUBSTITUTE(SUBSTITUTE($NC135,"~","~~"),"*","~*"),"?","~?"),'DADOS_RESTRICOES'!$M$2:$Q$54,2,FALSE),"")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f>
        <v/>
      </c>
      <c r="OT135" s="161">
        <f>COUNTIF($OI135:$OJ135,2)+$OF135</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IF($MS135=0,0,(IF(COUNTIF($RK135:$RN135,"Salto")&gt;0,1,0)+IF(COUNTIF($RK135:$RN135,"Queima")&gt;0,1,0)+IF(COUNTIF($RK135:$RN135,"Estilhaço")&gt;0,1,0))*FLOOR($PD135/2,1))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SUBSTITUTE(SUBSTITUTE(SUBSTITUTE($NB135,"~","~~"),"*","~*"),"?","~?"),'DADOS_RESTRICOES'!$M$2:$Q$54,4,FALSE),0)+IFERROR(VLOOKUP(SUBSTITUTE(SUBSTITUTE(SUBSTITUTE($NC135,"~","~~"),"*","~*"),"?","~?"),'DADOS_RESTRICOES'!$M$2:$Q$54,4,FALSE),0)&gt;1,$OK135&amp;" e "&amp;$OL135&amp;" são as duas de frequência",""),IF(AND((COUNTIF($RK135:$RN135,"Rápido")+COUNTIF($OK135:$OL135,"Rápido"))&gt;0,(COUNTIF($MX135:$NA135,"Atrasar")+COUNTIF($OK135:$OL135,"Atrasar"))&gt;0),"Rápido não entra com Atrasar",""),IF(AND((COUNTIF($RK135:$RN135,"Reação")+COUNTIF($OK135:$OL135,"Reação"))&gt;0,(COUNTIF($RK135:$RN135,"Rápido")+COUNTIF($OK135:$OL135,"Rápido"))&gt;0),"Reação não entra com Rápido",""),IF(AND((COUNTIF($RK135:$RN135,"Reação")+COUNTIF($OK135:$OL135,"Reação"))&gt;0,(COUNTIF($RK135:$RN135,"Armado")+COUNTIF($OK135:$OL135,"Armado"))&gt;0),"Reação não entra com Armado",""),IF(AND((COUNTIF($RK135:$RN135,"Reação")+COUNTIF($OK135:$OL135,"Reação"))&gt;0,(COUNTIF($MX135:$NA135,"Atrasar")+COUNTIF($OK135:$OL135,"Atrasar"))&gt;0),"Reação não entra com Atrasar",""),IF(AND((COUNTIF($RK135:$RN135,"Reação")+COUNTIF($OK135:$OL135,"Reação"))&gt;0,(COUNTIF($MX135:$NA135,"Parado")+COUNTIF($OK135:$OL135,"Parado"))&gt;0),"Reação não entra com Parado",""),IF(AND((COUNTIF($MX135:$NA135,"Atrasar")+COUNTIF($OK135:$OL135,"Atrasar"))&gt;0,(COUNTIF($MX135:$NA135,"Parado")+COUNTIF($OK135:$OL135,"Parado"))&gt;0),"Atrasar não entra com Parado",""),IF(AND((COUNTIF($RK135:$RN135,"Armado")+COUNTIF($OK135:$OL135,"Armado"))&gt;0,(COUNTIF($MX135:$NA135,"Carregar")+COUNTIF($OK135:$OL135,"Carregar"))&gt;0),"Armado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Resistência",""),IF(AND(COUNTIF($RK135:$RN135,"Inescapável")&gt;0,OR($OU135&gt;1,$OV135&gt;0)),"Inescapável não aceita outra peça",""),IF(AND($MS135&gt;0,$PD135*IF(COUNTIF($RK135:$RN135,"Remate")&gt;0,1.25,1)+$PE135&gt;4*$MS135),($PD135*IF(COUNTIF($RK135:$RN135,"Remate")&gt;0,1.25,1)+$PE135)&amp;" dados somando repetições"&amp;IF(COUNTIF($RK135:$RN135,"Remate")&gt;0," e o Remate","")&amp;": o teto da Classe "&amp;$MS135&amp;" é "&amp;4*$MS135,""))),IF(AND($MX135&lt;&gt;"",COUNTIF('DADOS_MELHORIAS'!$O$2:$O$113,SUBSTITUTE(SUBSTITUTE(SUBSTITUTE($MX135,"~","~~"),"*","~*"),"?","~?"))=0),"Melhoria não cadastrada ou com erro: "&amp;$MX135,""),IF(AND($MY135&lt;&gt;"",COUNTIF('DADOS_MELHORIAS'!$O$2:$O$113,SUBSTITUTE(SUBSTITUTE(SUBSTITUTE($MY135,"~","~~"),"*","~*"),"?","~?"))=0),"Melhoria não cadastrada ou com erro: "&amp;$MY135,""),IF(AND($MZ135&lt;&gt;"",COUNTIF('DADOS_MELHORIAS'!$O$2:$O$113,SUBSTITUTE(SUBSTITUTE(SUBSTITUTE($MZ135,"~","~~"),"*","~*"),"?","~?"))=0),"Melhoria não cadastrada ou com erro: "&amp;$MZ135,""),IF(AND($NA135&lt;&gt;"",COUNTIF('DADOS_MELHORIAS'!$O$2:$O$113,SUBSTITUTE(SUBSTITUTE(SUBSTITUTE($NA135,"~","~~"),"*","~*"),"?","~?"))=0),"Melhoria não cadastrada ou com erro: "&amp;$NA135,""),IF(AND($NB135&lt;&gt;"",COUNTIF('DADOS_RESTRICOES'!$M$2:$M$54,SUBSTITUTE(SUBSTITUTE(SUBSTITUTE($NB135,"~","~~"),"*","~*"),"?","~?"))=0),"Restrição não cadastrada ou com erro: "&amp;$NB135,""),IF(AND($NC135&lt;&gt;"",COUNTIF('DADOS_RESTRICOES'!$M$2:$M$54,SUBSTITUTE(SUBSTITUTE(SUBSTITUTE($NC135,"~","~~"),"*","~*"),"?","~?"))=0),"Restrição não cadastrada ou com erro: "&amp;$NC135,"")))</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dela",IF(COUNTIF($OK135:$OL135,"Atrasar")&gt;0,"Sua Ação Completa",IF(COUNTIF($RK135:$RN135,"Rápido")&gt;0,"Sua Bônus",IF(COUNTIF($RK135:$RN135,"Reação")&gt;0,"Sua Reação","Sua Padrão")))&amp;" + a básica dela"&amp;IF(COUNTIF($RK135:$RN135,"Reação")&gt;0," e a coletiva","")&amp;IF(COUNTIF($OK135:$OL135,"Carregar")&gt;0," · em dois turnos","")))</f>
        <v/>
      </c>
      <c r="QC135" s="161">
        <f>IF($MW135&lt;&gt;"",$MW135,IF($NJ135=0,"",INDEX($AA$2:$AA$11,$NJ135)))</f>
        <v/>
      </c>
      <c r="QD135" s="161">
        <f>IF(OR($ND135=0,$NJ135=0),"",IF(COUNTIF($RK135:$RN135,"Inescapável")&gt;0,"Automático",IF($QC135="Ataque",IF($NH135="","Ataque","Ataque "&amp;IF(($NH135+2*IF(COUNTIF($RK135:$RN135,"Precisão")&gt;0,1,0))&gt;=0,"+","−")&amp;ABS(($NH135+2*IF(COUNTIF($RK135:$RN135,"Precisão")&gt;0,1,0))))&amp;IF($OD135&gt;0," · TR"&amp;IF($NI135="",""," CD "&amp;$NI135),""),IF(LEFT($QC135,2)="TR",$QC135&amp;IF($NI135="",""," · CD "&amp;$NI135)&amp;IF(COUNTIF($RK135:$RN135,"Certeiro")&gt;0,"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COUNTIF($RK135:$RN135,"Longe")+3*COUNTIF($RK135:$RN135,"Muito Longe")</f>
        <v/>
      </c>
      <c r="QG135" s="161">
        <f>COUNTIF($RK135:$RN135,"Maior")+3*COUNTIF($RK135:$RN135,"Muito Maior")</f>
        <v/>
      </c>
      <c r="QH135" s="161">
        <f>IF($NJ135=0,0,CHOOSE(1+INDEX($AC$2:$AC$11,$NJ135),0,$QF135,$QG135,$QF135+$QG135))</f>
        <v/>
      </c>
      <c r="QI135" s="161">
        <f>IF($NJ135=0,0,CHOOSE(1+INDEX($AD$2:$AD$11,$NJ135),0,$QF135,$QG135,$QF135+$QG135))</f>
        <v/>
      </c>
      <c r="QJ135" s="161">
        <f>IF(OR($ND135=0,$NJ135=0),"",INDEX($AI$2:$AN$41,($NJ135-1)*4+IF($MS135=0,1,IF($MS135&lt;=5,2,IF($MS135=6,3,4))),1+MIN(5,$QH135))&amp;INDEX($AO$2:$AT$41,($NJ135-1)*4+IF($MS135=0,1,IF($MS135&lt;=5,2,IF($MS135=6,3,4))),1+MIN(5,$QI135))&amp;IF(INDEX($AE$2:$AE$11,$NJ135)=1,IF(COUNTIF($RK135:$RN135,"Mais Um")&gt;0," · +"&amp;COUNTIF($RK135:$RN135,"Mais Um")&amp;IF(COUNTIF($RK135:$RN135,"Mais Um")&gt;1," alvos"," alvo"),"")&amp;IF(COUNTIF($RK135:$RN135,"Rajada")&gt;0,IF($MS135=0,"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c r="RK135">
        <f>IF($MX135="","",IFERROR(VLOOKUP(SUBSTITUTE(SUBSTITUTE(SUBSTITUTE($MX135,"~","~~"),"*","~*"),"?","~?"),'DADOS_MELHORIAS'!$O$2:$X$113,10,FALSE),$MX135))</f>
        <v/>
      </c>
      <c r="RL135">
        <f>IF($MY135="","",IFERROR(VLOOKUP(SUBSTITUTE(SUBSTITUTE(SUBSTITUTE($MY135,"~","~~"),"*","~*"),"?","~?"),'DADOS_MELHORIAS'!$O$2:$X$113,10,FALSE),$MY135))</f>
        <v/>
      </c>
      <c r="RM135">
        <f>IF($MZ135="","",IFERROR(VLOOKUP(SUBSTITUTE(SUBSTITUTE(SUBSTITUTE($MZ135,"~","~~"),"*","~*"),"?","~?"),'DADOS_MELHORIAS'!$O$2:$X$113,10,FALSE),$MZ135))</f>
        <v/>
      </c>
      <c r="RN135">
        <f>IF($NA135="","",IFERROR(VLOOKUP(SUBSTITUTE(SUBSTITUTE(SUBSTITUTE($NA135,"~","~~"),"*","~*"),"?","~?"),'DADOS_MELHORIAS'!$O$2:$X$113,10,FALSE),$NA135))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IFERROR(MATCH($MU136,$V$2:$V$11,0),0)</f>
        <v/>
      </c>
      <c r="NK136" s="161">
        <f>IFERROR(VLOOKUP(SUBSTITUTE(SUBSTITUTE(SUBSTITUTE($MX136,"~","~~"),"*","~*"),"?","~?"),'DADOS_MELHORIAS'!$AG$2:$AL$113,2,FALSE),"")</f>
        <v/>
      </c>
      <c r="NL136" s="161">
        <f>IFERROR(VLOOKUP(SUBSTITUTE(SUBSTITUTE(SUBSTITUTE($MY136,"~","~~"),"*","~*"),"?","~?"),'DADOS_MELHORIAS'!$AG$2:$AL$113,2,FALSE),"")</f>
        <v/>
      </c>
      <c r="NM136" s="161">
        <f>IFERROR(VLOOKUP(SUBSTITUTE(SUBSTITUTE(SUBSTITUTE($MZ136,"~","~~"),"*","~*"),"?","~?"),'DADOS_MELHORIAS'!$AG$2:$AL$113,2,FALSE),"")</f>
        <v/>
      </c>
      <c r="NN136" s="161">
        <f>IFERROR(VLOOKUP(SUBSTITUTE(SUBSTITUTE(SUBSTITUTE($NA136,"~","~~"),"*","~*"),"?","~?"),'DADOS_MELHORIAS'!$AG$2:$AL$113,2,FALSE),"")</f>
        <v/>
      </c>
      <c r="NO136" s="161">
        <f>IFERROR(VLOOKUP(SUBSTITUTE(SUBSTITUTE(SUBSTITUTE($MX136,"~","~~"),"*","~*"),"?","~?"),'DADOS_MELHORIAS'!$AG$2:$AL$113,3,FALSE),0)</f>
        <v/>
      </c>
      <c r="NP136" s="161">
        <f>IFERROR(VLOOKUP(SUBSTITUTE(SUBSTITUTE(SUBSTITUTE($MY136,"~","~~"),"*","~*"),"?","~?"),'DADOS_MELHORIAS'!$AG$2:$AL$113,3,FALSE),0)</f>
        <v/>
      </c>
      <c r="NQ136" s="161">
        <f>IFERROR(VLOOKUP(SUBSTITUTE(SUBSTITUTE(SUBSTITUTE($MZ136,"~","~~"),"*","~*"),"?","~?"),'DADOS_MELHORIAS'!$AG$2:$AL$113,3,FALSE),0)</f>
        <v/>
      </c>
      <c r="NR136" s="161">
        <f>IFERROR(VLOOKUP(SUBSTITUTE(SUBSTITUTE(SUBSTITUTE($NA136,"~","~~"),"*","~*"),"?","~?"),'DADOS_MELHORIAS'!$AG$2:$AL$113,3,FALSE),0)</f>
        <v/>
      </c>
      <c r="NS136" s="161">
        <f>IF($MS136=0,0,IF($NJ136=0,0,INDEX($X$2:$X$11,$NJ136)))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IF($NJ136=0,0,IF(INDEX($W$2:$W$11,$NJ136)="",0,IF((COUNTIF(INDEX($EL$2:$EP$13,$MO136,0),INDEX($W$2:$W$11,$NJ136))+COUNTIF(INDEX($QV$2:$QY$13,$MO136,0),INDEX($W$2:$W$11,$NJ136)))=0,1,0)))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SUBSTITUTE(SUBSTITUTE(SUBSTITUTE($MX136,"~","~~"),"*","~*"),"?","~?"),'DADOS_MELHORIAS'!$AG$2:$AL$113,4,FALSE),0)+IFERROR(VLOOKUP(SUBSTITUTE(SUBSTITUTE(SUBSTITUTE($MY136,"~","~~"),"*","~*"),"?","~?"),'DADOS_MELHORIAS'!$AG$2:$AL$113,4,FALSE),0)+IFERROR(VLOOKUP(SUBSTITUTE(SUBSTITUTE(SUBSTITUTE($MZ136,"~","~~"),"*","~*"),"?","~?"),'DADOS_MELHORIAS'!$AG$2:$AL$113,4,FALSE),0)+IFERROR(VLOOKUP(SUBSTITUTE(SUBSTITUTE(SUBSTITUTE($NA136,"~","~~"),"*","~*"),"?","~?"),'DADOS_MELHORIAS'!$AG$2:$AL$113,4,FALSE),0)</f>
        <v/>
      </c>
      <c r="OD136" s="161">
        <f>IFERROR(VLOOKUP(SUBSTITUTE(SUBSTITUTE(SUBSTITUTE($MX136,"~","~~"),"*","~*"),"?","~?"),'DADOS_MELHORIAS'!$AG$2:$AL$113,6,FALSE),0)+IFERROR(VLOOKUP(SUBSTITUTE(SUBSTITUTE(SUBSTITUTE($MY136,"~","~~"),"*","~*"),"?","~?"),'DADOS_MELHORIAS'!$AG$2:$AL$113,6,FALSE),0)+IFERROR(VLOOKUP(SUBSTITUTE(SUBSTITUTE(SUBSTITUTE($MZ136,"~","~~"),"*","~*"),"?","~?"),'DADOS_MELHORIAS'!$AG$2:$AL$113,6,FALSE),0)+IFERROR(VLOOKUP(SUBSTITUTE(SUBSTITUTE(SUBSTITUTE($NA136,"~","~~"),"*","~*"),"?","~?"),'DADOS_MELHORIAS'!$AG$2:$AL$113,6,FALSE),0)</f>
        <v/>
      </c>
      <c r="OE136" s="161">
        <f>TEXTJOIN(", ",TRUE,IF(IFERROR(VLOOKUP(SUBSTITUTE(SUBSTITUTE(SUBSTITUTE($MX136,"~","~~"),"*","~*"),"?","~?"),'DADOS_MELHORIAS'!$AG$2:$AL$113,5,FALSE),0)=1,$MX136,""),IF(IFERROR(VLOOKUP(SUBSTITUTE(SUBSTITUTE(SUBSTITUTE($MY136,"~","~~"),"*","~*"),"?","~?"),'DADOS_MELHORIAS'!$AG$2:$AL$113,5,FALSE),0)=1,$MY136,""),IF(IFERROR(VLOOKUP(SUBSTITUTE(SUBSTITUTE(SUBSTITUTE($MZ136,"~","~~"),"*","~*"),"?","~?"),'DADOS_MELHORIAS'!$AG$2:$AL$113,5,FALSE),0)=1,$MZ136,""),IF(IFERROR(VLOOKUP(SUBSTITUTE(SUBSTITUTE(SUBSTITUTE($NA136,"~","~~"),"*","~*"),"?","~?"),'DADOS_MELHORIAS'!$AG$2:$AL$113,5,FALSE),0)=1,$NA136,""))</f>
        <v/>
      </c>
      <c r="OF136" s="161">
        <f>IF($NJ136=0,0,INDEX($Y$2:$Y$11,$NJ136))</f>
        <v/>
      </c>
      <c r="OG136" s="161">
        <f>IF($NJ136=0,0,INDEX($Z$2:$Z$11,$NJ136))</f>
        <v/>
      </c>
      <c r="OH136" s="161">
        <f>IF($NJ136=0,0,INDEX($AB$2:$AB$11,$NJ136))</f>
        <v/>
      </c>
      <c r="OI136" s="161">
        <f>IFERROR(VLOOKUP(SUBSTITUTE(SUBSTITUTE(SUBSTITUTE($NB136,"~","~~"),"*","~*"),"?","~?"),'DADOS_RESTRICOES'!$M$2:$Q$54,3,FALSE),0)</f>
        <v/>
      </c>
      <c r="OJ136" s="161">
        <f>IFERROR(VLOOKUP(SUBSTITUTE(SUBSTITUTE(SUBSTITUTE($NC136,"~","~~"),"*","~*"),"?","~?"),'DADOS_RESTRICOES'!$M$2:$Q$54,3,FALSE),0)</f>
        <v/>
      </c>
      <c r="OK136" s="161">
        <f>IFERROR(VLOOKUP(SUBSTITUTE(SUBSTITUTE(SUBSTITUTE($NB136,"~","~~"),"*","~*"),"?","~?"),'DADOS_RESTRICOES'!$M$2:$Q$54,2,FALSE),"")</f>
        <v/>
      </c>
      <c r="OL136" s="161">
        <f>IFERROR(VLOOKUP(SUBSTITUTE(SUBSTITUTE(SUBSTITUTE($NC136,"~","~~"),"*","~*"),"?","~?"),'DADOS_RESTRICOES'!$M$2:$Q$54,2,FALSE),"")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f>
        <v/>
      </c>
      <c r="OT136" s="161">
        <f>COUNTIF($OI136:$OJ136,2)+$OF136</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IF($MS136=0,0,(IF(COUNTIF($RK136:$RN136,"Salto")&gt;0,1,0)+IF(COUNTIF($RK136:$RN136,"Queima")&gt;0,1,0)+IF(COUNTIF($RK136:$RN136,"Estilhaço")&gt;0,1,0))*FLOOR($PD136/2,1))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SUBSTITUTE(SUBSTITUTE(SUBSTITUTE($NB136,"~","~~"),"*","~*"),"?","~?"),'DADOS_RESTRICOES'!$M$2:$Q$54,4,FALSE),0)+IFERROR(VLOOKUP(SUBSTITUTE(SUBSTITUTE(SUBSTITUTE($NC136,"~","~~"),"*","~*"),"?","~?"),'DADOS_RESTRICOES'!$M$2:$Q$54,4,FALSE),0)&gt;1,$OK136&amp;" e "&amp;$OL136&amp;" são as duas de frequência",""),IF(AND((COUNTIF($RK136:$RN136,"Rápido")+COUNTIF($OK136:$OL136,"Rápido"))&gt;0,(COUNTIF($MX136:$NA136,"Atrasar")+COUNTIF($OK136:$OL136,"Atrasar"))&gt;0),"Rápido não entra com Atrasar",""),IF(AND((COUNTIF($RK136:$RN136,"Reação")+COUNTIF($OK136:$OL136,"Reação"))&gt;0,(COUNTIF($RK136:$RN136,"Rápido")+COUNTIF($OK136:$OL136,"Rápido"))&gt;0),"Reação não entra com Rápido",""),IF(AND((COUNTIF($RK136:$RN136,"Reação")+COUNTIF($OK136:$OL136,"Reação"))&gt;0,(COUNTIF($RK136:$RN136,"Armado")+COUNTIF($OK136:$OL136,"Armado"))&gt;0),"Reação não entra com Armado",""),IF(AND((COUNTIF($RK136:$RN136,"Reação")+COUNTIF($OK136:$OL136,"Reação"))&gt;0,(COUNTIF($MX136:$NA136,"Atrasar")+COUNTIF($OK136:$OL136,"Atrasar"))&gt;0),"Reação não entra com Atrasar",""),IF(AND((COUNTIF($RK136:$RN136,"Reação")+COUNTIF($OK136:$OL136,"Reação"))&gt;0,(COUNTIF($MX136:$NA136,"Parado")+COUNTIF($OK136:$OL136,"Parado"))&gt;0),"Reação não entra com Parado",""),IF(AND((COUNTIF($MX136:$NA136,"Atrasar")+COUNTIF($OK136:$OL136,"Atrasar"))&gt;0,(COUNTIF($MX136:$NA136,"Parado")+COUNTIF($OK136:$OL136,"Parado"))&gt;0),"Atrasar não entra com Parado",""),IF(AND((COUNTIF($RK136:$RN136,"Armado")+COUNTIF($OK136:$OL136,"Armado"))&gt;0,(COUNTIF($MX136:$NA136,"Carregar")+COUNTIF($OK136:$OL136,"Carregar"))&gt;0),"Armado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Resistência",""),IF(AND(COUNTIF($RK136:$RN136,"Inescapável")&gt;0,OR($OU136&gt;1,$OV136&gt;0)),"Inescapável não aceita outra peça",""),IF(AND($MS136&gt;0,$PD136*IF(COUNTIF($RK136:$RN136,"Remate")&gt;0,1.25,1)+$PE136&gt;4*$MS136),($PD136*IF(COUNTIF($RK136:$RN136,"Remate")&gt;0,1.25,1)+$PE136)&amp;" dados somando repetições"&amp;IF(COUNTIF($RK136:$RN136,"Remate")&gt;0," e o Remate","")&amp;": o teto da Classe "&amp;$MS136&amp;" é "&amp;4*$MS136,""))),IF(AND($MX136&lt;&gt;"",COUNTIF('DADOS_MELHORIAS'!$O$2:$O$113,SUBSTITUTE(SUBSTITUTE(SUBSTITUTE($MX136,"~","~~"),"*","~*"),"?","~?"))=0),"Melhoria não cadastrada ou com erro: "&amp;$MX136,""),IF(AND($MY136&lt;&gt;"",COUNTIF('DADOS_MELHORIAS'!$O$2:$O$113,SUBSTITUTE(SUBSTITUTE(SUBSTITUTE($MY136,"~","~~"),"*","~*"),"?","~?"))=0),"Melhoria não cadastrada ou com erro: "&amp;$MY136,""),IF(AND($MZ136&lt;&gt;"",COUNTIF('DADOS_MELHORIAS'!$O$2:$O$113,SUBSTITUTE(SUBSTITUTE(SUBSTITUTE($MZ136,"~","~~"),"*","~*"),"?","~?"))=0),"Melhoria não cadastrada ou com erro: "&amp;$MZ136,""),IF(AND($NA136&lt;&gt;"",COUNTIF('DADOS_MELHORIAS'!$O$2:$O$113,SUBSTITUTE(SUBSTITUTE(SUBSTITUTE($NA136,"~","~~"),"*","~*"),"?","~?"))=0),"Melhoria não cadastrada ou com erro: "&amp;$NA136,""),IF(AND($NB136&lt;&gt;"",COUNTIF('DADOS_RESTRICOES'!$M$2:$M$54,SUBSTITUTE(SUBSTITUTE(SUBSTITUTE($NB136,"~","~~"),"*","~*"),"?","~?"))=0),"Restrição não cadastrada ou com erro: "&amp;$NB136,""),IF(AND($NC136&lt;&gt;"",COUNTIF('DADOS_RESTRICOES'!$M$2:$M$54,SUBSTITUTE(SUBSTITUTE(SUBSTITUTE($NC136,"~","~~"),"*","~*"),"?","~?"))=0),"Restrição não cadastrada ou com erro: "&amp;$NC136,"")))</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dela",IF(COUNTIF($OK136:$OL136,"Atrasar")&gt;0,"Sua Ação Completa",IF(COUNTIF($RK136:$RN136,"Rápido")&gt;0,"Sua Bônus",IF(COUNTIF($RK136:$RN136,"Reação")&gt;0,"Sua Reação","Sua Padrão")))&amp;" + a básica dela"&amp;IF(COUNTIF($RK136:$RN136,"Reação")&gt;0," e a coletiva","")&amp;IF(COUNTIF($OK136:$OL136,"Carregar")&gt;0," · em dois turnos","")))</f>
        <v/>
      </c>
      <c r="QC136" s="161">
        <f>IF($MW136&lt;&gt;"",$MW136,IF($NJ136=0,"",INDEX($AA$2:$AA$11,$NJ136)))</f>
        <v/>
      </c>
      <c r="QD136" s="161">
        <f>IF(OR($ND136=0,$NJ136=0),"",IF(COUNTIF($RK136:$RN136,"Inescapável")&gt;0,"Automático",IF($QC136="Ataque",IF($NH136="","Ataque","Ataque "&amp;IF(($NH136+2*IF(COUNTIF($RK136:$RN136,"Precisão")&gt;0,1,0))&gt;=0,"+","−")&amp;ABS(($NH136+2*IF(COUNTIF($RK136:$RN136,"Precisão")&gt;0,1,0))))&amp;IF($OD136&gt;0," · TR"&amp;IF($NI136="",""," CD "&amp;$NI136),""),IF(LEFT($QC136,2)="TR",$QC136&amp;IF($NI136="",""," · CD "&amp;$NI136)&amp;IF(COUNTIF($RK136:$RN136,"Certeiro")&gt;0,"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COUNTIF($RK136:$RN136,"Longe")+3*COUNTIF($RK136:$RN136,"Muito Longe")</f>
        <v/>
      </c>
      <c r="QG136" s="161">
        <f>COUNTIF($RK136:$RN136,"Maior")+3*COUNTIF($RK136:$RN136,"Muito Maior")</f>
        <v/>
      </c>
      <c r="QH136" s="161">
        <f>IF($NJ136=0,0,CHOOSE(1+INDEX($AC$2:$AC$11,$NJ136),0,$QF136,$QG136,$QF136+$QG136))</f>
        <v/>
      </c>
      <c r="QI136" s="161">
        <f>IF($NJ136=0,0,CHOOSE(1+INDEX($AD$2:$AD$11,$NJ136),0,$QF136,$QG136,$QF136+$QG136))</f>
        <v/>
      </c>
      <c r="QJ136" s="161">
        <f>IF(OR($ND136=0,$NJ136=0),"",INDEX($AI$2:$AN$41,($NJ136-1)*4+IF($MS136=0,1,IF($MS136&lt;=5,2,IF($MS136=6,3,4))),1+MIN(5,$QH136))&amp;INDEX($AO$2:$AT$41,($NJ136-1)*4+IF($MS136=0,1,IF($MS136&lt;=5,2,IF($MS136=6,3,4))),1+MIN(5,$QI136))&amp;IF(INDEX($AE$2:$AE$11,$NJ136)=1,IF(COUNTIF($RK136:$RN136,"Mais Um")&gt;0," · +"&amp;COUNTIF($RK136:$RN136,"Mais Um")&amp;IF(COUNTIF($RK136:$RN136,"Mais Um")&gt;1," alvos"," alvo"),"")&amp;IF(COUNTIF($RK136:$RN136,"Rajada")&gt;0,IF($MS136=0,"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c r="RK136">
        <f>IF($MX136="","",IFERROR(VLOOKUP(SUBSTITUTE(SUBSTITUTE(SUBSTITUTE($MX136,"~","~~"),"*","~*"),"?","~?"),'DADOS_MELHORIAS'!$O$2:$X$113,10,FALSE),$MX136))</f>
        <v/>
      </c>
      <c r="RL136">
        <f>IF($MY136="","",IFERROR(VLOOKUP(SUBSTITUTE(SUBSTITUTE(SUBSTITUTE($MY136,"~","~~"),"*","~*"),"?","~?"),'DADOS_MELHORIAS'!$O$2:$X$113,10,FALSE),$MY136))</f>
        <v/>
      </c>
      <c r="RM136">
        <f>IF($MZ136="","",IFERROR(VLOOKUP(SUBSTITUTE(SUBSTITUTE(SUBSTITUTE($MZ136,"~","~~"),"*","~*"),"?","~?"),'DADOS_MELHORIAS'!$O$2:$X$113,10,FALSE),$MZ136))</f>
        <v/>
      </c>
      <c r="RN136">
        <f>IF($NA136="","",IFERROR(VLOOKUP(SUBSTITUTE(SUBSTITUTE(SUBSTITUTE($NA136,"~","~~"),"*","~*"),"?","~?"),'DADOS_MELHORIAS'!$O$2:$X$113,10,FALSE),$NA136))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IFERROR(MATCH($MU137,$V$2:$V$11,0),0)</f>
        <v/>
      </c>
      <c r="NK137" s="161">
        <f>IFERROR(VLOOKUP(SUBSTITUTE(SUBSTITUTE(SUBSTITUTE($MX137,"~","~~"),"*","~*"),"?","~?"),'DADOS_MELHORIAS'!$AG$2:$AL$113,2,FALSE),"")</f>
        <v/>
      </c>
      <c r="NL137" s="161">
        <f>IFERROR(VLOOKUP(SUBSTITUTE(SUBSTITUTE(SUBSTITUTE($MY137,"~","~~"),"*","~*"),"?","~?"),'DADOS_MELHORIAS'!$AG$2:$AL$113,2,FALSE),"")</f>
        <v/>
      </c>
      <c r="NM137" s="161">
        <f>IFERROR(VLOOKUP(SUBSTITUTE(SUBSTITUTE(SUBSTITUTE($MZ137,"~","~~"),"*","~*"),"?","~?"),'DADOS_MELHORIAS'!$AG$2:$AL$113,2,FALSE),"")</f>
        <v/>
      </c>
      <c r="NN137" s="161">
        <f>IFERROR(VLOOKUP(SUBSTITUTE(SUBSTITUTE(SUBSTITUTE($NA137,"~","~~"),"*","~*"),"?","~?"),'DADOS_MELHORIAS'!$AG$2:$AL$113,2,FALSE),"")</f>
        <v/>
      </c>
      <c r="NO137" s="161">
        <f>IFERROR(VLOOKUP(SUBSTITUTE(SUBSTITUTE(SUBSTITUTE($MX137,"~","~~"),"*","~*"),"?","~?"),'DADOS_MELHORIAS'!$AG$2:$AL$113,3,FALSE),0)</f>
        <v/>
      </c>
      <c r="NP137" s="161">
        <f>IFERROR(VLOOKUP(SUBSTITUTE(SUBSTITUTE(SUBSTITUTE($MY137,"~","~~"),"*","~*"),"?","~?"),'DADOS_MELHORIAS'!$AG$2:$AL$113,3,FALSE),0)</f>
        <v/>
      </c>
      <c r="NQ137" s="161">
        <f>IFERROR(VLOOKUP(SUBSTITUTE(SUBSTITUTE(SUBSTITUTE($MZ137,"~","~~"),"*","~*"),"?","~?"),'DADOS_MELHORIAS'!$AG$2:$AL$113,3,FALSE),0)</f>
        <v/>
      </c>
      <c r="NR137" s="161">
        <f>IFERROR(VLOOKUP(SUBSTITUTE(SUBSTITUTE(SUBSTITUTE($NA137,"~","~~"),"*","~*"),"?","~?"),'DADOS_MELHORIAS'!$AG$2:$AL$113,3,FALSE),0)</f>
        <v/>
      </c>
      <c r="NS137" s="161">
        <f>IF($MS137=0,0,IF($NJ137=0,0,INDEX($X$2:$X$11,$NJ137)))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IF($NJ137=0,0,IF(INDEX($W$2:$W$11,$NJ137)="",0,IF((COUNTIF(INDEX($EL$2:$EP$13,$MO137,0),INDEX($W$2:$W$11,$NJ137))+COUNTIF(INDEX($QV$2:$QY$13,$MO137,0),INDEX($W$2:$W$11,$NJ137)))=0,1,0)))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SUBSTITUTE(SUBSTITUTE(SUBSTITUTE($MX137,"~","~~"),"*","~*"),"?","~?"),'DADOS_MELHORIAS'!$AG$2:$AL$113,4,FALSE),0)+IFERROR(VLOOKUP(SUBSTITUTE(SUBSTITUTE(SUBSTITUTE($MY137,"~","~~"),"*","~*"),"?","~?"),'DADOS_MELHORIAS'!$AG$2:$AL$113,4,FALSE),0)+IFERROR(VLOOKUP(SUBSTITUTE(SUBSTITUTE(SUBSTITUTE($MZ137,"~","~~"),"*","~*"),"?","~?"),'DADOS_MELHORIAS'!$AG$2:$AL$113,4,FALSE),0)+IFERROR(VLOOKUP(SUBSTITUTE(SUBSTITUTE(SUBSTITUTE($NA137,"~","~~"),"*","~*"),"?","~?"),'DADOS_MELHORIAS'!$AG$2:$AL$113,4,FALSE),0)</f>
        <v/>
      </c>
      <c r="OD137" s="161">
        <f>IFERROR(VLOOKUP(SUBSTITUTE(SUBSTITUTE(SUBSTITUTE($MX137,"~","~~"),"*","~*"),"?","~?"),'DADOS_MELHORIAS'!$AG$2:$AL$113,6,FALSE),0)+IFERROR(VLOOKUP(SUBSTITUTE(SUBSTITUTE(SUBSTITUTE($MY137,"~","~~"),"*","~*"),"?","~?"),'DADOS_MELHORIAS'!$AG$2:$AL$113,6,FALSE),0)+IFERROR(VLOOKUP(SUBSTITUTE(SUBSTITUTE(SUBSTITUTE($MZ137,"~","~~"),"*","~*"),"?","~?"),'DADOS_MELHORIAS'!$AG$2:$AL$113,6,FALSE),0)+IFERROR(VLOOKUP(SUBSTITUTE(SUBSTITUTE(SUBSTITUTE($NA137,"~","~~"),"*","~*"),"?","~?"),'DADOS_MELHORIAS'!$AG$2:$AL$113,6,FALSE),0)</f>
        <v/>
      </c>
      <c r="OE137" s="161">
        <f>TEXTJOIN(", ",TRUE,IF(IFERROR(VLOOKUP(SUBSTITUTE(SUBSTITUTE(SUBSTITUTE($MX137,"~","~~"),"*","~*"),"?","~?"),'DADOS_MELHORIAS'!$AG$2:$AL$113,5,FALSE),0)=1,$MX137,""),IF(IFERROR(VLOOKUP(SUBSTITUTE(SUBSTITUTE(SUBSTITUTE($MY137,"~","~~"),"*","~*"),"?","~?"),'DADOS_MELHORIAS'!$AG$2:$AL$113,5,FALSE),0)=1,$MY137,""),IF(IFERROR(VLOOKUP(SUBSTITUTE(SUBSTITUTE(SUBSTITUTE($MZ137,"~","~~"),"*","~*"),"?","~?"),'DADOS_MELHORIAS'!$AG$2:$AL$113,5,FALSE),0)=1,$MZ137,""),IF(IFERROR(VLOOKUP(SUBSTITUTE(SUBSTITUTE(SUBSTITUTE($NA137,"~","~~"),"*","~*"),"?","~?"),'DADOS_MELHORIAS'!$AG$2:$AL$113,5,FALSE),0)=1,$NA137,""))</f>
        <v/>
      </c>
      <c r="OF137" s="161">
        <f>IF($NJ137=0,0,INDEX($Y$2:$Y$11,$NJ137))</f>
        <v/>
      </c>
      <c r="OG137" s="161">
        <f>IF($NJ137=0,0,INDEX($Z$2:$Z$11,$NJ137))</f>
        <v/>
      </c>
      <c r="OH137" s="161">
        <f>IF($NJ137=0,0,INDEX($AB$2:$AB$11,$NJ137))</f>
        <v/>
      </c>
      <c r="OI137" s="161">
        <f>IFERROR(VLOOKUP(SUBSTITUTE(SUBSTITUTE(SUBSTITUTE($NB137,"~","~~"),"*","~*"),"?","~?"),'DADOS_RESTRICOES'!$M$2:$Q$54,3,FALSE),0)</f>
        <v/>
      </c>
      <c r="OJ137" s="161">
        <f>IFERROR(VLOOKUP(SUBSTITUTE(SUBSTITUTE(SUBSTITUTE($NC137,"~","~~"),"*","~*"),"?","~?"),'DADOS_RESTRICOES'!$M$2:$Q$54,3,FALSE),0)</f>
        <v/>
      </c>
      <c r="OK137" s="161">
        <f>IFERROR(VLOOKUP(SUBSTITUTE(SUBSTITUTE(SUBSTITUTE($NB137,"~","~~"),"*","~*"),"?","~?"),'DADOS_RESTRICOES'!$M$2:$Q$54,2,FALSE),"")</f>
        <v/>
      </c>
      <c r="OL137" s="161">
        <f>IFERROR(VLOOKUP(SUBSTITUTE(SUBSTITUTE(SUBSTITUTE($NC137,"~","~~"),"*","~*"),"?","~?"),'DADOS_RESTRICOES'!$M$2:$Q$54,2,FALSE),"")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f>
        <v/>
      </c>
      <c r="OT137" s="161">
        <f>COUNTIF($OI137:$OJ137,2)+$OF137</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IF($MS137=0,0,(IF(COUNTIF($RK137:$RN137,"Salto")&gt;0,1,0)+IF(COUNTIF($RK137:$RN137,"Queima")&gt;0,1,0)+IF(COUNTIF($RK137:$RN137,"Estilhaço")&gt;0,1,0))*FLOOR($PD137/2,1))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SUBSTITUTE(SUBSTITUTE(SUBSTITUTE($NB137,"~","~~"),"*","~*"),"?","~?"),'DADOS_RESTRICOES'!$M$2:$Q$54,4,FALSE),0)+IFERROR(VLOOKUP(SUBSTITUTE(SUBSTITUTE(SUBSTITUTE($NC137,"~","~~"),"*","~*"),"?","~?"),'DADOS_RESTRICOES'!$M$2:$Q$54,4,FALSE),0)&gt;1,$OK137&amp;" e "&amp;$OL137&amp;" são as duas de frequência",""),IF(AND((COUNTIF($RK137:$RN137,"Rápido")+COUNTIF($OK137:$OL137,"Rápido"))&gt;0,(COUNTIF($MX137:$NA137,"Atrasar")+COUNTIF($OK137:$OL137,"Atrasar"))&gt;0),"Rápido não entra com Atrasar",""),IF(AND((COUNTIF($RK137:$RN137,"Reação")+COUNTIF($OK137:$OL137,"Reação"))&gt;0,(COUNTIF($RK137:$RN137,"Rápido")+COUNTIF($OK137:$OL137,"Rápido"))&gt;0),"Reação não entra com Rápido",""),IF(AND((COUNTIF($RK137:$RN137,"Reação")+COUNTIF($OK137:$OL137,"Reação"))&gt;0,(COUNTIF($RK137:$RN137,"Armado")+COUNTIF($OK137:$OL137,"Armado"))&gt;0),"Reação não entra com Armado",""),IF(AND((COUNTIF($RK137:$RN137,"Reação")+COUNTIF($OK137:$OL137,"Reação"))&gt;0,(COUNTIF($MX137:$NA137,"Atrasar")+COUNTIF($OK137:$OL137,"Atrasar"))&gt;0),"Reação não entra com Atrasar",""),IF(AND((COUNTIF($RK137:$RN137,"Reação")+COUNTIF($OK137:$OL137,"Reação"))&gt;0,(COUNTIF($MX137:$NA137,"Parado")+COUNTIF($OK137:$OL137,"Parado"))&gt;0),"Reação não entra com Parado",""),IF(AND((COUNTIF($MX137:$NA137,"Atrasar")+COUNTIF($OK137:$OL137,"Atrasar"))&gt;0,(COUNTIF($MX137:$NA137,"Parado")+COUNTIF($OK137:$OL137,"Parado"))&gt;0),"Atrasar não entra com Parado",""),IF(AND((COUNTIF($RK137:$RN137,"Armado")+COUNTIF($OK137:$OL137,"Armado"))&gt;0,(COUNTIF($MX137:$NA137,"Carregar")+COUNTIF($OK137:$OL137,"Carregar"))&gt;0),"Armado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Resistência",""),IF(AND(COUNTIF($RK137:$RN137,"Inescapável")&gt;0,OR($OU137&gt;1,$OV137&gt;0)),"Inescapável não aceita outra peça",""),IF(AND($MS137&gt;0,$PD137*IF(COUNTIF($RK137:$RN137,"Remate")&gt;0,1.25,1)+$PE137&gt;4*$MS137),($PD137*IF(COUNTIF($RK137:$RN137,"Remate")&gt;0,1.25,1)+$PE137)&amp;" dados somando repetições"&amp;IF(COUNTIF($RK137:$RN137,"Remate")&gt;0," e o Remate","")&amp;": o teto da Classe "&amp;$MS137&amp;" é "&amp;4*$MS137,""))),IF(AND($MX137&lt;&gt;"",COUNTIF('DADOS_MELHORIAS'!$O$2:$O$113,SUBSTITUTE(SUBSTITUTE(SUBSTITUTE($MX137,"~","~~"),"*","~*"),"?","~?"))=0),"Melhoria não cadastrada ou com erro: "&amp;$MX137,""),IF(AND($MY137&lt;&gt;"",COUNTIF('DADOS_MELHORIAS'!$O$2:$O$113,SUBSTITUTE(SUBSTITUTE(SUBSTITUTE($MY137,"~","~~"),"*","~*"),"?","~?"))=0),"Melhoria não cadastrada ou com erro: "&amp;$MY137,""),IF(AND($MZ137&lt;&gt;"",COUNTIF('DADOS_MELHORIAS'!$O$2:$O$113,SUBSTITUTE(SUBSTITUTE(SUBSTITUTE($MZ137,"~","~~"),"*","~*"),"?","~?"))=0),"Melhoria não cadastrada ou com erro: "&amp;$MZ137,""),IF(AND($NA137&lt;&gt;"",COUNTIF('DADOS_MELHORIAS'!$O$2:$O$113,SUBSTITUTE(SUBSTITUTE(SUBSTITUTE($NA137,"~","~~"),"*","~*"),"?","~?"))=0),"Melhoria não cadastrada ou com erro: "&amp;$NA137,""),IF(AND($NB137&lt;&gt;"",COUNTIF('DADOS_RESTRICOES'!$M$2:$M$54,SUBSTITUTE(SUBSTITUTE(SUBSTITUTE($NB137,"~","~~"),"*","~*"),"?","~?"))=0),"Restrição não cadastrada ou com erro: "&amp;$NB137,""),IF(AND($NC137&lt;&gt;"",COUNTIF('DADOS_RESTRICOES'!$M$2:$M$54,SUBSTITUTE(SUBSTITUTE(SUBSTITUTE($NC137,"~","~~"),"*","~*"),"?","~?"))=0),"Restrição não cadastrada ou com erro: "&amp;$NC137,"")))</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dela",IF(COUNTIF($OK137:$OL137,"Atrasar")&gt;0,"Sua Ação Completa",IF(COUNTIF($RK137:$RN137,"Rápido")&gt;0,"Sua Bônus",IF(COUNTIF($RK137:$RN137,"Reação")&gt;0,"Sua Reação","Sua Padrão")))&amp;" + a básica dela"&amp;IF(COUNTIF($RK137:$RN137,"Reação")&gt;0," e a coletiva","")&amp;IF(COUNTIF($OK137:$OL137,"Carregar")&gt;0," · em dois turnos","")))</f>
        <v/>
      </c>
      <c r="QC137" s="161">
        <f>IF($MW137&lt;&gt;"",$MW137,IF($NJ137=0,"",INDEX($AA$2:$AA$11,$NJ137)))</f>
        <v/>
      </c>
      <c r="QD137" s="161">
        <f>IF(OR($ND137=0,$NJ137=0),"",IF(COUNTIF($RK137:$RN137,"Inescapável")&gt;0,"Automático",IF($QC137="Ataque",IF($NH137="","Ataque","Ataque "&amp;IF(($NH137+2*IF(COUNTIF($RK137:$RN137,"Precisão")&gt;0,1,0))&gt;=0,"+","−")&amp;ABS(($NH137+2*IF(COUNTIF($RK137:$RN137,"Precisão")&gt;0,1,0))))&amp;IF($OD137&gt;0," · TR"&amp;IF($NI137="",""," CD "&amp;$NI137),""),IF(LEFT($QC137,2)="TR",$QC137&amp;IF($NI137="",""," · CD "&amp;$NI137)&amp;IF(COUNTIF($RK137:$RN137,"Certeiro")&gt;0,"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COUNTIF($RK137:$RN137,"Longe")+3*COUNTIF($RK137:$RN137,"Muito Longe")</f>
        <v/>
      </c>
      <c r="QG137" s="161">
        <f>COUNTIF($RK137:$RN137,"Maior")+3*COUNTIF($RK137:$RN137,"Muito Maior")</f>
        <v/>
      </c>
      <c r="QH137" s="161">
        <f>IF($NJ137=0,0,CHOOSE(1+INDEX($AC$2:$AC$11,$NJ137),0,$QF137,$QG137,$QF137+$QG137))</f>
        <v/>
      </c>
      <c r="QI137" s="161">
        <f>IF($NJ137=0,0,CHOOSE(1+INDEX($AD$2:$AD$11,$NJ137),0,$QF137,$QG137,$QF137+$QG137))</f>
        <v/>
      </c>
      <c r="QJ137" s="161">
        <f>IF(OR($ND137=0,$NJ137=0),"",INDEX($AI$2:$AN$41,($NJ137-1)*4+IF($MS137=0,1,IF($MS137&lt;=5,2,IF($MS137=6,3,4))),1+MIN(5,$QH137))&amp;INDEX($AO$2:$AT$41,($NJ137-1)*4+IF($MS137=0,1,IF($MS137&lt;=5,2,IF($MS137=6,3,4))),1+MIN(5,$QI137))&amp;IF(INDEX($AE$2:$AE$11,$NJ137)=1,IF(COUNTIF($RK137:$RN137,"Mais Um")&gt;0," · +"&amp;COUNTIF($RK137:$RN137,"Mais Um")&amp;IF(COUNTIF($RK137:$RN137,"Mais Um")&gt;1," alvos"," alvo"),"")&amp;IF(COUNTIF($RK137:$RN137,"Rajada")&gt;0,IF($MS137=0,"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c r="RK137">
        <f>IF($MX137="","",IFERROR(VLOOKUP(SUBSTITUTE(SUBSTITUTE(SUBSTITUTE($MX137,"~","~~"),"*","~*"),"?","~?"),'DADOS_MELHORIAS'!$O$2:$X$113,10,FALSE),$MX137))</f>
        <v/>
      </c>
      <c r="RL137">
        <f>IF($MY137="","",IFERROR(VLOOKUP(SUBSTITUTE(SUBSTITUTE(SUBSTITUTE($MY137,"~","~~"),"*","~*"),"?","~?"),'DADOS_MELHORIAS'!$O$2:$X$113,10,FALSE),$MY137))</f>
        <v/>
      </c>
      <c r="RM137">
        <f>IF($MZ137="","",IFERROR(VLOOKUP(SUBSTITUTE(SUBSTITUTE(SUBSTITUTE($MZ137,"~","~~"),"*","~*"),"?","~?"),'DADOS_MELHORIAS'!$O$2:$X$113,10,FALSE),$MZ137))</f>
        <v/>
      </c>
      <c r="RN137">
        <f>IF($NA137="","",IFERROR(VLOOKUP(SUBSTITUTE(SUBSTITUTE(SUBSTITUTE($NA137,"~","~~"),"*","~*"),"?","~?"),'DADOS_MELHORIAS'!$O$2:$X$113,10,FALSE),$NA137))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IFERROR(MATCH($MU138,$V$2:$V$11,0),0)</f>
        <v/>
      </c>
      <c r="NK138" s="161">
        <f>IFERROR(VLOOKUP(SUBSTITUTE(SUBSTITUTE(SUBSTITUTE($MX138,"~","~~"),"*","~*"),"?","~?"),'DADOS_MELHORIAS'!$AG$2:$AL$113,2,FALSE),"")</f>
        <v/>
      </c>
      <c r="NL138" s="161">
        <f>IFERROR(VLOOKUP(SUBSTITUTE(SUBSTITUTE(SUBSTITUTE($MY138,"~","~~"),"*","~*"),"?","~?"),'DADOS_MELHORIAS'!$AG$2:$AL$113,2,FALSE),"")</f>
        <v/>
      </c>
      <c r="NM138" s="161">
        <f>IFERROR(VLOOKUP(SUBSTITUTE(SUBSTITUTE(SUBSTITUTE($MZ138,"~","~~"),"*","~*"),"?","~?"),'DADOS_MELHORIAS'!$AG$2:$AL$113,2,FALSE),"")</f>
        <v/>
      </c>
      <c r="NN138" s="161">
        <f>IFERROR(VLOOKUP(SUBSTITUTE(SUBSTITUTE(SUBSTITUTE($NA138,"~","~~"),"*","~*"),"?","~?"),'DADOS_MELHORIAS'!$AG$2:$AL$113,2,FALSE),"")</f>
        <v/>
      </c>
      <c r="NO138" s="161">
        <f>IFERROR(VLOOKUP(SUBSTITUTE(SUBSTITUTE(SUBSTITUTE($MX138,"~","~~"),"*","~*"),"?","~?"),'DADOS_MELHORIAS'!$AG$2:$AL$113,3,FALSE),0)</f>
        <v/>
      </c>
      <c r="NP138" s="161">
        <f>IFERROR(VLOOKUP(SUBSTITUTE(SUBSTITUTE(SUBSTITUTE($MY138,"~","~~"),"*","~*"),"?","~?"),'DADOS_MELHORIAS'!$AG$2:$AL$113,3,FALSE),0)</f>
        <v/>
      </c>
      <c r="NQ138" s="161">
        <f>IFERROR(VLOOKUP(SUBSTITUTE(SUBSTITUTE(SUBSTITUTE($MZ138,"~","~~"),"*","~*"),"?","~?"),'DADOS_MELHORIAS'!$AG$2:$AL$113,3,FALSE),0)</f>
        <v/>
      </c>
      <c r="NR138" s="161">
        <f>IFERROR(VLOOKUP(SUBSTITUTE(SUBSTITUTE(SUBSTITUTE($NA138,"~","~~"),"*","~*"),"?","~?"),'DADOS_MELHORIAS'!$AG$2:$AL$113,3,FALSE),0)</f>
        <v/>
      </c>
      <c r="NS138" s="161">
        <f>IF($MS138=0,0,IF($NJ138=0,0,INDEX($X$2:$X$11,$NJ138)))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IF($NJ138=0,0,IF(INDEX($W$2:$W$11,$NJ138)="",0,IF((COUNTIF(INDEX($EL$2:$EP$13,$MO138,0),INDEX($W$2:$W$11,$NJ138))+COUNTIF(INDEX($QV$2:$QY$13,$MO138,0),INDEX($W$2:$W$11,$NJ138)))=0,1,0)))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SUBSTITUTE(SUBSTITUTE(SUBSTITUTE($MX138,"~","~~"),"*","~*"),"?","~?"),'DADOS_MELHORIAS'!$AG$2:$AL$113,4,FALSE),0)+IFERROR(VLOOKUP(SUBSTITUTE(SUBSTITUTE(SUBSTITUTE($MY138,"~","~~"),"*","~*"),"?","~?"),'DADOS_MELHORIAS'!$AG$2:$AL$113,4,FALSE),0)+IFERROR(VLOOKUP(SUBSTITUTE(SUBSTITUTE(SUBSTITUTE($MZ138,"~","~~"),"*","~*"),"?","~?"),'DADOS_MELHORIAS'!$AG$2:$AL$113,4,FALSE),0)+IFERROR(VLOOKUP(SUBSTITUTE(SUBSTITUTE(SUBSTITUTE($NA138,"~","~~"),"*","~*"),"?","~?"),'DADOS_MELHORIAS'!$AG$2:$AL$113,4,FALSE),0)</f>
        <v/>
      </c>
      <c r="OD138" s="161">
        <f>IFERROR(VLOOKUP(SUBSTITUTE(SUBSTITUTE(SUBSTITUTE($MX138,"~","~~"),"*","~*"),"?","~?"),'DADOS_MELHORIAS'!$AG$2:$AL$113,6,FALSE),0)+IFERROR(VLOOKUP(SUBSTITUTE(SUBSTITUTE(SUBSTITUTE($MY138,"~","~~"),"*","~*"),"?","~?"),'DADOS_MELHORIAS'!$AG$2:$AL$113,6,FALSE),0)+IFERROR(VLOOKUP(SUBSTITUTE(SUBSTITUTE(SUBSTITUTE($MZ138,"~","~~"),"*","~*"),"?","~?"),'DADOS_MELHORIAS'!$AG$2:$AL$113,6,FALSE),0)+IFERROR(VLOOKUP(SUBSTITUTE(SUBSTITUTE(SUBSTITUTE($NA138,"~","~~"),"*","~*"),"?","~?"),'DADOS_MELHORIAS'!$AG$2:$AL$113,6,FALSE),0)</f>
        <v/>
      </c>
      <c r="OE138" s="161">
        <f>TEXTJOIN(", ",TRUE,IF(IFERROR(VLOOKUP(SUBSTITUTE(SUBSTITUTE(SUBSTITUTE($MX138,"~","~~"),"*","~*"),"?","~?"),'DADOS_MELHORIAS'!$AG$2:$AL$113,5,FALSE),0)=1,$MX138,""),IF(IFERROR(VLOOKUP(SUBSTITUTE(SUBSTITUTE(SUBSTITUTE($MY138,"~","~~"),"*","~*"),"?","~?"),'DADOS_MELHORIAS'!$AG$2:$AL$113,5,FALSE),0)=1,$MY138,""),IF(IFERROR(VLOOKUP(SUBSTITUTE(SUBSTITUTE(SUBSTITUTE($MZ138,"~","~~"),"*","~*"),"?","~?"),'DADOS_MELHORIAS'!$AG$2:$AL$113,5,FALSE),0)=1,$MZ138,""),IF(IFERROR(VLOOKUP(SUBSTITUTE(SUBSTITUTE(SUBSTITUTE($NA138,"~","~~"),"*","~*"),"?","~?"),'DADOS_MELHORIAS'!$AG$2:$AL$113,5,FALSE),0)=1,$NA138,""))</f>
        <v/>
      </c>
      <c r="OF138" s="161">
        <f>IF($NJ138=0,0,INDEX($Y$2:$Y$11,$NJ138))</f>
        <v/>
      </c>
      <c r="OG138" s="161">
        <f>IF($NJ138=0,0,INDEX($Z$2:$Z$11,$NJ138))</f>
        <v/>
      </c>
      <c r="OH138" s="161">
        <f>IF($NJ138=0,0,INDEX($AB$2:$AB$11,$NJ138))</f>
        <v/>
      </c>
      <c r="OI138" s="161">
        <f>IFERROR(VLOOKUP(SUBSTITUTE(SUBSTITUTE(SUBSTITUTE($NB138,"~","~~"),"*","~*"),"?","~?"),'DADOS_RESTRICOES'!$M$2:$Q$54,3,FALSE),0)</f>
        <v/>
      </c>
      <c r="OJ138" s="161">
        <f>IFERROR(VLOOKUP(SUBSTITUTE(SUBSTITUTE(SUBSTITUTE($NC138,"~","~~"),"*","~*"),"?","~?"),'DADOS_RESTRICOES'!$M$2:$Q$54,3,FALSE),0)</f>
        <v/>
      </c>
      <c r="OK138" s="161">
        <f>IFERROR(VLOOKUP(SUBSTITUTE(SUBSTITUTE(SUBSTITUTE($NB138,"~","~~"),"*","~*"),"?","~?"),'DADOS_RESTRICOES'!$M$2:$Q$54,2,FALSE),"")</f>
        <v/>
      </c>
      <c r="OL138" s="161">
        <f>IFERROR(VLOOKUP(SUBSTITUTE(SUBSTITUTE(SUBSTITUTE($NC138,"~","~~"),"*","~*"),"?","~?"),'DADOS_RESTRICOES'!$M$2:$Q$54,2,FALSE),"")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f>
        <v/>
      </c>
      <c r="OT138" s="161">
        <f>COUNTIF($OI138:$OJ138,2)+$OF138</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IF($MS138=0,0,(IF(COUNTIF($RK138:$RN138,"Salto")&gt;0,1,0)+IF(COUNTIF($RK138:$RN138,"Queima")&gt;0,1,0)+IF(COUNTIF($RK138:$RN138,"Estilhaço")&gt;0,1,0))*FLOOR($PD138/2,1))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SUBSTITUTE(SUBSTITUTE(SUBSTITUTE($NB138,"~","~~"),"*","~*"),"?","~?"),'DADOS_RESTRICOES'!$M$2:$Q$54,4,FALSE),0)+IFERROR(VLOOKUP(SUBSTITUTE(SUBSTITUTE(SUBSTITUTE($NC138,"~","~~"),"*","~*"),"?","~?"),'DADOS_RESTRICOES'!$M$2:$Q$54,4,FALSE),0)&gt;1,$OK138&amp;" e "&amp;$OL138&amp;" são as duas de frequência",""),IF(AND((COUNTIF($RK138:$RN138,"Rápido")+COUNTIF($OK138:$OL138,"Rápido"))&gt;0,(COUNTIF($MX138:$NA138,"Atrasar")+COUNTIF($OK138:$OL138,"Atrasar"))&gt;0),"Rápido não entra com Atrasar",""),IF(AND((COUNTIF($RK138:$RN138,"Reação")+COUNTIF($OK138:$OL138,"Reação"))&gt;0,(COUNTIF($RK138:$RN138,"Rápido")+COUNTIF($OK138:$OL138,"Rápido"))&gt;0),"Reação não entra com Rápido",""),IF(AND((COUNTIF($RK138:$RN138,"Reação")+COUNTIF($OK138:$OL138,"Reação"))&gt;0,(COUNTIF($RK138:$RN138,"Armado")+COUNTIF($OK138:$OL138,"Armado"))&gt;0),"Reação não entra com Armado",""),IF(AND((COUNTIF($RK138:$RN138,"Reação")+COUNTIF($OK138:$OL138,"Reação"))&gt;0,(COUNTIF($MX138:$NA138,"Atrasar")+COUNTIF($OK138:$OL138,"Atrasar"))&gt;0),"Reação não entra com Atrasar",""),IF(AND((COUNTIF($RK138:$RN138,"Reação")+COUNTIF($OK138:$OL138,"Reação"))&gt;0,(COUNTIF($MX138:$NA138,"Parado")+COUNTIF($OK138:$OL138,"Parado"))&gt;0),"Reação não entra com Parado",""),IF(AND((COUNTIF($MX138:$NA138,"Atrasar")+COUNTIF($OK138:$OL138,"Atrasar"))&gt;0,(COUNTIF($MX138:$NA138,"Parado")+COUNTIF($OK138:$OL138,"Parado"))&gt;0),"Atrasar não entra com Parado",""),IF(AND((COUNTIF($RK138:$RN138,"Armado")+COUNTIF($OK138:$OL138,"Armado"))&gt;0,(COUNTIF($MX138:$NA138,"Carregar")+COUNTIF($OK138:$OL138,"Carregar"))&gt;0),"Armado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Resistência",""),IF(AND(COUNTIF($RK138:$RN138,"Inescapável")&gt;0,OR($OU138&gt;1,$OV138&gt;0)),"Inescapável não aceita outra peça",""),IF(AND($MS138&gt;0,$PD138*IF(COUNTIF($RK138:$RN138,"Remate")&gt;0,1.25,1)+$PE138&gt;4*$MS138),($PD138*IF(COUNTIF($RK138:$RN138,"Remate")&gt;0,1.25,1)+$PE138)&amp;" dados somando repetições"&amp;IF(COUNTIF($RK138:$RN138,"Remate")&gt;0," e o Remate","")&amp;": o teto da Classe "&amp;$MS138&amp;" é "&amp;4*$MS138,""))),IF(AND($MX138&lt;&gt;"",COUNTIF('DADOS_MELHORIAS'!$O$2:$O$113,SUBSTITUTE(SUBSTITUTE(SUBSTITUTE($MX138,"~","~~"),"*","~*"),"?","~?"))=0),"Melhoria não cadastrada ou com erro: "&amp;$MX138,""),IF(AND($MY138&lt;&gt;"",COUNTIF('DADOS_MELHORIAS'!$O$2:$O$113,SUBSTITUTE(SUBSTITUTE(SUBSTITUTE($MY138,"~","~~"),"*","~*"),"?","~?"))=0),"Melhoria não cadastrada ou com erro: "&amp;$MY138,""),IF(AND($MZ138&lt;&gt;"",COUNTIF('DADOS_MELHORIAS'!$O$2:$O$113,SUBSTITUTE(SUBSTITUTE(SUBSTITUTE($MZ138,"~","~~"),"*","~*"),"?","~?"))=0),"Melhoria não cadastrada ou com erro: "&amp;$MZ138,""),IF(AND($NA138&lt;&gt;"",COUNTIF('DADOS_MELHORIAS'!$O$2:$O$113,SUBSTITUTE(SUBSTITUTE(SUBSTITUTE($NA138,"~","~~"),"*","~*"),"?","~?"))=0),"Melhoria não cadastrada ou com erro: "&amp;$NA138,""),IF(AND($NB138&lt;&gt;"",COUNTIF('DADOS_RESTRICOES'!$M$2:$M$54,SUBSTITUTE(SUBSTITUTE(SUBSTITUTE($NB138,"~","~~"),"*","~*"),"?","~?"))=0),"Restrição não cadastrada ou com erro: "&amp;$NB138,""),IF(AND($NC138&lt;&gt;"",COUNTIF('DADOS_RESTRICOES'!$M$2:$M$54,SUBSTITUTE(SUBSTITUTE(SUBSTITUTE($NC138,"~","~~"),"*","~*"),"?","~?"))=0),"Restrição não cadastrada ou com erro: "&amp;$NC138,"")))</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dela",IF(COUNTIF($OK138:$OL138,"Atrasar")&gt;0,"Sua Ação Completa",IF(COUNTIF($RK138:$RN138,"Rápido")&gt;0,"Sua Bônus",IF(COUNTIF($RK138:$RN138,"Reação")&gt;0,"Sua Reação","Sua Padrão")))&amp;" + a básica dela"&amp;IF(COUNTIF($RK138:$RN138,"Reação")&gt;0," e a coletiva","")&amp;IF(COUNTIF($OK138:$OL138,"Carregar")&gt;0," · em dois turnos","")))</f>
        <v/>
      </c>
      <c r="QC138" s="161">
        <f>IF($MW138&lt;&gt;"",$MW138,IF($NJ138=0,"",INDEX($AA$2:$AA$11,$NJ138)))</f>
        <v/>
      </c>
      <c r="QD138" s="161">
        <f>IF(OR($ND138=0,$NJ138=0),"",IF(COUNTIF($RK138:$RN138,"Inescapável")&gt;0,"Automático",IF($QC138="Ataque",IF($NH138="","Ataque","Ataque "&amp;IF(($NH138+2*IF(COUNTIF($RK138:$RN138,"Precisão")&gt;0,1,0))&gt;=0,"+","−")&amp;ABS(($NH138+2*IF(COUNTIF($RK138:$RN138,"Precisão")&gt;0,1,0))))&amp;IF($OD138&gt;0," · TR"&amp;IF($NI138="",""," CD "&amp;$NI138),""),IF(LEFT($QC138,2)="TR",$QC138&amp;IF($NI138="",""," · CD "&amp;$NI138)&amp;IF(COUNTIF($RK138:$RN138,"Certeiro")&gt;0,"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COUNTIF($RK138:$RN138,"Longe")+3*COUNTIF($RK138:$RN138,"Muito Longe")</f>
        <v/>
      </c>
      <c r="QG138" s="161">
        <f>COUNTIF($RK138:$RN138,"Maior")+3*COUNTIF($RK138:$RN138,"Muito Maior")</f>
        <v/>
      </c>
      <c r="QH138" s="161">
        <f>IF($NJ138=0,0,CHOOSE(1+INDEX($AC$2:$AC$11,$NJ138),0,$QF138,$QG138,$QF138+$QG138))</f>
        <v/>
      </c>
      <c r="QI138" s="161">
        <f>IF($NJ138=0,0,CHOOSE(1+INDEX($AD$2:$AD$11,$NJ138),0,$QF138,$QG138,$QF138+$QG138))</f>
        <v/>
      </c>
      <c r="QJ138" s="161">
        <f>IF(OR($ND138=0,$NJ138=0),"",INDEX($AI$2:$AN$41,($NJ138-1)*4+IF($MS138=0,1,IF($MS138&lt;=5,2,IF($MS138=6,3,4))),1+MIN(5,$QH138))&amp;INDEX($AO$2:$AT$41,($NJ138-1)*4+IF($MS138=0,1,IF($MS138&lt;=5,2,IF($MS138=6,3,4))),1+MIN(5,$QI138))&amp;IF(INDEX($AE$2:$AE$11,$NJ138)=1,IF(COUNTIF($RK138:$RN138,"Mais Um")&gt;0," · +"&amp;COUNTIF($RK138:$RN138,"Mais Um")&amp;IF(COUNTIF($RK138:$RN138,"Mais Um")&gt;1," alvos"," alvo"),"")&amp;IF(COUNTIF($RK138:$RN138,"Rajada")&gt;0,IF($MS138=0,"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c r="RK138">
        <f>IF($MX138="","",IFERROR(VLOOKUP(SUBSTITUTE(SUBSTITUTE(SUBSTITUTE($MX138,"~","~~"),"*","~*"),"?","~?"),'DADOS_MELHORIAS'!$O$2:$X$113,10,FALSE),$MX138))</f>
        <v/>
      </c>
      <c r="RL138">
        <f>IF($MY138="","",IFERROR(VLOOKUP(SUBSTITUTE(SUBSTITUTE(SUBSTITUTE($MY138,"~","~~"),"*","~*"),"?","~?"),'DADOS_MELHORIAS'!$O$2:$X$113,10,FALSE),$MY138))</f>
        <v/>
      </c>
      <c r="RM138">
        <f>IF($MZ138="","",IFERROR(VLOOKUP(SUBSTITUTE(SUBSTITUTE(SUBSTITUTE($MZ138,"~","~~"),"*","~*"),"?","~?"),'DADOS_MELHORIAS'!$O$2:$X$113,10,FALSE),$MZ138))</f>
        <v/>
      </c>
      <c r="RN138">
        <f>IF($NA138="","",IFERROR(VLOOKUP(SUBSTITUTE(SUBSTITUTE(SUBSTITUTE($NA138,"~","~~"),"*","~*"),"?","~?"),'DADOS_MELHORIAS'!$O$2:$X$113,10,FALSE),$NA138))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IFERROR(MATCH($MU139,$V$2:$V$11,0),0)</f>
        <v/>
      </c>
      <c r="NK139" s="161">
        <f>IFERROR(VLOOKUP(SUBSTITUTE(SUBSTITUTE(SUBSTITUTE($MX139,"~","~~"),"*","~*"),"?","~?"),'DADOS_MELHORIAS'!$AG$2:$AL$113,2,FALSE),"")</f>
        <v/>
      </c>
      <c r="NL139" s="161">
        <f>IFERROR(VLOOKUP(SUBSTITUTE(SUBSTITUTE(SUBSTITUTE($MY139,"~","~~"),"*","~*"),"?","~?"),'DADOS_MELHORIAS'!$AG$2:$AL$113,2,FALSE),"")</f>
        <v/>
      </c>
      <c r="NM139" s="161">
        <f>IFERROR(VLOOKUP(SUBSTITUTE(SUBSTITUTE(SUBSTITUTE($MZ139,"~","~~"),"*","~*"),"?","~?"),'DADOS_MELHORIAS'!$AG$2:$AL$113,2,FALSE),"")</f>
        <v/>
      </c>
      <c r="NN139" s="161">
        <f>IFERROR(VLOOKUP(SUBSTITUTE(SUBSTITUTE(SUBSTITUTE($NA139,"~","~~"),"*","~*"),"?","~?"),'DADOS_MELHORIAS'!$AG$2:$AL$113,2,FALSE),"")</f>
        <v/>
      </c>
      <c r="NO139" s="161">
        <f>IFERROR(VLOOKUP(SUBSTITUTE(SUBSTITUTE(SUBSTITUTE($MX139,"~","~~"),"*","~*"),"?","~?"),'DADOS_MELHORIAS'!$AG$2:$AL$113,3,FALSE),0)</f>
        <v/>
      </c>
      <c r="NP139" s="161">
        <f>IFERROR(VLOOKUP(SUBSTITUTE(SUBSTITUTE(SUBSTITUTE($MY139,"~","~~"),"*","~*"),"?","~?"),'DADOS_MELHORIAS'!$AG$2:$AL$113,3,FALSE),0)</f>
        <v/>
      </c>
      <c r="NQ139" s="161">
        <f>IFERROR(VLOOKUP(SUBSTITUTE(SUBSTITUTE(SUBSTITUTE($MZ139,"~","~~"),"*","~*"),"?","~?"),'DADOS_MELHORIAS'!$AG$2:$AL$113,3,FALSE),0)</f>
        <v/>
      </c>
      <c r="NR139" s="161">
        <f>IFERROR(VLOOKUP(SUBSTITUTE(SUBSTITUTE(SUBSTITUTE($NA139,"~","~~"),"*","~*"),"?","~?"),'DADOS_MELHORIAS'!$AG$2:$AL$113,3,FALSE),0)</f>
        <v/>
      </c>
      <c r="NS139" s="161">
        <f>IF($MS139=0,0,IF($NJ139=0,0,INDEX($X$2:$X$11,$NJ139)))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IF($NJ139=0,0,IF(INDEX($W$2:$W$11,$NJ139)="",0,IF((COUNTIF(INDEX($EL$2:$EP$13,$MO139,0),INDEX($W$2:$W$11,$NJ139))+COUNTIF(INDEX($QV$2:$QY$13,$MO139,0),INDEX($W$2:$W$11,$NJ139)))=0,1,0)))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SUBSTITUTE(SUBSTITUTE(SUBSTITUTE($MX139,"~","~~"),"*","~*"),"?","~?"),'DADOS_MELHORIAS'!$AG$2:$AL$113,4,FALSE),0)+IFERROR(VLOOKUP(SUBSTITUTE(SUBSTITUTE(SUBSTITUTE($MY139,"~","~~"),"*","~*"),"?","~?"),'DADOS_MELHORIAS'!$AG$2:$AL$113,4,FALSE),0)+IFERROR(VLOOKUP(SUBSTITUTE(SUBSTITUTE(SUBSTITUTE($MZ139,"~","~~"),"*","~*"),"?","~?"),'DADOS_MELHORIAS'!$AG$2:$AL$113,4,FALSE),0)+IFERROR(VLOOKUP(SUBSTITUTE(SUBSTITUTE(SUBSTITUTE($NA139,"~","~~"),"*","~*"),"?","~?"),'DADOS_MELHORIAS'!$AG$2:$AL$113,4,FALSE),0)</f>
        <v/>
      </c>
      <c r="OD139" s="161">
        <f>IFERROR(VLOOKUP(SUBSTITUTE(SUBSTITUTE(SUBSTITUTE($MX139,"~","~~"),"*","~*"),"?","~?"),'DADOS_MELHORIAS'!$AG$2:$AL$113,6,FALSE),0)+IFERROR(VLOOKUP(SUBSTITUTE(SUBSTITUTE(SUBSTITUTE($MY139,"~","~~"),"*","~*"),"?","~?"),'DADOS_MELHORIAS'!$AG$2:$AL$113,6,FALSE),0)+IFERROR(VLOOKUP(SUBSTITUTE(SUBSTITUTE(SUBSTITUTE($MZ139,"~","~~"),"*","~*"),"?","~?"),'DADOS_MELHORIAS'!$AG$2:$AL$113,6,FALSE),0)+IFERROR(VLOOKUP(SUBSTITUTE(SUBSTITUTE(SUBSTITUTE($NA139,"~","~~"),"*","~*"),"?","~?"),'DADOS_MELHORIAS'!$AG$2:$AL$113,6,FALSE),0)</f>
        <v/>
      </c>
      <c r="OE139" s="161">
        <f>TEXTJOIN(", ",TRUE,IF(IFERROR(VLOOKUP(SUBSTITUTE(SUBSTITUTE(SUBSTITUTE($MX139,"~","~~"),"*","~*"),"?","~?"),'DADOS_MELHORIAS'!$AG$2:$AL$113,5,FALSE),0)=1,$MX139,""),IF(IFERROR(VLOOKUP(SUBSTITUTE(SUBSTITUTE(SUBSTITUTE($MY139,"~","~~"),"*","~*"),"?","~?"),'DADOS_MELHORIAS'!$AG$2:$AL$113,5,FALSE),0)=1,$MY139,""),IF(IFERROR(VLOOKUP(SUBSTITUTE(SUBSTITUTE(SUBSTITUTE($MZ139,"~","~~"),"*","~*"),"?","~?"),'DADOS_MELHORIAS'!$AG$2:$AL$113,5,FALSE),0)=1,$MZ139,""),IF(IFERROR(VLOOKUP(SUBSTITUTE(SUBSTITUTE(SUBSTITUTE($NA139,"~","~~"),"*","~*"),"?","~?"),'DADOS_MELHORIAS'!$AG$2:$AL$113,5,FALSE),0)=1,$NA139,""))</f>
        <v/>
      </c>
      <c r="OF139" s="161">
        <f>IF($NJ139=0,0,INDEX($Y$2:$Y$11,$NJ139))</f>
        <v/>
      </c>
      <c r="OG139" s="161">
        <f>IF($NJ139=0,0,INDEX($Z$2:$Z$11,$NJ139))</f>
        <v/>
      </c>
      <c r="OH139" s="161">
        <f>IF($NJ139=0,0,INDEX($AB$2:$AB$11,$NJ139))</f>
        <v/>
      </c>
      <c r="OI139" s="161">
        <f>IFERROR(VLOOKUP(SUBSTITUTE(SUBSTITUTE(SUBSTITUTE($NB139,"~","~~"),"*","~*"),"?","~?"),'DADOS_RESTRICOES'!$M$2:$Q$54,3,FALSE),0)</f>
        <v/>
      </c>
      <c r="OJ139" s="161">
        <f>IFERROR(VLOOKUP(SUBSTITUTE(SUBSTITUTE(SUBSTITUTE($NC139,"~","~~"),"*","~*"),"?","~?"),'DADOS_RESTRICOES'!$M$2:$Q$54,3,FALSE),0)</f>
        <v/>
      </c>
      <c r="OK139" s="161">
        <f>IFERROR(VLOOKUP(SUBSTITUTE(SUBSTITUTE(SUBSTITUTE($NB139,"~","~~"),"*","~*"),"?","~?"),'DADOS_RESTRICOES'!$M$2:$Q$54,2,FALSE),"")</f>
        <v/>
      </c>
      <c r="OL139" s="161">
        <f>IFERROR(VLOOKUP(SUBSTITUTE(SUBSTITUTE(SUBSTITUTE($NC139,"~","~~"),"*","~*"),"?","~?"),'DADOS_RESTRICOES'!$M$2:$Q$54,2,FALSE),"")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f>
        <v/>
      </c>
      <c r="OT139" s="161">
        <f>COUNTIF($OI139:$OJ139,2)+$OF139</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IF($MS139=0,0,(IF(COUNTIF($RK139:$RN139,"Salto")&gt;0,1,0)+IF(COUNTIF($RK139:$RN139,"Queima")&gt;0,1,0)+IF(COUNTIF($RK139:$RN139,"Estilhaço")&gt;0,1,0))*FLOOR($PD139/2,1))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SUBSTITUTE(SUBSTITUTE(SUBSTITUTE($NB139,"~","~~"),"*","~*"),"?","~?"),'DADOS_RESTRICOES'!$M$2:$Q$54,4,FALSE),0)+IFERROR(VLOOKUP(SUBSTITUTE(SUBSTITUTE(SUBSTITUTE($NC139,"~","~~"),"*","~*"),"?","~?"),'DADOS_RESTRICOES'!$M$2:$Q$54,4,FALSE),0)&gt;1,$OK139&amp;" e "&amp;$OL139&amp;" são as duas de frequência",""),IF(AND((COUNTIF($RK139:$RN139,"Rápido")+COUNTIF($OK139:$OL139,"Rápido"))&gt;0,(COUNTIF($MX139:$NA139,"Atrasar")+COUNTIF($OK139:$OL139,"Atrasar"))&gt;0),"Rápido não entra com Atrasar",""),IF(AND((COUNTIF($RK139:$RN139,"Reação")+COUNTIF($OK139:$OL139,"Reação"))&gt;0,(COUNTIF($RK139:$RN139,"Rápido")+COUNTIF($OK139:$OL139,"Rápido"))&gt;0),"Reação não entra com Rápido",""),IF(AND((COUNTIF($RK139:$RN139,"Reação")+COUNTIF($OK139:$OL139,"Reação"))&gt;0,(COUNTIF($RK139:$RN139,"Armado")+COUNTIF($OK139:$OL139,"Armado"))&gt;0),"Reação não entra com Armado",""),IF(AND((COUNTIF($RK139:$RN139,"Reação")+COUNTIF($OK139:$OL139,"Reação"))&gt;0,(COUNTIF($MX139:$NA139,"Atrasar")+COUNTIF($OK139:$OL139,"Atrasar"))&gt;0),"Reação não entra com Atrasar",""),IF(AND((COUNTIF($RK139:$RN139,"Reação")+COUNTIF($OK139:$OL139,"Reação"))&gt;0,(COUNTIF($MX139:$NA139,"Parado")+COUNTIF($OK139:$OL139,"Parado"))&gt;0),"Reação não entra com Parado",""),IF(AND((COUNTIF($MX139:$NA139,"Atrasar")+COUNTIF($OK139:$OL139,"Atrasar"))&gt;0,(COUNTIF($MX139:$NA139,"Parado")+COUNTIF($OK139:$OL139,"Parado"))&gt;0),"Atrasar não entra com Parado",""),IF(AND((COUNTIF($RK139:$RN139,"Armado")+COUNTIF($OK139:$OL139,"Armado"))&gt;0,(COUNTIF($MX139:$NA139,"Carregar")+COUNTIF($OK139:$OL139,"Carregar"))&gt;0),"Armado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Resistência",""),IF(AND(COUNTIF($RK139:$RN139,"Inescapável")&gt;0,OR($OU139&gt;1,$OV139&gt;0)),"Inescapável não aceita outra peça",""),IF(AND($MS139&gt;0,$PD139*IF(COUNTIF($RK139:$RN139,"Remate")&gt;0,1.25,1)+$PE139&gt;4*$MS139),($PD139*IF(COUNTIF($RK139:$RN139,"Remate")&gt;0,1.25,1)+$PE139)&amp;" dados somando repetições"&amp;IF(COUNTIF($RK139:$RN139,"Remate")&gt;0," e o Remate","")&amp;": o teto da Classe "&amp;$MS139&amp;" é "&amp;4*$MS139,""))),IF(AND($MX139&lt;&gt;"",COUNTIF('DADOS_MELHORIAS'!$O$2:$O$113,SUBSTITUTE(SUBSTITUTE(SUBSTITUTE($MX139,"~","~~"),"*","~*"),"?","~?"))=0),"Melhoria não cadastrada ou com erro: "&amp;$MX139,""),IF(AND($MY139&lt;&gt;"",COUNTIF('DADOS_MELHORIAS'!$O$2:$O$113,SUBSTITUTE(SUBSTITUTE(SUBSTITUTE($MY139,"~","~~"),"*","~*"),"?","~?"))=0),"Melhoria não cadastrada ou com erro: "&amp;$MY139,""),IF(AND($MZ139&lt;&gt;"",COUNTIF('DADOS_MELHORIAS'!$O$2:$O$113,SUBSTITUTE(SUBSTITUTE(SUBSTITUTE($MZ139,"~","~~"),"*","~*"),"?","~?"))=0),"Melhoria não cadastrada ou com erro: "&amp;$MZ139,""),IF(AND($NA139&lt;&gt;"",COUNTIF('DADOS_MELHORIAS'!$O$2:$O$113,SUBSTITUTE(SUBSTITUTE(SUBSTITUTE($NA139,"~","~~"),"*","~*"),"?","~?"))=0),"Melhoria não cadastrada ou com erro: "&amp;$NA139,""),IF(AND($NB139&lt;&gt;"",COUNTIF('DADOS_RESTRICOES'!$M$2:$M$54,SUBSTITUTE(SUBSTITUTE(SUBSTITUTE($NB139,"~","~~"),"*","~*"),"?","~?"))=0),"Restrição não cadastrada ou com erro: "&amp;$NB139,""),IF(AND($NC139&lt;&gt;"",COUNTIF('DADOS_RESTRICOES'!$M$2:$M$54,SUBSTITUTE(SUBSTITUTE(SUBSTITUTE($NC139,"~","~~"),"*","~*"),"?","~?"))=0),"Restrição não cadastrada ou com erro: "&amp;$NC139,"")))</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dela",IF(COUNTIF($OK139:$OL139,"Atrasar")&gt;0,"Sua Ação Completa",IF(COUNTIF($RK139:$RN139,"Rápido")&gt;0,"Sua Bônus",IF(COUNTIF($RK139:$RN139,"Reação")&gt;0,"Sua Reação","Sua Padrão")))&amp;" + a básica dela"&amp;IF(COUNTIF($RK139:$RN139,"Reação")&gt;0," e a coletiva","")&amp;IF(COUNTIF($OK139:$OL139,"Carregar")&gt;0," · em dois turnos","")))</f>
        <v/>
      </c>
      <c r="QC139" s="161">
        <f>IF($MW139&lt;&gt;"",$MW139,IF($NJ139=0,"",INDEX($AA$2:$AA$11,$NJ139)))</f>
        <v/>
      </c>
      <c r="QD139" s="161">
        <f>IF(OR($ND139=0,$NJ139=0),"",IF(COUNTIF($RK139:$RN139,"Inescapável")&gt;0,"Automático",IF($QC139="Ataque",IF($NH139="","Ataque","Ataque "&amp;IF(($NH139+2*IF(COUNTIF($RK139:$RN139,"Precisão")&gt;0,1,0))&gt;=0,"+","−")&amp;ABS(($NH139+2*IF(COUNTIF($RK139:$RN139,"Precisão")&gt;0,1,0))))&amp;IF($OD139&gt;0," · TR"&amp;IF($NI139="",""," CD "&amp;$NI139),""),IF(LEFT($QC139,2)="TR",$QC139&amp;IF($NI139="",""," · CD "&amp;$NI139)&amp;IF(COUNTIF($RK139:$RN139,"Certeiro")&gt;0,"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COUNTIF($RK139:$RN139,"Longe")+3*COUNTIF($RK139:$RN139,"Muito Longe")</f>
        <v/>
      </c>
      <c r="QG139" s="161">
        <f>COUNTIF($RK139:$RN139,"Maior")+3*COUNTIF($RK139:$RN139,"Muito Maior")</f>
        <v/>
      </c>
      <c r="QH139" s="161">
        <f>IF($NJ139=0,0,CHOOSE(1+INDEX($AC$2:$AC$11,$NJ139),0,$QF139,$QG139,$QF139+$QG139))</f>
        <v/>
      </c>
      <c r="QI139" s="161">
        <f>IF($NJ139=0,0,CHOOSE(1+INDEX($AD$2:$AD$11,$NJ139),0,$QF139,$QG139,$QF139+$QG139))</f>
        <v/>
      </c>
      <c r="QJ139" s="161">
        <f>IF(OR($ND139=0,$NJ139=0),"",INDEX($AI$2:$AN$41,($NJ139-1)*4+IF($MS139=0,1,IF($MS139&lt;=5,2,IF($MS139=6,3,4))),1+MIN(5,$QH139))&amp;INDEX($AO$2:$AT$41,($NJ139-1)*4+IF($MS139=0,1,IF($MS139&lt;=5,2,IF($MS139=6,3,4))),1+MIN(5,$QI139))&amp;IF(INDEX($AE$2:$AE$11,$NJ139)=1,IF(COUNTIF($RK139:$RN139,"Mais Um")&gt;0," · +"&amp;COUNTIF($RK139:$RN139,"Mais Um")&amp;IF(COUNTIF($RK139:$RN139,"Mais Um")&gt;1," alvos"," alvo"),"")&amp;IF(COUNTIF($RK139:$RN139,"Rajada")&gt;0,IF($MS139=0,"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c r="RK139">
        <f>IF($MX139="","",IFERROR(VLOOKUP(SUBSTITUTE(SUBSTITUTE(SUBSTITUTE($MX139,"~","~~"),"*","~*"),"?","~?"),'DADOS_MELHORIAS'!$O$2:$X$113,10,FALSE),$MX139))</f>
        <v/>
      </c>
      <c r="RL139">
        <f>IF($MY139="","",IFERROR(VLOOKUP(SUBSTITUTE(SUBSTITUTE(SUBSTITUTE($MY139,"~","~~"),"*","~*"),"?","~?"),'DADOS_MELHORIAS'!$O$2:$X$113,10,FALSE),$MY139))</f>
        <v/>
      </c>
      <c r="RM139">
        <f>IF($MZ139="","",IFERROR(VLOOKUP(SUBSTITUTE(SUBSTITUTE(SUBSTITUTE($MZ139,"~","~~"),"*","~*"),"?","~?"),'DADOS_MELHORIAS'!$O$2:$X$113,10,FALSE),$MZ139))</f>
        <v/>
      </c>
      <c r="RN139">
        <f>IF($NA139="","",IFERROR(VLOOKUP(SUBSTITUTE(SUBSTITUTE(SUBSTITUTE($NA139,"~","~~"),"*","~*"),"?","~?"),'DADOS_MELHORIAS'!$O$2:$X$113,10,FALSE),$NA139))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IFERROR(MATCH($MU140,$V$2:$V$11,0),0)</f>
        <v/>
      </c>
      <c r="NK140" s="161">
        <f>IFERROR(VLOOKUP(SUBSTITUTE(SUBSTITUTE(SUBSTITUTE($MX140,"~","~~"),"*","~*"),"?","~?"),'DADOS_MELHORIAS'!$AG$2:$AL$113,2,FALSE),"")</f>
        <v/>
      </c>
      <c r="NL140" s="161">
        <f>IFERROR(VLOOKUP(SUBSTITUTE(SUBSTITUTE(SUBSTITUTE($MY140,"~","~~"),"*","~*"),"?","~?"),'DADOS_MELHORIAS'!$AG$2:$AL$113,2,FALSE),"")</f>
        <v/>
      </c>
      <c r="NM140" s="161">
        <f>IFERROR(VLOOKUP(SUBSTITUTE(SUBSTITUTE(SUBSTITUTE($MZ140,"~","~~"),"*","~*"),"?","~?"),'DADOS_MELHORIAS'!$AG$2:$AL$113,2,FALSE),"")</f>
        <v/>
      </c>
      <c r="NN140" s="161">
        <f>IFERROR(VLOOKUP(SUBSTITUTE(SUBSTITUTE(SUBSTITUTE($NA140,"~","~~"),"*","~*"),"?","~?"),'DADOS_MELHORIAS'!$AG$2:$AL$113,2,FALSE),"")</f>
        <v/>
      </c>
      <c r="NO140" s="161">
        <f>IFERROR(VLOOKUP(SUBSTITUTE(SUBSTITUTE(SUBSTITUTE($MX140,"~","~~"),"*","~*"),"?","~?"),'DADOS_MELHORIAS'!$AG$2:$AL$113,3,FALSE),0)</f>
        <v/>
      </c>
      <c r="NP140" s="161">
        <f>IFERROR(VLOOKUP(SUBSTITUTE(SUBSTITUTE(SUBSTITUTE($MY140,"~","~~"),"*","~*"),"?","~?"),'DADOS_MELHORIAS'!$AG$2:$AL$113,3,FALSE),0)</f>
        <v/>
      </c>
      <c r="NQ140" s="161">
        <f>IFERROR(VLOOKUP(SUBSTITUTE(SUBSTITUTE(SUBSTITUTE($MZ140,"~","~~"),"*","~*"),"?","~?"),'DADOS_MELHORIAS'!$AG$2:$AL$113,3,FALSE),0)</f>
        <v/>
      </c>
      <c r="NR140" s="161">
        <f>IFERROR(VLOOKUP(SUBSTITUTE(SUBSTITUTE(SUBSTITUTE($NA140,"~","~~"),"*","~*"),"?","~?"),'DADOS_MELHORIAS'!$AG$2:$AL$113,3,FALSE),0)</f>
        <v/>
      </c>
      <c r="NS140" s="161">
        <f>IF($MS140=0,0,IF($NJ140=0,0,INDEX($X$2:$X$11,$NJ140)))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IF($NJ140=0,0,IF(INDEX($W$2:$W$11,$NJ140)="",0,IF((COUNTIF(INDEX($EL$2:$EP$13,$MO140,0),INDEX($W$2:$W$11,$NJ140))+COUNTIF(INDEX($QV$2:$QY$13,$MO140,0),INDEX($W$2:$W$11,$NJ140)))=0,1,0)))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SUBSTITUTE(SUBSTITUTE(SUBSTITUTE($MX140,"~","~~"),"*","~*"),"?","~?"),'DADOS_MELHORIAS'!$AG$2:$AL$113,4,FALSE),0)+IFERROR(VLOOKUP(SUBSTITUTE(SUBSTITUTE(SUBSTITUTE($MY140,"~","~~"),"*","~*"),"?","~?"),'DADOS_MELHORIAS'!$AG$2:$AL$113,4,FALSE),0)+IFERROR(VLOOKUP(SUBSTITUTE(SUBSTITUTE(SUBSTITUTE($MZ140,"~","~~"),"*","~*"),"?","~?"),'DADOS_MELHORIAS'!$AG$2:$AL$113,4,FALSE),0)+IFERROR(VLOOKUP(SUBSTITUTE(SUBSTITUTE(SUBSTITUTE($NA140,"~","~~"),"*","~*"),"?","~?"),'DADOS_MELHORIAS'!$AG$2:$AL$113,4,FALSE),0)</f>
        <v/>
      </c>
      <c r="OD140" s="161">
        <f>IFERROR(VLOOKUP(SUBSTITUTE(SUBSTITUTE(SUBSTITUTE($MX140,"~","~~"),"*","~*"),"?","~?"),'DADOS_MELHORIAS'!$AG$2:$AL$113,6,FALSE),0)+IFERROR(VLOOKUP(SUBSTITUTE(SUBSTITUTE(SUBSTITUTE($MY140,"~","~~"),"*","~*"),"?","~?"),'DADOS_MELHORIAS'!$AG$2:$AL$113,6,FALSE),0)+IFERROR(VLOOKUP(SUBSTITUTE(SUBSTITUTE(SUBSTITUTE($MZ140,"~","~~"),"*","~*"),"?","~?"),'DADOS_MELHORIAS'!$AG$2:$AL$113,6,FALSE),0)+IFERROR(VLOOKUP(SUBSTITUTE(SUBSTITUTE(SUBSTITUTE($NA140,"~","~~"),"*","~*"),"?","~?"),'DADOS_MELHORIAS'!$AG$2:$AL$113,6,FALSE),0)</f>
        <v/>
      </c>
      <c r="OE140" s="161">
        <f>TEXTJOIN(", ",TRUE,IF(IFERROR(VLOOKUP(SUBSTITUTE(SUBSTITUTE(SUBSTITUTE($MX140,"~","~~"),"*","~*"),"?","~?"),'DADOS_MELHORIAS'!$AG$2:$AL$113,5,FALSE),0)=1,$MX140,""),IF(IFERROR(VLOOKUP(SUBSTITUTE(SUBSTITUTE(SUBSTITUTE($MY140,"~","~~"),"*","~*"),"?","~?"),'DADOS_MELHORIAS'!$AG$2:$AL$113,5,FALSE),0)=1,$MY140,""),IF(IFERROR(VLOOKUP(SUBSTITUTE(SUBSTITUTE(SUBSTITUTE($MZ140,"~","~~"),"*","~*"),"?","~?"),'DADOS_MELHORIAS'!$AG$2:$AL$113,5,FALSE),0)=1,$MZ140,""),IF(IFERROR(VLOOKUP(SUBSTITUTE(SUBSTITUTE(SUBSTITUTE($NA140,"~","~~"),"*","~*"),"?","~?"),'DADOS_MELHORIAS'!$AG$2:$AL$113,5,FALSE),0)=1,$NA140,""))</f>
        <v/>
      </c>
      <c r="OF140" s="161">
        <f>IF($NJ140=0,0,INDEX($Y$2:$Y$11,$NJ140))</f>
        <v/>
      </c>
      <c r="OG140" s="161">
        <f>IF($NJ140=0,0,INDEX($Z$2:$Z$11,$NJ140))</f>
        <v/>
      </c>
      <c r="OH140" s="161">
        <f>IF($NJ140=0,0,INDEX($AB$2:$AB$11,$NJ140))</f>
        <v/>
      </c>
      <c r="OI140" s="161">
        <f>IFERROR(VLOOKUP(SUBSTITUTE(SUBSTITUTE(SUBSTITUTE($NB140,"~","~~"),"*","~*"),"?","~?"),'DADOS_RESTRICOES'!$M$2:$Q$54,3,FALSE),0)</f>
        <v/>
      </c>
      <c r="OJ140" s="161">
        <f>IFERROR(VLOOKUP(SUBSTITUTE(SUBSTITUTE(SUBSTITUTE($NC140,"~","~~"),"*","~*"),"?","~?"),'DADOS_RESTRICOES'!$M$2:$Q$54,3,FALSE),0)</f>
        <v/>
      </c>
      <c r="OK140" s="161">
        <f>IFERROR(VLOOKUP(SUBSTITUTE(SUBSTITUTE(SUBSTITUTE($NB140,"~","~~"),"*","~*"),"?","~?"),'DADOS_RESTRICOES'!$M$2:$Q$54,2,FALSE),"")</f>
        <v/>
      </c>
      <c r="OL140" s="161">
        <f>IFERROR(VLOOKUP(SUBSTITUTE(SUBSTITUTE(SUBSTITUTE($NC140,"~","~~"),"*","~*"),"?","~?"),'DADOS_RESTRICOES'!$M$2:$Q$54,2,FALSE),"")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f>
        <v/>
      </c>
      <c r="OT140" s="161">
        <f>COUNTIF($OI140:$OJ140,2)+$OF140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IF($MS140=0,0,(IF(COUNTIF($RK140:$RN140,"Salto")&gt;0,1,0)+IF(COUNTIF($RK140:$RN140,"Queima")&gt;0,1,0)+IF(COUNTIF($RK140:$RN140,"Estilhaço")&gt;0,1,0))*FLOOR($PD140/2,1))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SUBSTITUTE(SUBSTITUTE(SUBSTITUTE($NB140,"~","~~"),"*","~*"),"?","~?"),'DADOS_RESTRICOES'!$M$2:$Q$54,4,FALSE),0)+IFERROR(VLOOKUP(SUBSTITUTE(SUBSTITUTE(SUBSTITUTE($NC140,"~","~~"),"*","~*"),"?","~?"),'DADOS_RESTRICOES'!$M$2:$Q$54,4,FALSE),0)&gt;1,$OK140&amp;" e "&amp;$OL140&amp;" são as duas de frequência",""),IF(AND((COUNTIF($RK140:$RN140,"Rápido")+COUNTIF($OK140:$OL140,"Rápido"))&gt;0,(COUNTIF($MX140:$NA140,"Atrasar")+COUNTIF($OK140:$OL140,"Atrasar"))&gt;0),"Rápido não entra com Atrasar",""),IF(AND((COUNTIF($RK140:$RN140,"Reação")+COUNTIF($OK140:$OL140,"Reação"))&gt;0,(COUNTIF($RK140:$RN140,"Rápido")+COUNTIF($OK140:$OL140,"Rápido"))&gt;0),"Reação não entra com Rápido",""),IF(AND((COUNTIF($RK140:$RN140,"Reação")+COUNTIF($OK140:$OL140,"Reação"))&gt;0,(COUNTIF($RK140:$RN140,"Armado")+COUNTIF($OK140:$OL140,"Armado"))&gt;0),"Reação não entra com Armado",""),IF(AND((COUNTIF($RK140:$RN140,"Reação")+COUNTIF($OK140:$OL140,"Reação"))&gt;0,(COUNTIF($MX140:$NA140,"Atrasar")+COUNTIF($OK140:$OL140,"Atrasar"))&gt;0),"Reação não entra com Atrasar",""),IF(AND((COUNTIF($RK140:$RN140,"Reação")+COUNTIF($OK140:$OL140,"Reação"))&gt;0,(COUNTIF($MX140:$NA140,"Parado")+COUNTIF($OK140:$OL140,"Parado"))&gt;0),"Reação não entra com Parado",""),IF(AND((COUNTIF($MX140:$NA140,"Atrasar")+COUNTIF($OK140:$OL140,"Atrasar"))&gt;0,(COUNTIF($MX140:$NA140,"Parado")+COUNTIF($OK140:$OL140,"Parado"))&gt;0),"Atrasar não entra com Parado",""),IF(AND((COUNTIF($RK140:$RN140,"Armado")+COUNTIF($OK140:$OL140,"Armado"))&gt;0,(COUNTIF($MX140:$NA140,"Carregar")+COUNTIF($OK140:$OL140,"Carregar"))&gt;0),"Armado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Resistência",""),IF(AND(COUNTIF($RK140:$RN140,"Inescapável")&gt;0,OR($OU140&gt;1,$OV140&gt;0)),"Inescapável não aceita outra peça",""),IF(AND($MS140&gt;0,$PD140*IF(COUNTIF($RK140:$RN140,"Remate")&gt;0,1.25,1)+$PE140&gt;4*$MS140),($PD140*IF(COUNTIF($RK140:$RN140,"Remate")&gt;0,1.25,1)+$PE140)&amp;" dados somando repetições"&amp;IF(COUNTIF($RK140:$RN140,"Remate")&gt;0," e o Remate","")&amp;": o teto da Classe "&amp;$MS140&amp;" é "&amp;4*$MS140,""))),IF(AND($MX140&lt;&gt;"",COUNTIF('DADOS_MELHORIAS'!$O$2:$O$113,SUBSTITUTE(SUBSTITUTE(SUBSTITUTE($MX140,"~","~~"),"*","~*"),"?","~?"))=0),"Melhoria não cadastrada ou com erro: "&amp;$MX140,""),IF(AND($MY140&lt;&gt;"",COUNTIF('DADOS_MELHORIAS'!$O$2:$O$113,SUBSTITUTE(SUBSTITUTE(SUBSTITUTE($MY140,"~","~~"),"*","~*"),"?","~?"))=0),"Melhoria não cadastrada ou com erro: "&amp;$MY140,""),IF(AND($MZ140&lt;&gt;"",COUNTIF('DADOS_MELHORIAS'!$O$2:$O$113,SUBSTITUTE(SUBSTITUTE(SUBSTITUTE($MZ140,"~","~~"),"*","~*"),"?","~?"))=0),"Melhoria não cadastrada ou com erro: "&amp;$MZ140,""),IF(AND($NA140&lt;&gt;"",COUNTIF('DADOS_MELHORIAS'!$O$2:$O$113,SUBSTITUTE(SUBSTITUTE(SUBSTITUTE($NA140,"~","~~"),"*","~*"),"?","~?"))=0),"Melhoria não cadastrada ou com erro: "&amp;$NA140,""),IF(AND($NB140&lt;&gt;"",COUNTIF('DADOS_RESTRICOES'!$M$2:$M$54,SUBSTITUTE(SUBSTITUTE(SUBSTITUTE($NB140,"~","~~"),"*","~*"),"?","~?"))=0),"Restrição não cadastrada ou com erro: "&amp;$NB140,""),IF(AND($NC140&lt;&gt;"",COUNTIF('DADOS_RESTRICOES'!$M$2:$M$54,SUBSTITUTE(SUBSTITUTE(SUBSTITUTE($NC140,"~","~~"),"*","~*"),"?","~?"))=0),"Restrição não cadastrada ou com erro: "&amp;$NC140,"")))</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dela",IF(COUNTIF($OK140:$OL140,"Atrasar")&gt;0,"Sua Ação Completa",IF(COUNTIF($RK140:$RN140,"Rápido")&gt;0,"Sua Bônus",IF(COUNTIF($RK140:$RN140,"Reação")&gt;0,"Sua Reação","Sua Padrão")))&amp;" + a básica dela"&amp;IF(COUNTIF($RK140:$RN140,"Reação")&gt;0," e a coletiva","")&amp;IF(COUNTIF($OK140:$OL140,"Carregar")&gt;0," · em dois turnos","")))</f>
        <v/>
      </c>
      <c r="QC140" s="161">
        <f>IF($MW140&lt;&gt;"",$MW140,IF($NJ140=0,"",INDEX($AA$2:$AA$11,$NJ140)))</f>
        <v/>
      </c>
      <c r="QD140" s="161">
        <f>IF(OR($ND140=0,$NJ140=0),"",IF(COUNTIF($RK140:$RN140,"Inescapável")&gt;0,"Automático",IF($QC140="Ataque",IF($NH140="","Ataque","Ataque "&amp;IF(($NH140+2*IF(COUNTIF($RK140:$RN140,"Precisão")&gt;0,1,0))&gt;=0,"+","−")&amp;ABS(($NH140+2*IF(COUNTIF($RK140:$RN140,"Precisão")&gt;0,1,0))))&amp;IF($OD140&gt;0," · TR"&amp;IF($NI140="",""," CD "&amp;$NI140),""),IF(LEFT($QC140,2)="TR",$QC140&amp;IF($NI140="",""," · CD "&amp;$NI140)&amp;IF(COUNTIF($RK140:$RN140,"Certeiro")&gt;0,"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COUNTIF($RK140:$RN140,"Longe")+3*COUNTIF($RK140:$RN140,"Muito Longe")</f>
        <v/>
      </c>
      <c r="QG140" s="161">
        <f>COUNTIF($RK140:$RN140,"Maior")+3*COUNTIF($RK140:$RN140,"Muito Maior")</f>
        <v/>
      </c>
      <c r="QH140" s="161">
        <f>IF($NJ140=0,0,CHOOSE(1+INDEX($AC$2:$AC$11,$NJ140),0,$QF140,$QG140,$QF140+$QG140))</f>
        <v/>
      </c>
      <c r="QI140" s="161">
        <f>IF($NJ140=0,0,CHOOSE(1+INDEX($AD$2:$AD$11,$NJ140),0,$QF140,$QG140,$QF140+$QG140))</f>
        <v/>
      </c>
      <c r="QJ140" s="161">
        <f>IF(OR($ND140=0,$NJ140=0),"",INDEX($AI$2:$AN$41,($NJ140-1)*4+IF($MS140=0,1,IF($MS140&lt;=5,2,IF($MS140=6,3,4))),1+MIN(5,$QH140))&amp;INDEX($AO$2:$AT$41,($NJ140-1)*4+IF($MS140=0,1,IF($MS140&lt;=5,2,IF($MS140=6,3,4))),1+MIN(5,$QI140))&amp;IF(INDEX($AE$2:$AE$11,$NJ140)=1,IF(COUNTIF($RK140:$RN140,"Mais Um")&gt;0," · +"&amp;COUNTIF($RK140:$RN140,"Mais Um")&amp;IF(COUNTIF($RK140:$RN140,"Mais Um")&gt;1," alvos"," alvo"),"")&amp;IF(COUNTIF($RK140:$RN140,"Rajada")&gt;0,IF($MS140=0,"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c r="RK140">
        <f>IF($MX140="","",IFERROR(VLOOKUP(SUBSTITUTE(SUBSTITUTE(SUBSTITUTE($MX140,"~","~~"),"*","~*"),"?","~?"),'DADOS_MELHORIAS'!$O$2:$X$113,10,FALSE),$MX140))</f>
        <v/>
      </c>
      <c r="RL140">
        <f>IF($MY140="","",IFERROR(VLOOKUP(SUBSTITUTE(SUBSTITUTE(SUBSTITUTE($MY140,"~","~~"),"*","~*"),"?","~?"),'DADOS_MELHORIAS'!$O$2:$X$113,10,FALSE),$MY140))</f>
        <v/>
      </c>
      <c r="RM140">
        <f>IF($MZ140="","",IFERROR(VLOOKUP(SUBSTITUTE(SUBSTITUTE(SUBSTITUTE($MZ140,"~","~~"),"*","~*"),"?","~?"),'DADOS_MELHORIAS'!$O$2:$X$113,10,FALSE),$MZ140))</f>
        <v/>
      </c>
      <c r="RN140">
        <f>IF($NA140="","",IFERROR(VLOOKUP(SUBSTITUTE(SUBSTITUTE(SUBSTITUTE($NA140,"~","~~"),"*","~*"),"?","~?"),'DADOS_MELHORIAS'!$O$2:$X$113,10,FALSE),$NA140))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IFERROR(MATCH($MU141,$V$2:$V$11,0),0)</f>
        <v/>
      </c>
      <c r="NK141" s="161">
        <f>IFERROR(VLOOKUP(SUBSTITUTE(SUBSTITUTE(SUBSTITUTE($MX141,"~","~~"),"*","~*"),"?","~?"),'DADOS_MELHORIAS'!$AG$2:$AL$113,2,FALSE),"")</f>
        <v/>
      </c>
      <c r="NL141" s="161">
        <f>IFERROR(VLOOKUP(SUBSTITUTE(SUBSTITUTE(SUBSTITUTE($MY141,"~","~~"),"*","~*"),"?","~?"),'DADOS_MELHORIAS'!$AG$2:$AL$113,2,FALSE),"")</f>
        <v/>
      </c>
      <c r="NM141" s="161">
        <f>IFERROR(VLOOKUP(SUBSTITUTE(SUBSTITUTE(SUBSTITUTE($MZ141,"~","~~"),"*","~*"),"?","~?"),'DADOS_MELHORIAS'!$AG$2:$AL$113,2,FALSE),"")</f>
        <v/>
      </c>
      <c r="NN141" s="161">
        <f>IFERROR(VLOOKUP(SUBSTITUTE(SUBSTITUTE(SUBSTITUTE($NA141,"~","~~"),"*","~*"),"?","~?"),'DADOS_MELHORIAS'!$AG$2:$AL$113,2,FALSE),"")</f>
        <v/>
      </c>
      <c r="NO141" s="161">
        <f>IFERROR(VLOOKUP(SUBSTITUTE(SUBSTITUTE(SUBSTITUTE($MX141,"~","~~"),"*","~*"),"?","~?"),'DADOS_MELHORIAS'!$AG$2:$AL$113,3,FALSE),0)</f>
        <v/>
      </c>
      <c r="NP141" s="161">
        <f>IFERROR(VLOOKUP(SUBSTITUTE(SUBSTITUTE(SUBSTITUTE($MY141,"~","~~"),"*","~*"),"?","~?"),'DADOS_MELHORIAS'!$AG$2:$AL$113,3,FALSE),0)</f>
        <v/>
      </c>
      <c r="NQ141" s="161">
        <f>IFERROR(VLOOKUP(SUBSTITUTE(SUBSTITUTE(SUBSTITUTE($MZ141,"~","~~"),"*","~*"),"?","~?"),'DADOS_MELHORIAS'!$AG$2:$AL$113,3,FALSE),0)</f>
        <v/>
      </c>
      <c r="NR141" s="161">
        <f>IFERROR(VLOOKUP(SUBSTITUTE(SUBSTITUTE(SUBSTITUTE($NA141,"~","~~"),"*","~*"),"?","~?"),'DADOS_MELHORIAS'!$AG$2:$AL$113,3,FALSE),0)</f>
        <v/>
      </c>
      <c r="NS141" s="161">
        <f>IF($MS141=0,0,IF($NJ141=0,0,INDEX($X$2:$X$11,$NJ141)))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IF($NJ141=0,0,IF(INDEX($W$2:$W$11,$NJ141)="",0,IF((COUNTIF(INDEX($EL$2:$EP$13,$MO141,0),INDEX($W$2:$W$11,$NJ141))+COUNTIF(INDEX($QV$2:$QY$13,$MO141,0),INDEX($W$2:$W$11,$NJ141)))=0,1,0)))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SUBSTITUTE(SUBSTITUTE(SUBSTITUTE($MX141,"~","~~"),"*","~*"),"?","~?"),'DADOS_MELHORIAS'!$AG$2:$AL$113,4,FALSE),0)+IFERROR(VLOOKUP(SUBSTITUTE(SUBSTITUTE(SUBSTITUTE($MY141,"~","~~"),"*","~*"),"?","~?"),'DADOS_MELHORIAS'!$AG$2:$AL$113,4,FALSE),0)+IFERROR(VLOOKUP(SUBSTITUTE(SUBSTITUTE(SUBSTITUTE($MZ141,"~","~~"),"*","~*"),"?","~?"),'DADOS_MELHORIAS'!$AG$2:$AL$113,4,FALSE),0)+IFERROR(VLOOKUP(SUBSTITUTE(SUBSTITUTE(SUBSTITUTE($NA141,"~","~~"),"*","~*"),"?","~?"),'DADOS_MELHORIAS'!$AG$2:$AL$113,4,FALSE),0)</f>
        <v/>
      </c>
      <c r="OD141" s="161">
        <f>IFERROR(VLOOKUP(SUBSTITUTE(SUBSTITUTE(SUBSTITUTE($MX141,"~","~~"),"*","~*"),"?","~?"),'DADOS_MELHORIAS'!$AG$2:$AL$113,6,FALSE),0)+IFERROR(VLOOKUP(SUBSTITUTE(SUBSTITUTE(SUBSTITUTE($MY141,"~","~~"),"*","~*"),"?","~?"),'DADOS_MELHORIAS'!$AG$2:$AL$113,6,FALSE),0)+IFERROR(VLOOKUP(SUBSTITUTE(SUBSTITUTE(SUBSTITUTE($MZ141,"~","~~"),"*","~*"),"?","~?"),'DADOS_MELHORIAS'!$AG$2:$AL$113,6,FALSE),0)+IFERROR(VLOOKUP(SUBSTITUTE(SUBSTITUTE(SUBSTITUTE($NA141,"~","~~"),"*","~*"),"?","~?"),'DADOS_MELHORIAS'!$AG$2:$AL$113,6,FALSE),0)</f>
        <v/>
      </c>
      <c r="OE141" s="161">
        <f>TEXTJOIN(", ",TRUE,IF(IFERROR(VLOOKUP(SUBSTITUTE(SUBSTITUTE(SUBSTITUTE($MX141,"~","~~"),"*","~*"),"?","~?"),'DADOS_MELHORIAS'!$AG$2:$AL$113,5,FALSE),0)=1,$MX141,""),IF(IFERROR(VLOOKUP(SUBSTITUTE(SUBSTITUTE(SUBSTITUTE($MY141,"~","~~"),"*","~*"),"?","~?"),'DADOS_MELHORIAS'!$AG$2:$AL$113,5,FALSE),0)=1,$MY141,""),IF(IFERROR(VLOOKUP(SUBSTITUTE(SUBSTITUTE(SUBSTITUTE($MZ141,"~","~~"),"*","~*"),"?","~?"),'DADOS_MELHORIAS'!$AG$2:$AL$113,5,FALSE),0)=1,$MZ141,""),IF(IFERROR(VLOOKUP(SUBSTITUTE(SUBSTITUTE(SUBSTITUTE($NA141,"~","~~"),"*","~*"),"?","~?"),'DADOS_MELHORIAS'!$AG$2:$AL$113,5,FALSE),0)=1,$NA141,""))</f>
        <v/>
      </c>
      <c r="OF141" s="161">
        <f>IF($NJ141=0,0,INDEX($Y$2:$Y$11,$NJ141))</f>
        <v/>
      </c>
      <c r="OG141" s="161">
        <f>IF($NJ141=0,0,INDEX($Z$2:$Z$11,$NJ141))</f>
        <v/>
      </c>
      <c r="OH141" s="161">
        <f>IF($NJ141=0,0,INDEX($AB$2:$AB$11,$NJ141))</f>
        <v/>
      </c>
      <c r="OI141" s="161">
        <f>IFERROR(VLOOKUP(SUBSTITUTE(SUBSTITUTE(SUBSTITUTE($NB141,"~","~~"),"*","~*"),"?","~?"),'DADOS_RESTRICOES'!$M$2:$Q$54,3,FALSE),0)</f>
        <v/>
      </c>
      <c r="OJ141" s="161">
        <f>IFERROR(VLOOKUP(SUBSTITUTE(SUBSTITUTE(SUBSTITUTE($NC141,"~","~~"),"*","~*"),"?","~?"),'DADOS_RESTRICOES'!$M$2:$Q$54,3,FALSE),0)</f>
        <v/>
      </c>
      <c r="OK141" s="161">
        <f>IFERROR(VLOOKUP(SUBSTITUTE(SUBSTITUTE(SUBSTITUTE($NB141,"~","~~"),"*","~*"),"?","~?"),'DADOS_RESTRICOES'!$M$2:$Q$54,2,FALSE),"")</f>
        <v/>
      </c>
      <c r="OL141" s="161">
        <f>IFERROR(VLOOKUP(SUBSTITUTE(SUBSTITUTE(SUBSTITUTE($NC141,"~","~~"),"*","~*"),"?","~?"),'DADOS_RESTRICOES'!$M$2:$Q$54,2,FALSE),"")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f>
        <v/>
      </c>
      <c r="OT141" s="161">
        <f>COUNTIF($OI141:$OJ141,2)+$OF141</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IF($MS141=0,0,(IF(COUNTIF($RK141:$RN141,"Salto")&gt;0,1,0)+IF(COUNTIF($RK141:$RN141,"Queima")&gt;0,1,0)+IF(COUNTIF($RK141:$RN141,"Estilhaço")&gt;0,1,0))*FLOOR($PD141/2,1))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SUBSTITUTE(SUBSTITUTE(SUBSTITUTE($NB141,"~","~~"),"*","~*"),"?","~?"),'DADOS_RESTRICOES'!$M$2:$Q$54,4,FALSE),0)+IFERROR(VLOOKUP(SUBSTITUTE(SUBSTITUTE(SUBSTITUTE($NC141,"~","~~"),"*","~*"),"?","~?"),'DADOS_RESTRICOES'!$M$2:$Q$54,4,FALSE),0)&gt;1,$OK141&amp;" e "&amp;$OL141&amp;" são as duas de frequência",""),IF(AND((COUNTIF($RK141:$RN141,"Rápido")+COUNTIF($OK141:$OL141,"Rápido"))&gt;0,(COUNTIF($MX141:$NA141,"Atrasar")+COUNTIF($OK141:$OL141,"Atrasar"))&gt;0),"Rápido não entra com Atrasar",""),IF(AND((COUNTIF($RK141:$RN141,"Reação")+COUNTIF($OK141:$OL141,"Reação"))&gt;0,(COUNTIF($RK141:$RN141,"Rápido")+COUNTIF($OK141:$OL141,"Rápido"))&gt;0),"Reação não entra com Rápido",""),IF(AND((COUNTIF($RK141:$RN141,"Reação")+COUNTIF($OK141:$OL141,"Reação"))&gt;0,(COUNTIF($RK141:$RN141,"Armado")+COUNTIF($OK141:$OL141,"Armado"))&gt;0),"Reação não entra com Armado",""),IF(AND((COUNTIF($RK141:$RN141,"Reação")+COUNTIF($OK141:$OL141,"Reação"))&gt;0,(COUNTIF($MX141:$NA141,"Atrasar")+COUNTIF($OK141:$OL141,"Atrasar"))&gt;0),"Reação não entra com Atrasar",""),IF(AND((COUNTIF($RK141:$RN141,"Reação")+COUNTIF($OK141:$OL141,"Reação"))&gt;0,(COUNTIF($MX141:$NA141,"Parado")+COUNTIF($OK141:$OL141,"Parado"))&gt;0),"Reação não entra com Parado",""),IF(AND((COUNTIF($MX141:$NA141,"Atrasar")+COUNTIF($OK141:$OL141,"Atrasar"))&gt;0,(COUNTIF($MX141:$NA141,"Parado")+COUNTIF($OK141:$OL141,"Parado"))&gt;0),"Atrasar não entra com Parado",""),IF(AND((COUNTIF($RK141:$RN141,"Armado")+COUNTIF($OK141:$OL141,"Armado"))&gt;0,(COUNTIF($MX141:$NA141,"Carregar")+COUNTIF($OK141:$OL141,"Carregar"))&gt;0),"Armado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Resistência",""),IF(AND(COUNTIF($RK141:$RN141,"Inescapável")&gt;0,OR($OU141&gt;1,$OV141&gt;0)),"Inescapável não aceita outra peça",""),IF(AND($MS141&gt;0,$PD141*IF(COUNTIF($RK141:$RN141,"Remate")&gt;0,1.25,1)+$PE141&gt;4*$MS141),($PD141*IF(COUNTIF($RK141:$RN141,"Remate")&gt;0,1.25,1)+$PE141)&amp;" dados somando repetições"&amp;IF(COUNTIF($RK141:$RN141,"Remate")&gt;0," e o Remate","")&amp;": o teto da Classe "&amp;$MS141&amp;" é "&amp;4*$MS141,""))),IF(AND($MX141&lt;&gt;"",COUNTIF('DADOS_MELHORIAS'!$O$2:$O$113,SUBSTITUTE(SUBSTITUTE(SUBSTITUTE($MX141,"~","~~"),"*","~*"),"?","~?"))=0),"Melhoria não cadastrada ou com erro: "&amp;$MX141,""),IF(AND($MY141&lt;&gt;"",COUNTIF('DADOS_MELHORIAS'!$O$2:$O$113,SUBSTITUTE(SUBSTITUTE(SUBSTITUTE($MY141,"~","~~"),"*","~*"),"?","~?"))=0),"Melhoria não cadastrada ou com erro: "&amp;$MY141,""),IF(AND($MZ141&lt;&gt;"",COUNTIF('DADOS_MELHORIAS'!$O$2:$O$113,SUBSTITUTE(SUBSTITUTE(SUBSTITUTE($MZ141,"~","~~"),"*","~*"),"?","~?"))=0),"Melhoria não cadastrada ou com erro: "&amp;$MZ141,""),IF(AND($NA141&lt;&gt;"",COUNTIF('DADOS_MELHORIAS'!$O$2:$O$113,SUBSTITUTE(SUBSTITUTE(SUBSTITUTE($NA141,"~","~~"),"*","~*"),"?","~?"))=0),"Melhoria não cadastrada ou com erro: "&amp;$NA141,""),IF(AND($NB141&lt;&gt;"",COUNTIF('DADOS_RESTRICOES'!$M$2:$M$54,SUBSTITUTE(SUBSTITUTE(SUBSTITUTE($NB141,"~","~~"),"*","~*"),"?","~?"))=0),"Restrição não cadastrada ou com erro: "&amp;$NB141,""),IF(AND($NC141&lt;&gt;"",COUNTIF('DADOS_RESTRICOES'!$M$2:$M$54,SUBSTITUTE(SUBSTITUTE(SUBSTITUTE($NC141,"~","~~"),"*","~*"),"?","~?"))=0),"Restrição não cadastrada ou com erro: "&amp;$NC141,"")))</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dela",IF(COUNTIF($OK141:$OL141,"Atrasar")&gt;0,"Sua Ação Completa",IF(COUNTIF($RK141:$RN141,"Rápido")&gt;0,"Sua Bônus",IF(COUNTIF($RK141:$RN141,"Reação")&gt;0,"Sua Reação","Sua Padrão")))&amp;" + a básica dela"&amp;IF(COUNTIF($RK141:$RN141,"Reação")&gt;0," e a coletiva","")&amp;IF(COUNTIF($OK141:$OL141,"Carregar")&gt;0," · em dois turnos","")))</f>
        <v/>
      </c>
      <c r="QC141" s="161">
        <f>IF($MW141&lt;&gt;"",$MW141,IF($NJ141=0,"",INDEX($AA$2:$AA$11,$NJ141)))</f>
        <v/>
      </c>
      <c r="QD141" s="161">
        <f>IF(OR($ND141=0,$NJ141=0),"",IF(COUNTIF($RK141:$RN141,"Inescapável")&gt;0,"Automático",IF($QC141="Ataque",IF($NH141="","Ataque","Ataque "&amp;IF(($NH141+2*IF(COUNTIF($RK141:$RN141,"Precisão")&gt;0,1,0))&gt;=0,"+","−")&amp;ABS(($NH141+2*IF(COUNTIF($RK141:$RN141,"Precisão")&gt;0,1,0))))&amp;IF($OD141&gt;0," · TR"&amp;IF($NI141="",""," CD "&amp;$NI141),""),IF(LEFT($QC141,2)="TR",$QC141&amp;IF($NI141="",""," · CD "&amp;$NI141)&amp;IF(COUNTIF($RK141:$RN141,"Certeiro")&gt;0,"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COUNTIF($RK141:$RN141,"Longe")+3*COUNTIF($RK141:$RN141,"Muito Longe")</f>
        <v/>
      </c>
      <c r="QG141" s="161">
        <f>COUNTIF($RK141:$RN141,"Maior")+3*COUNTIF($RK141:$RN141,"Muito Maior")</f>
        <v/>
      </c>
      <c r="QH141" s="161">
        <f>IF($NJ141=0,0,CHOOSE(1+INDEX($AC$2:$AC$11,$NJ141),0,$QF141,$QG141,$QF141+$QG141))</f>
        <v/>
      </c>
      <c r="QI141" s="161">
        <f>IF($NJ141=0,0,CHOOSE(1+INDEX($AD$2:$AD$11,$NJ141),0,$QF141,$QG141,$QF141+$QG141))</f>
        <v/>
      </c>
      <c r="QJ141" s="161">
        <f>IF(OR($ND141=0,$NJ141=0),"",INDEX($AI$2:$AN$41,($NJ141-1)*4+IF($MS141=0,1,IF($MS141&lt;=5,2,IF($MS141=6,3,4))),1+MIN(5,$QH141))&amp;INDEX($AO$2:$AT$41,($NJ141-1)*4+IF($MS141=0,1,IF($MS141&lt;=5,2,IF($MS141=6,3,4))),1+MIN(5,$QI141))&amp;IF(INDEX($AE$2:$AE$11,$NJ141)=1,IF(COUNTIF($RK141:$RN141,"Mais Um")&gt;0," · +"&amp;COUNTIF($RK141:$RN141,"Mais Um")&amp;IF(COUNTIF($RK141:$RN141,"Mais Um")&gt;1," alvos"," alvo"),"")&amp;IF(COUNTIF($RK141:$RN141,"Rajada")&gt;0,IF($MS141=0,"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c r="RK141">
        <f>IF($MX141="","",IFERROR(VLOOKUP(SUBSTITUTE(SUBSTITUTE(SUBSTITUTE($MX141,"~","~~"),"*","~*"),"?","~?"),'DADOS_MELHORIAS'!$O$2:$X$113,10,FALSE),$MX141))</f>
        <v/>
      </c>
      <c r="RL141">
        <f>IF($MY141="","",IFERROR(VLOOKUP(SUBSTITUTE(SUBSTITUTE(SUBSTITUTE($MY141,"~","~~"),"*","~*"),"?","~?"),'DADOS_MELHORIAS'!$O$2:$X$113,10,FALSE),$MY141))</f>
        <v/>
      </c>
      <c r="RM141">
        <f>IF($MZ141="","",IFERROR(VLOOKUP(SUBSTITUTE(SUBSTITUTE(SUBSTITUTE($MZ141,"~","~~"),"*","~*"),"?","~?"),'DADOS_MELHORIAS'!$O$2:$X$113,10,FALSE),$MZ141))</f>
        <v/>
      </c>
      <c r="RN141">
        <f>IF($NA141="","",IFERROR(VLOOKUP(SUBSTITUTE(SUBSTITUTE(SUBSTITUTE($NA141,"~","~~"),"*","~*"),"?","~?"),'DADOS_MELHORIAS'!$O$2:$X$113,10,FALSE),$NA141))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IFERROR(MATCH($MU142,$V$2:$V$11,0),0)</f>
        <v/>
      </c>
      <c r="NK142" s="161">
        <f>IFERROR(VLOOKUP(SUBSTITUTE(SUBSTITUTE(SUBSTITUTE($MX142,"~","~~"),"*","~*"),"?","~?"),'DADOS_MELHORIAS'!$AG$2:$AL$113,2,FALSE),"")</f>
        <v/>
      </c>
      <c r="NL142" s="161">
        <f>IFERROR(VLOOKUP(SUBSTITUTE(SUBSTITUTE(SUBSTITUTE($MY142,"~","~~"),"*","~*"),"?","~?"),'DADOS_MELHORIAS'!$AG$2:$AL$113,2,FALSE),"")</f>
        <v/>
      </c>
      <c r="NM142" s="161">
        <f>IFERROR(VLOOKUP(SUBSTITUTE(SUBSTITUTE(SUBSTITUTE($MZ142,"~","~~"),"*","~*"),"?","~?"),'DADOS_MELHORIAS'!$AG$2:$AL$113,2,FALSE),"")</f>
        <v/>
      </c>
      <c r="NN142" s="161">
        <f>IFERROR(VLOOKUP(SUBSTITUTE(SUBSTITUTE(SUBSTITUTE($NA142,"~","~~"),"*","~*"),"?","~?"),'DADOS_MELHORIAS'!$AG$2:$AL$113,2,FALSE),"")</f>
        <v/>
      </c>
      <c r="NO142" s="161">
        <f>IFERROR(VLOOKUP(SUBSTITUTE(SUBSTITUTE(SUBSTITUTE($MX142,"~","~~"),"*","~*"),"?","~?"),'DADOS_MELHORIAS'!$AG$2:$AL$113,3,FALSE),0)</f>
        <v/>
      </c>
      <c r="NP142" s="161">
        <f>IFERROR(VLOOKUP(SUBSTITUTE(SUBSTITUTE(SUBSTITUTE($MY142,"~","~~"),"*","~*"),"?","~?"),'DADOS_MELHORIAS'!$AG$2:$AL$113,3,FALSE),0)</f>
        <v/>
      </c>
      <c r="NQ142" s="161">
        <f>IFERROR(VLOOKUP(SUBSTITUTE(SUBSTITUTE(SUBSTITUTE($MZ142,"~","~~"),"*","~*"),"?","~?"),'DADOS_MELHORIAS'!$AG$2:$AL$113,3,FALSE),0)</f>
        <v/>
      </c>
      <c r="NR142" s="161">
        <f>IFERROR(VLOOKUP(SUBSTITUTE(SUBSTITUTE(SUBSTITUTE($NA142,"~","~~"),"*","~*"),"?","~?"),'DADOS_MELHORIAS'!$AG$2:$AL$113,3,FALSE),0)</f>
        <v/>
      </c>
      <c r="NS142" s="161">
        <f>IF($MS142=0,0,IF($NJ142=0,0,INDEX($X$2:$X$11,$NJ142)))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IF($NJ142=0,0,IF(INDEX($W$2:$W$11,$NJ142)="",0,IF((COUNTIF(INDEX($EL$2:$EP$13,$MO142,0),INDEX($W$2:$W$11,$NJ142))+COUNTIF(INDEX($QV$2:$QY$13,$MO142,0),INDEX($W$2:$W$11,$NJ142)))=0,1,0)))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SUBSTITUTE(SUBSTITUTE(SUBSTITUTE($MX142,"~","~~"),"*","~*"),"?","~?"),'DADOS_MELHORIAS'!$AG$2:$AL$113,4,FALSE),0)+IFERROR(VLOOKUP(SUBSTITUTE(SUBSTITUTE(SUBSTITUTE($MY142,"~","~~"),"*","~*"),"?","~?"),'DADOS_MELHORIAS'!$AG$2:$AL$113,4,FALSE),0)+IFERROR(VLOOKUP(SUBSTITUTE(SUBSTITUTE(SUBSTITUTE($MZ142,"~","~~"),"*","~*"),"?","~?"),'DADOS_MELHORIAS'!$AG$2:$AL$113,4,FALSE),0)+IFERROR(VLOOKUP(SUBSTITUTE(SUBSTITUTE(SUBSTITUTE($NA142,"~","~~"),"*","~*"),"?","~?"),'DADOS_MELHORIAS'!$AG$2:$AL$113,4,FALSE),0)</f>
        <v/>
      </c>
      <c r="OD142" s="161">
        <f>IFERROR(VLOOKUP(SUBSTITUTE(SUBSTITUTE(SUBSTITUTE($MX142,"~","~~"),"*","~*"),"?","~?"),'DADOS_MELHORIAS'!$AG$2:$AL$113,6,FALSE),0)+IFERROR(VLOOKUP(SUBSTITUTE(SUBSTITUTE(SUBSTITUTE($MY142,"~","~~"),"*","~*"),"?","~?"),'DADOS_MELHORIAS'!$AG$2:$AL$113,6,FALSE),0)+IFERROR(VLOOKUP(SUBSTITUTE(SUBSTITUTE(SUBSTITUTE($MZ142,"~","~~"),"*","~*"),"?","~?"),'DADOS_MELHORIAS'!$AG$2:$AL$113,6,FALSE),0)+IFERROR(VLOOKUP(SUBSTITUTE(SUBSTITUTE(SUBSTITUTE($NA142,"~","~~"),"*","~*"),"?","~?"),'DADOS_MELHORIAS'!$AG$2:$AL$113,6,FALSE),0)</f>
        <v/>
      </c>
      <c r="OE142" s="161">
        <f>TEXTJOIN(", ",TRUE,IF(IFERROR(VLOOKUP(SUBSTITUTE(SUBSTITUTE(SUBSTITUTE($MX142,"~","~~"),"*","~*"),"?","~?"),'DADOS_MELHORIAS'!$AG$2:$AL$113,5,FALSE),0)=1,$MX142,""),IF(IFERROR(VLOOKUP(SUBSTITUTE(SUBSTITUTE(SUBSTITUTE($MY142,"~","~~"),"*","~*"),"?","~?"),'DADOS_MELHORIAS'!$AG$2:$AL$113,5,FALSE),0)=1,$MY142,""),IF(IFERROR(VLOOKUP(SUBSTITUTE(SUBSTITUTE(SUBSTITUTE($MZ142,"~","~~"),"*","~*"),"?","~?"),'DADOS_MELHORIAS'!$AG$2:$AL$113,5,FALSE),0)=1,$MZ142,""),IF(IFERROR(VLOOKUP(SUBSTITUTE(SUBSTITUTE(SUBSTITUTE($NA142,"~","~~"),"*","~*"),"?","~?"),'DADOS_MELHORIAS'!$AG$2:$AL$113,5,FALSE),0)=1,$NA142,""))</f>
        <v/>
      </c>
      <c r="OF142" s="161">
        <f>IF($NJ142=0,0,INDEX($Y$2:$Y$11,$NJ142))</f>
        <v/>
      </c>
      <c r="OG142" s="161">
        <f>IF($NJ142=0,0,INDEX($Z$2:$Z$11,$NJ142))</f>
        <v/>
      </c>
      <c r="OH142" s="161">
        <f>IF($NJ142=0,0,INDEX($AB$2:$AB$11,$NJ142))</f>
        <v/>
      </c>
      <c r="OI142" s="161">
        <f>IFERROR(VLOOKUP(SUBSTITUTE(SUBSTITUTE(SUBSTITUTE($NB142,"~","~~"),"*","~*"),"?","~?"),'DADOS_RESTRICOES'!$M$2:$Q$54,3,FALSE),0)</f>
        <v/>
      </c>
      <c r="OJ142" s="161">
        <f>IFERROR(VLOOKUP(SUBSTITUTE(SUBSTITUTE(SUBSTITUTE($NC142,"~","~~"),"*","~*"),"?","~?"),'DADOS_RESTRICOES'!$M$2:$Q$54,3,FALSE),0)</f>
        <v/>
      </c>
      <c r="OK142" s="161">
        <f>IFERROR(VLOOKUP(SUBSTITUTE(SUBSTITUTE(SUBSTITUTE($NB142,"~","~~"),"*","~*"),"?","~?"),'DADOS_RESTRICOES'!$M$2:$Q$54,2,FALSE),"")</f>
        <v/>
      </c>
      <c r="OL142" s="161">
        <f>IFERROR(VLOOKUP(SUBSTITUTE(SUBSTITUTE(SUBSTITUTE($NC142,"~","~~"),"*","~*"),"?","~?"),'DADOS_RESTRICOES'!$M$2:$Q$54,2,FALSE),"")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f>
        <v/>
      </c>
      <c r="OT142" s="161">
        <f>COUNTIF($OI142:$OJ142,2)+$OF142</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IF($MS142=0,0,(IF(COUNTIF($RK142:$RN142,"Salto")&gt;0,1,0)+IF(COUNTIF($RK142:$RN142,"Queima")&gt;0,1,0)+IF(COUNTIF($RK142:$RN142,"Estilhaço")&gt;0,1,0))*FLOOR($PD142/2,1))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SUBSTITUTE(SUBSTITUTE(SUBSTITUTE($NB142,"~","~~"),"*","~*"),"?","~?"),'DADOS_RESTRICOES'!$M$2:$Q$54,4,FALSE),0)+IFERROR(VLOOKUP(SUBSTITUTE(SUBSTITUTE(SUBSTITUTE($NC142,"~","~~"),"*","~*"),"?","~?"),'DADOS_RESTRICOES'!$M$2:$Q$54,4,FALSE),0)&gt;1,$OK142&amp;" e "&amp;$OL142&amp;" são as duas de frequência",""),IF(AND((COUNTIF($RK142:$RN142,"Rápido")+COUNTIF($OK142:$OL142,"Rápido"))&gt;0,(COUNTIF($MX142:$NA142,"Atrasar")+COUNTIF($OK142:$OL142,"Atrasar"))&gt;0),"Rápido não entra com Atrasar",""),IF(AND((COUNTIF($RK142:$RN142,"Reação")+COUNTIF($OK142:$OL142,"Reação"))&gt;0,(COUNTIF($RK142:$RN142,"Rápido")+COUNTIF($OK142:$OL142,"Rápido"))&gt;0),"Reação não entra com Rápido",""),IF(AND((COUNTIF($RK142:$RN142,"Reação")+COUNTIF($OK142:$OL142,"Reação"))&gt;0,(COUNTIF($RK142:$RN142,"Armado")+COUNTIF($OK142:$OL142,"Armado"))&gt;0),"Reação não entra com Armado",""),IF(AND((COUNTIF($RK142:$RN142,"Reação")+COUNTIF($OK142:$OL142,"Reação"))&gt;0,(COUNTIF($MX142:$NA142,"Atrasar")+COUNTIF($OK142:$OL142,"Atrasar"))&gt;0),"Reação não entra com Atrasar",""),IF(AND((COUNTIF($RK142:$RN142,"Reação")+COUNTIF($OK142:$OL142,"Reação"))&gt;0,(COUNTIF($MX142:$NA142,"Parado")+COUNTIF($OK142:$OL142,"Parado"))&gt;0),"Reação não entra com Parado",""),IF(AND((COUNTIF($MX142:$NA142,"Atrasar")+COUNTIF($OK142:$OL142,"Atrasar"))&gt;0,(COUNTIF($MX142:$NA142,"Parado")+COUNTIF($OK142:$OL142,"Parado"))&gt;0),"Atrasar não entra com Parado",""),IF(AND((COUNTIF($RK142:$RN142,"Armado")+COUNTIF($OK142:$OL142,"Armado"))&gt;0,(COUNTIF($MX142:$NA142,"Carregar")+COUNTIF($OK142:$OL142,"Carregar"))&gt;0),"Armado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Resistência",""),IF(AND(COUNTIF($RK142:$RN142,"Inescapável")&gt;0,OR($OU142&gt;1,$OV142&gt;0)),"Inescapável não aceita outra peça",""),IF(AND($MS142&gt;0,$PD142*IF(COUNTIF($RK142:$RN142,"Remate")&gt;0,1.25,1)+$PE142&gt;4*$MS142),($PD142*IF(COUNTIF($RK142:$RN142,"Remate")&gt;0,1.25,1)+$PE142)&amp;" dados somando repetições"&amp;IF(COUNTIF($RK142:$RN142,"Remate")&gt;0," e o Remate","")&amp;": o teto da Classe "&amp;$MS142&amp;" é "&amp;4*$MS142,""))),IF(AND($MX142&lt;&gt;"",COUNTIF('DADOS_MELHORIAS'!$O$2:$O$113,SUBSTITUTE(SUBSTITUTE(SUBSTITUTE($MX142,"~","~~"),"*","~*"),"?","~?"))=0),"Melhoria não cadastrada ou com erro: "&amp;$MX142,""),IF(AND($MY142&lt;&gt;"",COUNTIF('DADOS_MELHORIAS'!$O$2:$O$113,SUBSTITUTE(SUBSTITUTE(SUBSTITUTE($MY142,"~","~~"),"*","~*"),"?","~?"))=0),"Melhoria não cadastrada ou com erro: "&amp;$MY142,""),IF(AND($MZ142&lt;&gt;"",COUNTIF('DADOS_MELHORIAS'!$O$2:$O$113,SUBSTITUTE(SUBSTITUTE(SUBSTITUTE($MZ142,"~","~~"),"*","~*"),"?","~?"))=0),"Melhoria não cadastrada ou com erro: "&amp;$MZ142,""),IF(AND($NA142&lt;&gt;"",COUNTIF('DADOS_MELHORIAS'!$O$2:$O$113,SUBSTITUTE(SUBSTITUTE(SUBSTITUTE($NA142,"~","~~"),"*","~*"),"?","~?"))=0),"Melhoria não cadastrada ou com erro: "&amp;$NA142,""),IF(AND($NB142&lt;&gt;"",COUNTIF('DADOS_RESTRICOES'!$M$2:$M$54,SUBSTITUTE(SUBSTITUTE(SUBSTITUTE($NB142,"~","~~"),"*","~*"),"?","~?"))=0),"Restrição não cadastrada ou com erro: "&amp;$NB142,""),IF(AND($NC142&lt;&gt;"",COUNTIF('DADOS_RESTRICOES'!$M$2:$M$54,SUBSTITUTE(SUBSTITUTE(SUBSTITUTE($NC142,"~","~~"),"*","~*"),"?","~?"))=0),"Restrição não cadastrada ou com erro: "&amp;$NC142,"")))</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dela",IF(COUNTIF($OK142:$OL142,"Atrasar")&gt;0,"Sua Ação Completa",IF(COUNTIF($RK142:$RN142,"Rápido")&gt;0,"Sua Bônus",IF(COUNTIF($RK142:$RN142,"Reação")&gt;0,"Sua Reação","Sua Padrão")))&amp;" + a básica dela"&amp;IF(COUNTIF($RK142:$RN142,"Reação")&gt;0," e a coletiva","")&amp;IF(COUNTIF($OK142:$OL142,"Carregar")&gt;0," · em dois turnos","")))</f>
        <v/>
      </c>
      <c r="QC142" s="161">
        <f>IF($MW142&lt;&gt;"",$MW142,IF($NJ142=0,"",INDEX($AA$2:$AA$11,$NJ142)))</f>
        <v/>
      </c>
      <c r="QD142" s="161">
        <f>IF(OR($ND142=0,$NJ142=0),"",IF(COUNTIF($RK142:$RN142,"Inescapável")&gt;0,"Automático",IF($QC142="Ataque",IF($NH142="","Ataque","Ataque "&amp;IF(($NH142+2*IF(COUNTIF($RK142:$RN142,"Precisão")&gt;0,1,0))&gt;=0,"+","−")&amp;ABS(($NH142+2*IF(COUNTIF($RK142:$RN142,"Precisão")&gt;0,1,0))))&amp;IF($OD142&gt;0," · TR"&amp;IF($NI142="",""," CD "&amp;$NI142),""),IF(LEFT($QC142,2)="TR",$QC142&amp;IF($NI142="",""," · CD "&amp;$NI142)&amp;IF(COUNTIF($RK142:$RN142,"Certeiro")&gt;0,"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COUNTIF($RK142:$RN142,"Longe")+3*COUNTIF($RK142:$RN142,"Muito Longe")</f>
        <v/>
      </c>
      <c r="QG142" s="161">
        <f>COUNTIF($RK142:$RN142,"Maior")+3*COUNTIF($RK142:$RN142,"Muito Maior")</f>
        <v/>
      </c>
      <c r="QH142" s="161">
        <f>IF($NJ142=0,0,CHOOSE(1+INDEX($AC$2:$AC$11,$NJ142),0,$QF142,$QG142,$QF142+$QG142))</f>
        <v/>
      </c>
      <c r="QI142" s="161">
        <f>IF($NJ142=0,0,CHOOSE(1+INDEX($AD$2:$AD$11,$NJ142),0,$QF142,$QG142,$QF142+$QG142))</f>
        <v/>
      </c>
      <c r="QJ142" s="161">
        <f>IF(OR($ND142=0,$NJ142=0),"",INDEX($AI$2:$AN$41,($NJ142-1)*4+IF($MS142=0,1,IF($MS142&lt;=5,2,IF($MS142=6,3,4))),1+MIN(5,$QH142))&amp;INDEX($AO$2:$AT$41,($NJ142-1)*4+IF($MS142=0,1,IF($MS142&lt;=5,2,IF($MS142=6,3,4))),1+MIN(5,$QI142))&amp;IF(INDEX($AE$2:$AE$11,$NJ142)=1,IF(COUNTIF($RK142:$RN142,"Mais Um")&gt;0," · +"&amp;COUNTIF($RK142:$RN142,"Mais Um")&amp;IF(COUNTIF($RK142:$RN142,"Mais Um")&gt;1," alvos"," alvo"),"")&amp;IF(COUNTIF($RK142:$RN142,"Rajada")&gt;0,IF($MS142=0,"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c r="RK142">
        <f>IF($MX142="","",IFERROR(VLOOKUP(SUBSTITUTE(SUBSTITUTE(SUBSTITUTE($MX142,"~","~~"),"*","~*"),"?","~?"),'DADOS_MELHORIAS'!$O$2:$X$113,10,FALSE),$MX142))</f>
        <v/>
      </c>
      <c r="RL142">
        <f>IF($MY142="","",IFERROR(VLOOKUP(SUBSTITUTE(SUBSTITUTE(SUBSTITUTE($MY142,"~","~~"),"*","~*"),"?","~?"),'DADOS_MELHORIAS'!$O$2:$X$113,10,FALSE),$MY142))</f>
        <v/>
      </c>
      <c r="RM142">
        <f>IF($MZ142="","",IFERROR(VLOOKUP(SUBSTITUTE(SUBSTITUTE(SUBSTITUTE($MZ142,"~","~~"),"*","~*"),"?","~?"),'DADOS_MELHORIAS'!$O$2:$X$113,10,FALSE),$MZ142))</f>
        <v/>
      </c>
      <c r="RN142">
        <f>IF($NA142="","",IFERROR(VLOOKUP(SUBSTITUTE(SUBSTITUTE(SUBSTITUTE($NA142,"~","~~"),"*","~*"),"?","~?"),'DADOS_MELHORIAS'!$O$2:$X$113,10,FALSE),$NA142))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IFERROR(MATCH($MU143,$V$2:$V$11,0),0)</f>
        <v/>
      </c>
      <c r="NK143" s="161">
        <f>IFERROR(VLOOKUP(SUBSTITUTE(SUBSTITUTE(SUBSTITUTE($MX143,"~","~~"),"*","~*"),"?","~?"),'DADOS_MELHORIAS'!$AG$2:$AL$113,2,FALSE),"")</f>
        <v/>
      </c>
      <c r="NL143" s="161">
        <f>IFERROR(VLOOKUP(SUBSTITUTE(SUBSTITUTE(SUBSTITUTE($MY143,"~","~~"),"*","~*"),"?","~?"),'DADOS_MELHORIAS'!$AG$2:$AL$113,2,FALSE),"")</f>
        <v/>
      </c>
      <c r="NM143" s="161">
        <f>IFERROR(VLOOKUP(SUBSTITUTE(SUBSTITUTE(SUBSTITUTE($MZ143,"~","~~"),"*","~*"),"?","~?"),'DADOS_MELHORIAS'!$AG$2:$AL$113,2,FALSE),"")</f>
        <v/>
      </c>
      <c r="NN143" s="161">
        <f>IFERROR(VLOOKUP(SUBSTITUTE(SUBSTITUTE(SUBSTITUTE($NA143,"~","~~"),"*","~*"),"?","~?"),'DADOS_MELHORIAS'!$AG$2:$AL$113,2,FALSE),"")</f>
        <v/>
      </c>
      <c r="NO143" s="161">
        <f>IFERROR(VLOOKUP(SUBSTITUTE(SUBSTITUTE(SUBSTITUTE($MX143,"~","~~"),"*","~*"),"?","~?"),'DADOS_MELHORIAS'!$AG$2:$AL$113,3,FALSE),0)</f>
        <v/>
      </c>
      <c r="NP143" s="161">
        <f>IFERROR(VLOOKUP(SUBSTITUTE(SUBSTITUTE(SUBSTITUTE($MY143,"~","~~"),"*","~*"),"?","~?"),'DADOS_MELHORIAS'!$AG$2:$AL$113,3,FALSE),0)</f>
        <v/>
      </c>
      <c r="NQ143" s="161">
        <f>IFERROR(VLOOKUP(SUBSTITUTE(SUBSTITUTE(SUBSTITUTE($MZ143,"~","~~"),"*","~*"),"?","~?"),'DADOS_MELHORIAS'!$AG$2:$AL$113,3,FALSE),0)</f>
        <v/>
      </c>
      <c r="NR143" s="161">
        <f>IFERROR(VLOOKUP(SUBSTITUTE(SUBSTITUTE(SUBSTITUTE($NA143,"~","~~"),"*","~*"),"?","~?"),'DADOS_MELHORIAS'!$AG$2:$AL$113,3,FALSE),0)</f>
        <v/>
      </c>
      <c r="NS143" s="161">
        <f>IF($MS143=0,0,IF($NJ143=0,0,INDEX($X$2:$X$11,$NJ143)))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IF($NJ143=0,0,IF(INDEX($W$2:$W$11,$NJ143)="",0,IF((COUNTIF(INDEX($EL$2:$EP$13,$MO143,0),INDEX($W$2:$W$11,$NJ143))+COUNTIF(INDEX($QV$2:$QY$13,$MO143,0),INDEX($W$2:$W$11,$NJ143)))=0,1,0)))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SUBSTITUTE(SUBSTITUTE(SUBSTITUTE($MX143,"~","~~"),"*","~*"),"?","~?"),'DADOS_MELHORIAS'!$AG$2:$AL$113,4,FALSE),0)+IFERROR(VLOOKUP(SUBSTITUTE(SUBSTITUTE(SUBSTITUTE($MY143,"~","~~"),"*","~*"),"?","~?"),'DADOS_MELHORIAS'!$AG$2:$AL$113,4,FALSE),0)+IFERROR(VLOOKUP(SUBSTITUTE(SUBSTITUTE(SUBSTITUTE($MZ143,"~","~~"),"*","~*"),"?","~?"),'DADOS_MELHORIAS'!$AG$2:$AL$113,4,FALSE),0)+IFERROR(VLOOKUP(SUBSTITUTE(SUBSTITUTE(SUBSTITUTE($NA143,"~","~~"),"*","~*"),"?","~?"),'DADOS_MELHORIAS'!$AG$2:$AL$113,4,FALSE),0)</f>
        <v/>
      </c>
      <c r="OD143" s="161">
        <f>IFERROR(VLOOKUP(SUBSTITUTE(SUBSTITUTE(SUBSTITUTE($MX143,"~","~~"),"*","~*"),"?","~?"),'DADOS_MELHORIAS'!$AG$2:$AL$113,6,FALSE),0)+IFERROR(VLOOKUP(SUBSTITUTE(SUBSTITUTE(SUBSTITUTE($MY143,"~","~~"),"*","~*"),"?","~?"),'DADOS_MELHORIAS'!$AG$2:$AL$113,6,FALSE),0)+IFERROR(VLOOKUP(SUBSTITUTE(SUBSTITUTE(SUBSTITUTE($MZ143,"~","~~"),"*","~*"),"?","~?"),'DADOS_MELHORIAS'!$AG$2:$AL$113,6,FALSE),0)+IFERROR(VLOOKUP(SUBSTITUTE(SUBSTITUTE(SUBSTITUTE($NA143,"~","~~"),"*","~*"),"?","~?"),'DADOS_MELHORIAS'!$AG$2:$AL$113,6,FALSE),0)</f>
        <v/>
      </c>
      <c r="OE143" s="161">
        <f>TEXTJOIN(", ",TRUE,IF(IFERROR(VLOOKUP(SUBSTITUTE(SUBSTITUTE(SUBSTITUTE($MX143,"~","~~"),"*","~*"),"?","~?"),'DADOS_MELHORIAS'!$AG$2:$AL$113,5,FALSE),0)=1,$MX143,""),IF(IFERROR(VLOOKUP(SUBSTITUTE(SUBSTITUTE(SUBSTITUTE($MY143,"~","~~"),"*","~*"),"?","~?"),'DADOS_MELHORIAS'!$AG$2:$AL$113,5,FALSE),0)=1,$MY143,""),IF(IFERROR(VLOOKUP(SUBSTITUTE(SUBSTITUTE(SUBSTITUTE($MZ143,"~","~~"),"*","~*"),"?","~?"),'DADOS_MELHORIAS'!$AG$2:$AL$113,5,FALSE),0)=1,$MZ143,""),IF(IFERROR(VLOOKUP(SUBSTITUTE(SUBSTITUTE(SUBSTITUTE($NA143,"~","~~"),"*","~*"),"?","~?"),'DADOS_MELHORIAS'!$AG$2:$AL$113,5,FALSE),0)=1,$NA143,""))</f>
        <v/>
      </c>
      <c r="OF143" s="161">
        <f>IF($NJ143=0,0,INDEX($Y$2:$Y$11,$NJ143))</f>
        <v/>
      </c>
      <c r="OG143" s="161">
        <f>IF($NJ143=0,0,INDEX($Z$2:$Z$11,$NJ143))</f>
        <v/>
      </c>
      <c r="OH143" s="161">
        <f>IF($NJ143=0,0,INDEX($AB$2:$AB$11,$NJ143))</f>
        <v/>
      </c>
      <c r="OI143" s="161">
        <f>IFERROR(VLOOKUP(SUBSTITUTE(SUBSTITUTE(SUBSTITUTE($NB143,"~","~~"),"*","~*"),"?","~?"),'DADOS_RESTRICOES'!$M$2:$Q$54,3,FALSE),0)</f>
        <v/>
      </c>
      <c r="OJ143" s="161">
        <f>IFERROR(VLOOKUP(SUBSTITUTE(SUBSTITUTE(SUBSTITUTE($NC143,"~","~~"),"*","~*"),"?","~?"),'DADOS_RESTRICOES'!$M$2:$Q$54,3,FALSE),0)</f>
        <v/>
      </c>
      <c r="OK143" s="161">
        <f>IFERROR(VLOOKUP(SUBSTITUTE(SUBSTITUTE(SUBSTITUTE($NB143,"~","~~"),"*","~*"),"?","~?"),'DADOS_RESTRICOES'!$M$2:$Q$54,2,FALSE),"")</f>
        <v/>
      </c>
      <c r="OL143" s="161">
        <f>IFERROR(VLOOKUP(SUBSTITUTE(SUBSTITUTE(SUBSTITUTE($NC143,"~","~~"),"*","~*"),"?","~?"),'DADOS_RESTRICOES'!$M$2:$Q$54,2,FALSE),"")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f>
        <v/>
      </c>
      <c r="OT143" s="161">
        <f>COUNTIF($OI143:$OJ143,2)+$OF143</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IF($MS143=0,0,(IF(COUNTIF($RK143:$RN143,"Salto")&gt;0,1,0)+IF(COUNTIF($RK143:$RN143,"Queima")&gt;0,1,0)+IF(COUNTIF($RK143:$RN143,"Estilhaço")&gt;0,1,0))*FLOOR($PD143/2,1))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SUBSTITUTE(SUBSTITUTE(SUBSTITUTE($NB143,"~","~~"),"*","~*"),"?","~?"),'DADOS_RESTRICOES'!$M$2:$Q$54,4,FALSE),0)+IFERROR(VLOOKUP(SUBSTITUTE(SUBSTITUTE(SUBSTITUTE($NC143,"~","~~"),"*","~*"),"?","~?"),'DADOS_RESTRICOES'!$M$2:$Q$54,4,FALSE),0)&gt;1,$OK143&amp;" e "&amp;$OL143&amp;" são as duas de frequência",""),IF(AND((COUNTIF($RK143:$RN143,"Rápido")+COUNTIF($OK143:$OL143,"Rápido"))&gt;0,(COUNTIF($MX143:$NA143,"Atrasar")+COUNTIF($OK143:$OL143,"Atrasar"))&gt;0),"Rápido não entra com Atrasar",""),IF(AND((COUNTIF($RK143:$RN143,"Reação")+COUNTIF($OK143:$OL143,"Reação"))&gt;0,(COUNTIF($RK143:$RN143,"Rápido")+COUNTIF($OK143:$OL143,"Rápido"))&gt;0),"Reação não entra com Rápido",""),IF(AND((COUNTIF($RK143:$RN143,"Reação")+COUNTIF($OK143:$OL143,"Reação"))&gt;0,(COUNTIF($RK143:$RN143,"Armado")+COUNTIF($OK143:$OL143,"Armado"))&gt;0),"Reação não entra com Armado",""),IF(AND((COUNTIF($RK143:$RN143,"Reação")+COUNTIF($OK143:$OL143,"Reação"))&gt;0,(COUNTIF($MX143:$NA143,"Atrasar")+COUNTIF($OK143:$OL143,"Atrasar"))&gt;0),"Reação não entra com Atrasar",""),IF(AND((COUNTIF($RK143:$RN143,"Reação")+COUNTIF($OK143:$OL143,"Reação"))&gt;0,(COUNTIF($MX143:$NA143,"Parado")+COUNTIF($OK143:$OL143,"Parado"))&gt;0),"Reação não entra com Parado",""),IF(AND((COUNTIF($MX143:$NA143,"Atrasar")+COUNTIF($OK143:$OL143,"Atrasar"))&gt;0,(COUNTIF($MX143:$NA143,"Parado")+COUNTIF($OK143:$OL143,"Parado"))&gt;0),"Atrasar não entra com Parado",""),IF(AND((COUNTIF($RK143:$RN143,"Armado")+COUNTIF($OK143:$OL143,"Armado"))&gt;0,(COUNTIF($MX143:$NA143,"Carregar")+COUNTIF($OK143:$OL143,"Carregar"))&gt;0),"Armado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Resistência",""),IF(AND(COUNTIF($RK143:$RN143,"Inescapável")&gt;0,OR($OU143&gt;1,$OV143&gt;0)),"Inescapável não aceita outra peça",""),IF(AND($MS143&gt;0,$PD143*IF(COUNTIF($RK143:$RN143,"Remate")&gt;0,1.25,1)+$PE143&gt;4*$MS143),($PD143*IF(COUNTIF($RK143:$RN143,"Remate")&gt;0,1.25,1)+$PE143)&amp;" dados somando repetições"&amp;IF(COUNTIF($RK143:$RN143,"Remate")&gt;0," e o Remate","")&amp;": o teto da Classe "&amp;$MS143&amp;" é "&amp;4*$MS143,""))),IF(AND($MX143&lt;&gt;"",COUNTIF('DADOS_MELHORIAS'!$O$2:$O$113,SUBSTITUTE(SUBSTITUTE(SUBSTITUTE($MX143,"~","~~"),"*","~*"),"?","~?"))=0),"Melhoria não cadastrada ou com erro: "&amp;$MX143,""),IF(AND($MY143&lt;&gt;"",COUNTIF('DADOS_MELHORIAS'!$O$2:$O$113,SUBSTITUTE(SUBSTITUTE(SUBSTITUTE($MY143,"~","~~"),"*","~*"),"?","~?"))=0),"Melhoria não cadastrada ou com erro: "&amp;$MY143,""),IF(AND($MZ143&lt;&gt;"",COUNTIF('DADOS_MELHORIAS'!$O$2:$O$113,SUBSTITUTE(SUBSTITUTE(SUBSTITUTE($MZ143,"~","~~"),"*","~*"),"?","~?"))=0),"Melhoria não cadastrada ou com erro: "&amp;$MZ143,""),IF(AND($NA143&lt;&gt;"",COUNTIF('DADOS_MELHORIAS'!$O$2:$O$113,SUBSTITUTE(SUBSTITUTE(SUBSTITUTE($NA143,"~","~~"),"*","~*"),"?","~?"))=0),"Melhoria não cadastrada ou com erro: "&amp;$NA143,""),IF(AND($NB143&lt;&gt;"",COUNTIF('DADOS_RESTRICOES'!$M$2:$M$54,SUBSTITUTE(SUBSTITUTE(SUBSTITUTE($NB143,"~","~~"),"*","~*"),"?","~?"))=0),"Restrição não cadastrada ou com erro: "&amp;$NB143,""),IF(AND($NC143&lt;&gt;"",COUNTIF('DADOS_RESTRICOES'!$M$2:$M$54,SUBSTITUTE(SUBSTITUTE(SUBSTITUTE($NC143,"~","~~"),"*","~*"),"?","~?"))=0),"Restrição não cadastrada ou com erro: "&amp;$NC143,"")))</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dela",IF(COUNTIF($OK143:$OL143,"Atrasar")&gt;0,"Sua Ação Completa",IF(COUNTIF($RK143:$RN143,"Rápido")&gt;0,"Sua Bônus",IF(COUNTIF($RK143:$RN143,"Reação")&gt;0,"Sua Reação","Sua Padrão")))&amp;" + a básica dela"&amp;IF(COUNTIF($RK143:$RN143,"Reação")&gt;0," e a coletiva","")&amp;IF(COUNTIF($OK143:$OL143,"Carregar")&gt;0," · em dois turnos","")))</f>
        <v/>
      </c>
      <c r="QC143" s="161">
        <f>IF($MW143&lt;&gt;"",$MW143,IF($NJ143=0,"",INDEX($AA$2:$AA$11,$NJ143)))</f>
        <v/>
      </c>
      <c r="QD143" s="161">
        <f>IF(OR($ND143=0,$NJ143=0),"",IF(COUNTIF($RK143:$RN143,"Inescapável")&gt;0,"Automático",IF($QC143="Ataque",IF($NH143="","Ataque","Ataque "&amp;IF(($NH143+2*IF(COUNTIF($RK143:$RN143,"Precisão")&gt;0,1,0))&gt;=0,"+","−")&amp;ABS(($NH143+2*IF(COUNTIF($RK143:$RN143,"Precisão")&gt;0,1,0))))&amp;IF($OD143&gt;0," · TR"&amp;IF($NI143="",""," CD "&amp;$NI143),""),IF(LEFT($QC143,2)="TR",$QC143&amp;IF($NI143="",""," · CD "&amp;$NI143)&amp;IF(COUNTIF($RK143:$RN143,"Certeiro")&gt;0,"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COUNTIF($RK143:$RN143,"Longe")+3*COUNTIF($RK143:$RN143,"Muito Longe")</f>
        <v/>
      </c>
      <c r="QG143" s="161">
        <f>COUNTIF($RK143:$RN143,"Maior")+3*COUNTIF($RK143:$RN143,"Muito Maior")</f>
        <v/>
      </c>
      <c r="QH143" s="161">
        <f>IF($NJ143=0,0,CHOOSE(1+INDEX($AC$2:$AC$11,$NJ143),0,$QF143,$QG143,$QF143+$QG143))</f>
        <v/>
      </c>
      <c r="QI143" s="161">
        <f>IF($NJ143=0,0,CHOOSE(1+INDEX($AD$2:$AD$11,$NJ143),0,$QF143,$QG143,$QF143+$QG143))</f>
        <v/>
      </c>
      <c r="QJ143" s="161">
        <f>IF(OR($ND143=0,$NJ143=0),"",INDEX($AI$2:$AN$41,($NJ143-1)*4+IF($MS143=0,1,IF($MS143&lt;=5,2,IF($MS143=6,3,4))),1+MIN(5,$QH143))&amp;INDEX($AO$2:$AT$41,($NJ143-1)*4+IF($MS143=0,1,IF($MS143&lt;=5,2,IF($MS143=6,3,4))),1+MIN(5,$QI143))&amp;IF(INDEX($AE$2:$AE$11,$NJ143)=1,IF(COUNTIF($RK143:$RN143,"Mais Um")&gt;0," · +"&amp;COUNTIF($RK143:$RN143,"Mais Um")&amp;IF(COUNTIF($RK143:$RN143,"Mais Um")&gt;1," alvos"," alvo"),"")&amp;IF(COUNTIF($RK143:$RN143,"Rajada")&gt;0,IF($MS143=0,"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c r="RK143">
        <f>IF($MX143="","",IFERROR(VLOOKUP(SUBSTITUTE(SUBSTITUTE(SUBSTITUTE($MX143,"~","~~"),"*","~*"),"?","~?"),'DADOS_MELHORIAS'!$O$2:$X$113,10,FALSE),$MX143))</f>
        <v/>
      </c>
      <c r="RL143">
        <f>IF($MY143="","",IFERROR(VLOOKUP(SUBSTITUTE(SUBSTITUTE(SUBSTITUTE($MY143,"~","~~"),"*","~*"),"?","~?"),'DADOS_MELHORIAS'!$O$2:$X$113,10,FALSE),$MY143))</f>
        <v/>
      </c>
      <c r="RM143">
        <f>IF($MZ143="","",IFERROR(VLOOKUP(SUBSTITUTE(SUBSTITUTE(SUBSTITUTE($MZ143,"~","~~"),"*","~*"),"?","~?"),'DADOS_MELHORIAS'!$O$2:$X$113,10,FALSE),$MZ143))</f>
        <v/>
      </c>
      <c r="RN143">
        <f>IF($NA143="","",IFERROR(VLOOKUP(SUBSTITUTE(SUBSTITUTE(SUBSTITUTE($NA143,"~","~~"),"*","~*"),"?","~?"),'DADOS_MELHORIAS'!$O$2:$X$113,10,FALSE),$NA143))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IFERROR(MATCH($MU144,$V$2:$V$11,0),0)</f>
        <v/>
      </c>
      <c r="NK144" s="161">
        <f>IFERROR(VLOOKUP(SUBSTITUTE(SUBSTITUTE(SUBSTITUTE($MX144,"~","~~"),"*","~*"),"?","~?"),'DADOS_MELHORIAS'!$AG$2:$AL$113,2,FALSE),"")</f>
        <v/>
      </c>
      <c r="NL144" s="161">
        <f>IFERROR(VLOOKUP(SUBSTITUTE(SUBSTITUTE(SUBSTITUTE($MY144,"~","~~"),"*","~*"),"?","~?"),'DADOS_MELHORIAS'!$AG$2:$AL$113,2,FALSE),"")</f>
        <v/>
      </c>
      <c r="NM144" s="161">
        <f>IFERROR(VLOOKUP(SUBSTITUTE(SUBSTITUTE(SUBSTITUTE($MZ144,"~","~~"),"*","~*"),"?","~?"),'DADOS_MELHORIAS'!$AG$2:$AL$113,2,FALSE),"")</f>
        <v/>
      </c>
      <c r="NN144" s="161">
        <f>IFERROR(VLOOKUP(SUBSTITUTE(SUBSTITUTE(SUBSTITUTE($NA144,"~","~~"),"*","~*"),"?","~?"),'DADOS_MELHORIAS'!$AG$2:$AL$113,2,FALSE),"")</f>
        <v/>
      </c>
      <c r="NO144" s="161">
        <f>IFERROR(VLOOKUP(SUBSTITUTE(SUBSTITUTE(SUBSTITUTE($MX144,"~","~~"),"*","~*"),"?","~?"),'DADOS_MELHORIAS'!$AG$2:$AL$113,3,FALSE),0)</f>
        <v/>
      </c>
      <c r="NP144" s="161">
        <f>IFERROR(VLOOKUP(SUBSTITUTE(SUBSTITUTE(SUBSTITUTE($MY144,"~","~~"),"*","~*"),"?","~?"),'DADOS_MELHORIAS'!$AG$2:$AL$113,3,FALSE),0)</f>
        <v/>
      </c>
      <c r="NQ144" s="161">
        <f>IFERROR(VLOOKUP(SUBSTITUTE(SUBSTITUTE(SUBSTITUTE($MZ144,"~","~~"),"*","~*"),"?","~?"),'DADOS_MELHORIAS'!$AG$2:$AL$113,3,FALSE),0)</f>
        <v/>
      </c>
      <c r="NR144" s="161">
        <f>IFERROR(VLOOKUP(SUBSTITUTE(SUBSTITUTE(SUBSTITUTE($NA144,"~","~~"),"*","~*"),"?","~?"),'DADOS_MELHORIAS'!$AG$2:$AL$113,3,FALSE),0)</f>
        <v/>
      </c>
      <c r="NS144" s="161">
        <f>IF($MS144=0,0,IF($NJ144=0,0,INDEX($X$2:$X$11,$NJ144)))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IF($NJ144=0,0,IF(INDEX($W$2:$W$11,$NJ144)="",0,IF((COUNTIF(INDEX($EL$2:$EP$13,$MO144,0),INDEX($W$2:$W$11,$NJ144))+COUNTIF(INDEX($QV$2:$QY$13,$MO144,0),INDEX($W$2:$W$11,$NJ144)))=0,1,0)))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SUBSTITUTE(SUBSTITUTE(SUBSTITUTE($MX144,"~","~~"),"*","~*"),"?","~?"),'DADOS_MELHORIAS'!$AG$2:$AL$113,4,FALSE),0)+IFERROR(VLOOKUP(SUBSTITUTE(SUBSTITUTE(SUBSTITUTE($MY144,"~","~~"),"*","~*"),"?","~?"),'DADOS_MELHORIAS'!$AG$2:$AL$113,4,FALSE),0)+IFERROR(VLOOKUP(SUBSTITUTE(SUBSTITUTE(SUBSTITUTE($MZ144,"~","~~"),"*","~*"),"?","~?"),'DADOS_MELHORIAS'!$AG$2:$AL$113,4,FALSE),0)+IFERROR(VLOOKUP(SUBSTITUTE(SUBSTITUTE(SUBSTITUTE($NA144,"~","~~"),"*","~*"),"?","~?"),'DADOS_MELHORIAS'!$AG$2:$AL$113,4,FALSE),0)</f>
        <v/>
      </c>
      <c r="OD144" s="161">
        <f>IFERROR(VLOOKUP(SUBSTITUTE(SUBSTITUTE(SUBSTITUTE($MX144,"~","~~"),"*","~*"),"?","~?"),'DADOS_MELHORIAS'!$AG$2:$AL$113,6,FALSE),0)+IFERROR(VLOOKUP(SUBSTITUTE(SUBSTITUTE(SUBSTITUTE($MY144,"~","~~"),"*","~*"),"?","~?"),'DADOS_MELHORIAS'!$AG$2:$AL$113,6,FALSE),0)+IFERROR(VLOOKUP(SUBSTITUTE(SUBSTITUTE(SUBSTITUTE($MZ144,"~","~~"),"*","~*"),"?","~?"),'DADOS_MELHORIAS'!$AG$2:$AL$113,6,FALSE),0)+IFERROR(VLOOKUP(SUBSTITUTE(SUBSTITUTE(SUBSTITUTE($NA144,"~","~~"),"*","~*"),"?","~?"),'DADOS_MELHORIAS'!$AG$2:$AL$113,6,FALSE),0)</f>
        <v/>
      </c>
      <c r="OE144" s="161">
        <f>TEXTJOIN(", ",TRUE,IF(IFERROR(VLOOKUP(SUBSTITUTE(SUBSTITUTE(SUBSTITUTE($MX144,"~","~~"),"*","~*"),"?","~?"),'DADOS_MELHORIAS'!$AG$2:$AL$113,5,FALSE),0)=1,$MX144,""),IF(IFERROR(VLOOKUP(SUBSTITUTE(SUBSTITUTE(SUBSTITUTE($MY144,"~","~~"),"*","~*"),"?","~?"),'DADOS_MELHORIAS'!$AG$2:$AL$113,5,FALSE),0)=1,$MY144,""),IF(IFERROR(VLOOKUP(SUBSTITUTE(SUBSTITUTE(SUBSTITUTE($MZ144,"~","~~"),"*","~*"),"?","~?"),'DADOS_MELHORIAS'!$AG$2:$AL$113,5,FALSE),0)=1,$MZ144,""),IF(IFERROR(VLOOKUP(SUBSTITUTE(SUBSTITUTE(SUBSTITUTE($NA144,"~","~~"),"*","~*"),"?","~?"),'DADOS_MELHORIAS'!$AG$2:$AL$113,5,FALSE),0)=1,$NA144,""))</f>
        <v/>
      </c>
      <c r="OF144" s="161">
        <f>IF($NJ144=0,0,INDEX($Y$2:$Y$11,$NJ144))</f>
        <v/>
      </c>
      <c r="OG144" s="161">
        <f>IF($NJ144=0,0,INDEX($Z$2:$Z$11,$NJ144))</f>
        <v/>
      </c>
      <c r="OH144" s="161">
        <f>IF($NJ144=0,0,INDEX($AB$2:$AB$11,$NJ144))</f>
        <v/>
      </c>
      <c r="OI144" s="161">
        <f>IFERROR(VLOOKUP(SUBSTITUTE(SUBSTITUTE(SUBSTITUTE($NB144,"~","~~"),"*","~*"),"?","~?"),'DADOS_RESTRICOES'!$M$2:$Q$54,3,FALSE),0)</f>
        <v/>
      </c>
      <c r="OJ144" s="161">
        <f>IFERROR(VLOOKUP(SUBSTITUTE(SUBSTITUTE(SUBSTITUTE($NC144,"~","~~"),"*","~*"),"?","~?"),'DADOS_RESTRICOES'!$M$2:$Q$54,3,FALSE),0)</f>
        <v/>
      </c>
      <c r="OK144" s="161">
        <f>IFERROR(VLOOKUP(SUBSTITUTE(SUBSTITUTE(SUBSTITUTE($NB144,"~","~~"),"*","~*"),"?","~?"),'DADOS_RESTRICOES'!$M$2:$Q$54,2,FALSE),"")</f>
        <v/>
      </c>
      <c r="OL144" s="161">
        <f>IFERROR(VLOOKUP(SUBSTITUTE(SUBSTITUTE(SUBSTITUTE($NC144,"~","~~"),"*","~*"),"?","~?"),'DADOS_RESTRICOES'!$M$2:$Q$54,2,FALSE),"")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f>
        <v/>
      </c>
      <c r="OT144" s="161">
        <f>COUNTIF($OI144:$OJ144,2)+$OF144</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IF($MS144=0,0,(IF(COUNTIF($RK144:$RN144,"Salto")&gt;0,1,0)+IF(COUNTIF($RK144:$RN144,"Queima")&gt;0,1,0)+IF(COUNTIF($RK144:$RN144,"Estilhaço")&gt;0,1,0))*FLOOR($PD144/2,1))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SUBSTITUTE(SUBSTITUTE(SUBSTITUTE($NB144,"~","~~"),"*","~*"),"?","~?"),'DADOS_RESTRICOES'!$M$2:$Q$54,4,FALSE),0)+IFERROR(VLOOKUP(SUBSTITUTE(SUBSTITUTE(SUBSTITUTE($NC144,"~","~~"),"*","~*"),"?","~?"),'DADOS_RESTRICOES'!$M$2:$Q$54,4,FALSE),0)&gt;1,$OK144&amp;" e "&amp;$OL144&amp;" são as duas de frequência",""),IF(AND((COUNTIF($RK144:$RN144,"Rápido")+COUNTIF($OK144:$OL144,"Rápido"))&gt;0,(COUNTIF($MX144:$NA144,"Atrasar")+COUNTIF($OK144:$OL144,"Atrasar"))&gt;0),"Rápido não entra com Atrasar",""),IF(AND((COUNTIF($RK144:$RN144,"Reação")+COUNTIF($OK144:$OL144,"Reação"))&gt;0,(COUNTIF($RK144:$RN144,"Rápido")+COUNTIF($OK144:$OL144,"Rápido"))&gt;0),"Reação não entra com Rápido",""),IF(AND((COUNTIF($RK144:$RN144,"Reação")+COUNTIF($OK144:$OL144,"Reação"))&gt;0,(COUNTIF($RK144:$RN144,"Armado")+COUNTIF($OK144:$OL144,"Armado"))&gt;0),"Reação não entra com Armado",""),IF(AND((COUNTIF($RK144:$RN144,"Reação")+COUNTIF($OK144:$OL144,"Reação"))&gt;0,(COUNTIF($MX144:$NA144,"Atrasar")+COUNTIF($OK144:$OL144,"Atrasar"))&gt;0),"Reação não entra com Atrasar",""),IF(AND((COUNTIF($RK144:$RN144,"Reação")+COUNTIF($OK144:$OL144,"Reação"))&gt;0,(COUNTIF($MX144:$NA144,"Parado")+COUNTIF($OK144:$OL144,"Parado"))&gt;0),"Reação não entra com Parado",""),IF(AND((COUNTIF($MX144:$NA144,"Atrasar")+COUNTIF($OK144:$OL144,"Atrasar"))&gt;0,(COUNTIF($MX144:$NA144,"Parado")+COUNTIF($OK144:$OL144,"Parado"))&gt;0),"Atrasar não entra com Parado",""),IF(AND((COUNTIF($RK144:$RN144,"Armado")+COUNTIF($OK144:$OL144,"Armado"))&gt;0,(COUNTIF($MX144:$NA144,"Carregar")+COUNTIF($OK144:$OL144,"Carregar"))&gt;0),"Armado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Resistência",""),IF(AND(COUNTIF($RK144:$RN144,"Inescapável")&gt;0,OR($OU144&gt;1,$OV144&gt;0)),"Inescapável não aceita outra peça",""),IF(AND($MS144&gt;0,$PD144*IF(COUNTIF($RK144:$RN144,"Remate")&gt;0,1.25,1)+$PE144&gt;4*$MS144),($PD144*IF(COUNTIF($RK144:$RN144,"Remate")&gt;0,1.25,1)+$PE144)&amp;" dados somando repetições"&amp;IF(COUNTIF($RK144:$RN144,"Remate")&gt;0," e o Remate","")&amp;": o teto da Classe "&amp;$MS144&amp;" é "&amp;4*$MS144,""))),IF(AND($MX144&lt;&gt;"",COUNTIF('DADOS_MELHORIAS'!$O$2:$O$113,SUBSTITUTE(SUBSTITUTE(SUBSTITUTE($MX144,"~","~~"),"*","~*"),"?","~?"))=0),"Melhoria não cadastrada ou com erro: "&amp;$MX144,""),IF(AND($MY144&lt;&gt;"",COUNTIF('DADOS_MELHORIAS'!$O$2:$O$113,SUBSTITUTE(SUBSTITUTE(SUBSTITUTE($MY144,"~","~~"),"*","~*"),"?","~?"))=0),"Melhoria não cadastrada ou com erro: "&amp;$MY144,""),IF(AND($MZ144&lt;&gt;"",COUNTIF('DADOS_MELHORIAS'!$O$2:$O$113,SUBSTITUTE(SUBSTITUTE(SUBSTITUTE($MZ144,"~","~~"),"*","~*"),"?","~?"))=0),"Melhoria não cadastrada ou com erro: "&amp;$MZ144,""),IF(AND($NA144&lt;&gt;"",COUNTIF('DADOS_MELHORIAS'!$O$2:$O$113,SUBSTITUTE(SUBSTITUTE(SUBSTITUTE($NA144,"~","~~"),"*","~*"),"?","~?"))=0),"Melhoria não cadastrada ou com erro: "&amp;$NA144,""),IF(AND($NB144&lt;&gt;"",COUNTIF('DADOS_RESTRICOES'!$M$2:$M$54,SUBSTITUTE(SUBSTITUTE(SUBSTITUTE($NB144,"~","~~"),"*","~*"),"?","~?"))=0),"Restrição não cadastrada ou com erro: "&amp;$NB144,""),IF(AND($NC144&lt;&gt;"",COUNTIF('DADOS_RESTRICOES'!$M$2:$M$54,SUBSTITUTE(SUBSTITUTE(SUBSTITUTE($NC144,"~","~~"),"*","~*"),"?","~?"))=0),"Restrição não cadastrada ou com erro: "&amp;$NC144,"")))</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dela",IF(COUNTIF($OK144:$OL144,"Atrasar")&gt;0,"Sua Ação Completa",IF(COUNTIF($RK144:$RN144,"Rápido")&gt;0,"Sua Bônus",IF(COUNTIF($RK144:$RN144,"Reação")&gt;0,"Sua Reação","Sua Padrão")))&amp;" + a básica dela"&amp;IF(COUNTIF($RK144:$RN144,"Reação")&gt;0," e a coletiva","")&amp;IF(COUNTIF($OK144:$OL144,"Carregar")&gt;0," · em dois turnos","")))</f>
        <v/>
      </c>
      <c r="QC144" s="161">
        <f>IF($MW144&lt;&gt;"",$MW144,IF($NJ144=0,"",INDEX($AA$2:$AA$11,$NJ144)))</f>
        <v/>
      </c>
      <c r="QD144" s="161">
        <f>IF(OR($ND144=0,$NJ144=0),"",IF(COUNTIF($RK144:$RN144,"Inescapável")&gt;0,"Automático",IF($QC144="Ataque",IF($NH144="","Ataque","Ataque "&amp;IF(($NH144+2*IF(COUNTIF($RK144:$RN144,"Precisão")&gt;0,1,0))&gt;=0,"+","−")&amp;ABS(($NH144+2*IF(COUNTIF($RK144:$RN144,"Precisão")&gt;0,1,0))))&amp;IF($OD144&gt;0," · TR"&amp;IF($NI144="",""," CD "&amp;$NI144),""),IF(LEFT($QC144,2)="TR",$QC144&amp;IF($NI144="",""," · CD "&amp;$NI144)&amp;IF(COUNTIF($RK144:$RN144,"Certeiro")&gt;0,"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COUNTIF($RK144:$RN144,"Longe")+3*COUNTIF($RK144:$RN144,"Muito Longe")</f>
        <v/>
      </c>
      <c r="QG144" s="161">
        <f>COUNTIF($RK144:$RN144,"Maior")+3*COUNTIF($RK144:$RN144,"Muito Maior")</f>
        <v/>
      </c>
      <c r="QH144" s="161">
        <f>IF($NJ144=0,0,CHOOSE(1+INDEX($AC$2:$AC$11,$NJ144),0,$QF144,$QG144,$QF144+$QG144))</f>
        <v/>
      </c>
      <c r="QI144" s="161">
        <f>IF($NJ144=0,0,CHOOSE(1+INDEX($AD$2:$AD$11,$NJ144),0,$QF144,$QG144,$QF144+$QG144))</f>
        <v/>
      </c>
      <c r="QJ144" s="161">
        <f>IF(OR($ND144=0,$NJ144=0),"",INDEX($AI$2:$AN$41,($NJ144-1)*4+IF($MS144=0,1,IF($MS144&lt;=5,2,IF($MS144=6,3,4))),1+MIN(5,$QH144))&amp;INDEX($AO$2:$AT$41,($NJ144-1)*4+IF($MS144=0,1,IF($MS144&lt;=5,2,IF($MS144=6,3,4))),1+MIN(5,$QI144))&amp;IF(INDEX($AE$2:$AE$11,$NJ144)=1,IF(COUNTIF($RK144:$RN144,"Mais Um")&gt;0," · +"&amp;COUNTIF($RK144:$RN144,"Mais Um")&amp;IF(COUNTIF($RK144:$RN144,"Mais Um")&gt;1," alvos"," alvo"),"")&amp;IF(COUNTIF($RK144:$RN144,"Rajada")&gt;0,IF($MS144=0,"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c r="RK144">
        <f>IF($MX144="","",IFERROR(VLOOKUP(SUBSTITUTE(SUBSTITUTE(SUBSTITUTE($MX144,"~","~~"),"*","~*"),"?","~?"),'DADOS_MELHORIAS'!$O$2:$X$113,10,FALSE),$MX144))</f>
        <v/>
      </c>
      <c r="RL144">
        <f>IF($MY144="","",IFERROR(VLOOKUP(SUBSTITUTE(SUBSTITUTE(SUBSTITUTE($MY144,"~","~~"),"*","~*"),"?","~?"),'DADOS_MELHORIAS'!$O$2:$X$113,10,FALSE),$MY144))</f>
        <v/>
      </c>
      <c r="RM144">
        <f>IF($MZ144="","",IFERROR(VLOOKUP(SUBSTITUTE(SUBSTITUTE(SUBSTITUTE($MZ144,"~","~~"),"*","~*"),"?","~?"),'DADOS_MELHORIAS'!$O$2:$X$113,10,FALSE),$MZ144))</f>
        <v/>
      </c>
      <c r="RN144">
        <f>IF($NA144="","",IFERROR(VLOOKUP(SUBSTITUTE(SUBSTITUTE(SUBSTITUTE($NA144,"~","~~"),"*","~*"),"?","~?"),'DADOS_MELHORIAS'!$O$2:$X$113,10,FALSE),$NA144))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IFERROR(MATCH($MU145,$V$2:$V$11,0),0)</f>
        <v/>
      </c>
      <c r="NK145" s="161">
        <f>IFERROR(VLOOKUP(SUBSTITUTE(SUBSTITUTE(SUBSTITUTE($MX145,"~","~~"),"*","~*"),"?","~?"),'DADOS_MELHORIAS'!$AG$2:$AL$113,2,FALSE),"")</f>
        <v/>
      </c>
      <c r="NL145" s="161">
        <f>IFERROR(VLOOKUP(SUBSTITUTE(SUBSTITUTE(SUBSTITUTE($MY145,"~","~~"),"*","~*"),"?","~?"),'DADOS_MELHORIAS'!$AG$2:$AL$113,2,FALSE),"")</f>
        <v/>
      </c>
      <c r="NM145" s="161">
        <f>IFERROR(VLOOKUP(SUBSTITUTE(SUBSTITUTE(SUBSTITUTE($MZ145,"~","~~"),"*","~*"),"?","~?"),'DADOS_MELHORIAS'!$AG$2:$AL$113,2,FALSE),"")</f>
        <v/>
      </c>
      <c r="NN145" s="161">
        <f>IFERROR(VLOOKUP(SUBSTITUTE(SUBSTITUTE(SUBSTITUTE($NA145,"~","~~"),"*","~*"),"?","~?"),'DADOS_MELHORIAS'!$AG$2:$AL$113,2,FALSE),"")</f>
        <v/>
      </c>
      <c r="NO145" s="161">
        <f>IFERROR(VLOOKUP(SUBSTITUTE(SUBSTITUTE(SUBSTITUTE($MX145,"~","~~"),"*","~*"),"?","~?"),'DADOS_MELHORIAS'!$AG$2:$AL$113,3,FALSE),0)</f>
        <v/>
      </c>
      <c r="NP145" s="161">
        <f>IFERROR(VLOOKUP(SUBSTITUTE(SUBSTITUTE(SUBSTITUTE($MY145,"~","~~"),"*","~*"),"?","~?"),'DADOS_MELHORIAS'!$AG$2:$AL$113,3,FALSE),0)</f>
        <v/>
      </c>
      <c r="NQ145" s="161">
        <f>IFERROR(VLOOKUP(SUBSTITUTE(SUBSTITUTE(SUBSTITUTE($MZ145,"~","~~"),"*","~*"),"?","~?"),'DADOS_MELHORIAS'!$AG$2:$AL$113,3,FALSE),0)</f>
        <v/>
      </c>
      <c r="NR145" s="161">
        <f>IFERROR(VLOOKUP(SUBSTITUTE(SUBSTITUTE(SUBSTITUTE($NA145,"~","~~"),"*","~*"),"?","~?"),'DADOS_MELHORIAS'!$AG$2:$AL$113,3,FALSE),0)</f>
        <v/>
      </c>
      <c r="NS145" s="161">
        <f>IF($MS145=0,0,IF($NJ145=0,0,INDEX($X$2:$X$11,$NJ145)))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IF($NJ145=0,0,IF(INDEX($W$2:$W$11,$NJ145)="",0,IF((COUNTIF(INDEX($EL$2:$EP$13,$MO145,0),INDEX($W$2:$W$11,$NJ145))+COUNTIF(INDEX($QV$2:$QY$13,$MO145,0),INDEX($W$2:$W$11,$NJ145)))=0,1,0)))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SUBSTITUTE(SUBSTITUTE(SUBSTITUTE($MX145,"~","~~"),"*","~*"),"?","~?"),'DADOS_MELHORIAS'!$AG$2:$AL$113,4,FALSE),0)+IFERROR(VLOOKUP(SUBSTITUTE(SUBSTITUTE(SUBSTITUTE($MY145,"~","~~"),"*","~*"),"?","~?"),'DADOS_MELHORIAS'!$AG$2:$AL$113,4,FALSE),0)+IFERROR(VLOOKUP(SUBSTITUTE(SUBSTITUTE(SUBSTITUTE($MZ145,"~","~~"),"*","~*"),"?","~?"),'DADOS_MELHORIAS'!$AG$2:$AL$113,4,FALSE),0)+IFERROR(VLOOKUP(SUBSTITUTE(SUBSTITUTE(SUBSTITUTE($NA145,"~","~~"),"*","~*"),"?","~?"),'DADOS_MELHORIAS'!$AG$2:$AL$113,4,FALSE),0)</f>
        <v/>
      </c>
      <c r="OD145" s="161">
        <f>IFERROR(VLOOKUP(SUBSTITUTE(SUBSTITUTE(SUBSTITUTE($MX145,"~","~~"),"*","~*"),"?","~?"),'DADOS_MELHORIAS'!$AG$2:$AL$113,6,FALSE),0)+IFERROR(VLOOKUP(SUBSTITUTE(SUBSTITUTE(SUBSTITUTE($MY145,"~","~~"),"*","~*"),"?","~?"),'DADOS_MELHORIAS'!$AG$2:$AL$113,6,FALSE),0)+IFERROR(VLOOKUP(SUBSTITUTE(SUBSTITUTE(SUBSTITUTE($MZ145,"~","~~"),"*","~*"),"?","~?"),'DADOS_MELHORIAS'!$AG$2:$AL$113,6,FALSE),0)+IFERROR(VLOOKUP(SUBSTITUTE(SUBSTITUTE(SUBSTITUTE($NA145,"~","~~"),"*","~*"),"?","~?"),'DADOS_MELHORIAS'!$AG$2:$AL$113,6,FALSE),0)</f>
        <v/>
      </c>
      <c r="OE145" s="161">
        <f>TEXTJOIN(", ",TRUE,IF(IFERROR(VLOOKUP(SUBSTITUTE(SUBSTITUTE(SUBSTITUTE($MX145,"~","~~"),"*","~*"),"?","~?"),'DADOS_MELHORIAS'!$AG$2:$AL$113,5,FALSE),0)=1,$MX145,""),IF(IFERROR(VLOOKUP(SUBSTITUTE(SUBSTITUTE(SUBSTITUTE($MY145,"~","~~"),"*","~*"),"?","~?"),'DADOS_MELHORIAS'!$AG$2:$AL$113,5,FALSE),0)=1,$MY145,""),IF(IFERROR(VLOOKUP(SUBSTITUTE(SUBSTITUTE(SUBSTITUTE($MZ145,"~","~~"),"*","~*"),"?","~?"),'DADOS_MELHORIAS'!$AG$2:$AL$113,5,FALSE),0)=1,$MZ145,""),IF(IFERROR(VLOOKUP(SUBSTITUTE(SUBSTITUTE(SUBSTITUTE($NA145,"~","~~"),"*","~*"),"?","~?"),'DADOS_MELHORIAS'!$AG$2:$AL$113,5,FALSE),0)=1,$NA145,""))</f>
        <v/>
      </c>
      <c r="OF145" s="161">
        <f>IF($NJ145=0,0,INDEX($Y$2:$Y$11,$NJ145))</f>
        <v/>
      </c>
      <c r="OG145" s="161">
        <f>IF($NJ145=0,0,INDEX($Z$2:$Z$11,$NJ145))</f>
        <v/>
      </c>
      <c r="OH145" s="161">
        <f>IF($NJ145=0,0,INDEX($AB$2:$AB$11,$NJ145))</f>
        <v/>
      </c>
      <c r="OI145" s="161">
        <f>IFERROR(VLOOKUP(SUBSTITUTE(SUBSTITUTE(SUBSTITUTE($NB145,"~","~~"),"*","~*"),"?","~?"),'DADOS_RESTRICOES'!$M$2:$Q$54,3,FALSE),0)</f>
        <v/>
      </c>
      <c r="OJ145" s="161">
        <f>IFERROR(VLOOKUP(SUBSTITUTE(SUBSTITUTE(SUBSTITUTE($NC145,"~","~~"),"*","~*"),"?","~?"),'DADOS_RESTRICOES'!$M$2:$Q$54,3,FALSE),0)</f>
        <v/>
      </c>
      <c r="OK145" s="161">
        <f>IFERROR(VLOOKUP(SUBSTITUTE(SUBSTITUTE(SUBSTITUTE($NB145,"~","~~"),"*","~*"),"?","~?"),'DADOS_RESTRICOES'!$M$2:$Q$54,2,FALSE),"")</f>
        <v/>
      </c>
      <c r="OL145" s="161">
        <f>IFERROR(VLOOKUP(SUBSTITUTE(SUBSTITUTE(SUBSTITUTE($NC145,"~","~~"),"*","~*"),"?","~?"),'DADOS_RESTRICOES'!$M$2:$Q$54,2,FALSE),"")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f>
        <v/>
      </c>
      <c r="OT145" s="161">
        <f>COUNTIF($OI145:$OJ145,2)+$OF145</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IF($MS145=0,0,(IF(COUNTIF($RK145:$RN145,"Salto")&gt;0,1,0)+IF(COUNTIF($RK145:$RN145,"Queima")&gt;0,1,0)+IF(COUNTIF($RK145:$RN145,"Estilhaço")&gt;0,1,0))*FLOOR($PD145/2,1))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SUBSTITUTE(SUBSTITUTE(SUBSTITUTE($NB145,"~","~~"),"*","~*"),"?","~?"),'DADOS_RESTRICOES'!$M$2:$Q$54,4,FALSE),0)+IFERROR(VLOOKUP(SUBSTITUTE(SUBSTITUTE(SUBSTITUTE($NC145,"~","~~"),"*","~*"),"?","~?"),'DADOS_RESTRICOES'!$M$2:$Q$54,4,FALSE),0)&gt;1,$OK145&amp;" e "&amp;$OL145&amp;" são as duas de frequência",""),IF(AND((COUNTIF($RK145:$RN145,"Rápido")+COUNTIF($OK145:$OL145,"Rápido"))&gt;0,(COUNTIF($MX145:$NA145,"Atrasar")+COUNTIF($OK145:$OL145,"Atrasar"))&gt;0),"Rápido não entra com Atrasar",""),IF(AND((COUNTIF($RK145:$RN145,"Reação")+COUNTIF($OK145:$OL145,"Reação"))&gt;0,(COUNTIF($RK145:$RN145,"Rápido")+COUNTIF($OK145:$OL145,"Rápido"))&gt;0),"Reação não entra com Rápido",""),IF(AND((COUNTIF($RK145:$RN145,"Reação")+COUNTIF($OK145:$OL145,"Reação"))&gt;0,(COUNTIF($RK145:$RN145,"Armado")+COUNTIF($OK145:$OL145,"Armado"))&gt;0),"Reação não entra com Armado",""),IF(AND((COUNTIF($RK145:$RN145,"Reação")+COUNTIF($OK145:$OL145,"Reação"))&gt;0,(COUNTIF($MX145:$NA145,"Atrasar")+COUNTIF($OK145:$OL145,"Atrasar"))&gt;0),"Reação não entra com Atrasar",""),IF(AND((COUNTIF($RK145:$RN145,"Reação")+COUNTIF($OK145:$OL145,"Reação"))&gt;0,(COUNTIF($MX145:$NA145,"Parado")+COUNTIF($OK145:$OL145,"Parado"))&gt;0),"Reação não entra com Parado",""),IF(AND((COUNTIF($MX145:$NA145,"Atrasar")+COUNTIF($OK145:$OL145,"Atrasar"))&gt;0,(COUNTIF($MX145:$NA145,"Parado")+COUNTIF($OK145:$OL145,"Parado"))&gt;0),"Atrasar não entra com Parado",""),IF(AND((COUNTIF($RK145:$RN145,"Armado")+COUNTIF($OK145:$OL145,"Armado"))&gt;0,(COUNTIF($MX145:$NA145,"Carregar")+COUNTIF($OK145:$OL145,"Carregar"))&gt;0),"Armado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Resistência",""),IF(AND(COUNTIF($RK145:$RN145,"Inescapável")&gt;0,OR($OU145&gt;1,$OV145&gt;0)),"Inescapável não aceita outra peça",""),IF(AND($MS145&gt;0,$PD145*IF(COUNTIF($RK145:$RN145,"Remate")&gt;0,1.25,1)+$PE145&gt;4*$MS145),($PD145*IF(COUNTIF($RK145:$RN145,"Remate")&gt;0,1.25,1)+$PE145)&amp;" dados somando repetições"&amp;IF(COUNTIF($RK145:$RN145,"Remate")&gt;0," e o Remate","")&amp;": o teto da Classe "&amp;$MS145&amp;" é "&amp;4*$MS145,""))),IF(AND($MX145&lt;&gt;"",COUNTIF('DADOS_MELHORIAS'!$O$2:$O$113,SUBSTITUTE(SUBSTITUTE(SUBSTITUTE($MX145,"~","~~"),"*","~*"),"?","~?"))=0),"Melhoria não cadastrada ou com erro: "&amp;$MX145,""),IF(AND($MY145&lt;&gt;"",COUNTIF('DADOS_MELHORIAS'!$O$2:$O$113,SUBSTITUTE(SUBSTITUTE(SUBSTITUTE($MY145,"~","~~"),"*","~*"),"?","~?"))=0),"Melhoria não cadastrada ou com erro: "&amp;$MY145,""),IF(AND($MZ145&lt;&gt;"",COUNTIF('DADOS_MELHORIAS'!$O$2:$O$113,SUBSTITUTE(SUBSTITUTE(SUBSTITUTE($MZ145,"~","~~"),"*","~*"),"?","~?"))=0),"Melhoria não cadastrada ou com erro: "&amp;$MZ145,""),IF(AND($NA145&lt;&gt;"",COUNTIF('DADOS_MELHORIAS'!$O$2:$O$113,SUBSTITUTE(SUBSTITUTE(SUBSTITUTE($NA145,"~","~~"),"*","~*"),"?","~?"))=0),"Melhoria não cadastrada ou com erro: "&amp;$NA145,""),IF(AND($NB145&lt;&gt;"",COUNTIF('DADOS_RESTRICOES'!$M$2:$M$54,SUBSTITUTE(SUBSTITUTE(SUBSTITUTE($NB145,"~","~~"),"*","~*"),"?","~?"))=0),"Restrição não cadastrada ou com erro: "&amp;$NB145,""),IF(AND($NC145&lt;&gt;"",COUNTIF('DADOS_RESTRICOES'!$M$2:$M$54,SUBSTITUTE(SUBSTITUTE(SUBSTITUTE($NC145,"~","~~"),"*","~*"),"?","~?"))=0),"Restrição não cadastrada ou com erro: "&amp;$NC145,"")))</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dela",IF(COUNTIF($OK145:$OL145,"Atrasar")&gt;0,"Sua Ação Completa",IF(COUNTIF($RK145:$RN145,"Rápido")&gt;0,"Sua Bônus",IF(COUNTIF($RK145:$RN145,"Reação")&gt;0,"Sua Reação","Sua Padrão")))&amp;" + a básica dela"&amp;IF(COUNTIF($RK145:$RN145,"Reação")&gt;0," e a coletiva","")&amp;IF(COUNTIF($OK145:$OL145,"Carregar")&gt;0," · em dois turnos","")))</f>
        <v/>
      </c>
      <c r="QC145" s="161">
        <f>IF($MW145&lt;&gt;"",$MW145,IF($NJ145=0,"",INDEX($AA$2:$AA$11,$NJ145)))</f>
        <v/>
      </c>
      <c r="QD145" s="161">
        <f>IF(OR($ND145=0,$NJ145=0),"",IF(COUNTIF($RK145:$RN145,"Inescapável")&gt;0,"Automático",IF($QC145="Ataque",IF($NH145="","Ataque","Ataque "&amp;IF(($NH145+2*IF(COUNTIF($RK145:$RN145,"Precisão")&gt;0,1,0))&gt;=0,"+","−")&amp;ABS(($NH145+2*IF(COUNTIF($RK145:$RN145,"Precisão")&gt;0,1,0))))&amp;IF($OD145&gt;0," · TR"&amp;IF($NI145="",""," CD "&amp;$NI145),""),IF(LEFT($QC145,2)="TR",$QC145&amp;IF($NI145="",""," · CD "&amp;$NI145)&amp;IF(COUNTIF($RK145:$RN145,"Certeiro")&gt;0,"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COUNTIF($RK145:$RN145,"Longe")+3*COUNTIF($RK145:$RN145,"Muito Longe")</f>
        <v/>
      </c>
      <c r="QG145" s="161">
        <f>COUNTIF($RK145:$RN145,"Maior")+3*COUNTIF($RK145:$RN145,"Muito Maior")</f>
        <v/>
      </c>
      <c r="QH145" s="161">
        <f>IF($NJ145=0,0,CHOOSE(1+INDEX($AC$2:$AC$11,$NJ145),0,$QF145,$QG145,$QF145+$QG145))</f>
        <v/>
      </c>
      <c r="QI145" s="161">
        <f>IF($NJ145=0,0,CHOOSE(1+INDEX($AD$2:$AD$11,$NJ145),0,$QF145,$QG145,$QF145+$QG145))</f>
        <v/>
      </c>
      <c r="QJ145" s="161">
        <f>IF(OR($ND145=0,$NJ145=0),"",INDEX($AI$2:$AN$41,($NJ145-1)*4+IF($MS145=0,1,IF($MS145&lt;=5,2,IF($MS145=6,3,4))),1+MIN(5,$QH145))&amp;INDEX($AO$2:$AT$41,($NJ145-1)*4+IF($MS145=0,1,IF($MS145&lt;=5,2,IF($MS145=6,3,4))),1+MIN(5,$QI145))&amp;IF(INDEX($AE$2:$AE$11,$NJ145)=1,IF(COUNTIF($RK145:$RN145,"Mais Um")&gt;0," · +"&amp;COUNTIF($RK145:$RN145,"Mais Um")&amp;IF(COUNTIF($RK145:$RN145,"Mais Um")&gt;1," alvos"," alvo"),"")&amp;IF(COUNTIF($RK145:$RN145,"Rajada")&gt;0,IF($MS145=0,"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c r="RK145">
        <f>IF($MX145="","",IFERROR(VLOOKUP(SUBSTITUTE(SUBSTITUTE(SUBSTITUTE($MX145,"~","~~"),"*","~*"),"?","~?"),'DADOS_MELHORIAS'!$O$2:$X$113,10,FALSE),$MX145))</f>
        <v/>
      </c>
      <c r="RL145">
        <f>IF($MY145="","",IFERROR(VLOOKUP(SUBSTITUTE(SUBSTITUTE(SUBSTITUTE($MY145,"~","~~"),"*","~*"),"?","~?"),'DADOS_MELHORIAS'!$O$2:$X$113,10,FALSE),$MY145))</f>
        <v/>
      </c>
      <c r="RM145">
        <f>IF($MZ145="","",IFERROR(VLOOKUP(SUBSTITUTE(SUBSTITUTE(SUBSTITUTE($MZ145,"~","~~"),"*","~*"),"?","~?"),'DADOS_MELHORIAS'!$O$2:$X$113,10,FALSE),$MZ145))</f>
        <v/>
      </c>
      <c r="RN145">
        <f>IF($NA145="","",IFERROR(VLOOKUP(SUBSTITUTE(SUBSTITUTE(SUBSTITUTE($NA145,"~","~~"),"*","~*"),"?","~?"),'DADOS_MELHORIAS'!$O$2:$X$113,10,FALSE),$NA145))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IFERROR(MATCH($MU146,$V$2:$V$11,0),0)</f>
        <v/>
      </c>
      <c r="NK146" s="161">
        <f>IFERROR(VLOOKUP(SUBSTITUTE(SUBSTITUTE(SUBSTITUTE($MX146,"~","~~"),"*","~*"),"?","~?"),'DADOS_MELHORIAS'!$AG$2:$AL$113,2,FALSE),"")</f>
        <v/>
      </c>
      <c r="NL146" s="161">
        <f>IFERROR(VLOOKUP(SUBSTITUTE(SUBSTITUTE(SUBSTITUTE($MY146,"~","~~"),"*","~*"),"?","~?"),'DADOS_MELHORIAS'!$AG$2:$AL$113,2,FALSE),"")</f>
        <v/>
      </c>
      <c r="NM146" s="161">
        <f>IFERROR(VLOOKUP(SUBSTITUTE(SUBSTITUTE(SUBSTITUTE($MZ146,"~","~~"),"*","~*"),"?","~?"),'DADOS_MELHORIAS'!$AG$2:$AL$113,2,FALSE),"")</f>
        <v/>
      </c>
      <c r="NN146" s="161">
        <f>IFERROR(VLOOKUP(SUBSTITUTE(SUBSTITUTE(SUBSTITUTE($NA146,"~","~~"),"*","~*"),"?","~?"),'DADOS_MELHORIAS'!$AG$2:$AL$113,2,FALSE),"")</f>
        <v/>
      </c>
      <c r="NO146" s="161">
        <f>IFERROR(VLOOKUP(SUBSTITUTE(SUBSTITUTE(SUBSTITUTE($MX146,"~","~~"),"*","~*"),"?","~?"),'DADOS_MELHORIAS'!$AG$2:$AL$113,3,FALSE),0)</f>
        <v/>
      </c>
      <c r="NP146" s="161">
        <f>IFERROR(VLOOKUP(SUBSTITUTE(SUBSTITUTE(SUBSTITUTE($MY146,"~","~~"),"*","~*"),"?","~?"),'DADOS_MELHORIAS'!$AG$2:$AL$113,3,FALSE),0)</f>
        <v/>
      </c>
      <c r="NQ146" s="161">
        <f>IFERROR(VLOOKUP(SUBSTITUTE(SUBSTITUTE(SUBSTITUTE($MZ146,"~","~~"),"*","~*"),"?","~?"),'DADOS_MELHORIAS'!$AG$2:$AL$113,3,FALSE),0)</f>
        <v/>
      </c>
      <c r="NR146" s="161">
        <f>IFERROR(VLOOKUP(SUBSTITUTE(SUBSTITUTE(SUBSTITUTE($NA146,"~","~~"),"*","~*"),"?","~?"),'DADOS_MELHORIAS'!$AG$2:$AL$113,3,FALSE),0)</f>
        <v/>
      </c>
      <c r="NS146" s="161">
        <f>IF($MS146=0,0,IF($NJ146=0,0,INDEX($X$2:$X$11,$NJ146)))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IF($NJ146=0,0,IF(INDEX($W$2:$W$11,$NJ146)="",0,IF((COUNTIF(INDEX($EL$2:$EP$13,$MO146,0),INDEX($W$2:$W$11,$NJ146))+COUNTIF(INDEX($QV$2:$QY$13,$MO146,0),INDEX($W$2:$W$11,$NJ146)))=0,1,0)))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SUBSTITUTE(SUBSTITUTE(SUBSTITUTE($MX146,"~","~~"),"*","~*"),"?","~?"),'DADOS_MELHORIAS'!$AG$2:$AL$113,4,FALSE),0)+IFERROR(VLOOKUP(SUBSTITUTE(SUBSTITUTE(SUBSTITUTE($MY146,"~","~~"),"*","~*"),"?","~?"),'DADOS_MELHORIAS'!$AG$2:$AL$113,4,FALSE),0)+IFERROR(VLOOKUP(SUBSTITUTE(SUBSTITUTE(SUBSTITUTE($MZ146,"~","~~"),"*","~*"),"?","~?"),'DADOS_MELHORIAS'!$AG$2:$AL$113,4,FALSE),0)+IFERROR(VLOOKUP(SUBSTITUTE(SUBSTITUTE(SUBSTITUTE($NA146,"~","~~"),"*","~*"),"?","~?"),'DADOS_MELHORIAS'!$AG$2:$AL$113,4,FALSE),0)</f>
        <v/>
      </c>
      <c r="OD146" s="161">
        <f>IFERROR(VLOOKUP(SUBSTITUTE(SUBSTITUTE(SUBSTITUTE($MX146,"~","~~"),"*","~*"),"?","~?"),'DADOS_MELHORIAS'!$AG$2:$AL$113,6,FALSE),0)+IFERROR(VLOOKUP(SUBSTITUTE(SUBSTITUTE(SUBSTITUTE($MY146,"~","~~"),"*","~*"),"?","~?"),'DADOS_MELHORIAS'!$AG$2:$AL$113,6,FALSE),0)+IFERROR(VLOOKUP(SUBSTITUTE(SUBSTITUTE(SUBSTITUTE($MZ146,"~","~~"),"*","~*"),"?","~?"),'DADOS_MELHORIAS'!$AG$2:$AL$113,6,FALSE),0)+IFERROR(VLOOKUP(SUBSTITUTE(SUBSTITUTE(SUBSTITUTE($NA146,"~","~~"),"*","~*"),"?","~?"),'DADOS_MELHORIAS'!$AG$2:$AL$113,6,FALSE),0)</f>
        <v/>
      </c>
      <c r="OE146" s="161">
        <f>TEXTJOIN(", ",TRUE,IF(IFERROR(VLOOKUP(SUBSTITUTE(SUBSTITUTE(SUBSTITUTE($MX146,"~","~~"),"*","~*"),"?","~?"),'DADOS_MELHORIAS'!$AG$2:$AL$113,5,FALSE),0)=1,$MX146,""),IF(IFERROR(VLOOKUP(SUBSTITUTE(SUBSTITUTE(SUBSTITUTE($MY146,"~","~~"),"*","~*"),"?","~?"),'DADOS_MELHORIAS'!$AG$2:$AL$113,5,FALSE),0)=1,$MY146,""),IF(IFERROR(VLOOKUP(SUBSTITUTE(SUBSTITUTE(SUBSTITUTE($MZ146,"~","~~"),"*","~*"),"?","~?"),'DADOS_MELHORIAS'!$AG$2:$AL$113,5,FALSE),0)=1,$MZ146,""),IF(IFERROR(VLOOKUP(SUBSTITUTE(SUBSTITUTE(SUBSTITUTE($NA146,"~","~~"),"*","~*"),"?","~?"),'DADOS_MELHORIAS'!$AG$2:$AL$113,5,FALSE),0)=1,$NA146,""))</f>
        <v/>
      </c>
      <c r="OF146" s="161">
        <f>IF($NJ146=0,0,INDEX($Y$2:$Y$11,$NJ146))</f>
        <v/>
      </c>
      <c r="OG146" s="161">
        <f>IF($NJ146=0,0,INDEX($Z$2:$Z$11,$NJ146))</f>
        <v/>
      </c>
      <c r="OH146" s="161">
        <f>IF($NJ146=0,0,INDEX($AB$2:$AB$11,$NJ146))</f>
        <v/>
      </c>
      <c r="OI146" s="161">
        <f>IFERROR(VLOOKUP(SUBSTITUTE(SUBSTITUTE(SUBSTITUTE($NB146,"~","~~"),"*","~*"),"?","~?"),'DADOS_RESTRICOES'!$M$2:$Q$54,3,FALSE),0)</f>
        <v/>
      </c>
      <c r="OJ146" s="161">
        <f>IFERROR(VLOOKUP(SUBSTITUTE(SUBSTITUTE(SUBSTITUTE($NC146,"~","~~"),"*","~*"),"?","~?"),'DADOS_RESTRICOES'!$M$2:$Q$54,3,FALSE),0)</f>
        <v/>
      </c>
      <c r="OK146" s="161">
        <f>IFERROR(VLOOKUP(SUBSTITUTE(SUBSTITUTE(SUBSTITUTE($NB146,"~","~~"),"*","~*"),"?","~?"),'DADOS_RESTRICOES'!$M$2:$Q$54,2,FALSE),"")</f>
        <v/>
      </c>
      <c r="OL146" s="161">
        <f>IFERROR(VLOOKUP(SUBSTITUTE(SUBSTITUTE(SUBSTITUTE($NC146,"~","~~"),"*","~*"),"?","~?"),'DADOS_RESTRICOES'!$M$2:$Q$54,2,FALSE),"")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f>
        <v/>
      </c>
      <c r="OT146" s="161">
        <f>COUNTIF($OI146:$OJ146,2)+$OF146</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IF($MS146=0,0,(IF(COUNTIF($RK146:$RN146,"Salto")&gt;0,1,0)+IF(COUNTIF($RK146:$RN146,"Queima")&gt;0,1,0)+IF(COUNTIF($RK146:$RN146,"Estilhaço")&gt;0,1,0))*FLOOR($PD146/2,1))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SUBSTITUTE(SUBSTITUTE(SUBSTITUTE($NB146,"~","~~"),"*","~*"),"?","~?"),'DADOS_RESTRICOES'!$M$2:$Q$54,4,FALSE),0)+IFERROR(VLOOKUP(SUBSTITUTE(SUBSTITUTE(SUBSTITUTE($NC146,"~","~~"),"*","~*"),"?","~?"),'DADOS_RESTRICOES'!$M$2:$Q$54,4,FALSE),0)&gt;1,$OK146&amp;" e "&amp;$OL146&amp;" são as duas de frequência",""),IF(AND((COUNTIF($RK146:$RN146,"Rápido")+COUNTIF($OK146:$OL146,"Rápido"))&gt;0,(COUNTIF($MX146:$NA146,"Atrasar")+COUNTIF($OK146:$OL146,"Atrasar"))&gt;0),"Rápido não entra com Atrasar",""),IF(AND((COUNTIF($RK146:$RN146,"Reação")+COUNTIF($OK146:$OL146,"Reação"))&gt;0,(COUNTIF($RK146:$RN146,"Rápido")+COUNTIF($OK146:$OL146,"Rápido"))&gt;0),"Reação não entra com Rápido",""),IF(AND((COUNTIF($RK146:$RN146,"Reação")+COUNTIF($OK146:$OL146,"Reação"))&gt;0,(COUNTIF($RK146:$RN146,"Armado")+COUNTIF($OK146:$OL146,"Armado"))&gt;0),"Reação não entra com Armado",""),IF(AND((COUNTIF($RK146:$RN146,"Reação")+COUNTIF($OK146:$OL146,"Reação"))&gt;0,(COUNTIF($MX146:$NA146,"Atrasar")+COUNTIF($OK146:$OL146,"Atrasar"))&gt;0),"Reação não entra com Atrasar",""),IF(AND((COUNTIF($RK146:$RN146,"Reação")+COUNTIF($OK146:$OL146,"Reação"))&gt;0,(COUNTIF($MX146:$NA146,"Parado")+COUNTIF($OK146:$OL146,"Parado"))&gt;0),"Reação não entra com Parado",""),IF(AND((COUNTIF($MX146:$NA146,"Atrasar")+COUNTIF($OK146:$OL146,"Atrasar"))&gt;0,(COUNTIF($MX146:$NA146,"Parado")+COUNTIF($OK146:$OL146,"Parado"))&gt;0),"Atrasar não entra com Parado",""),IF(AND((COUNTIF($RK146:$RN146,"Armado")+COUNTIF($OK146:$OL146,"Armado"))&gt;0,(COUNTIF($MX146:$NA146,"Carregar")+COUNTIF($OK146:$OL146,"Carregar"))&gt;0),"Armado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Resistência",""),IF(AND(COUNTIF($RK146:$RN146,"Inescapável")&gt;0,OR($OU146&gt;1,$OV146&gt;0)),"Inescapável não aceita outra peça",""),IF(AND($MS146&gt;0,$PD146*IF(COUNTIF($RK146:$RN146,"Remate")&gt;0,1.25,1)+$PE146&gt;4*$MS146),($PD146*IF(COUNTIF($RK146:$RN146,"Remate")&gt;0,1.25,1)+$PE146)&amp;" dados somando repetições"&amp;IF(COUNTIF($RK146:$RN146,"Remate")&gt;0," e o Remate","")&amp;": o teto da Classe "&amp;$MS146&amp;" é "&amp;4*$MS146,""))),IF(AND($MX146&lt;&gt;"",COUNTIF('DADOS_MELHORIAS'!$O$2:$O$113,SUBSTITUTE(SUBSTITUTE(SUBSTITUTE($MX146,"~","~~"),"*","~*"),"?","~?"))=0),"Melhoria não cadastrada ou com erro: "&amp;$MX146,""),IF(AND($MY146&lt;&gt;"",COUNTIF('DADOS_MELHORIAS'!$O$2:$O$113,SUBSTITUTE(SUBSTITUTE(SUBSTITUTE($MY146,"~","~~"),"*","~*"),"?","~?"))=0),"Melhoria não cadastrada ou com erro: "&amp;$MY146,""),IF(AND($MZ146&lt;&gt;"",COUNTIF('DADOS_MELHORIAS'!$O$2:$O$113,SUBSTITUTE(SUBSTITUTE(SUBSTITUTE($MZ146,"~","~~"),"*","~*"),"?","~?"))=0),"Melhoria não cadastrada ou com erro: "&amp;$MZ146,""),IF(AND($NA146&lt;&gt;"",COUNTIF('DADOS_MELHORIAS'!$O$2:$O$113,SUBSTITUTE(SUBSTITUTE(SUBSTITUTE($NA146,"~","~~"),"*","~*"),"?","~?"))=0),"Melhoria não cadastrada ou com erro: "&amp;$NA146,""),IF(AND($NB146&lt;&gt;"",COUNTIF('DADOS_RESTRICOES'!$M$2:$M$54,SUBSTITUTE(SUBSTITUTE(SUBSTITUTE($NB146,"~","~~"),"*","~*"),"?","~?"))=0),"Restrição não cadastrada ou com erro: "&amp;$NB146,""),IF(AND($NC146&lt;&gt;"",COUNTIF('DADOS_RESTRICOES'!$M$2:$M$54,SUBSTITUTE(SUBSTITUTE(SUBSTITUTE($NC146,"~","~~"),"*","~*"),"?","~?"))=0),"Restrição não cadastrada ou com erro: "&amp;$NC146,"")))</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dela",IF(COUNTIF($OK146:$OL146,"Atrasar")&gt;0,"Sua Ação Completa",IF(COUNTIF($RK146:$RN146,"Rápido")&gt;0,"Sua Bônus",IF(COUNTIF($RK146:$RN146,"Reação")&gt;0,"Sua Reação","Sua Padrão")))&amp;" + a básica dela"&amp;IF(COUNTIF($RK146:$RN146,"Reação")&gt;0," e a coletiva","")&amp;IF(COUNTIF($OK146:$OL146,"Carregar")&gt;0," · em dois turnos","")))</f>
        <v/>
      </c>
      <c r="QC146" s="161">
        <f>IF($MW146&lt;&gt;"",$MW146,IF($NJ146=0,"",INDEX($AA$2:$AA$11,$NJ146)))</f>
        <v/>
      </c>
      <c r="QD146" s="161">
        <f>IF(OR($ND146=0,$NJ146=0),"",IF(COUNTIF($RK146:$RN146,"Inescapável")&gt;0,"Automático",IF($QC146="Ataque",IF($NH146="","Ataque","Ataque "&amp;IF(($NH146+2*IF(COUNTIF($RK146:$RN146,"Precisão")&gt;0,1,0))&gt;=0,"+","−")&amp;ABS(($NH146+2*IF(COUNTIF($RK146:$RN146,"Precisão")&gt;0,1,0))))&amp;IF($OD146&gt;0," · TR"&amp;IF($NI146="",""," CD "&amp;$NI146),""),IF(LEFT($QC146,2)="TR",$QC146&amp;IF($NI146="",""," · CD "&amp;$NI146)&amp;IF(COUNTIF($RK146:$RN146,"Certeiro")&gt;0,"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COUNTIF($RK146:$RN146,"Longe")+3*COUNTIF($RK146:$RN146,"Muito Longe")</f>
        <v/>
      </c>
      <c r="QG146" s="161">
        <f>COUNTIF($RK146:$RN146,"Maior")+3*COUNTIF($RK146:$RN146,"Muito Maior")</f>
        <v/>
      </c>
      <c r="QH146" s="161">
        <f>IF($NJ146=0,0,CHOOSE(1+INDEX($AC$2:$AC$11,$NJ146),0,$QF146,$QG146,$QF146+$QG146))</f>
        <v/>
      </c>
      <c r="QI146" s="161">
        <f>IF($NJ146=0,0,CHOOSE(1+INDEX($AD$2:$AD$11,$NJ146),0,$QF146,$QG146,$QF146+$QG146))</f>
        <v/>
      </c>
      <c r="QJ146" s="161">
        <f>IF(OR($ND146=0,$NJ146=0),"",INDEX($AI$2:$AN$41,($NJ146-1)*4+IF($MS146=0,1,IF($MS146&lt;=5,2,IF($MS146=6,3,4))),1+MIN(5,$QH146))&amp;INDEX($AO$2:$AT$41,($NJ146-1)*4+IF($MS146=0,1,IF($MS146&lt;=5,2,IF($MS146=6,3,4))),1+MIN(5,$QI146))&amp;IF(INDEX($AE$2:$AE$11,$NJ146)=1,IF(COUNTIF($RK146:$RN146,"Mais Um")&gt;0," · +"&amp;COUNTIF($RK146:$RN146,"Mais Um")&amp;IF(COUNTIF($RK146:$RN146,"Mais Um")&gt;1," alvos"," alvo"),"")&amp;IF(COUNTIF($RK146:$RN146,"Rajada")&gt;0,IF($MS146=0,"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c r="RK146">
        <f>IF($MX146="","",IFERROR(VLOOKUP(SUBSTITUTE(SUBSTITUTE(SUBSTITUTE($MX146,"~","~~"),"*","~*"),"?","~?"),'DADOS_MELHORIAS'!$O$2:$X$113,10,FALSE),$MX146))</f>
        <v/>
      </c>
      <c r="RL146">
        <f>IF($MY146="","",IFERROR(VLOOKUP(SUBSTITUTE(SUBSTITUTE(SUBSTITUTE($MY146,"~","~~"),"*","~*"),"?","~?"),'DADOS_MELHORIAS'!$O$2:$X$113,10,FALSE),$MY146))</f>
        <v/>
      </c>
      <c r="RM146">
        <f>IF($MZ146="","",IFERROR(VLOOKUP(SUBSTITUTE(SUBSTITUTE(SUBSTITUTE($MZ146,"~","~~"),"*","~*"),"?","~?"),'DADOS_MELHORIAS'!$O$2:$X$113,10,FALSE),$MZ146))</f>
        <v/>
      </c>
      <c r="RN146">
        <f>IF($NA146="","",IFERROR(VLOOKUP(SUBSTITUTE(SUBSTITUTE(SUBSTITUTE($NA146,"~","~~"),"*","~*"),"?","~?"),'DADOS_MELHORIAS'!$O$2:$X$113,10,FALSE),$NA146))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IFERROR(MATCH($MU147,$V$2:$V$11,0),0)</f>
        <v/>
      </c>
      <c r="NK147" s="161">
        <f>IFERROR(VLOOKUP(SUBSTITUTE(SUBSTITUTE(SUBSTITUTE($MX147,"~","~~"),"*","~*"),"?","~?"),'DADOS_MELHORIAS'!$AG$2:$AL$113,2,FALSE),"")</f>
        <v/>
      </c>
      <c r="NL147" s="161">
        <f>IFERROR(VLOOKUP(SUBSTITUTE(SUBSTITUTE(SUBSTITUTE($MY147,"~","~~"),"*","~*"),"?","~?"),'DADOS_MELHORIAS'!$AG$2:$AL$113,2,FALSE),"")</f>
        <v/>
      </c>
      <c r="NM147" s="161">
        <f>IFERROR(VLOOKUP(SUBSTITUTE(SUBSTITUTE(SUBSTITUTE($MZ147,"~","~~"),"*","~*"),"?","~?"),'DADOS_MELHORIAS'!$AG$2:$AL$113,2,FALSE),"")</f>
        <v/>
      </c>
      <c r="NN147" s="161">
        <f>IFERROR(VLOOKUP(SUBSTITUTE(SUBSTITUTE(SUBSTITUTE($NA147,"~","~~"),"*","~*"),"?","~?"),'DADOS_MELHORIAS'!$AG$2:$AL$113,2,FALSE),"")</f>
        <v/>
      </c>
      <c r="NO147" s="161">
        <f>IFERROR(VLOOKUP(SUBSTITUTE(SUBSTITUTE(SUBSTITUTE($MX147,"~","~~"),"*","~*"),"?","~?"),'DADOS_MELHORIAS'!$AG$2:$AL$113,3,FALSE),0)</f>
        <v/>
      </c>
      <c r="NP147" s="161">
        <f>IFERROR(VLOOKUP(SUBSTITUTE(SUBSTITUTE(SUBSTITUTE($MY147,"~","~~"),"*","~*"),"?","~?"),'DADOS_MELHORIAS'!$AG$2:$AL$113,3,FALSE),0)</f>
        <v/>
      </c>
      <c r="NQ147" s="161">
        <f>IFERROR(VLOOKUP(SUBSTITUTE(SUBSTITUTE(SUBSTITUTE($MZ147,"~","~~"),"*","~*"),"?","~?"),'DADOS_MELHORIAS'!$AG$2:$AL$113,3,FALSE),0)</f>
        <v/>
      </c>
      <c r="NR147" s="161">
        <f>IFERROR(VLOOKUP(SUBSTITUTE(SUBSTITUTE(SUBSTITUTE($NA147,"~","~~"),"*","~*"),"?","~?"),'DADOS_MELHORIAS'!$AG$2:$AL$113,3,FALSE),0)</f>
        <v/>
      </c>
      <c r="NS147" s="161">
        <f>IF($MS147=0,0,IF($NJ147=0,0,INDEX($X$2:$X$11,$NJ147)))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IF($NJ147=0,0,IF(INDEX($W$2:$W$11,$NJ147)="",0,IF((COUNTIF(INDEX($EL$2:$EP$13,$MO147,0),INDEX($W$2:$W$11,$NJ147))+COUNTIF(INDEX($QV$2:$QY$13,$MO147,0),INDEX($W$2:$W$11,$NJ147)))=0,1,0)))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SUBSTITUTE(SUBSTITUTE(SUBSTITUTE($MX147,"~","~~"),"*","~*"),"?","~?"),'DADOS_MELHORIAS'!$AG$2:$AL$113,4,FALSE),0)+IFERROR(VLOOKUP(SUBSTITUTE(SUBSTITUTE(SUBSTITUTE($MY147,"~","~~"),"*","~*"),"?","~?"),'DADOS_MELHORIAS'!$AG$2:$AL$113,4,FALSE),0)+IFERROR(VLOOKUP(SUBSTITUTE(SUBSTITUTE(SUBSTITUTE($MZ147,"~","~~"),"*","~*"),"?","~?"),'DADOS_MELHORIAS'!$AG$2:$AL$113,4,FALSE),0)+IFERROR(VLOOKUP(SUBSTITUTE(SUBSTITUTE(SUBSTITUTE($NA147,"~","~~"),"*","~*"),"?","~?"),'DADOS_MELHORIAS'!$AG$2:$AL$113,4,FALSE),0)</f>
        <v/>
      </c>
      <c r="OD147" s="161">
        <f>IFERROR(VLOOKUP(SUBSTITUTE(SUBSTITUTE(SUBSTITUTE($MX147,"~","~~"),"*","~*"),"?","~?"),'DADOS_MELHORIAS'!$AG$2:$AL$113,6,FALSE),0)+IFERROR(VLOOKUP(SUBSTITUTE(SUBSTITUTE(SUBSTITUTE($MY147,"~","~~"),"*","~*"),"?","~?"),'DADOS_MELHORIAS'!$AG$2:$AL$113,6,FALSE),0)+IFERROR(VLOOKUP(SUBSTITUTE(SUBSTITUTE(SUBSTITUTE($MZ147,"~","~~"),"*","~*"),"?","~?"),'DADOS_MELHORIAS'!$AG$2:$AL$113,6,FALSE),0)+IFERROR(VLOOKUP(SUBSTITUTE(SUBSTITUTE(SUBSTITUTE($NA147,"~","~~"),"*","~*"),"?","~?"),'DADOS_MELHORIAS'!$AG$2:$AL$113,6,FALSE),0)</f>
        <v/>
      </c>
      <c r="OE147" s="161">
        <f>TEXTJOIN(", ",TRUE,IF(IFERROR(VLOOKUP(SUBSTITUTE(SUBSTITUTE(SUBSTITUTE($MX147,"~","~~"),"*","~*"),"?","~?"),'DADOS_MELHORIAS'!$AG$2:$AL$113,5,FALSE),0)=1,$MX147,""),IF(IFERROR(VLOOKUP(SUBSTITUTE(SUBSTITUTE(SUBSTITUTE($MY147,"~","~~"),"*","~*"),"?","~?"),'DADOS_MELHORIAS'!$AG$2:$AL$113,5,FALSE),0)=1,$MY147,""),IF(IFERROR(VLOOKUP(SUBSTITUTE(SUBSTITUTE(SUBSTITUTE($MZ147,"~","~~"),"*","~*"),"?","~?"),'DADOS_MELHORIAS'!$AG$2:$AL$113,5,FALSE),0)=1,$MZ147,""),IF(IFERROR(VLOOKUP(SUBSTITUTE(SUBSTITUTE(SUBSTITUTE($NA147,"~","~~"),"*","~*"),"?","~?"),'DADOS_MELHORIAS'!$AG$2:$AL$113,5,FALSE),0)=1,$NA147,""))</f>
        <v/>
      </c>
      <c r="OF147" s="161">
        <f>IF($NJ147=0,0,INDEX($Y$2:$Y$11,$NJ147))</f>
        <v/>
      </c>
      <c r="OG147" s="161">
        <f>IF($NJ147=0,0,INDEX($Z$2:$Z$11,$NJ147))</f>
        <v/>
      </c>
      <c r="OH147" s="161">
        <f>IF($NJ147=0,0,INDEX($AB$2:$AB$11,$NJ147))</f>
        <v/>
      </c>
      <c r="OI147" s="161">
        <f>IFERROR(VLOOKUP(SUBSTITUTE(SUBSTITUTE(SUBSTITUTE($NB147,"~","~~"),"*","~*"),"?","~?"),'DADOS_RESTRICOES'!$M$2:$Q$54,3,FALSE),0)</f>
        <v/>
      </c>
      <c r="OJ147" s="161">
        <f>IFERROR(VLOOKUP(SUBSTITUTE(SUBSTITUTE(SUBSTITUTE($NC147,"~","~~"),"*","~*"),"?","~?"),'DADOS_RESTRICOES'!$M$2:$Q$54,3,FALSE),0)</f>
        <v/>
      </c>
      <c r="OK147" s="161">
        <f>IFERROR(VLOOKUP(SUBSTITUTE(SUBSTITUTE(SUBSTITUTE($NB147,"~","~~"),"*","~*"),"?","~?"),'DADOS_RESTRICOES'!$M$2:$Q$54,2,FALSE),"")</f>
        <v/>
      </c>
      <c r="OL147" s="161">
        <f>IFERROR(VLOOKUP(SUBSTITUTE(SUBSTITUTE(SUBSTITUTE($NC147,"~","~~"),"*","~*"),"?","~?"),'DADOS_RESTRICOES'!$M$2:$Q$54,2,FALSE),"")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f>
        <v/>
      </c>
      <c r="OT147" s="161">
        <f>COUNTIF($OI147:$OJ147,2)+$OF147</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IF($MS147=0,0,(IF(COUNTIF($RK147:$RN147,"Salto")&gt;0,1,0)+IF(COUNTIF($RK147:$RN147,"Queima")&gt;0,1,0)+IF(COUNTIF($RK147:$RN147,"Estilhaço")&gt;0,1,0))*FLOOR($PD147/2,1))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SUBSTITUTE(SUBSTITUTE(SUBSTITUTE($NB147,"~","~~"),"*","~*"),"?","~?"),'DADOS_RESTRICOES'!$M$2:$Q$54,4,FALSE),0)+IFERROR(VLOOKUP(SUBSTITUTE(SUBSTITUTE(SUBSTITUTE($NC147,"~","~~"),"*","~*"),"?","~?"),'DADOS_RESTRICOES'!$M$2:$Q$54,4,FALSE),0)&gt;1,$OK147&amp;" e "&amp;$OL147&amp;" são as duas de frequência",""),IF(AND((COUNTIF($RK147:$RN147,"Rápido")+COUNTIF($OK147:$OL147,"Rápido"))&gt;0,(COUNTIF($MX147:$NA147,"Atrasar")+COUNTIF($OK147:$OL147,"Atrasar"))&gt;0),"Rápido não entra com Atrasar",""),IF(AND((COUNTIF($RK147:$RN147,"Reação")+COUNTIF($OK147:$OL147,"Reação"))&gt;0,(COUNTIF($RK147:$RN147,"Rápido")+COUNTIF($OK147:$OL147,"Rápido"))&gt;0),"Reação não entra com Rápido",""),IF(AND((COUNTIF($RK147:$RN147,"Reação")+COUNTIF($OK147:$OL147,"Reação"))&gt;0,(COUNTIF($RK147:$RN147,"Armado")+COUNTIF($OK147:$OL147,"Armado"))&gt;0),"Reação não entra com Armado",""),IF(AND((COUNTIF($RK147:$RN147,"Reação")+COUNTIF($OK147:$OL147,"Reação"))&gt;0,(COUNTIF($MX147:$NA147,"Atrasar")+COUNTIF($OK147:$OL147,"Atrasar"))&gt;0),"Reação não entra com Atrasar",""),IF(AND((COUNTIF($RK147:$RN147,"Reação")+COUNTIF($OK147:$OL147,"Reação"))&gt;0,(COUNTIF($MX147:$NA147,"Parado")+COUNTIF($OK147:$OL147,"Parado"))&gt;0),"Reação não entra com Parado",""),IF(AND((COUNTIF($MX147:$NA147,"Atrasar")+COUNTIF($OK147:$OL147,"Atrasar"))&gt;0,(COUNTIF($MX147:$NA147,"Parado")+COUNTIF($OK147:$OL147,"Parado"))&gt;0),"Atrasar não entra com Parado",""),IF(AND((COUNTIF($RK147:$RN147,"Armado")+COUNTIF($OK147:$OL147,"Armado"))&gt;0,(COUNTIF($MX147:$NA147,"Carregar")+COUNTIF($OK147:$OL147,"Carregar"))&gt;0),"Armado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Resistência",""),IF(AND(COUNTIF($RK147:$RN147,"Inescapável")&gt;0,OR($OU147&gt;1,$OV147&gt;0)),"Inescapável não aceita outra peça",""),IF(AND($MS147&gt;0,$PD147*IF(COUNTIF($RK147:$RN147,"Remate")&gt;0,1.25,1)+$PE147&gt;4*$MS147),($PD147*IF(COUNTIF($RK147:$RN147,"Remate")&gt;0,1.25,1)+$PE147)&amp;" dados somando repetições"&amp;IF(COUNTIF($RK147:$RN147,"Remate")&gt;0," e o Remate","")&amp;": o teto da Classe "&amp;$MS147&amp;" é "&amp;4*$MS147,""))),IF(AND($MX147&lt;&gt;"",COUNTIF('DADOS_MELHORIAS'!$O$2:$O$113,SUBSTITUTE(SUBSTITUTE(SUBSTITUTE($MX147,"~","~~"),"*","~*"),"?","~?"))=0),"Melhoria não cadastrada ou com erro: "&amp;$MX147,""),IF(AND($MY147&lt;&gt;"",COUNTIF('DADOS_MELHORIAS'!$O$2:$O$113,SUBSTITUTE(SUBSTITUTE(SUBSTITUTE($MY147,"~","~~"),"*","~*"),"?","~?"))=0),"Melhoria não cadastrada ou com erro: "&amp;$MY147,""),IF(AND($MZ147&lt;&gt;"",COUNTIF('DADOS_MELHORIAS'!$O$2:$O$113,SUBSTITUTE(SUBSTITUTE(SUBSTITUTE($MZ147,"~","~~"),"*","~*"),"?","~?"))=0),"Melhoria não cadastrada ou com erro: "&amp;$MZ147,""),IF(AND($NA147&lt;&gt;"",COUNTIF('DADOS_MELHORIAS'!$O$2:$O$113,SUBSTITUTE(SUBSTITUTE(SUBSTITUTE($NA147,"~","~~"),"*","~*"),"?","~?"))=0),"Melhoria não cadastrada ou com erro: "&amp;$NA147,""),IF(AND($NB147&lt;&gt;"",COUNTIF('DADOS_RESTRICOES'!$M$2:$M$54,SUBSTITUTE(SUBSTITUTE(SUBSTITUTE($NB147,"~","~~"),"*","~*"),"?","~?"))=0),"Restrição não cadastrada ou com erro: "&amp;$NB147,""),IF(AND($NC147&lt;&gt;"",COUNTIF('DADOS_RESTRICOES'!$M$2:$M$54,SUBSTITUTE(SUBSTITUTE(SUBSTITUTE($NC147,"~","~~"),"*","~*"),"?","~?"))=0),"Restrição não cadastrada ou com erro: "&amp;$NC147,"")))</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dela",IF(COUNTIF($OK147:$OL147,"Atrasar")&gt;0,"Sua Ação Completa",IF(COUNTIF($RK147:$RN147,"Rápido")&gt;0,"Sua Bônus",IF(COUNTIF($RK147:$RN147,"Reação")&gt;0,"Sua Reação","Sua Padrão")))&amp;" + a básica dela"&amp;IF(COUNTIF($RK147:$RN147,"Reação")&gt;0," e a coletiva","")&amp;IF(COUNTIF($OK147:$OL147,"Carregar")&gt;0," · em dois turnos","")))</f>
        <v/>
      </c>
      <c r="QC147" s="161">
        <f>IF($MW147&lt;&gt;"",$MW147,IF($NJ147=0,"",INDEX($AA$2:$AA$11,$NJ147)))</f>
        <v/>
      </c>
      <c r="QD147" s="161">
        <f>IF(OR($ND147=0,$NJ147=0),"",IF(COUNTIF($RK147:$RN147,"Inescapável")&gt;0,"Automático",IF($QC147="Ataque",IF($NH147="","Ataque","Ataque "&amp;IF(($NH147+2*IF(COUNTIF($RK147:$RN147,"Precisão")&gt;0,1,0))&gt;=0,"+","−")&amp;ABS(($NH147+2*IF(COUNTIF($RK147:$RN147,"Precisão")&gt;0,1,0))))&amp;IF($OD147&gt;0," · TR"&amp;IF($NI147="",""," CD "&amp;$NI147),""),IF(LEFT($QC147,2)="TR",$QC147&amp;IF($NI147="",""," · CD "&amp;$NI147)&amp;IF(COUNTIF($RK147:$RN147,"Certeiro")&gt;0,"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COUNTIF($RK147:$RN147,"Longe")+3*COUNTIF($RK147:$RN147,"Muito Longe")</f>
        <v/>
      </c>
      <c r="QG147" s="161">
        <f>COUNTIF($RK147:$RN147,"Maior")+3*COUNTIF($RK147:$RN147,"Muito Maior")</f>
        <v/>
      </c>
      <c r="QH147" s="161">
        <f>IF($NJ147=0,0,CHOOSE(1+INDEX($AC$2:$AC$11,$NJ147),0,$QF147,$QG147,$QF147+$QG147))</f>
        <v/>
      </c>
      <c r="QI147" s="161">
        <f>IF($NJ147=0,0,CHOOSE(1+INDEX($AD$2:$AD$11,$NJ147),0,$QF147,$QG147,$QF147+$QG147))</f>
        <v/>
      </c>
      <c r="QJ147" s="161">
        <f>IF(OR($ND147=0,$NJ147=0),"",INDEX($AI$2:$AN$41,($NJ147-1)*4+IF($MS147=0,1,IF($MS147&lt;=5,2,IF($MS147=6,3,4))),1+MIN(5,$QH147))&amp;INDEX($AO$2:$AT$41,($NJ147-1)*4+IF($MS147=0,1,IF($MS147&lt;=5,2,IF($MS147=6,3,4))),1+MIN(5,$QI147))&amp;IF(INDEX($AE$2:$AE$11,$NJ147)=1,IF(COUNTIF($RK147:$RN147,"Mais Um")&gt;0," · +"&amp;COUNTIF($RK147:$RN147,"Mais Um")&amp;IF(COUNTIF($RK147:$RN147,"Mais Um")&gt;1," alvos"," alvo"),"")&amp;IF(COUNTIF($RK147:$RN147,"Rajada")&gt;0,IF($MS147=0,"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c r="RK147">
        <f>IF($MX147="","",IFERROR(VLOOKUP(SUBSTITUTE(SUBSTITUTE(SUBSTITUTE($MX147,"~","~~"),"*","~*"),"?","~?"),'DADOS_MELHORIAS'!$O$2:$X$113,10,FALSE),$MX147))</f>
        <v/>
      </c>
      <c r="RL147">
        <f>IF($MY147="","",IFERROR(VLOOKUP(SUBSTITUTE(SUBSTITUTE(SUBSTITUTE($MY147,"~","~~"),"*","~*"),"?","~?"),'DADOS_MELHORIAS'!$O$2:$X$113,10,FALSE),$MY147))</f>
        <v/>
      </c>
      <c r="RM147">
        <f>IF($MZ147="","",IFERROR(VLOOKUP(SUBSTITUTE(SUBSTITUTE(SUBSTITUTE($MZ147,"~","~~"),"*","~*"),"?","~?"),'DADOS_MELHORIAS'!$O$2:$X$113,10,FALSE),$MZ147))</f>
        <v/>
      </c>
      <c r="RN147">
        <f>IF($NA147="","",IFERROR(VLOOKUP(SUBSTITUTE(SUBSTITUTE(SUBSTITUTE($NA147,"~","~~"),"*","~*"),"?","~?"),'DADOS_MELHORIAS'!$O$2:$X$113,10,FALSE),$NA147))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IFERROR(MATCH($MU148,$V$2:$V$11,0),0)</f>
        <v/>
      </c>
      <c r="NK148" s="161">
        <f>IFERROR(VLOOKUP(SUBSTITUTE(SUBSTITUTE(SUBSTITUTE($MX148,"~","~~"),"*","~*"),"?","~?"),'DADOS_MELHORIAS'!$AG$2:$AL$113,2,FALSE),"")</f>
        <v/>
      </c>
      <c r="NL148" s="161">
        <f>IFERROR(VLOOKUP(SUBSTITUTE(SUBSTITUTE(SUBSTITUTE($MY148,"~","~~"),"*","~*"),"?","~?"),'DADOS_MELHORIAS'!$AG$2:$AL$113,2,FALSE),"")</f>
        <v/>
      </c>
      <c r="NM148" s="161">
        <f>IFERROR(VLOOKUP(SUBSTITUTE(SUBSTITUTE(SUBSTITUTE($MZ148,"~","~~"),"*","~*"),"?","~?"),'DADOS_MELHORIAS'!$AG$2:$AL$113,2,FALSE),"")</f>
        <v/>
      </c>
      <c r="NN148" s="161">
        <f>IFERROR(VLOOKUP(SUBSTITUTE(SUBSTITUTE(SUBSTITUTE($NA148,"~","~~"),"*","~*"),"?","~?"),'DADOS_MELHORIAS'!$AG$2:$AL$113,2,FALSE),"")</f>
        <v/>
      </c>
      <c r="NO148" s="161">
        <f>IFERROR(VLOOKUP(SUBSTITUTE(SUBSTITUTE(SUBSTITUTE($MX148,"~","~~"),"*","~*"),"?","~?"),'DADOS_MELHORIAS'!$AG$2:$AL$113,3,FALSE),0)</f>
        <v/>
      </c>
      <c r="NP148" s="161">
        <f>IFERROR(VLOOKUP(SUBSTITUTE(SUBSTITUTE(SUBSTITUTE($MY148,"~","~~"),"*","~*"),"?","~?"),'DADOS_MELHORIAS'!$AG$2:$AL$113,3,FALSE),0)</f>
        <v/>
      </c>
      <c r="NQ148" s="161">
        <f>IFERROR(VLOOKUP(SUBSTITUTE(SUBSTITUTE(SUBSTITUTE($MZ148,"~","~~"),"*","~*"),"?","~?"),'DADOS_MELHORIAS'!$AG$2:$AL$113,3,FALSE),0)</f>
        <v/>
      </c>
      <c r="NR148" s="161">
        <f>IFERROR(VLOOKUP(SUBSTITUTE(SUBSTITUTE(SUBSTITUTE($NA148,"~","~~"),"*","~*"),"?","~?"),'DADOS_MELHORIAS'!$AG$2:$AL$113,3,FALSE),0)</f>
        <v/>
      </c>
      <c r="NS148" s="161">
        <f>IF($MS148=0,0,IF($NJ148=0,0,INDEX($X$2:$X$11,$NJ148)))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IF($NJ148=0,0,IF(INDEX($W$2:$W$11,$NJ148)="",0,IF((COUNTIF(INDEX($EL$2:$EP$13,$MO148,0),INDEX($W$2:$W$11,$NJ148))+COUNTIF(INDEX($QV$2:$QY$13,$MO148,0),INDEX($W$2:$W$11,$NJ148)))=0,1,0)))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SUBSTITUTE(SUBSTITUTE(SUBSTITUTE($MX148,"~","~~"),"*","~*"),"?","~?"),'DADOS_MELHORIAS'!$AG$2:$AL$113,4,FALSE),0)+IFERROR(VLOOKUP(SUBSTITUTE(SUBSTITUTE(SUBSTITUTE($MY148,"~","~~"),"*","~*"),"?","~?"),'DADOS_MELHORIAS'!$AG$2:$AL$113,4,FALSE),0)+IFERROR(VLOOKUP(SUBSTITUTE(SUBSTITUTE(SUBSTITUTE($MZ148,"~","~~"),"*","~*"),"?","~?"),'DADOS_MELHORIAS'!$AG$2:$AL$113,4,FALSE),0)+IFERROR(VLOOKUP(SUBSTITUTE(SUBSTITUTE(SUBSTITUTE($NA148,"~","~~"),"*","~*"),"?","~?"),'DADOS_MELHORIAS'!$AG$2:$AL$113,4,FALSE),0)</f>
        <v/>
      </c>
      <c r="OD148" s="161">
        <f>IFERROR(VLOOKUP(SUBSTITUTE(SUBSTITUTE(SUBSTITUTE($MX148,"~","~~"),"*","~*"),"?","~?"),'DADOS_MELHORIAS'!$AG$2:$AL$113,6,FALSE),0)+IFERROR(VLOOKUP(SUBSTITUTE(SUBSTITUTE(SUBSTITUTE($MY148,"~","~~"),"*","~*"),"?","~?"),'DADOS_MELHORIAS'!$AG$2:$AL$113,6,FALSE),0)+IFERROR(VLOOKUP(SUBSTITUTE(SUBSTITUTE(SUBSTITUTE($MZ148,"~","~~"),"*","~*"),"?","~?"),'DADOS_MELHORIAS'!$AG$2:$AL$113,6,FALSE),0)+IFERROR(VLOOKUP(SUBSTITUTE(SUBSTITUTE(SUBSTITUTE($NA148,"~","~~"),"*","~*"),"?","~?"),'DADOS_MELHORIAS'!$AG$2:$AL$113,6,FALSE),0)</f>
        <v/>
      </c>
      <c r="OE148" s="161">
        <f>TEXTJOIN(", ",TRUE,IF(IFERROR(VLOOKUP(SUBSTITUTE(SUBSTITUTE(SUBSTITUTE($MX148,"~","~~"),"*","~*"),"?","~?"),'DADOS_MELHORIAS'!$AG$2:$AL$113,5,FALSE),0)=1,$MX148,""),IF(IFERROR(VLOOKUP(SUBSTITUTE(SUBSTITUTE(SUBSTITUTE($MY148,"~","~~"),"*","~*"),"?","~?"),'DADOS_MELHORIAS'!$AG$2:$AL$113,5,FALSE),0)=1,$MY148,""),IF(IFERROR(VLOOKUP(SUBSTITUTE(SUBSTITUTE(SUBSTITUTE($MZ148,"~","~~"),"*","~*"),"?","~?"),'DADOS_MELHORIAS'!$AG$2:$AL$113,5,FALSE),0)=1,$MZ148,""),IF(IFERROR(VLOOKUP(SUBSTITUTE(SUBSTITUTE(SUBSTITUTE($NA148,"~","~~"),"*","~*"),"?","~?"),'DADOS_MELHORIAS'!$AG$2:$AL$113,5,FALSE),0)=1,$NA148,""))</f>
        <v/>
      </c>
      <c r="OF148" s="161">
        <f>IF($NJ148=0,0,INDEX($Y$2:$Y$11,$NJ148))</f>
        <v/>
      </c>
      <c r="OG148" s="161">
        <f>IF($NJ148=0,0,INDEX($Z$2:$Z$11,$NJ148))</f>
        <v/>
      </c>
      <c r="OH148" s="161">
        <f>IF($NJ148=0,0,INDEX($AB$2:$AB$11,$NJ148))</f>
        <v/>
      </c>
      <c r="OI148" s="161">
        <f>IFERROR(VLOOKUP(SUBSTITUTE(SUBSTITUTE(SUBSTITUTE($NB148,"~","~~"),"*","~*"),"?","~?"),'DADOS_RESTRICOES'!$M$2:$Q$54,3,FALSE),0)</f>
        <v/>
      </c>
      <c r="OJ148" s="161">
        <f>IFERROR(VLOOKUP(SUBSTITUTE(SUBSTITUTE(SUBSTITUTE($NC148,"~","~~"),"*","~*"),"?","~?"),'DADOS_RESTRICOES'!$M$2:$Q$54,3,FALSE),0)</f>
        <v/>
      </c>
      <c r="OK148" s="161">
        <f>IFERROR(VLOOKUP(SUBSTITUTE(SUBSTITUTE(SUBSTITUTE($NB148,"~","~~"),"*","~*"),"?","~?"),'DADOS_RESTRICOES'!$M$2:$Q$54,2,FALSE),"")</f>
        <v/>
      </c>
      <c r="OL148" s="161">
        <f>IFERROR(VLOOKUP(SUBSTITUTE(SUBSTITUTE(SUBSTITUTE($NC148,"~","~~"),"*","~*"),"?","~?"),'DADOS_RESTRICOES'!$M$2:$Q$54,2,FALSE),"")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f>
        <v/>
      </c>
      <c r="OT148" s="161">
        <f>COUNTIF($OI148:$OJ148,2)+$OF148</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IF($MS148=0,0,(IF(COUNTIF($RK148:$RN148,"Salto")&gt;0,1,0)+IF(COUNTIF($RK148:$RN148,"Queima")&gt;0,1,0)+IF(COUNTIF($RK148:$RN148,"Estilhaço")&gt;0,1,0))*FLOOR($PD148/2,1))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SUBSTITUTE(SUBSTITUTE(SUBSTITUTE($NB148,"~","~~"),"*","~*"),"?","~?"),'DADOS_RESTRICOES'!$M$2:$Q$54,4,FALSE),0)+IFERROR(VLOOKUP(SUBSTITUTE(SUBSTITUTE(SUBSTITUTE($NC148,"~","~~"),"*","~*"),"?","~?"),'DADOS_RESTRICOES'!$M$2:$Q$54,4,FALSE),0)&gt;1,$OK148&amp;" e "&amp;$OL148&amp;" são as duas de frequência",""),IF(AND((COUNTIF($RK148:$RN148,"Rápido")+COUNTIF($OK148:$OL148,"Rápido"))&gt;0,(COUNTIF($MX148:$NA148,"Atrasar")+COUNTIF($OK148:$OL148,"Atrasar"))&gt;0),"Rápido não entra com Atrasar",""),IF(AND((COUNTIF($RK148:$RN148,"Reação")+COUNTIF($OK148:$OL148,"Reação"))&gt;0,(COUNTIF($RK148:$RN148,"Rápido")+COUNTIF($OK148:$OL148,"Rápido"))&gt;0),"Reação não entra com Rápido",""),IF(AND((COUNTIF($RK148:$RN148,"Reação")+COUNTIF($OK148:$OL148,"Reação"))&gt;0,(COUNTIF($RK148:$RN148,"Armado")+COUNTIF($OK148:$OL148,"Armado"))&gt;0),"Reação não entra com Armado",""),IF(AND((COUNTIF($RK148:$RN148,"Reação")+COUNTIF($OK148:$OL148,"Reação"))&gt;0,(COUNTIF($MX148:$NA148,"Atrasar")+COUNTIF($OK148:$OL148,"Atrasar"))&gt;0),"Reação não entra com Atrasar",""),IF(AND((COUNTIF($RK148:$RN148,"Reação")+COUNTIF($OK148:$OL148,"Reação"))&gt;0,(COUNTIF($MX148:$NA148,"Parado")+COUNTIF($OK148:$OL148,"Parado"))&gt;0),"Reação não entra com Parado",""),IF(AND((COUNTIF($MX148:$NA148,"Atrasar")+COUNTIF($OK148:$OL148,"Atrasar"))&gt;0,(COUNTIF($MX148:$NA148,"Parado")+COUNTIF($OK148:$OL148,"Parado"))&gt;0),"Atrasar não entra com Parado",""),IF(AND((COUNTIF($RK148:$RN148,"Armado")+COUNTIF($OK148:$OL148,"Armado"))&gt;0,(COUNTIF($MX148:$NA148,"Carregar")+COUNTIF($OK148:$OL148,"Carregar"))&gt;0),"Armado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Resistência",""),IF(AND(COUNTIF($RK148:$RN148,"Inescapável")&gt;0,OR($OU148&gt;1,$OV148&gt;0)),"Inescapável não aceita outra peça",""),IF(AND($MS148&gt;0,$PD148*IF(COUNTIF($RK148:$RN148,"Remate")&gt;0,1.25,1)+$PE148&gt;4*$MS148),($PD148*IF(COUNTIF($RK148:$RN148,"Remate")&gt;0,1.25,1)+$PE148)&amp;" dados somando repetições"&amp;IF(COUNTIF($RK148:$RN148,"Remate")&gt;0," e o Remate","")&amp;": o teto da Classe "&amp;$MS148&amp;" é "&amp;4*$MS148,""))),IF(AND($MX148&lt;&gt;"",COUNTIF('DADOS_MELHORIAS'!$O$2:$O$113,SUBSTITUTE(SUBSTITUTE(SUBSTITUTE($MX148,"~","~~"),"*","~*"),"?","~?"))=0),"Melhoria não cadastrada ou com erro: "&amp;$MX148,""),IF(AND($MY148&lt;&gt;"",COUNTIF('DADOS_MELHORIAS'!$O$2:$O$113,SUBSTITUTE(SUBSTITUTE(SUBSTITUTE($MY148,"~","~~"),"*","~*"),"?","~?"))=0),"Melhoria não cadastrada ou com erro: "&amp;$MY148,""),IF(AND($MZ148&lt;&gt;"",COUNTIF('DADOS_MELHORIAS'!$O$2:$O$113,SUBSTITUTE(SUBSTITUTE(SUBSTITUTE($MZ148,"~","~~"),"*","~*"),"?","~?"))=0),"Melhoria não cadastrada ou com erro: "&amp;$MZ148,""),IF(AND($NA148&lt;&gt;"",COUNTIF('DADOS_MELHORIAS'!$O$2:$O$113,SUBSTITUTE(SUBSTITUTE(SUBSTITUTE($NA148,"~","~~"),"*","~*"),"?","~?"))=0),"Melhoria não cadastrada ou com erro: "&amp;$NA148,""),IF(AND($NB148&lt;&gt;"",COUNTIF('DADOS_RESTRICOES'!$M$2:$M$54,SUBSTITUTE(SUBSTITUTE(SUBSTITUTE($NB148,"~","~~"),"*","~*"),"?","~?"))=0),"Restrição não cadastrada ou com erro: "&amp;$NB148,""),IF(AND($NC148&lt;&gt;"",COUNTIF('DADOS_RESTRICOES'!$M$2:$M$54,SUBSTITUTE(SUBSTITUTE(SUBSTITUTE($NC148,"~","~~"),"*","~*"),"?","~?"))=0),"Restrição não cadastrada ou com erro: "&amp;$NC148,"")))</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dela",IF(COUNTIF($OK148:$OL148,"Atrasar")&gt;0,"Sua Ação Completa",IF(COUNTIF($RK148:$RN148,"Rápido")&gt;0,"Sua Bônus",IF(COUNTIF($RK148:$RN148,"Reação")&gt;0,"Sua Reação","Sua Padrão")))&amp;" + a básica dela"&amp;IF(COUNTIF($RK148:$RN148,"Reação")&gt;0," e a coletiva","")&amp;IF(COUNTIF($OK148:$OL148,"Carregar")&gt;0," · em dois turnos","")))</f>
        <v/>
      </c>
      <c r="QC148" s="161">
        <f>IF($MW148&lt;&gt;"",$MW148,IF($NJ148=0,"",INDEX($AA$2:$AA$11,$NJ148)))</f>
        <v/>
      </c>
      <c r="QD148" s="161">
        <f>IF(OR($ND148=0,$NJ148=0),"",IF(COUNTIF($RK148:$RN148,"Inescapável")&gt;0,"Automático",IF($QC148="Ataque",IF($NH148="","Ataque","Ataque "&amp;IF(($NH148+2*IF(COUNTIF($RK148:$RN148,"Precisão")&gt;0,1,0))&gt;=0,"+","−")&amp;ABS(($NH148+2*IF(COUNTIF($RK148:$RN148,"Precisão")&gt;0,1,0))))&amp;IF($OD148&gt;0," · TR"&amp;IF($NI148="",""," CD "&amp;$NI148),""),IF(LEFT($QC148,2)="TR",$QC148&amp;IF($NI148="",""," · CD "&amp;$NI148)&amp;IF(COUNTIF($RK148:$RN148,"Certeiro")&gt;0,"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COUNTIF($RK148:$RN148,"Longe")+3*COUNTIF($RK148:$RN148,"Muito Longe")</f>
        <v/>
      </c>
      <c r="QG148" s="161">
        <f>COUNTIF($RK148:$RN148,"Maior")+3*COUNTIF($RK148:$RN148,"Muito Maior")</f>
        <v/>
      </c>
      <c r="QH148" s="161">
        <f>IF($NJ148=0,0,CHOOSE(1+INDEX($AC$2:$AC$11,$NJ148),0,$QF148,$QG148,$QF148+$QG148))</f>
        <v/>
      </c>
      <c r="QI148" s="161">
        <f>IF($NJ148=0,0,CHOOSE(1+INDEX($AD$2:$AD$11,$NJ148),0,$QF148,$QG148,$QF148+$QG148))</f>
        <v/>
      </c>
      <c r="QJ148" s="161">
        <f>IF(OR($ND148=0,$NJ148=0),"",INDEX($AI$2:$AN$41,($NJ148-1)*4+IF($MS148=0,1,IF($MS148&lt;=5,2,IF($MS148=6,3,4))),1+MIN(5,$QH148))&amp;INDEX($AO$2:$AT$41,($NJ148-1)*4+IF($MS148=0,1,IF($MS148&lt;=5,2,IF($MS148=6,3,4))),1+MIN(5,$QI148))&amp;IF(INDEX($AE$2:$AE$11,$NJ148)=1,IF(COUNTIF($RK148:$RN148,"Mais Um")&gt;0," · +"&amp;COUNTIF($RK148:$RN148,"Mais Um")&amp;IF(COUNTIF($RK148:$RN148,"Mais Um")&gt;1," alvos"," alvo"),"")&amp;IF(COUNTIF($RK148:$RN148,"Rajada")&gt;0,IF($MS148=0,"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c r="RK148">
        <f>IF($MX148="","",IFERROR(VLOOKUP(SUBSTITUTE(SUBSTITUTE(SUBSTITUTE($MX148,"~","~~"),"*","~*"),"?","~?"),'DADOS_MELHORIAS'!$O$2:$X$113,10,FALSE),$MX148))</f>
        <v/>
      </c>
      <c r="RL148">
        <f>IF($MY148="","",IFERROR(VLOOKUP(SUBSTITUTE(SUBSTITUTE(SUBSTITUTE($MY148,"~","~~"),"*","~*"),"?","~?"),'DADOS_MELHORIAS'!$O$2:$X$113,10,FALSE),$MY148))</f>
        <v/>
      </c>
      <c r="RM148">
        <f>IF($MZ148="","",IFERROR(VLOOKUP(SUBSTITUTE(SUBSTITUTE(SUBSTITUTE($MZ148,"~","~~"),"*","~*"),"?","~?"),'DADOS_MELHORIAS'!$O$2:$X$113,10,FALSE),$MZ148))</f>
        <v/>
      </c>
      <c r="RN148">
        <f>IF($NA148="","",IFERROR(VLOOKUP(SUBSTITUTE(SUBSTITUTE(SUBSTITUTE($NA148,"~","~~"),"*","~*"),"?","~?"),'DADOS_MELHORIAS'!$O$2:$X$113,10,FALSE),$NA148))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IFERROR(MATCH($MU149,$V$2:$V$11,0),0)</f>
        <v/>
      </c>
      <c r="NK149" s="161">
        <f>IFERROR(VLOOKUP(SUBSTITUTE(SUBSTITUTE(SUBSTITUTE($MX149,"~","~~"),"*","~*"),"?","~?"),'DADOS_MELHORIAS'!$AG$2:$AL$113,2,FALSE),"")</f>
        <v/>
      </c>
      <c r="NL149" s="161">
        <f>IFERROR(VLOOKUP(SUBSTITUTE(SUBSTITUTE(SUBSTITUTE($MY149,"~","~~"),"*","~*"),"?","~?"),'DADOS_MELHORIAS'!$AG$2:$AL$113,2,FALSE),"")</f>
        <v/>
      </c>
      <c r="NM149" s="161">
        <f>IFERROR(VLOOKUP(SUBSTITUTE(SUBSTITUTE(SUBSTITUTE($MZ149,"~","~~"),"*","~*"),"?","~?"),'DADOS_MELHORIAS'!$AG$2:$AL$113,2,FALSE),"")</f>
        <v/>
      </c>
      <c r="NN149" s="161">
        <f>IFERROR(VLOOKUP(SUBSTITUTE(SUBSTITUTE(SUBSTITUTE($NA149,"~","~~"),"*","~*"),"?","~?"),'DADOS_MELHORIAS'!$AG$2:$AL$113,2,FALSE),"")</f>
        <v/>
      </c>
      <c r="NO149" s="161">
        <f>IFERROR(VLOOKUP(SUBSTITUTE(SUBSTITUTE(SUBSTITUTE($MX149,"~","~~"),"*","~*"),"?","~?"),'DADOS_MELHORIAS'!$AG$2:$AL$113,3,FALSE),0)</f>
        <v/>
      </c>
      <c r="NP149" s="161">
        <f>IFERROR(VLOOKUP(SUBSTITUTE(SUBSTITUTE(SUBSTITUTE($MY149,"~","~~"),"*","~*"),"?","~?"),'DADOS_MELHORIAS'!$AG$2:$AL$113,3,FALSE),0)</f>
        <v/>
      </c>
      <c r="NQ149" s="161">
        <f>IFERROR(VLOOKUP(SUBSTITUTE(SUBSTITUTE(SUBSTITUTE($MZ149,"~","~~"),"*","~*"),"?","~?"),'DADOS_MELHORIAS'!$AG$2:$AL$113,3,FALSE),0)</f>
        <v/>
      </c>
      <c r="NR149" s="161">
        <f>IFERROR(VLOOKUP(SUBSTITUTE(SUBSTITUTE(SUBSTITUTE($NA149,"~","~~"),"*","~*"),"?","~?"),'DADOS_MELHORIAS'!$AG$2:$AL$113,3,FALSE),0)</f>
        <v/>
      </c>
      <c r="NS149" s="161">
        <f>IF($MS149=0,0,IF($NJ149=0,0,INDEX($X$2:$X$11,$NJ149)))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IF($NJ149=0,0,IF(INDEX($W$2:$W$11,$NJ149)="",0,IF((COUNTIF(INDEX($EL$2:$EP$13,$MO149,0),INDEX($W$2:$W$11,$NJ149))+COUNTIF(INDEX($QV$2:$QY$13,$MO149,0),INDEX($W$2:$W$11,$NJ149)))=0,1,0)))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SUBSTITUTE(SUBSTITUTE(SUBSTITUTE($MX149,"~","~~"),"*","~*"),"?","~?"),'DADOS_MELHORIAS'!$AG$2:$AL$113,4,FALSE),0)+IFERROR(VLOOKUP(SUBSTITUTE(SUBSTITUTE(SUBSTITUTE($MY149,"~","~~"),"*","~*"),"?","~?"),'DADOS_MELHORIAS'!$AG$2:$AL$113,4,FALSE),0)+IFERROR(VLOOKUP(SUBSTITUTE(SUBSTITUTE(SUBSTITUTE($MZ149,"~","~~"),"*","~*"),"?","~?"),'DADOS_MELHORIAS'!$AG$2:$AL$113,4,FALSE),0)+IFERROR(VLOOKUP(SUBSTITUTE(SUBSTITUTE(SUBSTITUTE($NA149,"~","~~"),"*","~*"),"?","~?"),'DADOS_MELHORIAS'!$AG$2:$AL$113,4,FALSE),0)</f>
        <v/>
      </c>
      <c r="OD149" s="161">
        <f>IFERROR(VLOOKUP(SUBSTITUTE(SUBSTITUTE(SUBSTITUTE($MX149,"~","~~"),"*","~*"),"?","~?"),'DADOS_MELHORIAS'!$AG$2:$AL$113,6,FALSE),0)+IFERROR(VLOOKUP(SUBSTITUTE(SUBSTITUTE(SUBSTITUTE($MY149,"~","~~"),"*","~*"),"?","~?"),'DADOS_MELHORIAS'!$AG$2:$AL$113,6,FALSE),0)+IFERROR(VLOOKUP(SUBSTITUTE(SUBSTITUTE(SUBSTITUTE($MZ149,"~","~~"),"*","~*"),"?","~?"),'DADOS_MELHORIAS'!$AG$2:$AL$113,6,FALSE),0)+IFERROR(VLOOKUP(SUBSTITUTE(SUBSTITUTE(SUBSTITUTE($NA149,"~","~~"),"*","~*"),"?","~?"),'DADOS_MELHORIAS'!$AG$2:$AL$113,6,FALSE),0)</f>
        <v/>
      </c>
      <c r="OE149" s="161">
        <f>TEXTJOIN(", ",TRUE,IF(IFERROR(VLOOKUP(SUBSTITUTE(SUBSTITUTE(SUBSTITUTE($MX149,"~","~~"),"*","~*"),"?","~?"),'DADOS_MELHORIAS'!$AG$2:$AL$113,5,FALSE),0)=1,$MX149,""),IF(IFERROR(VLOOKUP(SUBSTITUTE(SUBSTITUTE(SUBSTITUTE($MY149,"~","~~"),"*","~*"),"?","~?"),'DADOS_MELHORIAS'!$AG$2:$AL$113,5,FALSE),0)=1,$MY149,""),IF(IFERROR(VLOOKUP(SUBSTITUTE(SUBSTITUTE(SUBSTITUTE($MZ149,"~","~~"),"*","~*"),"?","~?"),'DADOS_MELHORIAS'!$AG$2:$AL$113,5,FALSE),0)=1,$MZ149,""),IF(IFERROR(VLOOKUP(SUBSTITUTE(SUBSTITUTE(SUBSTITUTE($NA149,"~","~~"),"*","~*"),"?","~?"),'DADOS_MELHORIAS'!$AG$2:$AL$113,5,FALSE),0)=1,$NA149,""))</f>
        <v/>
      </c>
      <c r="OF149" s="161">
        <f>IF($NJ149=0,0,INDEX($Y$2:$Y$11,$NJ149))</f>
        <v/>
      </c>
      <c r="OG149" s="161">
        <f>IF($NJ149=0,0,INDEX($Z$2:$Z$11,$NJ149))</f>
        <v/>
      </c>
      <c r="OH149" s="161">
        <f>IF($NJ149=0,0,INDEX($AB$2:$AB$11,$NJ149))</f>
        <v/>
      </c>
      <c r="OI149" s="161">
        <f>IFERROR(VLOOKUP(SUBSTITUTE(SUBSTITUTE(SUBSTITUTE($NB149,"~","~~"),"*","~*"),"?","~?"),'DADOS_RESTRICOES'!$M$2:$Q$54,3,FALSE),0)</f>
        <v/>
      </c>
      <c r="OJ149" s="161">
        <f>IFERROR(VLOOKUP(SUBSTITUTE(SUBSTITUTE(SUBSTITUTE($NC149,"~","~~"),"*","~*"),"?","~?"),'DADOS_RESTRICOES'!$M$2:$Q$54,3,FALSE),0)</f>
        <v/>
      </c>
      <c r="OK149" s="161">
        <f>IFERROR(VLOOKUP(SUBSTITUTE(SUBSTITUTE(SUBSTITUTE($NB149,"~","~~"),"*","~*"),"?","~?"),'DADOS_RESTRICOES'!$M$2:$Q$54,2,FALSE),"")</f>
        <v/>
      </c>
      <c r="OL149" s="161">
        <f>IFERROR(VLOOKUP(SUBSTITUTE(SUBSTITUTE(SUBSTITUTE($NC149,"~","~~"),"*","~*"),"?","~?"),'DADOS_RESTRICOES'!$M$2:$Q$54,2,FALSE),"")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f>
        <v/>
      </c>
      <c r="OT149" s="161">
        <f>COUNTIF($OI149:$OJ149,2)+$OF149</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IF($MS149=0,0,(IF(COUNTIF($RK149:$RN149,"Salto")&gt;0,1,0)+IF(COUNTIF($RK149:$RN149,"Queima")&gt;0,1,0)+IF(COUNTIF($RK149:$RN149,"Estilhaço")&gt;0,1,0))*FLOOR($PD149/2,1))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SUBSTITUTE(SUBSTITUTE(SUBSTITUTE($NB149,"~","~~"),"*","~*"),"?","~?"),'DADOS_RESTRICOES'!$M$2:$Q$54,4,FALSE),0)+IFERROR(VLOOKUP(SUBSTITUTE(SUBSTITUTE(SUBSTITUTE($NC149,"~","~~"),"*","~*"),"?","~?"),'DADOS_RESTRICOES'!$M$2:$Q$54,4,FALSE),0)&gt;1,$OK149&amp;" e "&amp;$OL149&amp;" são as duas de frequência",""),IF(AND((COUNTIF($RK149:$RN149,"Rápido")+COUNTIF($OK149:$OL149,"Rápido"))&gt;0,(COUNTIF($MX149:$NA149,"Atrasar")+COUNTIF($OK149:$OL149,"Atrasar"))&gt;0),"Rápido não entra com Atrasar",""),IF(AND((COUNTIF($RK149:$RN149,"Reação")+COUNTIF($OK149:$OL149,"Reação"))&gt;0,(COUNTIF($RK149:$RN149,"Rápido")+COUNTIF($OK149:$OL149,"Rápido"))&gt;0),"Reação não entra com Rápido",""),IF(AND((COUNTIF($RK149:$RN149,"Reação")+COUNTIF($OK149:$OL149,"Reação"))&gt;0,(COUNTIF($RK149:$RN149,"Armado")+COUNTIF($OK149:$OL149,"Armado"))&gt;0),"Reação não entra com Armado",""),IF(AND((COUNTIF($RK149:$RN149,"Reação")+COUNTIF($OK149:$OL149,"Reação"))&gt;0,(COUNTIF($MX149:$NA149,"Atrasar")+COUNTIF($OK149:$OL149,"Atrasar"))&gt;0),"Reação não entra com Atrasar",""),IF(AND((COUNTIF($RK149:$RN149,"Reação")+COUNTIF($OK149:$OL149,"Reação"))&gt;0,(COUNTIF($MX149:$NA149,"Parado")+COUNTIF($OK149:$OL149,"Parado"))&gt;0),"Reação não entra com Parado",""),IF(AND((COUNTIF($MX149:$NA149,"Atrasar")+COUNTIF($OK149:$OL149,"Atrasar"))&gt;0,(COUNTIF($MX149:$NA149,"Parado")+COUNTIF($OK149:$OL149,"Parado"))&gt;0),"Atrasar não entra com Parado",""),IF(AND((COUNTIF($RK149:$RN149,"Armado")+COUNTIF($OK149:$OL149,"Armado"))&gt;0,(COUNTIF($MX149:$NA149,"Carregar")+COUNTIF($OK149:$OL149,"Carregar"))&gt;0),"Armado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Resistência",""),IF(AND(COUNTIF($RK149:$RN149,"Inescapável")&gt;0,OR($OU149&gt;1,$OV149&gt;0)),"Inescapável não aceita outra peça",""),IF(AND($MS149&gt;0,$PD149*IF(COUNTIF($RK149:$RN149,"Remate")&gt;0,1.25,1)+$PE149&gt;4*$MS149),($PD149*IF(COUNTIF($RK149:$RN149,"Remate")&gt;0,1.25,1)+$PE149)&amp;" dados somando repetições"&amp;IF(COUNTIF($RK149:$RN149,"Remate")&gt;0," e o Remate","")&amp;": o teto da Classe "&amp;$MS149&amp;" é "&amp;4*$MS149,""))),IF(AND($MX149&lt;&gt;"",COUNTIF('DADOS_MELHORIAS'!$O$2:$O$113,SUBSTITUTE(SUBSTITUTE(SUBSTITUTE($MX149,"~","~~"),"*","~*"),"?","~?"))=0),"Melhoria não cadastrada ou com erro: "&amp;$MX149,""),IF(AND($MY149&lt;&gt;"",COUNTIF('DADOS_MELHORIAS'!$O$2:$O$113,SUBSTITUTE(SUBSTITUTE(SUBSTITUTE($MY149,"~","~~"),"*","~*"),"?","~?"))=0),"Melhoria não cadastrada ou com erro: "&amp;$MY149,""),IF(AND($MZ149&lt;&gt;"",COUNTIF('DADOS_MELHORIAS'!$O$2:$O$113,SUBSTITUTE(SUBSTITUTE(SUBSTITUTE($MZ149,"~","~~"),"*","~*"),"?","~?"))=0),"Melhoria não cadastrada ou com erro: "&amp;$MZ149,""),IF(AND($NA149&lt;&gt;"",COUNTIF('DADOS_MELHORIAS'!$O$2:$O$113,SUBSTITUTE(SUBSTITUTE(SUBSTITUTE($NA149,"~","~~"),"*","~*"),"?","~?"))=0),"Melhoria não cadastrada ou com erro: "&amp;$NA149,""),IF(AND($NB149&lt;&gt;"",COUNTIF('DADOS_RESTRICOES'!$M$2:$M$54,SUBSTITUTE(SUBSTITUTE(SUBSTITUTE($NB149,"~","~~"),"*","~*"),"?","~?"))=0),"Restrição não cadastrada ou com erro: "&amp;$NB149,""),IF(AND($NC149&lt;&gt;"",COUNTIF('DADOS_RESTRICOES'!$M$2:$M$54,SUBSTITUTE(SUBSTITUTE(SUBSTITUTE($NC149,"~","~~"),"*","~*"),"?","~?"))=0),"Restrição não cadastrada ou com erro: "&amp;$NC149,"")))</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dela",IF(COUNTIF($OK149:$OL149,"Atrasar")&gt;0,"Sua Ação Completa",IF(COUNTIF($RK149:$RN149,"Rápido")&gt;0,"Sua Bônus",IF(COUNTIF($RK149:$RN149,"Reação")&gt;0,"Sua Reação","Sua Padrão")))&amp;" + a básica dela"&amp;IF(COUNTIF($RK149:$RN149,"Reação")&gt;0," e a coletiva","")&amp;IF(COUNTIF($OK149:$OL149,"Carregar")&gt;0," · em dois turnos","")))</f>
        <v/>
      </c>
      <c r="QC149" s="161">
        <f>IF($MW149&lt;&gt;"",$MW149,IF($NJ149=0,"",INDEX($AA$2:$AA$11,$NJ149)))</f>
        <v/>
      </c>
      <c r="QD149" s="161">
        <f>IF(OR($ND149=0,$NJ149=0),"",IF(COUNTIF($RK149:$RN149,"Inescapável")&gt;0,"Automático",IF($QC149="Ataque",IF($NH149="","Ataque","Ataque "&amp;IF(($NH149+2*IF(COUNTIF($RK149:$RN149,"Precisão")&gt;0,1,0))&gt;=0,"+","−")&amp;ABS(($NH149+2*IF(COUNTIF($RK149:$RN149,"Precisão")&gt;0,1,0))))&amp;IF($OD149&gt;0," · TR"&amp;IF($NI149="",""," CD "&amp;$NI149),""),IF(LEFT($QC149,2)="TR",$QC149&amp;IF($NI149="",""," · CD "&amp;$NI149)&amp;IF(COUNTIF($RK149:$RN149,"Certeiro")&gt;0,"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COUNTIF($RK149:$RN149,"Longe")+3*COUNTIF($RK149:$RN149,"Muito Longe")</f>
        <v/>
      </c>
      <c r="QG149" s="161">
        <f>COUNTIF($RK149:$RN149,"Maior")+3*COUNTIF($RK149:$RN149,"Muito Maior")</f>
        <v/>
      </c>
      <c r="QH149" s="161">
        <f>IF($NJ149=0,0,CHOOSE(1+INDEX($AC$2:$AC$11,$NJ149),0,$QF149,$QG149,$QF149+$QG149))</f>
        <v/>
      </c>
      <c r="QI149" s="161">
        <f>IF($NJ149=0,0,CHOOSE(1+INDEX($AD$2:$AD$11,$NJ149),0,$QF149,$QG149,$QF149+$QG149))</f>
        <v/>
      </c>
      <c r="QJ149" s="161">
        <f>IF(OR($ND149=0,$NJ149=0),"",INDEX($AI$2:$AN$41,($NJ149-1)*4+IF($MS149=0,1,IF($MS149&lt;=5,2,IF($MS149=6,3,4))),1+MIN(5,$QH149))&amp;INDEX($AO$2:$AT$41,($NJ149-1)*4+IF($MS149=0,1,IF($MS149&lt;=5,2,IF($MS149=6,3,4))),1+MIN(5,$QI149))&amp;IF(INDEX($AE$2:$AE$11,$NJ149)=1,IF(COUNTIF($RK149:$RN149,"Mais Um")&gt;0," · +"&amp;COUNTIF($RK149:$RN149,"Mais Um")&amp;IF(COUNTIF($RK149:$RN149,"Mais Um")&gt;1," alvos"," alvo"),"")&amp;IF(COUNTIF($RK149:$RN149,"Rajada")&gt;0,IF($MS149=0,"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c r="RK149">
        <f>IF($MX149="","",IFERROR(VLOOKUP(SUBSTITUTE(SUBSTITUTE(SUBSTITUTE($MX149,"~","~~"),"*","~*"),"?","~?"),'DADOS_MELHORIAS'!$O$2:$X$113,10,FALSE),$MX149))</f>
        <v/>
      </c>
      <c r="RL149">
        <f>IF($MY149="","",IFERROR(VLOOKUP(SUBSTITUTE(SUBSTITUTE(SUBSTITUTE($MY149,"~","~~"),"*","~*"),"?","~?"),'DADOS_MELHORIAS'!$O$2:$X$113,10,FALSE),$MY149))</f>
        <v/>
      </c>
      <c r="RM149">
        <f>IF($MZ149="","",IFERROR(VLOOKUP(SUBSTITUTE(SUBSTITUTE(SUBSTITUTE($MZ149,"~","~~"),"*","~*"),"?","~?"),'DADOS_MELHORIAS'!$O$2:$X$113,10,FALSE),$MZ149))</f>
        <v/>
      </c>
      <c r="RN149">
        <f>IF($NA149="","",IFERROR(VLOOKUP(SUBSTITUTE(SUBSTITUTE(SUBSTITUTE($NA149,"~","~~"),"*","~*"),"?","~?"),'DADOS_MELHORIAS'!$O$2:$X$113,10,FALSE),$NA149))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IFERROR(MATCH($MU150,$V$2:$V$11,0),0)</f>
        <v/>
      </c>
      <c r="NK150" s="161">
        <f>IFERROR(VLOOKUP(SUBSTITUTE(SUBSTITUTE(SUBSTITUTE($MX150,"~","~~"),"*","~*"),"?","~?"),'DADOS_MELHORIAS'!$AG$2:$AL$113,2,FALSE),"")</f>
        <v/>
      </c>
      <c r="NL150" s="161">
        <f>IFERROR(VLOOKUP(SUBSTITUTE(SUBSTITUTE(SUBSTITUTE($MY150,"~","~~"),"*","~*"),"?","~?"),'DADOS_MELHORIAS'!$AG$2:$AL$113,2,FALSE),"")</f>
        <v/>
      </c>
      <c r="NM150" s="161">
        <f>IFERROR(VLOOKUP(SUBSTITUTE(SUBSTITUTE(SUBSTITUTE($MZ150,"~","~~"),"*","~*"),"?","~?"),'DADOS_MELHORIAS'!$AG$2:$AL$113,2,FALSE),"")</f>
        <v/>
      </c>
      <c r="NN150" s="161">
        <f>IFERROR(VLOOKUP(SUBSTITUTE(SUBSTITUTE(SUBSTITUTE($NA150,"~","~~"),"*","~*"),"?","~?"),'DADOS_MELHORIAS'!$AG$2:$AL$113,2,FALSE),"")</f>
        <v/>
      </c>
      <c r="NO150" s="161">
        <f>IFERROR(VLOOKUP(SUBSTITUTE(SUBSTITUTE(SUBSTITUTE($MX150,"~","~~"),"*","~*"),"?","~?"),'DADOS_MELHORIAS'!$AG$2:$AL$113,3,FALSE),0)</f>
        <v/>
      </c>
      <c r="NP150" s="161">
        <f>IFERROR(VLOOKUP(SUBSTITUTE(SUBSTITUTE(SUBSTITUTE($MY150,"~","~~"),"*","~*"),"?","~?"),'DADOS_MELHORIAS'!$AG$2:$AL$113,3,FALSE),0)</f>
        <v/>
      </c>
      <c r="NQ150" s="161">
        <f>IFERROR(VLOOKUP(SUBSTITUTE(SUBSTITUTE(SUBSTITUTE($MZ150,"~","~~"),"*","~*"),"?","~?"),'DADOS_MELHORIAS'!$AG$2:$AL$113,3,FALSE),0)</f>
        <v/>
      </c>
      <c r="NR150" s="161">
        <f>IFERROR(VLOOKUP(SUBSTITUTE(SUBSTITUTE(SUBSTITUTE($NA150,"~","~~"),"*","~*"),"?","~?"),'DADOS_MELHORIAS'!$AG$2:$AL$113,3,FALSE),0)</f>
        <v/>
      </c>
      <c r="NS150" s="161">
        <f>IF($MS150=0,0,IF($NJ150=0,0,INDEX($X$2:$X$11,$NJ150)))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IF($NJ150=0,0,IF(INDEX($W$2:$W$11,$NJ150)="",0,IF((COUNTIF(INDEX($EL$2:$EP$13,$MO150,0),INDEX($W$2:$W$11,$NJ150))+COUNTIF(INDEX($QV$2:$QY$13,$MO150,0),INDEX($W$2:$W$11,$NJ150)))=0,1,0)))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SUBSTITUTE(SUBSTITUTE(SUBSTITUTE($MX150,"~","~~"),"*","~*"),"?","~?"),'DADOS_MELHORIAS'!$AG$2:$AL$113,4,FALSE),0)+IFERROR(VLOOKUP(SUBSTITUTE(SUBSTITUTE(SUBSTITUTE($MY150,"~","~~"),"*","~*"),"?","~?"),'DADOS_MELHORIAS'!$AG$2:$AL$113,4,FALSE),0)+IFERROR(VLOOKUP(SUBSTITUTE(SUBSTITUTE(SUBSTITUTE($MZ150,"~","~~"),"*","~*"),"?","~?"),'DADOS_MELHORIAS'!$AG$2:$AL$113,4,FALSE),0)+IFERROR(VLOOKUP(SUBSTITUTE(SUBSTITUTE(SUBSTITUTE($NA150,"~","~~"),"*","~*"),"?","~?"),'DADOS_MELHORIAS'!$AG$2:$AL$113,4,FALSE),0)</f>
        <v/>
      </c>
      <c r="OD150" s="161">
        <f>IFERROR(VLOOKUP(SUBSTITUTE(SUBSTITUTE(SUBSTITUTE($MX150,"~","~~"),"*","~*"),"?","~?"),'DADOS_MELHORIAS'!$AG$2:$AL$113,6,FALSE),0)+IFERROR(VLOOKUP(SUBSTITUTE(SUBSTITUTE(SUBSTITUTE($MY150,"~","~~"),"*","~*"),"?","~?"),'DADOS_MELHORIAS'!$AG$2:$AL$113,6,FALSE),0)+IFERROR(VLOOKUP(SUBSTITUTE(SUBSTITUTE(SUBSTITUTE($MZ150,"~","~~"),"*","~*"),"?","~?"),'DADOS_MELHORIAS'!$AG$2:$AL$113,6,FALSE),0)+IFERROR(VLOOKUP(SUBSTITUTE(SUBSTITUTE(SUBSTITUTE($NA150,"~","~~"),"*","~*"),"?","~?"),'DADOS_MELHORIAS'!$AG$2:$AL$113,6,FALSE),0)</f>
        <v/>
      </c>
      <c r="OE150" s="161">
        <f>TEXTJOIN(", ",TRUE,IF(IFERROR(VLOOKUP(SUBSTITUTE(SUBSTITUTE(SUBSTITUTE($MX150,"~","~~"),"*","~*"),"?","~?"),'DADOS_MELHORIAS'!$AG$2:$AL$113,5,FALSE),0)=1,$MX150,""),IF(IFERROR(VLOOKUP(SUBSTITUTE(SUBSTITUTE(SUBSTITUTE($MY150,"~","~~"),"*","~*"),"?","~?"),'DADOS_MELHORIAS'!$AG$2:$AL$113,5,FALSE),0)=1,$MY150,""),IF(IFERROR(VLOOKUP(SUBSTITUTE(SUBSTITUTE(SUBSTITUTE($MZ150,"~","~~"),"*","~*"),"?","~?"),'DADOS_MELHORIAS'!$AG$2:$AL$113,5,FALSE),0)=1,$MZ150,""),IF(IFERROR(VLOOKUP(SUBSTITUTE(SUBSTITUTE(SUBSTITUTE($NA150,"~","~~"),"*","~*"),"?","~?"),'DADOS_MELHORIAS'!$AG$2:$AL$113,5,FALSE),0)=1,$NA150,""))</f>
        <v/>
      </c>
      <c r="OF150" s="161">
        <f>IF($NJ150=0,0,INDEX($Y$2:$Y$11,$NJ150))</f>
        <v/>
      </c>
      <c r="OG150" s="161">
        <f>IF($NJ150=0,0,INDEX($Z$2:$Z$11,$NJ150))</f>
        <v/>
      </c>
      <c r="OH150" s="161">
        <f>IF($NJ150=0,0,INDEX($AB$2:$AB$11,$NJ150))</f>
        <v/>
      </c>
      <c r="OI150" s="161">
        <f>IFERROR(VLOOKUP(SUBSTITUTE(SUBSTITUTE(SUBSTITUTE($NB150,"~","~~"),"*","~*"),"?","~?"),'DADOS_RESTRICOES'!$M$2:$Q$54,3,FALSE),0)</f>
        <v/>
      </c>
      <c r="OJ150" s="161">
        <f>IFERROR(VLOOKUP(SUBSTITUTE(SUBSTITUTE(SUBSTITUTE($NC150,"~","~~"),"*","~*"),"?","~?"),'DADOS_RESTRICOES'!$M$2:$Q$54,3,FALSE),0)</f>
        <v/>
      </c>
      <c r="OK150" s="161">
        <f>IFERROR(VLOOKUP(SUBSTITUTE(SUBSTITUTE(SUBSTITUTE($NB150,"~","~~"),"*","~*"),"?","~?"),'DADOS_RESTRICOES'!$M$2:$Q$54,2,FALSE),"")</f>
        <v/>
      </c>
      <c r="OL150" s="161">
        <f>IFERROR(VLOOKUP(SUBSTITUTE(SUBSTITUTE(SUBSTITUTE($NC150,"~","~~"),"*","~*"),"?","~?"),'DADOS_RESTRICOES'!$M$2:$Q$54,2,FALSE),"")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f>
        <v/>
      </c>
      <c r="OT150" s="161">
        <f>COUNTIF($OI150:$OJ150,2)+$OF150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IF($MS150=0,0,(IF(COUNTIF($RK150:$RN150,"Salto")&gt;0,1,0)+IF(COUNTIF($RK150:$RN150,"Queima")&gt;0,1,0)+IF(COUNTIF($RK150:$RN150,"Estilhaço")&gt;0,1,0))*FLOOR($PD150/2,1))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SUBSTITUTE(SUBSTITUTE(SUBSTITUTE($NB150,"~","~~"),"*","~*"),"?","~?"),'DADOS_RESTRICOES'!$M$2:$Q$54,4,FALSE),0)+IFERROR(VLOOKUP(SUBSTITUTE(SUBSTITUTE(SUBSTITUTE($NC150,"~","~~"),"*","~*"),"?","~?"),'DADOS_RESTRICOES'!$M$2:$Q$54,4,FALSE),0)&gt;1,$OK150&amp;" e "&amp;$OL150&amp;" são as duas de frequência",""),IF(AND((COUNTIF($RK150:$RN150,"Rápido")+COUNTIF($OK150:$OL150,"Rápido"))&gt;0,(COUNTIF($MX150:$NA150,"Atrasar")+COUNTIF($OK150:$OL150,"Atrasar"))&gt;0),"Rápido não entra com Atrasar",""),IF(AND((COUNTIF($RK150:$RN150,"Reação")+COUNTIF($OK150:$OL150,"Reação"))&gt;0,(COUNTIF($RK150:$RN150,"Rápido")+COUNTIF($OK150:$OL150,"Rápido"))&gt;0),"Reação não entra com Rápido",""),IF(AND((COUNTIF($RK150:$RN150,"Reação")+COUNTIF($OK150:$OL150,"Reação"))&gt;0,(COUNTIF($RK150:$RN150,"Armado")+COUNTIF($OK150:$OL150,"Armado"))&gt;0),"Reação não entra com Armado",""),IF(AND((COUNTIF($RK150:$RN150,"Reação")+COUNTIF($OK150:$OL150,"Reação"))&gt;0,(COUNTIF($MX150:$NA150,"Atrasar")+COUNTIF($OK150:$OL150,"Atrasar"))&gt;0),"Reação não entra com Atrasar",""),IF(AND((COUNTIF($RK150:$RN150,"Reação")+COUNTIF($OK150:$OL150,"Reação"))&gt;0,(COUNTIF($MX150:$NA150,"Parado")+COUNTIF($OK150:$OL150,"Parado"))&gt;0),"Reação não entra com Parado",""),IF(AND((COUNTIF($MX150:$NA150,"Atrasar")+COUNTIF($OK150:$OL150,"Atrasar"))&gt;0,(COUNTIF($MX150:$NA150,"Parado")+COUNTIF($OK150:$OL150,"Parado"))&gt;0),"Atrasar não entra com Parado",""),IF(AND((COUNTIF($RK150:$RN150,"Armado")+COUNTIF($OK150:$OL150,"Armado"))&gt;0,(COUNTIF($MX150:$NA150,"Carregar")+COUNTIF($OK150:$OL150,"Carregar"))&gt;0),"Armado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Resistência",""),IF(AND(COUNTIF($RK150:$RN150,"Inescapável")&gt;0,OR($OU150&gt;1,$OV150&gt;0)),"Inescapável não aceita outra peça",""),IF(AND($MS150&gt;0,$PD150*IF(COUNTIF($RK150:$RN150,"Remate")&gt;0,1.25,1)+$PE150&gt;4*$MS150),($PD150*IF(COUNTIF($RK150:$RN150,"Remate")&gt;0,1.25,1)+$PE150)&amp;" dados somando repetições"&amp;IF(COUNTIF($RK150:$RN150,"Remate")&gt;0," e o Remate","")&amp;": o teto da Classe "&amp;$MS150&amp;" é "&amp;4*$MS150,""))),IF(AND($MX150&lt;&gt;"",COUNTIF('DADOS_MELHORIAS'!$O$2:$O$113,SUBSTITUTE(SUBSTITUTE(SUBSTITUTE($MX150,"~","~~"),"*","~*"),"?","~?"))=0),"Melhoria não cadastrada ou com erro: "&amp;$MX150,""),IF(AND($MY150&lt;&gt;"",COUNTIF('DADOS_MELHORIAS'!$O$2:$O$113,SUBSTITUTE(SUBSTITUTE(SUBSTITUTE($MY150,"~","~~"),"*","~*"),"?","~?"))=0),"Melhoria não cadastrada ou com erro: "&amp;$MY150,""),IF(AND($MZ150&lt;&gt;"",COUNTIF('DADOS_MELHORIAS'!$O$2:$O$113,SUBSTITUTE(SUBSTITUTE(SUBSTITUTE($MZ150,"~","~~"),"*","~*"),"?","~?"))=0),"Melhoria não cadastrada ou com erro: "&amp;$MZ150,""),IF(AND($NA150&lt;&gt;"",COUNTIF('DADOS_MELHORIAS'!$O$2:$O$113,SUBSTITUTE(SUBSTITUTE(SUBSTITUTE($NA150,"~","~~"),"*","~*"),"?","~?"))=0),"Melhoria não cadastrada ou com erro: "&amp;$NA150,""),IF(AND($NB150&lt;&gt;"",COUNTIF('DADOS_RESTRICOES'!$M$2:$M$54,SUBSTITUTE(SUBSTITUTE(SUBSTITUTE($NB150,"~","~~"),"*","~*"),"?","~?"))=0),"Restrição não cadastrada ou com erro: "&amp;$NB150,""),IF(AND($NC150&lt;&gt;"",COUNTIF('DADOS_RESTRICOES'!$M$2:$M$54,SUBSTITUTE(SUBSTITUTE(SUBSTITUTE($NC150,"~","~~"),"*","~*"),"?","~?"))=0),"Restrição não cadastrada ou com erro: "&amp;$NC150,"")))</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dela",IF(COUNTIF($OK150:$OL150,"Atrasar")&gt;0,"Sua Ação Completa",IF(COUNTIF($RK150:$RN150,"Rápido")&gt;0,"Sua Bônus",IF(COUNTIF($RK150:$RN150,"Reação")&gt;0,"Sua Reação","Sua Padrão")))&amp;" + a básica dela"&amp;IF(COUNTIF($RK150:$RN150,"Reação")&gt;0," e a coletiva","")&amp;IF(COUNTIF($OK150:$OL150,"Carregar")&gt;0," · em dois turnos","")))</f>
        <v/>
      </c>
      <c r="QC150" s="161">
        <f>IF($MW150&lt;&gt;"",$MW150,IF($NJ150=0,"",INDEX($AA$2:$AA$11,$NJ150)))</f>
        <v/>
      </c>
      <c r="QD150" s="161">
        <f>IF(OR($ND150=0,$NJ150=0),"",IF(COUNTIF($RK150:$RN150,"Inescapável")&gt;0,"Automático",IF($QC150="Ataque",IF($NH150="","Ataque","Ataque "&amp;IF(($NH150+2*IF(COUNTIF($RK150:$RN150,"Precisão")&gt;0,1,0))&gt;=0,"+","−")&amp;ABS(($NH150+2*IF(COUNTIF($RK150:$RN150,"Precisão")&gt;0,1,0))))&amp;IF($OD150&gt;0," · TR"&amp;IF($NI150="",""," CD "&amp;$NI150),""),IF(LEFT($QC150,2)="TR",$QC150&amp;IF($NI150="",""," · CD "&amp;$NI150)&amp;IF(COUNTIF($RK150:$RN150,"Certeiro")&gt;0,"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COUNTIF($RK150:$RN150,"Longe")+3*COUNTIF($RK150:$RN150,"Muito Longe")</f>
        <v/>
      </c>
      <c r="QG150" s="161">
        <f>COUNTIF($RK150:$RN150,"Maior")+3*COUNTIF($RK150:$RN150,"Muito Maior")</f>
        <v/>
      </c>
      <c r="QH150" s="161">
        <f>IF($NJ150=0,0,CHOOSE(1+INDEX($AC$2:$AC$11,$NJ150),0,$QF150,$QG150,$QF150+$QG150))</f>
        <v/>
      </c>
      <c r="QI150" s="161">
        <f>IF($NJ150=0,0,CHOOSE(1+INDEX($AD$2:$AD$11,$NJ150),0,$QF150,$QG150,$QF150+$QG150))</f>
        <v/>
      </c>
      <c r="QJ150" s="161">
        <f>IF(OR($ND150=0,$NJ150=0),"",INDEX($AI$2:$AN$41,($NJ150-1)*4+IF($MS150=0,1,IF($MS150&lt;=5,2,IF($MS150=6,3,4))),1+MIN(5,$QH150))&amp;INDEX($AO$2:$AT$41,($NJ150-1)*4+IF($MS150=0,1,IF($MS150&lt;=5,2,IF($MS150=6,3,4))),1+MIN(5,$QI150))&amp;IF(INDEX($AE$2:$AE$11,$NJ150)=1,IF(COUNTIF($RK150:$RN150,"Mais Um")&gt;0," · +"&amp;COUNTIF($RK150:$RN150,"Mais Um")&amp;IF(COUNTIF($RK150:$RN150,"Mais Um")&gt;1," alvos"," alvo"),"")&amp;IF(COUNTIF($RK150:$RN150,"Rajada")&gt;0,IF($MS150=0,"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c r="RK150">
        <f>IF($MX150="","",IFERROR(VLOOKUP(SUBSTITUTE(SUBSTITUTE(SUBSTITUTE($MX150,"~","~~"),"*","~*"),"?","~?"),'DADOS_MELHORIAS'!$O$2:$X$113,10,FALSE),$MX150))</f>
        <v/>
      </c>
      <c r="RL150">
        <f>IF($MY150="","",IFERROR(VLOOKUP(SUBSTITUTE(SUBSTITUTE(SUBSTITUTE($MY150,"~","~~"),"*","~*"),"?","~?"),'DADOS_MELHORIAS'!$O$2:$X$113,10,FALSE),$MY150))</f>
        <v/>
      </c>
      <c r="RM150">
        <f>IF($MZ150="","",IFERROR(VLOOKUP(SUBSTITUTE(SUBSTITUTE(SUBSTITUTE($MZ150,"~","~~"),"*","~*"),"?","~?"),'DADOS_MELHORIAS'!$O$2:$X$113,10,FALSE),$MZ150))</f>
        <v/>
      </c>
      <c r="RN150">
        <f>IF($NA150="","",IFERROR(VLOOKUP(SUBSTITUTE(SUBSTITUTE(SUBSTITUTE($NA150,"~","~~"),"*","~*"),"?","~?"),'DADOS_MELHORIAS'!$O$2:$X$113,10,FALSE),$NA150))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IFERROR(MATCH($MU151,$V$2:$V$11,0),0)</f>
        <v/>
      </c>
      <c r="NK151" s="161">
        <f>IFERROR(VLOOKUP(SUBSTITUTE(SUBSTITUTE(SUBSTITUTE($MX151,"~","~~"),"*","~*"),"?","~?"),'DADOS_MELHORIAS'!$AG$2:$AL$113,2,FALSE),"")</f>
        <v/>
      </c>
      <c r="NL151" s="161">
        <f>IFERROR(VLOOKUP(SUBSTITUTE(SUBSTITUTE(SUBSTITUTE($MY151,"~","~~"),"*","~*"),"?","~?"),'DADOS_MELHORIAS'!$AG$2:$AL$113,2,FALSE),"")</f>
        <v/>
      </c>
      <c r="NM151" s="161">
        <f>IFERROR(VLOOKUP(SUBSTITUTE(SUBSTITUTE(SUBSTITUTE($MZ151,"~","~~"),"*","~*"),"?","~?"),'DADOS_MELHORIAS'!$AG$2:$AL$113,2,FALSE),"")</f>
        <v/>
      </c>
      <c r="NN151" s="161">
        <f>IFERROR(VLOOKUP(SUBSTITUTE(SUBSTITUTE(SUBSTITUTE($NA151,"~","~~"),"*","~*"),"?","~?"),'DADOS_MELHORIAS'!$AG$2:$AL$113,2,FALSE),"")</f>
        <v/>
      </c>
      <c r="NO151" s="161">
        <f>IFERROR(VLOOKUP(SUBSTITUTE(SUBSTITUTE(SUBSTITUTE($MX151,"~","~~"),"*","~*"),"?","~?"),'DADOS_MELHORIAS'!$AG$2:$AL$113,3,FALSE),0)</f>
        <v/>
      </c>
      <c r="NP151" s="161">
        <f>IFERROR(VLOOKUP(SUBSTITUTE(SUBSTITUTE(SUBSTITUTE($MY151,"~","~~"),"*","~*"),"?","~?"),'DADOS_MELHORIAS'!$AG$2:$AL$113,3,FALSE),0)</f>
        <v/>
      </c>
      <c r="NQ151" s="161">
        <f>IFERROR(VLOOKUP(SUBSTITUTE(SUBSTITUTE(SUBSTITUTE($MZ151,"~","~~"),"*","~*"),"?","~?"),'DADOS_MELHORIAS'!$AG$2:$AL$113,3,FALSE),0)</f>
        <v/>
      </c>
      <c r="NR151" s="161">
        <f>IFERROR(VLOOKUP(SUBSTITUTE(SUBSTITUTE(SUBSTITUTE($NA151,"~","~~"),"*","~*"),"?","~?"),'DADOS_MELHORIAS'!$AG$2:$AL$113,3,FALSE),0)</f>
        <v/>
      </c>
      <c r="NS151" s="161">
        <f>IF($MS151=0,0,IF($NJ151=0,0,INDEX($X$2:$X$11,$NJ151)))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IF($NJ151=0,0,IF(INDEX($W$2:$W$11,$NJ151)="",0,IF((COUNTIF(INDEX($EL$2:$EP$13,$MO151,0),INDEX($W$2:$W$11,$NJ151))+COUNTIF(INDEX($QV$2:$QY$13,$MO151,0),INDEX($W$2:$W$11,$NJ151)))=0,1,0)))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SUBSTITUTE(SUBSTITUTE(SUBSTITUTE($MX151,"~","~~"),"*","~*"),"?","~?"),'DADOS_MELHORIAS'!$AG$2:$AL$113,4,FALSE),0)+IFERROR(VLOOKUP(SUBSTITUTE(SUBSTITUTE(SUBSTITUTE($MY151,"~","~~"),"*","~*"),"?","~?"),'DADOS_MELHORIAS'!$AG$2:$AL$113,4,FALSE),0)+IFERROR(VLOOKUP(SUBSTITUTE(SUBSTITUTE(SUBSTITUTE($MZ151,"~","~~"),"*","~*"),"?","~?"),'DADOS_MELHORIAS'!$AG$2:$AL$113,4,FALSE),0)+IFERROR(VLOOKUP(SUBSTITUTE(SUBSTITUTE(SUBSTITUTE($NA151,"~","~~"),"*","~*"),"?","~?"),'DADOS_MELHORIAS'!$AG$2:$AL$113,4,FALSE),0)</f>
        <v/>
      </c>
      <c r="OD151" s="161">
        <f>IFERROR(VLOOKUP(SUBSTITUTE(SUBSTITUTE(SUBSTITUTE($MX151,"~","~~"),"*","~*"),"?","~?"),'DADOS_MELHORIAS'!$AG$2:$AL$113,6,FALSE),0)+IFERROR(VLOOKUP(SUBSTITUTE(SUBSTITUTE(SUBSTITUTE($MY151,"~","~~"),"*","~*"),"?","~?"),'DADOS_MELHORIAS'!$AG$2:$AL$113,6,FALSE),0)+IFERROR(VLOOKUP(SUBSTITUTE(SUBSTITUTE(SUBSTITUTE($MZ151,"~","~~"),"*","~*"),"?","~?"),'DADOS_MELHORIAS'!$AG$2:$AL$113,6,FALSE),0)+IFERROR(VLOOKUP(SUBSTITUTE(SUBSTITUTE(SUBSTITUTE($NA151,"~","~~"),"*","~*"),"?","~?"),'DADOS_MELHORIAS'!$AG$2:$AL$113,6,FALSE),0)</f>
        <v/>
      </c>
      <c r="OE151" s="161">
        <f>TEXTJOIN(", ",TRUE,IF(IFERROR(VLOOKUP(SUBSTITUTE(SUBSTITUTE(SUBSTITUTE($MX151,"~","~~"),"*","~*"),"?","~?"),'DADOS_MELHORIAS'!$AG$2:$AL$113,5,FALSE),0)=1,$MX151,""),IF(IFERROR(VLOOKUP(SUBSTITUTE(SUBSTITUTE(SUBSTITUTE($MY151,"~","~~"),"*","~*"),"?","~?"),'DADOS_MELHORIAS'!$AG$2:$AL$113,5,FALSE),0)=1,$MY151,""),IF(IFERROR(VLOOKUP(SUBSTITUTE(SUBSTITUTE(SUBSTITUTE($MZ151,"~","~~"),"*","~*"),"?","~?"),'DADOS_MELHORIAS'!$AG$2:$AL$113,5,FALSE),0)=1,$MZ151,""),IF(IFERROR(VLOOKUP(SUBSTITUTE(SUBSTITUTE(SUBSTITUTE($NA151,"~","~~"),"*","~*"),"?","~?"),'DADOS_MELHORIAS'!$AG$2:$AL$113,5,FALSE),0)=1,$NA151,""))</f>
        <v/>
      </c>
      <c r="OF151" s="161">
        <f>IF($NJ151=0,0,INDEX($Y$2:$Y$11,$NJ151))</f>
        <v/>
      </c>
      <c r="OG151" s="161">
        <f>IF($NJ151=0,0,INDEX($Z$2:$Z$11,$NJ151))</f>
        <v/>
      </c>
      <c r="OH151" s="161">
        <f>IF($NJ151=0,0,INDEX($AB$2:$AB$11,$NJ151))</f>
        <v/>
      </c>
      <c r="OI151" s="161">
        <f>IFERROR(VLOOKUP(SUBSTITUTE(SUBSTITUTE(SUBSTITUTE($NB151,"~","~~"),"*","~*"),"?","~?"),'DADOS_RESTRICOES'!$M$2:$Q$54,3,FALSE),0)</f>
        <v/>
      </c>
      <c r="OJ151" s="161">
        <f>IFERROR(VLOOKUP(SUBSTITUTE(SUBSTITUTE(SUBSTITUTE($NC151,"~","~~"),"*","~*"),"?","~?"),'DADOS_RESTRICOES'!$M$2:$Q$54,3,FALSE),0)</f>
        <v/>
      </c>
      <c r="OK151" s="161">
        <f>IFERROR(VLOOKUP(SUBSTITUTE(SUBSTITUTE(SUBSTITUTE($NB151,"~","~~"),"*","~*"),"?","~?"),'DADOS_RESTRICOES'!$M$2:$Q$54,2,FALSE),"")</f>
        <v/>
      </c>
      <c r="OL151" s="161">
        <f>IFERROR(VLOOKUP(SUBSTITUTE(SUBSTITUTE(SUBSTITUTE($NC151,"~","~~"),"*","~*"),"?","~?"),'DADOS_RESTRICOES'!$M$2:$Q$54,2,FALSE),"")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f>
        <v/>
      </c>
      <c r="OT151" s="161">
        <f>COUNTIF($OI151:$OJ151,2)+$OF151</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IF($MS151=0,0,(IF(COUNTIF($RK151:$RN151,"Salto")&gt;0,1,0)+IF(COUNTIF($RK151:$RN151,"Queima")&gt;0,1,0)+IF(COUNTIF($RK151:$RN151,"Estilhaço")&gt;0,1,0))*FLOOR($PD151/2,1))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SUBSTITUTE(SUBSTITUTE(SUBSTITUTE($NB151,"~","~~"),"*","~*"),"?","~?"),'DADOS_RESTRICOES'!$M$2:$Q$54,4,FALSE),0)+IFERROR(VLOOKUP(SUBSTITUTE(SUBSTITUTE(SUBSTITUTE($NC151,"~","~~"),"*","~*"),"?","~?"),'DADOS_RESTRICOES'!$M$2:$Q$54,4,FALSE),0)&gt;1,$OK151&amp;" e "&amp;$OL151&amp;" são as duas de frequência",""),IF(AND((COUNTIF($RK151:$RN151,"Rápido")+COUNTIF($OK151:$OL151,"Rápido"))&gt;0,(COUNTIF($MX151:$NA151,"Atrasar")+COUNTIF($OK151:$OL151,"Atrasar"))&gt;0),"Rápido não entra com Atrasar",""),IF(AND((COUNTIF($RK151:$RN151,"Reação")+COUNTIF($OK151:$OL151,"Reação"))&gt;0,(COUNTIF($RK151:$RN151,"Rápido")+COUNTIF($OK151:$OL151,"Rápido"))&gt;0),"Reação não entra com Rápido",""),IF(AND((COUNTIF($RK151:$RN151,"Reação")+COUNTIF($OK151:$OL151,"Reação"))&gt;0,(COUNTIF($RK151:$RN151,"Armado")+COUNTIF($OK151:$OL151,"Armado"))&gt;0),"Reação não entra com Armado",""),IF(AND((COUNTIF($RK151:$RN151,"Reação")+COUNTIF($OK151:$OL151,"Reação"))&gt;0,(COUNTIF($MX151:$NA151,"Atrasar")+COUNTIF($OK151:$OL151,"Atrasar"))&gt;0),"Reação não entra com Atrasar",""),IF(AND((COUNTIF($RK151:$RN151,"Reação")+COUNTIF($OK151:$OL151,"Reação"))&gt;0,(COUNTIF($MX151:$NA151,"Parado")+COUNTIF($OK151:$OL151,"Parado"))&gt;0),"Reação não entra com Parado",""),IF(AND((COUNTIF($MX151:$NA151,"Atrasar")+COUNTIF($OK151:$OL151,"Atrasar"))&gt;0,(COUNTIF($MX151:$NA151,"Parado")+COUNTIF($OK151:$OL151,"Parado"))&gt;0),"Atrasar não entra com Parado",""),IF(AND((COUNTIF($RK151:$RN151,"Armado")+COUNTIF($OK151:$OL151,"Armado"))&gt;0,(COUNTIF($MX151:$NA151,"Carregar")+COUNTIF($OK151:$OL151,"Carregar"))&gt;0),"Armado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Resistência",""),IF(AND(COUNTIF($RK151:$RN151,"Inescapável")&gt;0,OR($OU151&gt;1,$OV151&gt;0)),"Inescapável não aceita outra peça",""),IF(AND($MS151&gt;0,$PD151*IF(COUNTIF($RK151:$RN151,"Remate")&gt;0,1.25,1)+$PE151&gt;4*$MS151),($PD151*IF(COUNTIF($RK151:$RN151,"Remate")&gt;0,1.25,1)+$PE151)&amp;" dados somando repetições"&amp;IF(COUNTIF($RK151:$RN151,"Remate")&gt;0," e o Remate","")&amp;": o teto da Classe "&amp;$MS151&amp;" é "&amp;4*$MS151,""))),IF(AND($MX151&lt;&gt;"",COUNTIF('DADOS_MELHORIAS'!$O$2:$O$113,SUBSTITUTE(SUBSTITUTE(SUBSTITUTE($MX151,"~","~~"),"*","~*"),"?","~?"))=0),"Melhoria não cadastrada ou com erro: "&amp;$MX151,""),IF(AND($MY151&lt;&gt;"",COUNTIF('DADOS_MELHORIAS'!$O$2:$O$113,SUBSTITUTE(SUBSTITUTE(SUBSTITUTE($MY151,"~","~~"),"*","~*"),"?","~?"))=0),"Melhoria não cadastrada ou com erro: "&amp;$MY151,""),IF(AND($MZ151&lt;&gt;"",COUNTIF('DADOS_MELHORIAS'!$O$2:$O$113,SUBSTITUTE(SUBSTITUTE(SUBSTITUTE($MZ151,"~","~~"),"*","~*"),"?","~?"))=0),"Melhoria não cadastrada ou com erro: "&amp;$MZ151,""),IF(AND($NA151&lt;&gt;"",COUNTIF('DADOS_MELHORIAS'!$O$2:$O$113,SUBSTITUTE(SUBSTITUTE(SUBSTITUTE($NA151,"~","~~"),"*","~*"),"?","~?"))=0),"Melhoria não cadastrada ou com erro: "&amp;$NA151,""),IF(AND($NB151&lt;&gt;"",COUNTIF('DADOS_RESTRICOES'!$M$2:$M$54,SUBSTITUTE(SUBSTITUTE(SUBSTITUTE($NB151,"~","~~"),"*","~*"),"?","~?"))=0),"Restrição não cadastrada ou com erro: "&amp;$NB151,""),IF(AND($NC151&lt;&gt;"",COUNTIF('DADOS_RESTRICOES'!$M$2:$M$54,SUBSTITUTE(SUBSTITUTE(SUBSTITUTE($NC151,"~","~~"),"*","~*"),"?","~?"))=0),"Restrição não cadastrada ou com erro: "&amp;$NC151,"")))</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dela",IF(COUNTIF($OK151:$OL151,"Atrasar")&gt;0,"Sua Ação Completa",IF(COUNTIF($RK151:$RN151,"Rápido")&gt;0,"Sua Bônus",IF(COUNTIF($RK151:$RN151,"Reação")&gt;0,"Sua Reação","Sua Padrão")))&amp;" + a básica dela"&amp;IF(COUNTIF($RK151:$RN151,"Reação")&gt;0," e a coletiva","")&amp;IF(COUNTIF($OK151:$OL151,"Carregar")&gt;0," · em dois turnos","")))</f>
        <v/>
      </c>
      <c r="QC151" s="161">
        <f>IF($MW151&lt;&gt;"",$MW151,IF($NJ151=0,"",INDEX($AA$2:$AA$11,$NJ151)))</f>
        <v/>
      </c>
      <c r="QD151" s="161">
        <f>IF(OR($ND151=0,$NJ151=0),"",IF(COUNTIF($RK151:$RN151,"Inescapável")&gt;0,"Automático",IF($QC151="Ataque",IF($NH151="","Ataque","Ataque "&amp;IF(($NH151+2*IF(COUNTIF($RK151:$RN151,"Precisão")&gt;0,1,0))&gt;=0,"+","−")&amp;ABS(($NH151+2*IF(COUNTIF($RK151:$RN151,"Precisão")&gt;0,1,0))))&amp;IF($OD151&gt;0," · TR"&amp;IF($NI151="",""," CD "&amp;$NI151),""),IF(LEFT($QC151,2)="TR",$QC151&amp;IF($NI151="",""," · CD "&amp;$NI151)&amp;IF(COUNTIF($RK151:$RN151,"Certeiro")&gt;0,"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COUNTIF($RK151:$RN151,"Longe")+3*COUNTIF($RK151:$RN151,"Muito Longe")</f>
        <v/>
      </c>
      <c r="QG151" s="161">
        <f>COUNTIF($RK151:$RN151,"Maior")+3*COUNTIF($RK151:$RN151,"Muito Maior")</f>
        <v/>
      </c>
      <c r="QH151" s="161">
        <f>IF($NJ151=0,0,CHOOSE(1+INDEX($AC$2:$AC$11,$NJ151),0,$QF151,$QG151,$QF151+$QG151))</f>
        <v/>
      </c>
      <c r="QI151" s="161">
        <f>IF($NJ151=0,0,CHOOSE(1+INDEX($AD$2:$AD$11,$NJ151),0,$QF151,$QG151,$QF151+$QG151))</f>
        <v/>
      </c>
      <c r="QJ151" s="161">
        <f>IF(OR($ND151=0,$NJ151=0),"",INDEX($AI$2:$AN$41,($NJ151-1)*4+IF($MS151=0,1,IF($MS151&lt;=5,2,IF($MS151=6,3,4))),1+MIN(5,$QH151))&amp;INDEX($AO$2:$AT$41,($NJ151-1)*4+IF($MS151=0,1,IF($MS151&lt;=5,2,IF($MS151=6,3,4))),1+MIN(5,$QI151))&amp;IF(INDEX($AE$2:$AE$11,$NJ151)=1,IF(COUNTIF($RK151:$RN151,"Mais Um")&gt;0," · +"&amp;COUNTIF($RK151:$RN151,"Mais Um")&amp;IF(COUNTIF($RK151:$RN151,"Mais Um")&gt;1," alvos"," alvo"),"")&amp;IF(COUNTIF($RK151:$RN151,"Rajada")&gt;0,IF($MS151=0,"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c r="RK151">
        <f>IF($MX151="","",IFERROR(VLOOKUP(SUBSTITUTE(SUBSTITUTE(SUBSTITUTE($MX151,"~","~~"),"*","~*"),"?","~?"),'DADOS_MELHORIAS'!$O$2:$X$113,10,FALSE),$MX151))</f>
        <v/>
      </c>
      <c r="RL151">
        <f>IF($MY151="","",IFERROR(VLOOKUP(SUBSTITUTE(SUBSTITUTE(SUBSTITUTE($MY151,"~","~~"),"*","~*"),"?","~?"),'DADOS_MELHORIAS'!$O$2:$X$113,10,FALSE),$MY151))</f>
        <v/>
      </c>
      <c r="RM151">
        <f>IF($MZ151="","",IFERROR(VLOOKUP(SUBSTITUTE(SUBSTITUTE(SUBSTITUTE($MZ151,"~","~~"),"*","~*"),"?","~?"),'DADOS_MELHORIAS'!$O$2:$X$113,10,FALSE),$MZ151))</f>
        <v/>
      </c>
      <c r="RN151">
        <f>IF($NA151="","",IFERROR(VLOOKUP(SUBSTITUTE(SUBSTITUTE(SUBSTITUTE($NA151,"~","~~"),"*","~*"),"?","~?"),'DADOS_MELHORIAS'!$O$2:$X$113,10,FALSE),$NA151))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IFERROR(MATCH($MU152,$V$2:$V$11,0),0)</f>
        <v/>
      </c>
      <c r="NK152" s="161">
        <f>IFERROR(VLOOKUP(SUBSTITUTE(SUBSTITUTE(SUBSTITUTE($MX152,"~","~~"),"*","~*"),"?","~?"),'DADOS_MELHORIAS'!$AG$2:$AL$113,2,FALSE),"")</f>
        <v/>
      </c>
      <c r="NL152" s="161">
        <f>IFERROR(VLOOKUP(SUBSTITUTE(SUBSTITUTE(SUBSTITUTE($MY152,"~","~~"),"*","~*"),"?","~?"),'DADOS_MELHORIAS'!$AG$2:$AL$113,2,FALSE),"")</f>
        <v/>
      </c>
      <c r="NM152" s="161">
        <f>IFERROR(VLOOKUP(SUBSTITUTE(SUBSTITUTE(SUBSTITUTE($MZ152,"~","~~"),"*","~*"),"?","~?"),'DADOS_MELHORIAS'!$AG$2:$AL$113,2,FALSE),"")</f>
        <v/>
      </c>
      <c r="NN152" s="161">
        <f>IFERROR(VLOOKUP(SUBSTITUTE(SUBSTITUTE(SUBSTITUTE($NA152,"~","~~"),"*","~*"),"?","~?"),'DADOS_MELHORIAS'!$AG$2:$AL$113,2,FALSE),"")</f>
        <v/>
      </c>
      <c r="NO152" s="161">
        <f>IFERROR(VLOOKUP(SUBSTITUTE(SUBSTITUTE(SUBSTITUTE($MX152,"~","~~"),"*","~*"),"?","~?"),'DADOS_MELHORIAS'!$AG$2:$AL$113,3,FALSE),0)</f>
        <v/>
      </c>
      <c r="NP152" s="161">
        <f>IFERROR(VLOOKUP(SUBSTITUTE(SUBSTITUTE(SUBSTITUTE($MY152,"~","~~"),"*","~*"),"?","~?"),'DADOS_MELHORIAS'!$AG$2:$AL$113,3,FALSE),0)</f>
        <v/>
      </c>
      <c r="NQ152" s="161">
        <f>IFERROR(VLOOKUP(SUBSTITUTE(SUBSTITUTE(SUBSTITUTE($MZ152,"~","~~"),"*","~*"),"?","~?"),'DADOS_MELHORIAS'!$AG$2:$AL$113,3,FALSE),0)</f>
        <v/>
      </c>
      <c r="NR152" s="161">
        <f>IFERROR(VLOOKUP(SUBSTITUTE(SUBSTITUTE(SUBSTITUTE($NA152,"~","~~"),"*","~*"),"?","~?"),'DADOS_MELHORIAS'!$AG$2:$AL$113,3,FALSE),0)</f>
        <v/>
      </c>
      <c r="NS152" s="161">
        <f>IF($MS152=0,0,IF($NJ152=0,0,INDEX($X$2:$X$11,$NJ152)))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IF($NJ152=0,0,IF(INDEX($W$2:$W$11,$NJ152)="",0,IF((COUNTIF(INDEX($EL$2:$EP$13,$MO152,0),INDEX($W$2:$W$11,$NJ152))+COUNTIF(INDEX($QV$2:$QY$13,$MO152,0),INDEX($W$2:$W$11,$NJ152)))=0,1,0)))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SUBSTITUTE(SUBSTITUTE(SUBSTITUTE($MX152,"~","~~"),"*","~*"),"?","~?"),'DADOS_MELHORIAS'!$AG$2:$AL$113,4,FALSE),0)+IFERROR(VLOOKUP(SUBSTITUTE(SUBSTITUTE(SUBSTITUTE($MY152,"~","~~"),"*","~*"),"?","~?"),'DADOS_MELHORIAS'!$AG$2:$AL$113,4,FALSE),0)+IFERROR(VLOOKUP(SUBSTITUTE(SUBSTITUTE(SUBSTITUTE($MZ152,"~","~~"),"*","~*"),"?","~?"),'DADOS_MELHORIAS'!$AG$2:$AL$113,4,FALSE),0)+IFERROR(VLOOKUP(SUBSTITUTE(SUBSTITUTE(SUBSTITUTE($NA152,"~","~~"),"*","~*"),"?","~?"),'DADOS_MELHORIAS'!$AG$2:$AL$113,4,FALSE),0)</f>
        <v/>
      </c>
      <c r="OD152" s="161">
        <f>IFERROR(VLOOKUP(SUBSTITUTE(SUBSTITUTE(SUBSTITUTE($MX152,"~","~~"),"*","~*"),"?","~?"),'DADOS_MELHORIAS'!$AG$2:$AL$113,6,FALSE),0)+IFERROR(VLOOKUP(SUBSTITUTE(SUBSTITUTE(SUBSTITUTE($MY152,"~","~~"),"*","~*"),"?","~?"),'DADOS_MELHORIAS'!$AG$2:$AL$113,6,FALSE),0)+IFERROR(VLOOKUP(SUBSTITUTE(SUBSTITUTE(SUBSTITUTE($MZ152,"~","~~"),"*","~*"),"?","~?"),'DADOS_MELHORIAS'!$AG$2:$AL$113,6,FALSE),0)+IFERROR(VLOOKUP(SUBSTITUTE(SUBSTITUTE(SUBSTITUTE($NA152,"~","~~"),"*","~*"),"?","~?"),'DADOS_MELHORIAS'!$AG$2:$AL$113,6,FALSE),0)</f>
        <v/>
      </c>
      <c r="OE152" s="161">
        <f>TEXTJOIN(", ",TRUE,IF(IFERROR(VLOOKUP(SUBSTITUTE(SUBSTITUTE(SUBSTITUTE($MX152,"~","~~"),"*","~*"),"?","~?"),'DADOS_MELHORIAS'!$AG$2:$AL$113,5,FALSE),0)=1,$MX152,""),IF(IFERROR(VLOOKUP(SUBSTITUTE(SUBSTITUTE(SUBSTITUTE($MY152,"~","~~"),"*","~*"),"?","~?"),'DADOS_MELHORIAS'!$AG$2:$AL$113,5,FALSE),0)=1,$MY152,""),IF(IFERROR(VLOOKUP(SUBSTITUTE(SUBSTITUTE(SUBSTITUTE($MZ152,"~","~~"),"*","~*"),"?","~?"),'DADOS_MELHORIAS'!$AG$2:$AL$113,5,FALSE),0)=1,$MZ152,""),IF(IFERROR(VLOOKUP(SUBSTITUTE(SUBSTITUTE(SUBSTITUTE($NA152,"~","~~"),"*","~*"),"?","~?"),'DADOS_MELHORIAS'!$AG$2:$AL$113,5,FALSE),0)=1,$NA152,""))</f>
        <v/>
      </c>
      <c r="OF152" s="161">
        <f>IF($NJ152=0,0,INDEX($Y$2:$Y$11,$NJ152))</f>
        <v/>
      </c>
      <c r="OG152" s="161">
        <f>IF($NJ152=0,0,INDEX($Z$2:$Z$11,$NJ152))</f>
        <v/>
      </c>
      <c r="OH152" s="161">
        <f>IF($NJ152=0,0,INDEX($AB$2:$AB$11,$NJ152))</f>
        <v/>
      </c>
      <c r="OI152" s="161">
        <f>IFERROR(VLOOKUP(SUBSTITUTE(SUBSTITUTE(SUBSTITUTE($NB152,"~","~~"),"*","~*"),"?","~?"),'DADOS_RESTRICOES'!$M$2:$Q$54,3,FALSE),0)</f>
        <v/>
      </c>
      <c r="OJ152" s="161">
        <f>IFERROR(VLOOKUP(SUBSTITUTE(SUBSTITUTE(SUBSTITUTE($NC152,"~","~~"),"*","~*"),"?","~?"),'DADOS_RESTRICOES'!$M$2:$Q$54,3,FALSE),0)</f>
        <v/>
      </c>
      <c r="OK152" s="161">
        <f>IFERROR(VLOOKUP(SUBSTITUTE(SUBSTITUTE(SUBSTITUTE($NB152,"~","~~"),"*","~*"),"?","~?"),'DADOS_RESTRICOES'!$M$2:$Q$54,2,FALSE),"")</f>
        <v/>
      </c>
      <c r="OL152" s="161">
        <f>IFERROR(VLOOKUP(SUBSTITUTE(SUBSTITUTE(SUBSTITUTE($NC152,"~","~~"),"*","~*"),"?","~?"),'DADOS_RESTRICOES'!$M$2:$Q$54,2,FALSE),"")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f>
        <v/>
      </c>
      <c r="OT152" s="161">
        <f>COUNTIF($OI152:$OJ152,2)+$OF152</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IF($MS152=0,0,(IF(COUNTIF($RK152:$RN152,"Salto")&gt;0,1,0)+IF(COUNTIF($RK152:$RN152,"Queima")&gt;0,1,0)+IF(COUNTIF($RK152:$RN152,"Estilhaço")&gt;0,1,0))*FLOOR($PD152/2,1))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SUBSTITUTE(SUBSTITUTE(SUBSTITUTE($NB152,"~","~~"),"*","~*"),"?","~?"),'DADOS_RESTRICOES'!$M$2:$Q$54,4,FALSE),0)+IFERROR(VLOOKUP(SUBSTITUTE(SUBSTITUTE(SUBSTITUTE($NC152,"~","~~"),"*","~*"),"?","~?"),'DADOS_RESTRICOES'!$M$2:$Q$54,4,FALSE),0)&gt;1,$OK152&amp;" e "&amp;$OL152&amp;" são as duas de frequência",""),IF(AND((COUNTIF($RK152:$RN152,"Rápido")+COUNTIF($OK152:$OL152,"Rápido"))&gt;0,(COUNTIF($MX152:$NA152,"Atrasar")+COUNTIF($OK152:$OL152,"Atrasar"))&gt;0),"Rápido não entra com Atrasar",""),IF(AND((COUNTIF($RK152:$RN152,"Reação")+COUNTIF($OK152:$OL152,"Reação"))&gt;0,(COUNTIF($RK152:$RN152,"Rápido")+COUNTIF($OK152:$OL152,"Rápido"))&gt;0),"Reação não entra com Rápido",""),IF(AND((COUNTIF($RK152:$RN152,"Reação")+COUNTIF($OK152:$OL152,"Reação"))&gt;0,(COUNTIF($RK152:$RN152,"Armado")+COUNTIF($OK152:$OL152,"Armado"))&gt;0),"Reação não entra com Armado",""),IF(AND((COUNTIF($RK152:$RN152,"Reação")+COUNTIF($OK152:$OL152,"Reação"))&gt;0,(COUNTIF($MX152:$NA152,"Atrasar")+COUNTIF($OK152:$OL152,"Atrasar"))&gt;0),"Reação não entra com Atrasar",""),IF(AND((COUNTIF($RK152:$RN152,"Reação")+COUNTIF($OK152:$OL152,"Reação"))&gt;0,(COUNTIF($MX152:$NA152,"Parado")+COUNTIF($OK152:$OL152,"Parado"))&gt;0),"Reação não entra com Parado",""),IF(AND((COUNTIF($MX152:$NA152,"Atrasar")+COUNTIF($OK152:$OL152,"Atrasar"))&gt;0,(COUNTIF($MX152:$NA152,"Parado")+COUNTIF($OK152:$OL152,"Parado"))&gt;0),"Atrasar não entra com Parado",""),IF(AND((COUNTIF($RK152:$RN152,"Armado")+COUNTIF($OK152:$OL152,"Armado"))&gt;0,(COUNTIF($MX152:$NA152,"Carregar")+COUNTIF($OK152:$OL152,"Carregar"))&gt;0),"Armado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Resistência",""),IF(AND(COUNTIF($RK152:$RN152,"Inescapável")&gt;0,OR($OU152&gt;1,$OV152&gt;0)),"Inescapável não aceita outra peça",""),IF(AND($MS152&gt;0,$PD152*IF(COUNTIF($RK152:$RN152,"Remate")&gt;0,1.25,1)+$PE152&gt;4*$MS152),($PD152*IF(COUNTIF($RK152:$RN152,"Remate")&gt;0,1.25,1)+$PE152)&amp;" dados somando repetições"&amp;IF(COUNTIF($RK152:$RN152,"Remate")&gt;0," e o Remate","")&amp;": o teto da Classe "&amp;$MS152&amp;" é "&amp;4*$MS152,""))),IF(AND($MX152&lt;&gt;"",COUNTIF('DADOS_MELHORIAS'!$O$2:$O$113,SUBSTITUTE(SUBSTITUTE(SUBSTITUTE($MX152,"~","~~"),"*","~*"),"?","~?"))=0),"Melhoria não cadastrada ou com erro: "&amp;$MX152,""),IF(AND($MY152&lt;&gt;"",COUNTIF('DADOS_MELHORIAS'!$O$2:$O$113,SUBSTITUTE(SUBSTITUTE(SUBSTITUTE($MY152,"~","~~"),"*","~*"),"?","~?"))=0),"Melhoria não cadastrada ou com erro: "&amp;$MY152,""),IF(AND($MZ152&lt;&gt;"",COUNTIF('DADOS_MELHORIAS'!$O$2:$O$113,SUBSTITUTE(SUBSTITUTE(SUBSTITUTE($MZ152,"~","~~"),"*","~*"),"?","~?"))=0),"Melhoria não cadastrada ou com erro: "&amp;$MZ152,""),IF(AND($NA152&lt;&gt;"",COUNTIF('DADOS_MELHORIAS'!$O$2:$O$113,SUBSTITUTE(SUBSTITUTE(SUBSTITUTE($NA152,"~","~~"),"*","~*"),"?","~?"))=0),"Melhoria não cadastrada ou com erro: "&amp;$NA152,""),IF(AND($NB152&lt;&gt;"",COUNTIF('DADOS_RESTRICOES'!$M$2:$M$54,SUBSTITUTE(SUBSTITUTE(SUBSTITUTE($NB152,"~","~~"),"*","~*"),"?","~?"))=0),"Restrição não cadastrada ou com erro: "&amp;$NB152,""),IF(AND($NC152&lt;&gt;"",COUNTIF('DADOS_RESTRICOES'!$M$2:$M$54,SUBSTITUTE(SUBSTITUTE(SUBSTITUTE($NC152,"~","~~"),"*","~*"),"?","~?"))=0),"Restrição não cadastrada ou com erro: "&amp;$NC152,"")))</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dela",IF(COUNTIF($OK152:$OL152,"Atrasar")&gt;0,"Sua Ação Completa",IF(COUNTIF($RK152:$RN152,"Rápido")&gt;0,"Sua Bônus",IF(COUNTIF($RK152:$RN152,"Reação")&gt;0,"Sua Reação","Sua Padrão")))&amp;" + a básica dela"&amp;IF(COUNTIF($RK152:$RN152,"Reação")&gt;0," e a coletiva","")&amp;IF(COUNTIF($OK152:$OL152,"Carregar")&gt;0," · em dois turnos","")))</f>
        <v/>
      </c>
      <c r="QC152" s="161">
        <f>IF($MW152&lt;&gt;"",$MW152,IF($NJ152=0,"",INDEX($AA$2:$AA$11,$NJ152)))</f>
        <v/>
      </c>
      <c r="QD152" s="161">
        <f>IF(OR($ND152=0,$NJ152=0),"",IF(COUNTIF($RK152:$RN152,"Inescapável")&gt;0,"Automático",IF($QC152="Ataque",IF($NH152="","Ataque","Ataque "&amp;IF(($NH152+2*IF(COUNTIF($RK152:$RN152,"Precisão")&gt;0,1,0))&gt;=0,"+","−")&amp;ABS(($NH152+2*IF(COUNTIF($RK152:$RN152,"Precisão")&gt;0,1,0))))&amp;IF($OD152&gt;0," · TR"&amp;IF($NI152="",""," CD "&amp;$NI152),""),IF(LEFT($QC152,2)="TR",$QC152&amp;IF($NI152="",""," · CD "&amp;$NI152)&amp;IF(COUNTIF($RK152:$RN152,"Certeiro")&gt;0,"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COUNTIF($RK152:$RN152,"Longe")+3*COUNTIF($RK152:$RN152,"Muito Longe")</f>
        <v/>
      </c>
      <c r="QG152" s="161">
        <f>COUNTIF($RK152:$RN152,"Maior")+3*COUNTIF($RK152:$RN152,"Muito Maior")</f>
        <v/>
      </c>
      <c r="QH152" s="161">
        <f>IF($NJ152=0,0,CHOOSE(1+INDEX($AC$2:$AC$11,$NJ152),0,$QF152,$QG152,$QF152+$QG152))</f>
        <v/>
      </c>
      <c r="QI152" s="161">
        <f>IF($NJ152=0,0,CHOOSE(1+INDEX($AD$2:$AD$11,$NJ152),0,$QF152,$QG152,$QF152+$QG152))</f>
        <v/>
      </c>
      <c r="QJ152" s="161">
        <f>IF(OR($ND152=0,$NJ152=0),"",INDEX($AI$2:$AN$41,($NJ152-1)*4+IF($MS152=0,1,IF($MS152&lt;=5,2,IF($MS152=6,3,4))),1+MIN(5,$QH152))&amp;INDEX($AO$2:$AT$41,($NJ152-1)*4+IF($MS152=0,1,IF($MS152&lt;=5,2,IF($MS152=6,3,4))),1+MIN(5,$QI152))&amp;IF(INDEX($AE$2:$AE$11,$NJ152)=1,IF(COUNTIF($RK152:$RN152,"Mais Um")&gt;0," · +"&amp;COUNTIF($RK152:$RN152,"Mais Um")&amp;IF(COUNTIF($RK152:$RN152,"Mais Um")&gt;1," alvos"," alvo"),"")&amp;IF(COUNTIF($RK152:$RN152,"Rajada")&gt;0,IF($MS152=0,"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c r="RK152">
        <f>IF($MX152="","",IFERROR(VLOOKUP(SUBSTITUTE(SUBSTITUTE(SUBSTITUTE($MX152,"~","~~"),"*","~*"),"?","~?"),'DADOS_MELHORIAS'!$O$2:$X$113,10,FALSE),$MX152))</f>
        <v/>
      </c>
      <c r="RL152">
        <f>IF($MY152="","",IFERROR(VLOOKUP(SUBSTITUTE(SUBSTITUTE(SUBSTITUTE($MY152,"~","~~"),"*","~*"),"?","~?"),'DADOS_MELHORIAS'!$O$2:$X$113,10,FALSE),$MY152))</f>
        <v/>
      </c>
      <c r="RM152">
        <f>IF($MZ152="","",IFERROR(VLOOKUP(SUBSTITUTE(SUBSTITUTE(SUBSTITUTE($MZ152,"~","~~"),"*","~*"),"?","~?"),'DADOS_MELHORIAS'!$O$2:$X$113,10,FALSE),$MZ152))</f>
        <v/>
      </c>
      <c r="RN152">
        <f>IF($NA152="","",IFERROR(VLOOKUP(SUBSTITUTE(SUBSTITUTE(SUBSTITUTE($NA152,"~","~~"),"*","~*"),"?","~?"),'DADOS_MELHORIAS'!$O$2:$X$113,10,FALSE),$NA152))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IFERROR(MATCH($MU153,$V$2:$V$11,0),0)</f>
        <v/>
      </c>
      <c r="NK153" s="161">
        <f>IFERROR(VLOOKUP(SUBSTITUTE(SUBSTITUTE(SUBSTITUTE($MX153,"~","~~"),"*","~*"),"?","~?"),'DADOS_MELHORIAS'!$AG$2:$AL$113,2,FALSE),"")</f>
        <v/>
      </c>
      <c r="NL153" s="161">
        <f>IFERROR(VLOOKUP(SUBSTITUTE(SUBSTITUTE(SUBSTITUTE($MY153,"~","~~"),"*","~*"),"?","~?"),'DADOS_MELHORIAS'!$AG$2:$AL$113,2,FALSE),"")</f>
        <v/>
      </c>
      <c r="NM153" s="161">
        <f>IFERROR(VLOOKUP(SUBSTITUTE(SUBSTITUTE(SUBSTITUTE($MZ153,"~","~~"),"*","~*"),"?","~?"),'DADOS_MELHORIAS'!$AG$2:$AL$113,2,FALSE),"")</f>
        <v/>
      </c>
      <c r="NN153" s="161">
        <f>IFERROR(VLOOKUP(SUBSTITUTE(SUBSTITUTE(SUBSTITUTE($NA153,"~","~~"),"*","~*"),"?","~?"),'DADOS_MELHORIAS'!$AG$2:$AL$113,2,FALSE),"")</f>
        <v/>
      </c>
      <c r="NO153" s="161">
        <f>IFERROR(VLOOKUP(SUBSTITUTE(SUBSTITUTE(SUBSTITUTE($MX153,"~","~~"),"*","~*"),"?","~?"),'DADOS_MELHORIAS'!$AG$2:$AL$113,3,FALSE),0)</f>
        <v/>
      </c>
      <c r="NP153" s="161">
        <f>IFERROR(VLOOKUP(SUBSTITUTE(SUBSTITUTE(SUBSTITUTE($MY153,"~","~~"),"*","~*"),"?","~?"),'DADOS_MELHORIAS'!$AG$2:$AL$113,3,FALSE),0)</f>
        <v/>
      </c>
      <c r="NQ153" s="161">
        <f>IFERROR(VLOOKUP(SUBSTITUTE(SUBSTITUTE(SUBSTITUTE($MZ153,"~","~~"),"*","~*"),"?","~?"),'DADOS_MELHORIAS'!$AG$2:$AL$113,3,FALSE),0)</f>
        <v/>
      </c>
      <c r="NR153" s="161">
        <f>IFERROR(VLOOKUP(SUBSTITUTE(SUBSTITUTE(SUBSTITUTE($NA153,"~","~~"),"*","~*"),"?","~?"),'DADOS_MELHORIAS'!$AG$2:$AL$113,3,FALSE),0)</f>
        <v/>
      </c>
      <c r="NS153" s="161">
        <f>IF($MS153=0,0,IF($NJ153=0,0,INDEX($X$2:$X$11,$NJ153)))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IF($NJ153=0,0,IF(INDEX($W$2:$W$11,$NJ153)="",0,IF((COUNTIF(INDEX($EL$2:$EP$13,$MO153,0),INDEX($W$2:$W$11,$NJ153))+COUNTIF(INDEX($QV$2:$QY$13,$MO153,0),INDEX($W$2:$W$11,$NJ153)))=0,1,0)))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SUBSTITUTE(SUBSTITUTE(SUBSTITUTE($MX153,"~","~~"),"*","~*"),"?","~?"),'DADOS_MELHORIAS'!$AG$2:$AL$113,4,FALSE),0)+IFERROR(VLOOKUP(SUBSTITUTE(SUBSTITUTE(SUBSTITUTE($MY153,"~","~~"),"*","~*"),"?","~?"),'DADOS_MELHORIAS'!$AG$2:$AL$113,4,FALSE),0)+IFERROR(VLOOKUP(SUBSTITUTE(SUBSTITUTE(SUBSTITUTE($MZ153,"~","~~"),"*","~*"),"?","~?"),'DADOS_MELHORIAS'!$AG$2:$AL$113,4,FALSE),0)+IFERROR(VLOOKUP(SUBSTITUTE(SUBSTITUTE(SUBSTITUTE($NA153,"~","~~"),"*","~*"),"?","~?"),'DADOS_MELHORIAS'!$AG$2:$AL$113,4,FALSE),0)</f>
        <v/>
      </c>
      <c r="OD153" s="161">
        <f>IFERROR(VLOOKUP(SUBSTITUTE(SUBSTITUTE(SUBSTITUTE($MX153,"~","~~"),"*","~*"),"?","~?"),'DADOS_MELHORIAS'!$AG$2:$AL$113,6,FALSE),0)+IFERROR(VLOOKUP(SUBSTITUTE(SUBSTITUTE(SUBSTITUTE($MY153,"~","~~"),"*","~*"),"?","~?"),'DADOS_MELHORIAS'!$AG$2:$AL$113,6,FALSE),0)+IFERROR(VLOOKUP(SUBSTITUTE(SUBSTITUTE(SUBSTITUTE($MZ153,"~","~~"),"*","~*"),"?","~?"),'DADOS_MELHORIAS'!$AG$2:$AL$113,6,FALSE),0)+IFERROR(VLOOKUP(SUBSTITUTE(SUBSTITUTE(SUBSTITUTE($NA153,"~","~~"),"*","~*"),"?","~?"),'DADOS_MELHORIAS'!$AG$2:$AL$113,6,FALSE),0)</f>
        <v/>
      </c>
      <c r="OE153" s="161">
        <f>TEXTJOIN(", ",TRUE,IF(IFERROR(VLOOKUP(SUBSTITUTE(SUBSTITUTE(SUBSTITUTE($MX153,"~","~~"),"*","~*"),"?","~?"),'DADOS_MELHORIAS'!$AG$2:$AL$113,5,FALSE),0)=1,$MX153,""),IF(IFERROR(VLOOKUP(SUBSTITUTE(SUBSTITUTE(SUBSTITUTE($MY153,"~","~~"),"*","~*"),"?","~?"),'DADOS_MELHORIAS'!$AG$2:$AL$113,5,FALSE),0)=1,$MY153,""),IF(IFERROR(VLOOKUP(SUBSTITUTE(SUBSTITUTE(SUBSTITUTE($MZ153,"~","~~"),"*","~*"),"?","~?"),'DADOS_MELHORIAS'!$AG$2:$AL$113,5,FALSE),0)=1,$MZ153,""),IF(IFERROR(VLOOKUP(SUBSTITUTE(SUBSTITUTE(SUBSTITUTE($NA153,"~","~~"),"*","~*"),"?","~?"),'DADOS_MELHORIAS'!$AG$2:$AL$113,5,FALSE),0)=1,$NA153,""))</f>
        <v/>
      </c>
      <c r="OF153" s="161">
        <f>IF($NJ153=0,0,INDEX($Y$2:$Y$11,$NJ153))</f>
        <v/>
      </c>
      <c r="OG153" s="161">
        <f>IF($NJ153=0,0,INDEX($Z$2:$Z$11,$NJ153))</f>
        <v/>
      </c>
      <c r="OH153" s="161">
        <f>IF($NJ153=0,0,INDEX($AB$2:$AB$11,$NJ153))</f>
        <v/>
      </c>
      <c r="OI153" s="161">
        <f>IFERROR(VLOOKUP(SUBSTITUTE(SUBSTITUTE(SUBSTITUTE($NB153,"~","~~"),"*","~*"),"?","~?"),'DADOS_RESTRICOES'!$M$2:$Q$54,3,FALSE),0)</f>
        <v/>
      </c>
      <c r="OJ153" s="161">
        <f>IFERROR(VLOOKUP(SUBSTITUTE(SUBSTITUTE(SUBSTITUTE($NC153,"~","~~"),"*","~*"),"?","~?"),'DADOS_RESTRICOES'!$M$2:$Q$54,3,FALSE),0)</f>
        <v/>
      </c>
      <c r="OK153" s="161">
        <f>IFERROR(VLOOKUP(SUBSTITUTE(SUBSTITUTE(SUBSTITUTE($NB153,"~","~~"),"*","~*"),"?","~?"),'DADOS_RESTRICOES'!$M$2:$Q$54,2,FALSE),"")</f>
        <v/>
      </c>
      <c r="OL153" s="161">
        <f>IFERROR(VLOOKUP(SUBSTITUTE(SUBSTITUTE(SUBSTITUTE($NC153,"~","~~"),"*","~*"),"?","~?"),'DADOS_RESTRICOES'!$M$2:$Q$54,2,FALSE),"")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f>
        <v/>
      </c>
      <c r="OT153" s="161">
        <f>COUNTIF($OI153:$OJ153,2)+$OF153</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IF($MS153=0,0,(IF(COUNTIF($RK153:$RN153,"Salto")&gt;0,1,0)+IF(COUNTIF($RK153:$RN153,"Queima")&gt;0,1,0)+IF(COUNTIF($RK153:$RN153,"Estilhaço")&gt;0,1,0))*FLOOR($PD153/2,1))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SUBSTITUTE(SUBSTITUTE(SUBSTITUTE($NB153,"~","~~"),"*","~*"),"?","~?"),'DADOS_RESTRICOES'!$M$2:$Q$54,4,FALSE),0)+IFERROR(VLOOKUP(SUBSTITUTE(SUBSTITUTE(SUBSTITUTE($NC153,"~","~~"),"*","~*"),"?","~?"),'DADOS_RESTRICOES'!$M$2:$Q$54,4,FALSE),0)&gt;1,$OK153&amp;" e "&amp;$OL153&amp;" são as duas de frequência",""),IF(AND((COUNTIF($RK153:$RN153,"Rápido")+COUNTIF($OK153:$OL153,"Rápido"))&gt;0,(COUNTIF($MX153:$NA153,"Atrasar")+COUNTIF($OK153:$OL153,"Atrasar"))&gt;0),"Rápido não entra com Atrasar",""),IF(AND((COUNTIF($RK153:$RN153,"Reação")+COUNTIF($OK153:$OL153,"Reação"))&gt;0,(COUNTIF($RK153:$RN153,"Rápido")+COUNTIF($OK153:$OL153,"Rápido"))&gt;0),"Reação não entra com Rápido",""),IF(AND((COUNTIF($RK153:$RN153,"Reação")+COUNTIF($OK153:$OL153,"Reação"))&gt;0,(COUNTIF($RK153:$RN153,"Armado")+COUNTIF($OK153:$OL153,"Armado"))&gt;0),"Reação não entra com Armado",""),IF(AND((COUNTIF($RK153:$RN153,"Reação")+COUNTIF($OK153:$OL153,"Reação"))&gt;0,(COUNTIF($MX153:$NA153,"Atrasar")+COUNTIF($OK153:$OL153,"Atrasar"))&gt;0),"Reação não entra com Atrasar",""),IF(AND((COUNTIF($RK153:$RN153,"Reação")+COUNTIF($OK153:$OL153,"Reação"))&gt;0,(COUNTIF($MX153:$NA153,"Parado")+COUNTIF($OK153:$OL153,"Parado"))&gt;0),"Reação não entra com Parado",""),IF(AND((COUNTIF($MX153:$NA153,"Atrasar")+COUNTIF($OK153:$OL153,"Atrasar"))&gt;0,(COUNTIF($MX153:$NA153,"Parado")+COUNTIF($OK153:$OL153,"Parado"))&gt;0),"Atrasar não entra com Parado",""),IF(AND((COUNTIF($RK153:$RN153,"Armado")+COUNTIF($OK153:$OL153,"Armado"))&gt;0,(COUNTIF($MX153:$NA153,"Carregar")+COUNTIF($OK153:$OL153,"Carregar"))&gt;0),"Armado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Resistência",""),IF(AND(COUNTIF($RK153:$RN153,"Inescapável")&gt;0,OR($OU153&gt;1,$OV153&gt;0)),"Inescapável não aceita outra peça",""),IF(AND($MS153&gt;0,$PD153*IF(COUNTIF($RK153:$RN153,"Remate")&gt;0,1.25,1)+$PE153&gt;4*$MS153),($PD153*IF(COUNTIF($RK153:$RN153,"Remate")&gt;0,1.25,1)+$PE153)&amp;" dados somando repetições"&amp;IF(COUNTIF($RK153:$RN153,"Remate")&gt;0," e o Remate","")&amp;": o teto da Classe "&amp;$MS153&amp;" é "&amp;4*$MS153,""))),IF(AND($MX153&lt;&gt;"",COUNTIF('DADOS_MELHORIAS'!$O$2:$O$113,SUBSTITUTE(SUBSTITUTE(SUBSTITUTE($MX153,"~","~~"),"*","~*"),"?","~?"))=0),"Melhoria não cadastrada ou com erro: "&amp;$MX153,""),IF(AND($MY153&lt;&gt;"",COUNTIF('DADOS_MELHORIAS'!$O$2:$O$113,SUBSTITUTE(SUBSTITUTE(SUBSTITUTE($MY153,"~","~~"),"*","~*"),"?","~?"))=0),"Melhoria não cadastrada ou com erro: "&amp;$MY153,""),IF(AND($MZ153&lt;&gt;"",COUNTIF('DADOS_MELHORIAS'!$O$2:$O$113,SUBSTITUTE(SUBSTITUTE(SUBSTITUTE($MZ153,"~","~~"),"*","~*"),"?","~?"))=0),"Melhoria não cadastrada ou com erro: "&amp;$MZ153,""),IF(AND($NA153&lt;&gt;"",COUNTIF('DADOS_MELHORIAS'!$O$2:$O$113,SUBSTITUTE(SUBSTITUTE(SUBSTITUTE($NA153,"~","~~"),"*","~*"),"?","~?"))=0),"Melhoria não cadastrada ou com erro: "&amp;$NA153,""),IF(AND($NB153&lt;&gt;"",COUNTIF('DADOS_RESTRICOES'!$M$2:$M$54,SUBSTITUTE(SUBSTITUTE(SUBSTITUTE($NB153,"~","~~"),"*","~*"),"?","~?"))=0),"Restrição não cadastrada ou com erro: "&amp;$NB153,""),IF(AND($NC153&lt;&gt;"",COUNTIF('DADOS_RESTRICOES'!$M$2:$M$54,SUBSTITUTE(SUBSTITUTE(SUBSTITUTE($NC153,"~","~~"),"*","~*"),"?","~?"))=0),"Restrição não cadastrada ou com erro: "&amp;$NC153,"")))</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dela",IF(COUNTIF($OK153:$OL153,"Atrasar")&gt;0,"Sua Ação Completa",IF(COUNTIF($RK153:$RN153,"Rápido")&gt;0,"Sua Bônus",IF(COUNTIF($RK153:$RN153,"Reação")&gt;0,"Sua Reação","Sua Padrão")))&amp;" + a básica dela"&amp;IF(COUNTIF($RK153:$RN153,"Reação")&gt;0," e a coletiva","")&amp;IF(COUNTIF($OK153:$OL153,"Carregar")&gt;0," · em dois turnos","")))</f>
        <v/>
      </c>
      <c r="QC153" s="161">
        <f>IF($MW153&lt;&gt;"",$MW153,IF($NJ153=0,"",INDEX($AA$2:$AA$11,$NJ153)))</f>
        <v/>
      </c>
      <c r="QD153" s="161">
        <f>IF(OR($ND153=0,$NJ153=0),"",IF(COUNTIF($RK153:$RN153,"Inescapável")&gt;0,"Automático",IF($QC153="Ataque",IF($NH153="","Ataque","Ataque "&amp;IF(($NH153+2*IF(COUNTIF($RK153:$RN153,"Precisão")&gt;0,1,0))&gt;=0,"+","−")&amp;ABS(($NH153+2*IF(COUNTIF($RK153:$RN153,"Precisão")&gt;0,1,0))))&amp;IF($OD153&gt;0," · TR"&amp;IF($NI153="",""," CD "&amp;$NI153),""),IF(LEFT($QC153,2)="TR",$QC153&amp;IF($NI153="",""," · CD "&amp;$NI153)&amp;IF(COUNTIF($RK153:$RN153,"Certeiro")&gt;0,"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COUNTIF($RK153:$RN153,"Longe")+3*COUNTIF($RK153:$RN153,"Muito Longe")</f>
        <v/>
      </c>
      <c r="QG153" s="161">
        <f>COUNTIF($RK153:$RN153,"Maior")+3*COUNTIF($RK153:$RN153,"Muito Maior")</f>
        <v/>
      </c>
      <c r="QH153" s="161">
        <f>IF($NJ153=0,0,CHOOSE(1+INDEX($AC$2:$AC$11,$NJ153),0,$QF153,$QG153,$QF153+$QG153))</f>
        <v/>
      </c>
      <c r="QI153" s="161">
        <f>IF($NJ153=0,0,CHOOSE(1+INDEX($AD$2:$AD$11,$NJ153),0,$QF153,$QG153,$QF153+$QG153))</f>
        <v/>
      </c>
      <c r="QJ153" s="161">
        <f>IF(OR($ND153=0,$NJ153=0),"",INDEX($AI$2:$AN$41,($NJ153-1)*4+IF($MS153=0,1,IF($MS153&lt;=5,2,IF($MS153=6,3,4))),1+MIN(5,$QH153))&amp;INDEX($AO$2:$AT$41,($NJ153-1)*4+IF($MS153=0,1,IF($MS153&lt;=5,2,IF($MS153=6,3,4))),1+MIN(5,$QI153))&amp;IF(INDEX($AE$2:$AE$11,$NJ153)=1,IF(COUNTIF($RK153:$RN153,"Mais Um")&gt;0," · +"&amp;COUNTIF($RK153:$RN153,"Mais Um")&amp;IF(COUNTIF($RK153:$RN153,"Mais Um")&gt;1," alvos"," alvo"),"")&amp;IF(COUNTIF($RK153:$RN153,"Rajada")&gt;0,IF($MS153=0,"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c r="RK153">
        <f>IF($MX153="","",IFERROR(VLOOKUP(SUBSTITUTE(SUBSTITUTE(SUBSTITUTE($MX153,"~","~~"),"*","~*"),"?","~?"),'DADOS_MELHORIAS'!$O$2:$X$113,10,FALSE),$MX153))</f>
        <v/>
      </c>
      <c r="RL153">
        <f>IF($MY153="","",IFERROR(VLOOKUP(SUBSTITUTE(SUBSTITUTE(SUBSTITUTE($MY153,"~","~~"),"*","~*"),"?","~?"),'DADOS_MELHORIAS'!$O$2:$X$113,10,FALSE),$MY153))</f>
        <v/>
      </c>
      <c r="RM153">
        <f>IF($MZ153="","",IFERROR(VLOOKUP(SUBSTITUTE(SUBSTITUTE(SUBSTITUTE($MZ153,"~","~~"),"*","~*"),"?","~?"),'DADOS_MELHORIAS'!$O$2:$X$113,10,FALSE),$MZ153))</f>
        <v/>
      </c>
      <c r="RN153">
        <f>IF($NA153="","",IFERROR(VLOOKUP(SUBSTITUTE(SUBSTITUTE(SUBSTITUTE($NA153,"~","~~"),"*","~*"),"?","~?"),'DADOS_MELHORIAS'!$O$2:$X$113,10,FALSE),$NA153))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IFERROR(MATCH($MU154,$V$2:$V$11,0),0)</f>
        <v/>
      </c>
      <c r="NK154" s="161">
        <f>IFERROR(VLOOKUP(SUBSTITUTE(SUBSTITUTE(SUBSTITUTE($MX154,"~","~~"),"*","~*"),"?","~?"),'DADOS_MELHORIAS'!$AG$2:$AL$113,2,FALSE),"")</f>
        <v/>
      </c>
      <c r="NL154" s="161">
        <f>IFERROR(VLOOKUP(SUBSTITUTE(SUBSTITUTE(SUBSTITUTE($MY154,"~","~~"),"*","~*"),"?","~?"),'DADOS_MELHORIAS'!$AG$2:$AL$113,2,FALSE),"")</f>
        <v/>
      </c>
      <c r="NM154" s="161">
        <f>IFERROR(VLOOKUP(SUBSTITUTE(SUBSTITUTE(SUBSTITUTE($MZ154,"~","~~"),"*","~*"),"?","~?"),'DADOS_MELHORIAS'!$AG$2:$AL$113,2,FALSE),"")</f>
        <v/>
      </c>
      <c r="NN154" s="161">
        <f>IFERROR(VLOOKUP(SUBSTITUTE(SUBSTITUTE(SUBSTITUTE($NA154,"~","~~"),"*","~*"),"?","~?"),'DADOS_MELHORIAS'!$AG$2:$AL$113,2,FALSE),"")</f>
        <v/>
      </c>
      <c r="NO154" s="161">
        <f>IFERROR(VLOOKUP(SUBSTITUTE(SUBSTITUTE(SUBSTITUTE($MX154,"~","~~"),"*","~*"),"?","~?"),'DADOS_MELHORIAS'!$AG$2:$AL$113,3,FALSE),0)</f>
        <v/>
      </c>
      <c r="NP154" s="161">
        <f>IFERROR(VLOOKUP(SUBSTITUTE(SUBSTITUTE(SUBSTITUTE($MY154,"~","~~"),"*","~*"),"?","~?"),'DADOS_MELHORIAS'!$AG$2:$AL$113,3,FALSE),0)</f>
        <v/>
      </c>
      <c r="NQ154" s="161">
        <f>IFERROR(VLOOKUP(SUBSTITUTE(SUBSTITUTE(SUBSTITUTE($MZ154,"~","~~"),"*","~*"),"?","~?"),'DADOS_MELHORIAS'!$AG$2:$AL$113,3,FALSE),0)</f>
        <v/>
      </c>
      <c r="NR154" s="161">
        <f>IFERROR(VLOOKUP(SUBSTITUTE(SUBSTITUTE(SUBSTITUTE($NA154,"~","~~"),"*","~*"),"?","~?"),'DADOS_MELHORIAS'!$AG$2:$AL$113,3,FALSE),0)</f>
        <v/>
      </c>
      <c r="NS154" s="161">
        <f>IF($MS154=0,0,IF($NJ154=0,0,INDEX($X$2:$X$11,$NJ154)))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IF($NJ154=0,0,IF(INDEX($W$2:$W$11,$NJ154)="",0,IF((COUNTIF(INDEX($EL$2:$EP$13,$MO154,0),INDEX($W$2:$W$11,$NJ154))+COUNTIF(INDEX($QV$2:$QY$13,$MO154,0),INDEX($W$2:$W$11,$NJ154)))=0,1,0)))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SUBSTITUTE(SUBSTITUTE(SUBSTITUTE($MX154,"~","~~"),"*","~*"),"?","~?"),'DADOS_MELHORIAS'!$AG$2:$AL$113,4,FALSE),0)+IFERROR(VLOOKUP(SUBSTITUTE(SUBSTITUTE(SUBSTITUTE($MY154,"~","~~"),"*","~*"),"?","~?"),'DADOS_MELHORIAS'!$AG$2:$AL$113,4,FALSE),0)+IFERROR(VLOOKUP(SUBSTITUTE(SUBSTITUTE(SUBSTITUTE($MZ154,"~","~~"),"*","~*"),"?","~?"),'DADOS_MELHORIAS'!$AG$2:$AL$113,4,FALSE),0)+IFERROR(VLOOKUP(SUBSTITUTE(SUBSTITUTE(SUBSTITUTE($NA154,"~","~~"),"*","~*"),"?","~?"),'DADOS_MELHORIAS'!$AG$2:$AL$113,4,FALSE),0)</f>
        <v/>
      </c>
      <c r="OD154" s="161">
        <f>IFERROR(VLOOKUP(SUBSTITUTE(SUBSTITUTE(SUBSTITUTE($MX154,"~","~~"),"*","~*"),"?","~?"),'DADOS_MELHORIAS'!$AG$2:$AL$113,6,FALSE),0)+IFERROR(VLOOKUP(SUBSTITUTE(SUBSTITUTE(SUBSTITUTE($MY154,"~","~~"),"*","~*"),"?","~?"),'DADOS_MELHORIAS'!$AG$2:$AL$113,6,FALSE),0)+IFERROR(VLOOKUP(SUBSTITUTE(SUBSTITUTE(SUBSTITUTE($MZ154,"~","~~"),"*","~*"),"?","~?"),'DADOS_MELHORIAS'!$AG$2:$AL$113,6,FALSE),0)+IFERROR(VLOOKUP(SUBSTITUTE(SUBSTITUTE(SUBSTITUTE($NA154,"~","~~"),"*","~*"),"?","~?"),'DADOS_MELHORIAS'!$AG$2:$AL$113,6,FALSE),0)</f>
        <v/>
      </c>
      <c r="OE154" s="161">
        <f>TEXTJOIN(", ",TRUE,IF(IFERROR(VLOOKUP(SUBSTITUTE(SUBSTITUTE(SUBSTITUTE($MX154,"~","~~"),"*","~*"),"?","~?"),'DADOS_MELHORIAS'!$AG$2:$AL$113,5,FALSE),0)=1,$MX154,""),IF(IFERROR(VLOOKUP(SUBSTITUTE(SUBSTITUTE(SUBSTITUTE($MY154,"~","~~"),"*","~*"),"?","~?"),'DADOS_MELHORIAS'!$AG$2:$AL$113,5,FALSE),0)=1,$MY154,""),IF(IFERROR(VLOOKUP(SUBSTITUTE(SUBSTITUTE(SUBSTITUTE($MZ154,"~","~~"),"*","~*"),"?","~?"),'DADOS_MELHORIAS'!$AG$2:$AL$113,5,FALSE),0)=1,$MZ154,""),IF(IFERROR(VLOOKUP(SUBSTITUTE(SUBSTITUTE(SUBSTITUTE($NA154,"~","~~"),"*","~*"),"?","~?"),'DADOS_MELHORIAS'!$AG$2:$AL$113,5,FALSE),0)=1,$NA154,""))</f>
        <v/>
      </c>
      <c r="OF154" s="161">
        <f>IF($NJ154=0,0,INDEX($Y$2:$Y$11,$NJ154))</f>
        <v/>
      </c>
      <c r="OG154" s="161">
        <f>IF($NJ154=0,0,INDEX($Z$2:$Z$11,$NJ154))</f>
        <v/>
      </c>
      <c r="OH154" s="161">
        <f>IF($NJ154=0,0,INDEX($AB$2:$AB$11,$NJ154))</f>
        <v/>
      </c>
      <c r="OI154" s="161">
        <f>IFERROR(VLOOKUP(SUBSTITUTE(SUBSTITUTE(SUBSTITUTE($NB154,"~","~~"),"*","~*"),"?","~?"),'DADOS_RESTRICOES'!$M$2:$Q$54,3,FALSE),0)</f>
        <v/>
      </c>
      <c r="OJ154" s="161">
        <f>IFERROR(VLOOKUP(SUBSTITUTE(SUBSTITUTE(SUBSTITUTE($NC154,"~","~~"),"*","~*"),"?","~?"),'DADOS_RESTRICOES'!$M$2:$Q$54,3,FALSE),0)</f>
        <v/>
      </c>
      <c r="OK154" s="161">
        <f>IFERROR(VLOOKUP(SUBSTITUTE(SUBSTITUTE(SUBSTITUTE($NB154,"~","~~"),"*","~*"),"?","~?"),'DADOS_RESTRICOES'!$M$2:$Q$54,2,FALSE),"")</f>
        <v/>
      </c>
      <c r="OL154" s="161">
        <f>IFERROR(VLOOKUP(SUBSTITUTE(SUBSTITUTE(SUBSTITUTE($NC154,"~","~~"),"*","~*"),"?","~?"),'DADOS_RESTRICOES'!$M$2:$Q$54,2,FALSE),"")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f>
        <v/>
      </c>
      <c r="OT154" s="161">
        <f>COUNTIF($OI154:$OJ154,2)+$OF154</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IF($MS154=0,0,(IF(COUNTIF($RK154:$RN154,"Salto")&gt;0,1,0)+IF(COUNTIF($RK154:$RN154,"Queima")&gt;0,1,0)+IF(COUNTIF($RK154:$RN154,"Estilhaço")&gt;0,1,0))*FLOOR($PD154/2,1))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SUBSTITUTE(SUBSTITUTE(SUBSTITUTE($NB154,"~","~~"),"*","~*"),"?","~?"),'DADOS_RESTRICOES'!$M$2:$Q$54,4,FALSE),0)+IFERROR(VLOOKUP(SUBSTITUTE(SUBSTITUTE(SUBSTITUTE($NC154,"~","~~"),"*","~*"),"?","~?"),'DADOS_RESTRICOES'!$M$2:$Q$54,4,FALSE),0)&gt;1,$OK154&amp;" e "&amp;$OL154&amp;" são as duas de frequência",""),IF(AND((COUNTIF($RK154:$RN154,"Rápido")+COUNTIF($OK154:$OL154,"Rápido"))&gt;0,(COUNTIF($MX154:$NA154,"Atrasar")+COUNTIF($OK154:$OL154,"Atrasar"))&gt;0),"Rápido não entra com Atrasar",""),IF(AND((COUNTIF($RK154:$RN154,"Reação")+COUNTIF($OK154:$OL154,"Reação"))&gt;0,(COUNTIF($RK154:$RN154,"Rápido")+COUNTIF($OK154:$OL154,"Rápido"))&gt;0),"Reação não entra com Rápido",""),IF(AND((COUNTIF($RK154:$RN154,"Reação")+COUNTIF($OK154:$OL154,"Reação"))&gt;0,(COUNTIF($RK154:$RN154,"Armado")+COUNTIF($OK154:$OL154,"Armado"))&gt;0),"Reação não entra com Armado",""),IF(AND((COUNTIF($RK154:$RN154,"Reação")+COUNTIF($OK154:$OL154,"Reação"))&gt;0,(COUNTIF($MX154:$NA154,"Atrasar")+COUNTIF($OK154:$OL154,"Atrasar"))&gt;0),"Reação não entra com Atrasar",""),IF(AND((COUNTIF($RK154:$RN154,"Reação")+COUNTIF($OK154:$OL154,"Reação"))&gt;0,(COUNTIF($MX154:$NA154,"Parado")+COUNTIF($OK154:$OL154,"Parado"))&gt;0),"Reação não entra com Parado",""),IF(AND((COUNTIF($MX154:$NA154,"Atrasar")+COUNTIF($OK154:$OL154,"Atrasar"))&gt;0,(COUNTIF($MX154:$NA154,"Parado")+COUNTIF($OK154:$OL154,"Parado"))&gt;0),"Atrasar não entra com Parado",""),IF(AND((COUNTIF($RK154:$RN154,"Armado")+COUNTIF($OK154:$OL154,"Armado"))&gt;0,(COUNTIF($MX154:$NA154,"Carregar")+COUNTIF($OK154:$OL154,"Carregar"))&gt;0),"Armado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Resistência",""),IF(AND(COUNTIF($RK154:$RN154,"Inescapável")&gt;0,OR($OU154&gt;1,$OV154&gt;0)),"Inescapável não aceita outra peça",""),IF(AND($MS154&gt;0,$PD154*IF(COUNTIF($RK154:$RN154,"Remate")&gt;0,1.25,1)+$PE154&gt;4*$MS154),($PD154*IF(COUNTIF($RK154:$RN154,"Remate")&gt;0,1.25,1)+$PE154)&amp;" dados somando repetições"&amp;IF(COUNTIF($RK154:$RN154,"Remate")&gt;0," e o Remate","")&amp;": o teto da Classe "&amp;$MS154&amp;" é "&amp;4*$MS154,""))),IF(AND($MX154&lt;&gt;"",COUNTIF('DADOS_MELHORIAS'!$O$2:$O$113,SUBSTITUTE(SUBSTITUTE(SUBSTITUTE($MX154,"~","~~"),"*","~*"),"?","~?"))=0),"Melhoria não cadastrada ou com erro: "&amp;$MX154,""),IF(AND($MY154&lt;&gt;"",COUNTIF('DADOS_MELHORIAS'!$O$2:$O$113,SUBSTITUTE(SUBSTITUTE(SUBSTITUTE($MY154,"~","~~"),"*","~*"),"?","~?"))=0),"Melhoria não cadastrada ou com erro: "&amp;$MY154,""),IF(AND($MZ154&lt;&gt;"",COUNTIF('DADOS_MELHORIAS'!$O$2:$O$113,SUBSTITUTE(SUBSTITUTE(SUBSTITUTE($MZ154,"~","~~"),"*","~*"),"?","~?"))=0),"Melhoria não cadastrada ou com erro: "&amp;$MZ154,""),IF(AND($NA154&lt;&gt;"",COUNTIF('DADOS_MELHORIAS'!$O$2:$O$113,SUBSTITUTE(SUBSTITUTE(SUBSTITUTE($NA154,"~","~~"),"*","~*"),"?","~?"))=0),"Melhoria não cadastrada ou com erro: "&amp;$NA154,""),IF(AND($NB154&lt;&gt;"",COUNTIF('DADOS_RESTRICOES'!$M$2:$M$54,SUBSTITUTE(SUBSTITUTE(SUBSTITUTE($NB154,"~","~~"),"*","~*"),"?","~?"))=0),"Restrição não cadastrada ou com erro: "&amp;$NB154,""),IF(AND($NC154&lt;&gt;"",COUNTIF('DADOS_RESTRICOES'!$M$2:$M$54,SUBSTITUTE(SUBSTITUTE(SUBSTITUTE($NC154,"~","~~"),"*","~*"),"?","~?"))=0),"Restrição não cadastrada ou com erro: "&amp;$NC154,"")))</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dela",IF(COUNTIF($OK154:$OL154,"Atrasar")&gt;0,"Sua Ação Completa",IF(COUNTIF($RK154:$RN154,"Rápido")&gt;0,"Sua Bônus",IF(COUNTIF($RK154:$RN154,"Reação")&gt;0,"Sua Reação","Sua Padrão")))&amp;" + a básica dela"&amp;IF(COUNTIF($RK154:$RN154,"Reação")&gt;0," e a coletiva","")&amp;IF(COUNTIF($OK154:$OL154,"Carregar")&gt;0," · em dois turnos","")))</f>
        <v/>
      </c>
      <c r="QC154" s="161">
        <f>IF($MW154&lt;&gt;"",$MW154,IF($NJ154=0,"",INDEX($AA$2:$AA$11,$NJ154)))</f>
        <v/>
      </c>
      <c r="QD154" s="161">
        <f>IF(OR($ND154=0,$NJ154=0),"",IF(COUNTIF($RK154:$RN154,"Inescapável")&gt;0,"Automático",IF($QC154="Ataque",IF($NH154="","Ataque","Ataque "&amp;IF(($NH154+2*IF(COUNTIF($RK154:$RN154,"Precisão")&gt;0,1,0))&gt;=0,"+","−")&amp;ABS(($NH154+2*IF(COUNTIF($RK154:$RN154,"Precisão")&gt;0,1,0))))&amp;IF($OD154&gt;0," · TR"&amp;IF($NI154="",""," CD "&amp;$NI154),""),IF(LEFT($QC154,2)="TR",$QC154&amp;IF($NI154="",""," · CD "&amp;$NI154)&amp;IF(COUNTIF($RK154:$RN154,"Certeiro")&gt;0,"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COUNTIF($RK154:$RN154,"Longe")+3*COUNTIF($RK154:$RN154,"Muito Longe")</f>
        <v/>
      </c>
      <c r="QG154" s="161">
        <f>COUNTIF($RK154:$RN154,"Maior")+3*COUNTIF($RK154:$RN154,"Muito Maior")</f>
        <v/>
      </c>
      <c r="QH154" s="161">
        <f>IF($NJ154=0,0,CHOOSE(1+INDEX($AC$2:$AC$11,$NJ154),0,$QF154,$QG154,$QF154+$QG154))</f>
        <v/>
      </c>
      <c r="QI154" s="161">
        <f>IF($NJ154=0,0,CHOOSE(1+INDEX($AD$2:$AD$11,$NJ154),0,$QF154,$QG154,$QF154+$QG154))</f>
        <v/>
      </c>
      <c r="QJ154" s="161">
        <f>IF(OR($ND154=0,$NJ154=0),"",INDEX($AI$2:$AN$41,($NJ154-1)*4+IF($MS154=0,1,IF($MS154&lt;=5,2,IF($MS154=6,3,4))),1+MIN(5,$QH154))&amp;INDEX($AO$2:$AT$41,($NJ154-1)*4+IF($MS154=0,1,IF($MS154&lt;=5,2,IF($MS154=6,3,4))),1+MIN(5,$QI154))&amp;IF(INDEX($AE$2:$AE$11,$NJ154)=1,IF(COUNTIF($RK154:$RN154,"Mais Um")&gt;0," · +"&amp;COUNTIF($RK154:$RN154,"Mais Um")&amp;IF(COUNTIF($RK154:$RN154,"Mais Um")&gt;1," alvos"," alvo"),"")&amp;IF(COUNTIF($RK154:$RN154,"Rajada")&gt;0,IF($MS154=0,"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c r="RK154">
        <f>IF($MX154="","",IFERROR(VLOOKUP(SUBSTITUTE(SUBSTITUTE(SUBSTITUTE($MX154,"~","~~"),"*","~*"),"?","~?"),'DADOS_MELHORIAS'!$O$2:$X$113,10,FALSE),$MX154))</f>
        <v/>
      </c>
      <c r="RL154">
        <f>IF($MY154="","",IFERROR(VLOOKUP(SUBSTITUTE(SUBSTITUTE(SUBSTITUTE($MY154,"~","~~"),"*","~*"),"?","~?"),'DADOS_MELHORIAS'!$O$2:$X$113,10,FALSE),$MY154))</f>
        <v/>
      </c>
      <c r="RM154">
        <f>IF($MZ154="","",IFERROR(VLOOKUP(SUBSTITUTE(SUBSTITUTE(SUBSTITUTE($MZ154,"~","~~"),"*","~*"),"?","~?"),'DADOS_MELHORIAS'!$O$2:$X$113,10,FALSE),$MZ154))</f>
        <v/>
      </c>
      <c r="RN154">
        <f>IF($NA154="","",IFERROR(VLOOKUP(SUBSTITUTE(SUBSTITUTE(SUBSTITUTE($NA154,"~","~~"),"*","~*"),"?","~?"),'DADOS_MELHORIAS'!$O$2:$X$113,10,FALSE),$NA154))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IFERROR(MATCH($MU155,$V$2:$V$11,0),0)</f>
        <v/>
      </c>
      <c r="NK155" s="161">
        <f>IFERROR(VLOOKUP(SUBSTITUTE(SUBSTITUTE(SUBSTITUTE($MX155,"~","~~"),"*","~*"),"?","~?"),'DADOS_MELHORIAS'!$AG$2:$AL$113,2,FALSE),"")</f>
        <v/>
      </c>
      <c r="NL155" s="161">
        <f>IFERROR(VLOOKUP(SUBSTITUTE(SUBSTITUTE(SUBSTITUTE($MY155,"~","~~"),"*","~*"),"?","~?"),'DADOS_MELHORIAS'!$AG$2:$AL$113,2,FALSE),"")</f>
        <v/>
      </c>
      <c r="NM155" s="161">
        <f>IFERROR(VLOOKUP(SUBSTITUTE(SUBSTITUTE(SUBSTITUTE($MZ155,"~","~~"),"*","~*"),"?","~?"),'DADOS_MELHORIAS'!$AG$2:$AL$113,2,FALSE),"")</f>
        <v/>
      </c>
      <c r="NN155" s="161">
        <f>IFERROR(VLOOKUP(SUBSTITUTE(SUBSTITUTE(SUBSTITUTE($NA155,"~","~~"),"*","~*"),"?","~?"),'DADOS_MELHORIAS'!$AG$2:$AL$113,2,FALSE),"")</f>
        <v/>
      </c>
      <c r="NO155" s="161">
        <f>IFERROR(VLOOKUP(SUBSTITUTE(SUBSTITUTE(SUBSTITUTE($MX155,"~","~~"),"*","~*"),"?","~?"),'DADOS_MELHORIAS'!$AG$2:$AL$113,3,FALSE),0)</f>
        <v/>
      </c>
      <c r="NP155" s="161">
        <f>IFERROR(VLOOKUP(SUBSTITUTE(SUBSTITUTE(SUBSTITUTE($MY155,"~","~~"),"*","~*"),"?","~?"),'DADOS_MELHORIAS'!$AG$2:$AL$113,3,FALSE),0)</f>
        <v/>
      </c>
      <c r="NQ155" s="161">
        <f>IFERROR(VLOOKUP(SUBSTITUTE(SUBSTITUTE(SUBSTITUTE($MZ155,"~","~~"),"*","~*"),"?","~?"),'DADOS_MELHORIAS'!$AG$2:$AL$113,3,FALSE),0)</f>
        <v/>
      </c>
      <c r="NR155" s="161">
        <f>IFERROR(VLOOKUP(SUBSTITUTE(SUBSTITUTE(SUBSTITUTE($NA155,"~","~~"),"*","~*"),"?","~?"),'DADOS_MELHORIAS'!$AG$2:$AL$113,3,FALSE),0)</f>
        <v/>
      </c>
      <c r="NS155" s="161">
        <f>IF($MS155=0,0,IF($NJ155=0,0,INDEX($X$2:$X$11,$NJ155)))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IF($NJ155=0,0,IF(INDEX($W$2:$W$11,$NJ155)="",0,IF((COUNTIF(INDEX($EL$2:$EP$13,$MO155,0),INDEX($W$2:$W$11,$NJ155))+COUNTIF(INDEX($QV$2:$QY$13,$MO155,0),INDEX($W$2:$W$11,$NJ155)))=0,1,0)))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SUBSTITUTE(SUBSTITUTE(SUBSTITUTE($MX155,"~","~~"),"*","~*"),"?","~?"),'DADOS_MELHORIAS'!$AG$2:$AL$113,4,FALSE),0)+IFERROR(VLOOKUP(SUBSTITUTE(SUBSTITUTE(SUBSTITUTE($MY155,"~","~~"),"*","~*"),"?","~?"),'DADOS_MELHORIAS'!$AG$2:$AL$113,4,FALSE),0)+IFERROR(VLOOKUP(SUBSTITUTE(SUBSTITUTE(SUBSTITUTE($MZ155,"~","~~"),"*","~*"),"?","~?"),'DADOS_MELHORIAS'!$AG$2:$AL$113,4,FALSE),0)+IFERROR(VLOOKUP(SUBSTITUTE(SUBSTITUTE(SUBSTITUTE($NA155,"~","~~"),"*","~*"),"?","~?"),'DADOS_MELHORIAS'!$AG$2:$AL$113,4,FALSE),0)</f>
        <v/>
      </c>
      <c r="OD155" s="161">
        <f>IFERROR(VLOOKUP(SUBSTITUTE(SUBSTITUTE(SUBSTITUTE($MX155,"~","~~"),"*","~*"),"?","~?"),'DADOS_MELHORIAS'!$AG$2:$AL$113,6,FALSE),0)+IFERROR(VLOOKUP(SUBSTITUTE(SUBSTITUTE(SUBSTITUTE($MY155,"~","~~"),"*","~*"),"?","~?"),'DADOS_MELHORIAS'!$AG$2:$AL$113,6,FALSE),0)+IFERROR(VLOOKUP(SUBSTITUTE(SUBSTITUTE(SUBSTITUTE($MZ155,"~","~~"),"*","~*"),"?","~?"),'DADOS_MELHORIAS'!$AG$2:$AL$113,6,FALSE),0)+IFERROR(VLOOKUP(SUBSTITUTE(SUBSTITUTE(SUBSTITUTE($NA155,"~","~~"),"*","~*"),"?","~?"),'DADOS_MELHORIAS'!$AG$2:$AL$113,6,FALSE),0)</f>
        <v/>
      </c>
      <c r="OE155" s="161">
        <f>TEXTJOIN(", ",TRUE,IF(IFERROR(VLOOKUP(SUBSTITUTE(SUBSTITUTE(SUBSTITUTE($MX155,"~","~~"),"*","~*"),"?","~?"),'DADOS_MELHORIAS'!$AG$2:$AL$113,5,FALSE),0)=1,$MX155,""),IF(IFERROR(VLOOKUP(SUBSTITUTE(SUBSTITUTE(SUBSTITUTE($MY155,"~","~~"),"*","~*"),"?","~?"),'DADOS_MELHORIAS'!$AG$2:$AL$113,5,FALSE),0)=1,$MY155,""),IF(IFERROR(VLOOKUP(SUBSTITUTE(SUBSTITUTE(SUBSTITUTE($MZ155,"~","~~"),"*","~*"),"?","~?"),'DADOS_MELHORIAS'!$AG$2:$AL$113,5,FALSE),0)=1,$MZ155,""),IF(IFERROR(VLOOKUP(SUBSTITUTE(SUBSTITUTE(SUBSTITUTE($NA155,"~","~~"),"*","~*"),"?","~?"),'DADOS_MELHORIAS'!$AG$2:$AL$113,5,FALSE),0)=1,$NA155,""))</f>
        <v/>
      </c>
      <c r="OF155" s="161">
        <f>IF($NJ155=0,0,INDEX($Y$2:$Y$11,$NJ155))</f>
        <v/>
      </c>
      <c r="OG155" s="161">
        <f>IF($NJ155=0,0,INDEX($Z$2:$Z$11,$NJ155))</f>
        <v/>
      </c>
      <c r="OH155" s="161">
        <f>IF($NJ155=0,0,INDEX($AB$2:$AB$11,$NJ155))</f>
        <v/>
      </c>
      <c r="OI155" s="161">
        <f>IFERROR(VLOOKUP(SUBSTITUTE(SUBSTITUTE(SUBSTITUTE($NB155,"~","~~"),"*","~*"),"?","~?"),'DADOS_RESTRICOES'!$M$2:$Q$54,3,FALSE),0)</f>
        <v/>
      </c>
      <c r="OJ155" s="161">
        <f>IFERROR(VLOOKUP(SUBSTITUTE(SUBSTITUTE(SUBSTITUTE($NC155,"~","~~"),"*","~*"),"?","~?"),'DADOS_RESTRICOES'!$M$2:$Q$54,3,FALSE),0)</f>
        <v/>
      </c>
      <c r="OK155" s="161">
        <f>IFERROR(VLOOKUP(SUBSTITUTE(SUBSTITUTE(SUBSTITUTE($NB155,"~","~~"),"*","~*"),"?","~?"),'DADOS_RESTRICOES'!$M$2:$Q$54,2,FALSE),"")</f>
        <v/>
      </c>
      <c r="OL155" s="161">
        <f>IFERROR(VLOOKUP(SUBSTITUTE(SUBSTITUTE(SUBSTITUTE($NC155,"~","~~"),"*","~*"),"?","~?"),'DADOS_RESTRICOES'!$M$2:$Q$54,2,FALSE),"")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f>
        <v/>
      </c>
      <c r="OT155" s="161">
        <f>COUNTIF($OI155:$OJ155,2)+$OF155</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IF($MS155=0,0,(IF(COUNTIF($RK155:$RN155,"Salto")&gt;0,1,0)+IF(COUNTIF($RK155:$RN155,"Queima")&gt;0,1,0)+IF(COUNTIF($RK155:$RN155,"Estilhaço")&gt;0,1,0))*FLOOR($PD155/2,1))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SUBSTITUTE(SUBSTITUTE(SUBSTITUTE($NB155,"~","~~"),"*","~*"),"?","~?"),'DADOS_RESTRICOES'!$M$2:$Q$54,4,FALSE),0)+IFERROR(VLOOKUP(SUBSTITUTE(SUBSTITUTE(SUBSTITUTE($NC155,"~","~~"),"*","~*"),"?","~?"),'DADOS_RESTRICOES'!$M$2:$Q$54,4,FALSE),0)&gt;1,$OK155&amp;" e "&amp;$OL155&amp;" são as duas de frequência",""),IF(AND((COUNTIF($RK155:$RN155,"Rápido")+COUNTIF($OK155:$OL155,"Rápido"))&gt;0,(COUNTIF($MX155:$NA155,"Atrasar")+COUNTIF($OK155:$OL155,"Atrasar"))&gt;0),"Rápido não entra com Atrasar",""),IF(AND((COUNTIF($RK155:$RN155,"Reação")+COUNTIF($OK155:$OL155,"Reação"))&gt;0,(COUNTIF($RK155:$RN155,"Rápido")+COUNTIF($OK155:$OL155,"Rápido"))&gt;0),"Reação não entra com Rápido",""),IF(AND((COUNTIF($RK155:$RN155,"Reação")+COUNTIF($OK155:$OL155,"Reação"))&gt;0,(COUNTIF($RK155:$RN155,"Armado")+COUNTIF($OK155:$OL155,"Armado"))&gt;0),"Reação não entra com Armado",""),IF(AND((COUNTIF($RK155:$RN155,"Reação")+COUNTIF($OK155:$OL155,"Reação"))&gt;0,(COUNTIF($MX155:$NA155,"Atrasar")+COUNTIF($OK155:$OL155,"Atrasar"))&gt;0),"Reação não entra com Atrasar",""),IF(AND((COUNTIF($RK155:$RN155,"Reação")+COUNTIF($OK155:$OL155,"Reação"))&gt;0,(COUNTIF($MX155:$NA155,"Parado")+COUNTIF($OK155:$OL155,"Parado"))&gt;0),"Reação não entra com Parado",""),IF(AND((COUNTIF($MX155:$NA155,"Atrasar")+COUNTIF($OK155:$OL155,"Atrasar"))&gt;0,(COUNTIF($MX155:$NA155,"Parado")+COUNTIF($OK155:$OL155,"Parado"))&gt;0),"Atrasar não entra com Parado",""),IF(AND((COUNTIF($RK155:$RN155,"Armado")+COUNTIF($OK155:$OL155,"Armado"))&gt;0,(COUNTIF($MX155:$NA155,"Carregar")+COUNTIF($OK155:$OL155,"Carregar"))&gt;0),"Armado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Resistência",""),IF(AND(COUNTIF($RK155:$RN155,"Inescapável")&gt;0,OR($OU155&gt;1,$OV155&gt;0)),"Inescapável não aceita outra peça",""),IF(AND($MS155&gt;0,$PD155*IF(COUNTIF($RK155:$RN155,"Remate")&gt;0,1.25,1)+$PE155&gt;4*$MS155),($PD155*IF(COUNTIF($RK155:$RN155,"Remate")&gt;0,1.25,1)+$PE155)&amp;" dados somando repetições"&amp;IF(COUNTIF($RK155:$RN155,"Remate")&gt;0," e o Remate","")&amp;": o teto da Classe "&amp;$MS155&amp;" é "&amp;4*$MS155,""))),IF(AND($MX155&lt;&gt;"",COUNTIF('DADOS_MELHORIAS'!$O$2:$O$113,SUBSTITUTE(SUBSTITUTE(SUBSTITUTE($MX155,"~","~~"),"*","~*"),"?","~?"))=0),"Melhoria não cadastrada ou com erro: "&amp;$MX155,""),IF(AND($MY155&lt;&gt;"",COUNTIF('DADOS_MELHORIAS'!$O$2:$O$113,SUBSTITUTE(SUBSTITUTE(SUBSTITUTE($MY155,"~","~~"),"*","~*"),"?","~?"))=0),"Melhoria não cadastrada ou com erro: "&amp;$MY155,""),IF(AND($MZ155&lt;&gt;"",COUNTIF('DADOS_MELHORIAS'!$O$2:$O$113,SUBSTITUTE(SUBSTITUTE(SUBSTITUTE($MZ155,"~","~~"),"*","~*"),"?","~?"))=0),"Melhoria não cadastrada ou com erro: "&amp;$MZ155,""),IF(AND($NA155&lt;&gt;"",COUNTIF('DADOS_MELHORIAS'!$O$2:$O$113,SUBSTITUTE(SUBSTITUTE(SUBSTITUTE($NA155,"~","~~"),"*","~*"),"?","~?"))=0),"Melhoria não cadastrada ou com erro: "&amp;$NA155,""),IF(AND($NB155&lt;&gt;"",COUNTIF('DADOS_RESTRICOES'!$M$2:$M$54,SUBSTITUTE(SUBSTITUTE(SUBSTITUTE($NB155,"~","~~"),"*","~*"),"?","~?"))=0),"Restrição não cadastrada ou com erro: "&amp;$NB155,""),IF(AND($NC155&lt;&gt;"",COUNTIF('DADOS_RESTRICOES'!$M$2:$M$54,SUBSTITUTE(SUBSTITUTE(SUBSTITUTE($NC155,"~","~~"),"*","~*"),"?","~?"))=0),"Restrição não cadastrada ou com erro: "&amp;$NC155,"")))</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dela",IF(COUNTIF($OK155:$OL155,"Atrasar")&gt;0,"Sua Ação Completa",IF(COUNTIF($RK155:$RN155,"Rápido")&gt;0,"Sua Bônus",IF(COUNTIF($RK155:$RN155,"Reação")&gt;0,"Sua Reação","Sua Padrão")))&amp;" + a básica dela"&amp;IF(COUNTIF($RK155:$RN155,"Reação")&gt;0," e a coletiva","")&amp;IF(COUNTIF($OK155:$OL155,"Carregar")&gt;0," · em dois turnos","")))</f>
        <v/>
      </c>
      <c r="QC155" s="161">
        <f>IF($MW155&lt;&gt;"",$MW155,IF($NJ155=0,"",INDEX($AA$2:$AA$11,$NJ155)))</f>
        <v/>
      </c>
      <c r="QD155" s="161">
        <f>IF(OR($ND155=0,$NJ155=0),"",IF(COUNTIF($RK155:$RN155,"Inescapável")&gt;0,"Automático",IF($QC155="Ataque",IF($NH155="","Ataque","Ataque "&amp;IF(($NH155+2*IF(COUNTIF($RK155:$RN155,"Precisão")&gt;0,1,0))&gt;=0,"+","−")&amp;ABS(($NH155+2*IF(COUNTIF($RK155:$RN155,"Precisão")&gt;0,1,0))))&amp;IF($OD155&gt;0," · TR"&amp;IF($NI155="",""," CD "&amp;$NI155),""),IF(LEFT($QC155,2)="TR",$QC155&amp;IF($NI155="",""," · CD "&amp;$NI155)&amp;IF(COUNTIF($RK155:$RN155,"Certeiro")&gt;0,"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COUNTIF($RK155:$RN155,"Longe")+3*COUNTIF($RK155:$RN155,"Muito Longe")</f>
        <v/>
      </c>
      <c r="QG155" s="161">
        <f>COUNTIF($RK155:$RN155,"Maior")+3*COUNTIF($RK155:$RN155,"Muito Maior")</f>
        <v/>
      </c>
      <c r="QH155" s="161">
        <f>IF($NJ155=0,0,CHOOSE(1+INDEX($AC$2:$AC$11,$NJ155),0,$QF155,$QG155,$QF155+$QG155))</f>
        <v/>
      </c>
      <c r="QI155" s="161">
        <f>IF($NJ155=0,0,CHOOSE(1+INDEX($AD$2:$AD$11,$NJ155),0,$QF155,$QG155,$QF155+$QG155))</f>
        <v/>
      </c>
      <c r="QJ155" s="161">
        <f>IF(OR($ND155=0,$NJ155=0),"",INDEX($AI$2:$AN$41,($NJ155-1)*4+IF($MS155=0,1,IF($MS155&lt;=5,2,IF($MS155=6,3,4))),1+MIN(5,$QH155))&amp;INDEX($AO$2:$AT$41,($NJ155-1)*4+IF($MS155=0,1,IF($MS155&lt;=5,2,IF($MS155=6,3,4))),1+MIN(5,$QI155))&amp;IF(INDEX($AE$2:$AE$11,$NJ155)=1,IF(COUNTIF($RK155:$RN155,"Mais Um")&gt;0," · +"&amp;COUNTIF($RK155:$RN155,"Mais Um")&amp;IF(COUNTIF($RK155:$RN155,"Mais Um")&gt;1," alvos"," alvo"),"")&amp;IF(COUNTIF($RK155:$RN155,"Rajada")&gt;0,IF($MS155=0,"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c r="RK155">
        <f>IF($MX155="","",IFERROR(VLOOKUP(SUBSTITUTE(SUBSTITUTE(SUBSTITUTE($MX155,"~","~~"),"*","~*"),"?","~?"),'DADOS_MELHORIAS'!$O$2:$X$113,10,FALSE),$MX155))</f>
        <v/>
      </c>
      <c r="RL155">
        <f>IF($MY155="","",IFERROR(VLOOKUP(SUBSTITUTE(SUBSTITUTE(SUBSTITUTE($MY155,"~","~~"),"*","~*"),"?","~?"),'DADOS_MELHORIAS'!$O$2:$X$113,10,FALSE),$MY155))</f>
        <v/>
      </c>
      <c r="RM155">
        <f>IF($MZ155="","",IFERROR(VLOOKUP(SUBSTITUTE(SUBSTITUTE(SUBSTITUTE($MZ155,"~","~~"),"*","~*"),"?","~?"),'DADOS_MELHORIAS'!$O$2:$X$113,10,FALSE),$MZ155))</f>
        <v/>
      </c>
      <c r="RN155">
        <f>IF($NA155="","",IFERROR(VLOOKUP(SUBSTITUTE(SUBSTITUTE(SUBSTITUTE($NA155,"~","~~"),"*","~*"),"?","~?"),'DADOS_MELHORIAS'!$O$2:$X$113,10,FALSE),$NA155))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IFERROR(MATCH($MU156,$V$2:$V$11,0),0)</f>
        <v/>
      </c>
      <c r="NK156" s="161">
        <f>IFERROR(VLOOKUP(SUBSTITUTE(SUBSTITUTE(SUBSTITUTE($MX156,"~","~~"),"*","~*"),"?","~?"),'DADOS_MELHORIAS'!$AG$2:$AL$113,2,FALSE),"")</f>
        <v/>
      </c>
      <c r="NL156" s="161">
        <f>IFERROR(VLOOKUP(SUBSTITUTE(SUBSTITUTE(SUBSTITUTE($MY156,"~","~~"),"*","~*"),"?","~?"),'DADOS_MELHORIAS'!$AG$2:$AL$113,2,FALSE),"")</f>
        <v/>
      </c>
      <c r="NM156" s="161">
        <f>IFERROR(VLOOKUP(SUBSTITUTE(SUBSTITUTE(SUBSTITUTE($MZ156,"~","~~"),"*","~*"),"?","~?"),'DADOS_MELHORIAS'!$AG$2:$AL$113,2,FALSE),"")</f>
        <v/>
      </c>
      <c r="NN156" s="161">
        <f>IFERROR(VLOOKUP(SUBSTITUTE(SUBSTITUTE(SUBSTITUTE($NA156,"~","~~"),"*","~*"),"?","~?"),'DADOS_MELHORIAS'!$AG$2:$AL$113,2,FALSE),"")</f>
        <v/>
      </c>
      <c r="NO156" s="161">
        <f>IFERROR(VLOOKUP(SUBSTITUTE(SUBSTITUTE(SUBSTITUTE($MX156,"~","~~"),"*","~*"),"?","~?"),'DADOS_MELHORIAS'!$AG$2:$AL$113,3,FALSE),0)</f>
        <v/>
      </c>
      <c r="NP156" s="161">
        <f>IFERROR(VLOOKUP(SUBSTITUTE(SUBSTITUTE(SUBSTITUTE($MY156,"~","~~"),"*","~*"),"?","~?"),'DADOS_MELHORIAS'!$AG$2:$AL$113,3,FALSE),0)</f>
        <v/>
      </c>
      <c r="NQ156" s="161">
        <f>IFERROR(VLOOKUP(SUBSTITUTE(SUBSTITUTE(SUBSTITUTE($MZ156,"~","~~"),"*","~*"),"?","~?"),'DADOS_MELHORIAS'!$AG$2:$AL$113,3,FALSE),0)</f>
        <v/>
      </c>
      <c r="NR156" s="161">
        <f>IFERROR(VLOOKUP(SUBSTITUTE(SUBSTITUTE(SUBSTITUTE($NA156,"~","~~"),"*","~*"),"?","~?"),'DADOS_MELHORIAS'!$AG$2:$AL$113,3,FALSE),0)</f>
        <v/>
      </c>
      <c r="NS156" s="161">
        <f>IF($MS156=0,0,IF($NJ156=0,0,INDEX($X$2:$X$11,$NJ156)))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IF($NJ156=0,0,IF(INDEX($W$2:$W$11,$NJ156)="",0,IF((COUNTIF(INDEX($EL$2:$EP$13,$MO156,0),INDEX($W$2:$W$11,$NJ156))+COUNTIF(INDEX($QV$2:$QY$13,$MO156,0),INDEX($W$2:$W$11,$NJ156)))=0,1,0)))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SUBSTITUTE(SUBSTITUTE(SUBSTITUTE($MX156,"~","~~"),"*","~*"),"?","~?"),'DADOS_MELHORIAS'!$AG$2:$AL$113,4,FALSE),0)+IFERROR(VLOOKUP(SUBSTITUTE(SUBSTITUTE(SUBSTITUTE($MY156,"~","~~"),"*","~*"),"?","~?"),'DADOS_MELHORIAS'!$AG$2:$AL$113,4,FALSE),0)+IFERROR(VLOOKUP(SUBSTITUTE(SUBSTITUTE(SUBSTITUTE($MZ156,"~","~~"),"*","~*"),"?","~?"),'DADOS_MELHORIAS'!$AG$2:$AL$113,4,FALSE),0)+IFERROR(VLOOKUP(SUBSTITUTE(SUBSTITUTE(SUBSTITUTE($NA156,"~","~~"),"*","~*"),"?","~?"),'DADOS_MELHORIAS'!$AG$2:$AL$113,4,FALSE),0)</f>
        <v/>
      </c>
      <c r="OD156" s="161">
        <f>IFERROR(VLOOKUP(SUBSTITUTE(SUBSTITUTE(SUBSTITUTE($MX156,"~","~~"),"*","~*"),"?","~?"),'DADOS_MELHORIAS'!$AG$2:$AL$113,6,FALSE),0)+IFERROR(VLOOKUP(SUBSTITUTE(SUBSTITUTE(SUBSTITUTE($MY156,"~","~~"),"*","~*"),"?","~?"),'DADOS_MELHORIAS'!$AG$2:$AL$113,6,FALSE),0)+IFERROR(VLOOKUP(SUBSTITUTE(SUBSTITUTE(SUBSTITUTE($MZ156,"~","~~"),"*","~*"),"?","~?"),'DADOS_MELHORIAS'!$AG$2:$AL$113,6,FALSE),0)+IFERROR(VLOOKUP(SUBSTITUTE(SUBSTITUTE(SUBSTITUTE($NA156,"~","~~"),"*","~*"),"?","~?"),'DADOS_MELHORIAS'!$AG$2:$AL$113,6,FALSE),0)</f>
        <v/>
      </c>
      <c r="OE156" s="161">
        <f>TEXTJOIN(", ",TRUE,IF(IFERROR(VLOOKUP(SUBSTITUTE(SUBSTITUTE(SUBSTITUTE($MX156,"~","~~"),"*","~*"),"?","~?"),'DADOS_MELHORIAS'!$AG$2:$AL$113,5,FALSE),0)=1,$MX156,""),IF(IFERROR(VLOOKUP(SUBSTITUTE(SUBSTITUTE(SUBSTITUTE($MY156,"~","~~"),"*","~*"),"?","~?"),'DADOS_MELHORIAS'!$AG$2:$AL$113,5,FALSE),0)=1,$MY156,""),IF(IFERROR(VLOOKUP(SUBSTITUTE(SUBSTITUTE(SUBSTITUTE($MZ156,"~","~~"),"*","~*"),"?","~?"),'DADOS_MELHORIAS'!$AG$2:$AL$113,5,FALSE),0)=1,$MZ156,""),IF(IFERROR(VLOOKUP(SUBSTITUTE(SUBSTITUTE(SUBSTITUTE($NA156,"~","~~"),"*","~*"),"?","~?"),'DADOS_MELHORIAS'!$AG$2:$AL$113,5,FALSE),0)=1,$NA156,""))</f>
        <v/>
      </c>
      <c r="OF156" s="161">
        <f>IF($NJ156=0,0,INDEX($Y$2:$Y$11,$NJ156))</f>
        <v/>
      </c>
      <c r="OG156" s="161">
        <f>IF($NJ156=0,0,INDEX($Z$2:$Z$11,$NJ156))</f>
        <v/>
      </c>
      <c r="OH156" s="161">
        <f>IF($NJ156=0,0,INDEX($AB$2:$AB$11,$NJ156))</f>
        <v/>
      </c>
      <c r="OI156" s="161">
        <f>IFERROR(VLOOKUP(SUBSTITUTE(SUBSTITUTE(SUBSTITUTE($NB156,"~","~~"),"*","~*"),"?","~?"),'DADOS_RESTRICOES'!$M$2:$Q$54,3,FALSE),0)</f>
        <v/>
      </c>
      <c r="OJ156" s="161">
        <f>IFERROR(VLOOKUP(SUBSTITUTE(SUBSTITUTE(SUBSTITUTE($NC156,"~","~~"),"*","~*"),"?","~?"),'DADOS_RESTRICOES'!$M$2:$Q$54,3,FALSE),0)</f>
        <v/>
      </c>
      <c r="OK156" s="161">
        <f>IFERROR(VLOOKUP(SUBSTITUTE(SUBSTITUTE(SUBSTITUTE($NB156,"~","~~"),"*","~*"),"?","~?"),'DADOS_RESTRICOES'!$M$2:$Q$54,2,FALSE),"")</f>
        <v/>
      </c>
      <c r="OL156" s="161">
        <f>IFERROR(VLOOKUP(SUBSTITUTE(SUBSTITUTE(SUBSTITUTE($NC156,"~","~~"),"*","~*"),"?","~?"),'DADOS_RESTRICOES'!$M$2:$Q$54,2,FALSE),"")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f>
        <v/>
      </c>
      <c r="OT156" s="161">
        <f>COUNTIF($OI156:$OJ156,2)+$OF156</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IF($MS156=0,0,(IF(COUNTIF($RK156:$RN156,"Salto")&gt;0,1,0)+IF(COUNTIF($RK156:$RN156,"Queima")&gt;0,1,0)+IF(COUNTIF($RK156:$RN156,"Estilhaço")&gt;0,1,0))*FLOOR($PD156/2,1))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SUBSTITUTE(SUBSTITUTE(SUBSTITUTE($NB156,"~","~~"),"*","~*"),"?","~?"),'DADOS_RESTRICOES'!$M$2:$Q$54,4,FALSE),0)+IFERROR(VLOOKUP(SUBSTITUTE(SUBSTITUTE(SUBSTITUTE($NC156,"~","~~"),"*","~*"),"?","~?"),'DADOS_RESTRICOES'!$M$2:$Q$54,4,FALSE),0)&gt;1,$OK156&amp;" e "&amp;$OL156&amp;" são as duas de frequência",""),IF(AND((COUNTIF($RK156:$RN156,"Rápido")+COUNTIF($OK156:$OL156,"Rápido"))&gt;0,(COUNTIF($MX156:$NA156,"Atrasar")+COUNTIF($OK156:$OL156,"Atrasar"))&gt;0),"Rápido não entra com Atrasar",""),IF(AND((COUNTIF($RK156:$RN156,"Reação")+COUNTIF($OK156:$OL156,"Reação"))&gt;0,(COUNTIF($RK156:$RN156,"Rápido")+COUNTIF($OK156:$OL156,"Rápido"))&gt;0),"Reação não entra com Rápido",""),IF(AND((COUNTIF($RK156:$RN156,"Reação")+COUNTIF($OK156:$OL156,"Reação"))&gt;0,(COUNTIF($RK156:$RN156,"Armado")+COUNTIF($OK156:$OL156,"Armado"))&gt;0),"Reação não entra com Armado",""),IF(AND((COUNTIF($RK156:$RN156,"Reação")+COUNTIF($OK156:$OL156,"Reação"))&gt;0,(COUNTIF($MX156:$NA156,"Atrasar")+COUNTIF($OK156:$OL156,"Atrasar"))&gt;0),"Reação não entra com Atrasar",""),IF(AND((COUNTIF($RK156:$RN156,"Reação")+COUNTIF($OK156:$OL156,"Reação"))&gt;0,(COUNTIF($MX156:$NA156,"Parado")+COUNTIF($OK156:$OL156,"Parado"))&gt;0),"Reação não entra com Parado",""),IF(AND((COUNTIF($MX156:$NA156,"Atrasar")+COUNTIF($OK156:$OL156,"Atrasar"))&gt;0,(COUNTIF($MX156:$NA156,"Parado")+COUNTIF($OK156:$OL156,"Parado"))&gt;0),"Atrasar não entra com Parado",""),IF(AND((COUNTIF($RK156:$RN156,"Armado")+COUNTIF($OK156:$OL156,"Armado"))&gt;0,(COUNTIF($MX156:$NA156,"Carregar")+COUNTIF($OK156:$OL156,"Carregar"))&gt;0),"Armado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Resistência",""),IF(AND(COUNTIF($RK156:$RN156,"Inescapável")&gt;0,OR($OU156&gt;1,$OV156&gt;0)),"Inescapável não aceita outra peça",""),IF(AND($MS156&gt;0,$PD156*IF(COUNTIF($RK156:$RN156,"Remate")&gt;0,1.25,1)+$PE156&gt;4*$MS156),($PD156*IF(COUNTIF($RK156:$RN156,"Remate")&gt;0,1.25,1)+$PE156)&amp;" dados somando repetições"&amp;IF(COUNTIF($RK156:$RN156,"Remate")&gt;0," e o Remate","")&amp;": o teto da Classe "&amp;$MS156&amp;" é "&amp;4*$MS156,""))),IF(AND($MX156&lt;&gt;"",COUNTIF('DADOS_MELHORIAS'!$O$2:$O$113,SUBSTITUTE(SUBSTITUTE(SUBSTITUTE($MX156,"~","~~"),"*","~*"),"?","~?"))=0),"Melhoria não cadastrada ou com erro: "&amp;$MX156,""),IF(AND($MY156&lt;&gt;"",COUNTIF('DADOS_MELHORIAS'!$O$2:$O$113,SUBSTITUTE(SUBSTITUTE(SUBSTITUTE($MY156,"~","~~"),"*","~*"),"?","~?"))=0),"Melhoria não cadastrada ou com erro: "&amp;$MY156,""),IF(AND($MZ156&lt;&gt;"",COUNTIF('DADOS_MELHORIAS'!$O$2:$O$113,SUBSTITUTE(SUBSTITUTE(SUBSTITUTE($MZ156,"~","~~"),"*","~*"),"?","~?"))=0),"Melhoria não cadastrada ou com erro: "&amp;$MZ156,""),IF(AND($NA156&lt;&gt;"",COUNTIF('DADOS_MELHORIAS'!$O$2:$O$113,SUBSTITUTE(SUBSTITUTE(SUBSTITUTE($NA156,"~","~~"),"*","~*"),"?","~?"))=0),"Melhoria não cadastrada ou com erro: "&amp;$NA156,""),IF(AND($NB156&lt;&gt;"",COUNTIF('DADOS_RESTRICOES'!$M$2:$M$54,SUBSTITUTE(SUBSTITUTE(SUBSTITUTE($NB156,"~","~~"),"*","~*"),"?","~?"))=0),"Restrição não cadastrada ou com erro: "&amp;$NB156,""),IF(AND($NC156&lt;&gt;"",COUNTIF('DADOS_RESTRICOES'!$M$2:$M$54,SUBSTITUTE(SUBSTITUTE(SUBSTITUTE($NC156,"~","~~"),"*","~*"),"?","~?"))=0),"Restrição não cadastrada ou com erro: "&amp;$NC156,"")))</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dela",IF(COUNTIF($OK156:$OL156,"Atrasar")&gt;0,"Sua Ação Completa",IF(COUNTIF($RK156:$RN156,"Rápido")&gt;0,"Sua Bônus",IF(COUNTIF($RK156:$RN156,"Reação")&gt;0,"Sua Reação","Sua Padrão")))&amp;" + a básica dela"&amp;IF(COUNTIF($RK156:$RN156,"Reação")&gt;0," e a coletiva","")&amp;IF(COUNTIF($OK156:$OL156,"Carregar")&gt;0," · em dois turnos","")))</f>
        <v/>
      </c>
      <c r="QC156" s="161">
        <f>IF($MW156&lt;&gt;"",$MW156,IF($NJ156=0,"",INDEX($AA$2:$AA$11,$NJ156)))</f>
        <v/>
      </c>
      <c r="QD156" s="161">
        <f>IF(OR($ND156=0,$NJ156=0),"",IF(COUNTIF($RK156:$RN156,"Inescapável")&gt;0,"Automático",IF($QC156="Ataque",IF($NH156="","Ataque","Ataque "&amp;IF(($NH156+2*IF(COUNTIF($RK156:$RN156,"Precisão")&gt;0,1,0))&gt;=0,"+","−")&amp;ABS(($NH156+2*IF(COUNTIF($RK156:$RN156,"Precisão")&gt;0,1,0))))&amp;IF($OD156&gt;0," · TR"&amp;IF($NI156="",""," CD "&amp;$NI156),""),IF(LEFT($QC156,2)="TR",$QC156&amp;IF($NI156="",""," · CD "&amp;$NI156)&amp;IF(COUNTIF($RK156:$RN156,"Certeiro")&gt;0,"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COUNTIF($RK156:$RN156,"Longe")+3*COUNTIF($RK156:$RN156,"Muito Longe")</f>
        <v/>
      </c>
      <c r="QG156" s="161">
        <f>COUNTIF($RK156:$RN156,"Maior")+3*COUNTIF($RK156:$RN156,"Muito Maior")</f>
        <v/>
      </c>
      <c r="QH156" s="161">
        <f>IF($NJ156=0,0,CHOOSE(1+INDEX($AC$2:$AC$11,$NJ156),0,$QF156,$QG156,$QF156+$QG156))</f>
        <v/>
      </c>
      <c r="QI156" s="161">
        <f>IF($NJ156=0,0,CHOOSE(1+INDEX($AD$2:$AD$11,$NJ156),0,$QF156,$QG156,$QF156+$QG156))</f>
        <v/>
      </c>
      <c r="QJ156" s="161">
        <f>IF(OR($ND156=0,$NJ156=0),"",INDEX($AI$2:$AN$41,($NJ156-1)*4+IF($MS156=0,1,IF($MS156&lt;=5,2,IF($MS156=6,3,4))),1+MIN(5,$QH156))&amp;INDEX($AO$2:$AT$41,($NJ156-1)*4+IF($MS156=0,1,IF($MS156&lt;=5,2,IF($MS156=6,3,4))),1+MIN(5,$QI156))&amp;IF(INDEX($AE$2:$AE$11,$NJ156)=1,IF(COUNTIF($RK156:$RN156,"Mais Um")&gt;0," · +"&amp;COUNTIF($RK156:$RN156,"Mais Um")&amp;IF(COUNTIF($RK156:$RN156,"Mais Um")&gt;1," alvos"," alvo"),"")&amp;IF(COUNTIF($RK156:$RN156,"Rajada")&gt;0,IF($MS156=0,"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c r="RK156">
        <f>IF($MX156="","",IFERROR(VLOOKUP(SUBSTITUTE(SUBSTITUTE(SUBSTITUTE($MX156,"~","~~"),"*","~*"),"?","~?"),'DADOS_MELHORIAS'!$O$2:$X$113,10,FALSE),$MX156))</f>
        <v/>
      </c>
      <c r="RL156">
        <f>IF($MY156="","",IFERROR(VLOOKUP(SUBSTITUTE(SUBSTITUTE(SUBSTITUTE($MY156,"~","~~"),"*","~*"),"?","~?"),'DADOS_MELHORIAS'!$O$2:$X$113,10,FALSE),$MY156))</f>
        <v/>
      </c>
      <c r="RM156">
        <f>IF($MZ156="","",IFERROR(VLOOKUP(SUBSTITUTE(SUBSTITUTE(SUBSTITUTE($MZ156,"~","~~"),"*","~*"),"?","~?"),'DADOS_MELHORIAS'!$O$2:$X$113,10,FALSE),$MZ156))</f>
        <v/>
      </c>
      <c r="RN156">
        <f>IF($NA156="","",IFERROR(VLOOKUP(SUBSTITUTE(SUBSTITUTE(SUBSTITUTE($NA156,"~","~~"),"*","~*"),"?","~?"),'DADOS_MELHORIAS'!$O$2:$X$113,10,FALSE),$NA156))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IFERROR(MATCH($MU157,$V$2:$V$11,0),0)</f>
        <v/>
      </c>
      <c r="NK157" s="161">
        <f>IFERROR(VLOOKUP(SUBSTITUTE(SUBSTITUTE(SUBSTITUTE($MX157,"~","~~"),"*","~*"),"?","~?"),'DADOS_MELHORIAS'!$AG$2:$AL$113,2,FALSE),"")</f>
        <v/>
      </c>
      <c r="NL157" s="161">
        <f>IFERROR(VLOOKUP(SUBSTITUTE(SUBSTITUTE(SUBSTITUTE($MY157,"~","~~"),"*","~*"),"?","~?"),'DADOS_MELHORIAS'!$AG$2:$AL$113,2,FALSE),"")</f>
        <v/>
      </c>
      <c r="NM157" s="161">
        <f>IFERROR(VLOOKUP(SUBSTITUTE(SUBSTITUTE(SUBSTITUTE($MZ157,"~","~~"),"*","~*"),"?","~?"),'DADOS_MELHORIAS'!$AG$2:$AL$113,2,FALSE),"")</f>
        <v/>
      </c>
      <c r="NN157" s="161">
        <f>IFERROR(VLOOKUP(SUBSTITUTE(SUBSTITUTE(SUBSTITUTE($NA157,"~","~~"),"*","~*"),"?","~?"),'DADOS_MELHORIAS'!$AG$2:$AL$113,2,FALSE),"")</f>
        <v/>
      </c>
      <c r="NO157" s="161">
        <f>IFERROR(VLOOKUP(SUBSTITUTE(SUBSTITUTE(SUBSTITUTE($MX157,"~","~~"),"*","~*"),"?","~?"),'DADOS_MELHORIAS'!$AG$2:$AL$113,3,FALSE),0)</f>
        <v/>
      </c>
      <c r="NP157" s="161">
        <f>IFERROR(VLOOKUP(SUBSTITUTE(SUBSTITUTE(SUBSTITUTE($MY157,"~","~~"),"*","~*"),"?","~?"),'DADOS_MELHORIAS'!$AG$2:$AL$113,3,FALSE),0)</f>
        <v/>
      </c>
      <c r="NQ157" s="161">
        <f>IFERROR(VLOOKUP(SUBSTITUTE(SUBSTITUTE(SUBSTITUTE($MZ157,"~","~~"),"*","~*"),"?","~?"),'DADOS_MELHORIAS'!$AG$2:$AL$113,3,FALSE),0)</f>
        <v/>
      </c>
      <c r="NR157" s="161">
        <f>IFERROR(VLOOKUP(SUBSTITUTE(SUBSTITUTE(SUBSTITUTE($NA157,"~","~~"),"*","~*"),"?","~?"),'DADOS_MELHORIAS'!$AG$2:$AL$113,3,FALSE),0)</f>
        <v/>
      </c>
      <c r="NS157" s="161">
        <f>IF($MS157=0,0,IF($NJ157=0,0,INDEX($X$2:$X$11,$NJ157)))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IF($NJ157=0,0,IF(INDEX($W$2:$W$11,$NJ157)="",0,IF((COUNTIF(INDEX($EL$2:$EP$13,$MO157,0),INDEX($W$2:$W$11,$NJ157))+COUNTIF(INDEX($QV$2:$QY$13,$MO157,0),INDEX($W$2:$W$11,$NJ157)))=0,1,0)))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SUBSTITUTE(SUBSTITUTE(SUBSTITUTE($MX157,"~","~~"),"*","~*"),"?","~?"),'DADOS_MELHORIAS'!$AG$2:$AL$113,4,FALSE),0)+IFERROR(VLOOKUP(SUBSTITUTE(SUBSTITUTE(SUBSTITUTE($MY157,"~","~~"),"*","~*"),"?","~?"),'DADOS_MELHORIAS'!$AG$2:$AL$113,4,FALSE),0)+IFERROR(VLOOKUP(SUBSTITUTE(SUBSTITUTE(SUBSTITUTE($MZ157,"~","~~"),"*","~*"),"?","~?"),'DADOS_MELHORIAS'!$AG$2:$AL$113,4,FALSE),0)+IFERROR(VLOOKUP(SUBSTITUTE(SUBSTITUTE(SUBSTITUTE($NA157,"~","~~"),"*","~*"),"?","~?"),'DADOS_MELHORIAS'!$AG$2:$AL$113,4,FALSE),0)</f>
        <v/>
      </c>
      <c r="OD157" s="161">
        <f>IFERROR(VLOOKUP(SUBSTITUTE(SUBSTITUTE(SUBSTITUTE($MX157,"~","~~"),"*","~*"),"?","~?"),'DADOS_MELHORIAS'!$AG$2:$AL$113,6,FALSE),0)+IFERROR(VLOOKUP(SUBSTITUTE(SUBSTITUTE(SUBSTITUTE($MY157,"~","~~"),"*","~*"),"?","~?"),'DADOS_MELHORIAS'!$AG$2:$AL$113,6,FALSE),0)+IFERROR(VLOOKUP(SUBSTITUTE(SUBSTITUTE(SUBSTITUTE($MZ157,"~","~~"),"*","~*"),"?","~?"),'DADOS_MELHORIAS'!$AG$2:$AL$113,6,FALSE),0)+IFERROR(VLOOKUP(SUBSTITUTE(SUBSTITUTE(SUBSTITUTE($NA157,"~","~~"),"*","~*"),"?","~?"),'DADOS_MELHORIAS'!$AG$2:$AL$113,6,FALSE),0)</f>
        <v/>
      </c>
      <c r="OE157" s="161">
        <f>TEXTJOIN(", ",TRUE,IF(IFERROR(VLOOKUP(SUBSTITUTE(SUBSTITUTE(SUBSTITUTE($MX157,"~","~~"),"*","~*"),"?","~?"),'DADOS_MELHORIAS'!$AG$2:$AL$113,5,FALSE),0)=1,$MX157,""),IF(IFERROR(VLOOKUP(SUBSTITUTE(SUBSTITUTE(SUBSTITUTE($MY157,"~","~~"),"*","~*"),"?","~?"),'DADOS_MELHORIAS'!$AG$2:$AL$113,5,FALSE),0)=1,$MY157,""),IF(IFERROR(VLOOKUP(SUBSTITUTE(SUBSTITUTE(SUBSTITUTE($MZ157,"~","~~"),"*","~*"),"?","~?"),'DADOS_MELHORIAS'!$AG$2:$AL$113,5,FALSE),0)=1,$MZ157,""),IF(IFERROR(VLOOKUP(SUBSTITUTE(SUBSTITUTE(SUBSTITUTE($NA157,"~","~~"),"*","~*"),"?","~?"),'DADOS_MELHORIAS'!$AG$2:$AL$113,5,FALSE),0)=1,$NA157,""))</f>
        <v/>
      </c>
      <c r="OF157" s="161">
        <f>IF($NJ157=0,0,INDEX($Y$2:$Y$11,$NJ157))</f>
        <v/>
      </c>
      <c r="OG157" s="161">
        <f>IF($NJ157=0,0,INDEX($Z$2:$Z$11,$NJ157))</f>
        <v/>
      </c>
      <c r="OH157" s="161">
        <f>IF($NJ157=0,0,INDEX($AB$2:$AB$11,$NJ157))</f>
        <v/>
      </c>
      <c r="OI157" s="161">
        <f>IFERROR(VLOOKUP(SUBSTITUTE(SUBSTITUTE(SUBSTITUTE($NB157,"~","~~"),"*","~*"),"?","~?"),'DADOS_RESTRICOES'!$M$2:$Q$54,3,FALSE),0)</f>
        <v/>
      </c>
      <c r="OJ157" s="161">
        <f>IFERROR(VLOOKUP(SUBSTITUTE(SUBSTITUTE(SUBSTITUTE($NC157,"~","~~"),"*","~*"),"?","~?"),'DADOS_RESTRICOES'!$M$2:$Q$54,3,FALSE),0)</f>
        <v/>
      </c>
      <c r="OK157" s="161">
        <f>IFERROR(VLOOKUP(SUBSTITUTE(SUBSTITUTE(SUBSTITUTE($NB157,"~","~~"),"*","~*"),"?","~?"),'DADOS_RESTRICOES'!$M$2:$Q$54,2,FALSE),"")</f>
        <v/>
      </c>
      <c r="OL157" s="161">
        <f>IFERROR(VLOOKUP(SUBSTITUTE(SUBSTITUTE(SUBSTITUTE($NC157,"~","~~"),"*","~*"),"?","~?"),'DADOS_RESTRICOES'!$M$2:$Q$54,2,FALSE),"")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f>
        <v/>
      </c>
      <c r="OT157" s="161">
        <f>COUNTIF($OI157:$OJ157,2)+$OF157</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IF($MS157=0,0,(IF(COUNTIF($RK157:$RN157,"Salto")&gt;0,1,0)+IF(COUNTIF($RK157:$RN157,"Queima")&gt;0,1,0)+IF(COUNTIF($RK157:$RN157,"Estilhaço")&gt;0,1,0))*FLOOR($PD157/2,1))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SUBSTITUTE(SUBSTITUTE(SUBSTITUTE($NB157,"~","~~"),"*","~*"),"?","~?"),'DADOS_RESTRICOES'!$M$2:$Q$54,4,FALSE),0)+IFERROR(VLOOKUP(SUBSTITUTE(SUBSTITUTE(SUBSTITUTE($NC157,"~","~~"),"*","~*"),"?","~?"),'DADOS_RESTRICOES'!$M$2:$Q$54,4,FALSE),0)&gt;1,$OK157&amp;" e "&amp;$OL157&amp;" são as duas de frequência",""),IF(AND((COUNTIF($RK157:$RN157,"Rápido")+COUNTIF($OK157:$OL157,"Rápido"))&gt;0,(COUNTIF($MX157:$NA157,"Atrasar")+COUNTIF($OK157:$OL157,"Atrasar"))&gt;0),"Rápido não entra com Atrasar",""),IF(AND((COUNTIF($RK157:$RN157,"Reação")+COUNTIF($OK157:$OL157,"Reação"))&gt;0,(COUNTIF($RK157:$RN157,"Rápido")+COUNTIF($OK157:$OL157,"Rápido"))&gt;0),"Reação não entra com Rápido",""),IF(AND((COUNTIF($RK157:$RN157,"Reação")+COUNTIF($OK157:$OL157,"Reação"))&gt;0,(COUNTIF($RK157:$RN157,"Armado")+COUNTIF($OK157:$OL157,"Armado"))&gt;0),"Reação não entra com Armado",""),IF(AND((COUNTIF($RK157:$RN157,"Reação")+COUNTIF($OK157:$OL157,"Reação"))&gt;0,(COUNTIF($MX157:$NA157,"Atrasar")+COUNTIF($OK157:$OL157,"Atrasar"))&gt;0),"Reação não entra com Atrasar",""),IF(AND((COUNTIF($RK157:$RN157,"Reação")+COUNTIF($OK157:$OL157,"Reação"))&gt;0,(COUNTIF($MX157:$NA157,"Parado")+COUNTIF($OK157:$OL157,"Parado"))&gt;0),"Reação não entra com Parado",""),IF(AND((COUNTIF($MX157:$NA157,"Atrasar")+COUNTIF($OK157:$OL157,"Atrasar"))&gt;0,(COUNTIF($MX157:$NA157,"Parado")+COUNTIF($OK157:$OL157,"Parado"))&gt;0),"Atrasar não entra com Parado",""),IF(AND((COUNTIF($RK157:$RN157,"Armado")+COUNTIF($OK157:$OL157,"Armado"))&gt;0,(COUNTIF($MX157:$NA157,"Carregar")+COUNTIF($OK157:$OL157,"Carregar"))&gt;0),"Armado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Resistência",""),IF(AND(COUNTIF($RK157:$RN157,"Inescapável")&gt;0,OR($OU157&gt;1,$OV157&gt;0)),"Inescapável não aceita outra peça",""),IF(AND($MS157&gt;0,$PD157*IF(COUNTIF($RK157:$RN157,"Remate")&gt;0,1.25,1)+$PE157&gt;4*$MS157),($PD157*IF(COUNTIF($RK157:$RN157,"Remate")&gt;0,1.25,1)+$PE157)&amp;" dados somando repetições"&amp;IF(COUNTIF($RK157:$RN157,"Remate")&gt;0," e o Remate","")&amp;": o teto da Classe "&amp;$MS157&amp;" é "&amp;4*$MS157,""))),IF(AND($MX157&lt;&gt;"",COUNTIF('DADOS_MELHORIAS'!$O$2:$O$113,SUBSTITUTE(SUBSTITUTE(SUBSTITUTE($MX157,"~","~~"),"*","~*"),"?","~?"))=0),"Melhoria não cadastrada ou com erro: "&amp;$MX157,""),IF(AND($MY157&lt;&gt;"",COUNTIF('DADOS_MELHORIAS'!$O$2:$O$113,SUBSTITUTE(SUBSTITUTE(SUBSTITUTE($MY157,"~","~~"),"*","~*"),"?","~?"))=0),"Melhoria não cadastrada ou com erro: "&amp;$MY157,""),IF(AND($MZ157&lt;&gt;"",COUNTIF('DADOS_MELHORIAS'!$O$2:$O$113,SUBSTITUTE(SUBSTITUTE(SUBSTITUTE($MZ157,"~","~~"),"*","~*"),"?","~?"))=0),"Melhoria não cadastrada ou com erro: "&amp;$MZ157,""),IF(AND($NA157&lt;&gt;"",COUNTIF('DADOS_MELHORIAS'!$O$2:$O$113,SUBSTITUTE(SUBSTITUTE(SUBSTITUTE($NA157,"~","~~"),"*","~*"),"?","~?"))=0),"Melhoria não cadastrada ou com erro: "&amp;$NA157,""),IF(AND($NB157&lt;&gt;"",COUNTIF('DADOS_RESTRICOES'!$M$2:$M$54,SUBSTITUTE(SUBSTITUTE(SUBSTITUTE($NB157,"~","~~"),"*","~*"),"?","~?"))=0),"Restrição não cadastrada ou com erro: "&amp;$NB157,""),IF(AND($NC157&lt;&gt;"",COUNTIF('DADOS_RESTRICOES'!$M$2:$M$54,SUBSTITUTE(SUBSTITUTE(SUBSTITUTE($NC157,"~","~~"),"*","~*"),"?","~?"))=0),"Restrição não cadastrada ou com erro: "&amp;$NC157,"")))</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dela",IF(COUNTIF($OK157:$OL157,"Atrasar")&gt;0,"Sua Ação Completa",IF(COUNTIF($RK157:$RN157,"Rápido")&gt;0,"Sua Bônus",IF(COUNTIF($RK157:$RN157,"Reação")&gt;0,"Sua Reação","Sua Padrão")))&amp;" + a básica dela"&amp;IF(COUNTIF($RK157:$RN157,"Reação")&gt;0," e a coletiva","")&amp;IF(COUNTIF($OK157:$OL157,"Carregar")&gt;0," · em dois turnos","")))</f>
        <v/>
      </c>
      <c r="QC157" s="161">
        <f>IF($MW157&lt;&gt;"",$MW157,IF($NJ157=0,"",INDEX($AA$2:$AA$11,$NJ157)))</f>
        <v/>
      </c>
      <c r="QD157" s="161">
        <f>IF(OR($ND157=0,$NJ157=0),"",IF(COUNTIF($RK157:$RN157,"Inescapável")&gt;0,"Automático",IF($QC157="Ataque",IF($NH157="","Ataque","Ataque "&amp;IF(($NH157+2*IF(COUNTIF($RK157:$RN157,"Precisão")&gt;0,1,0))&gt;=0,"+","−")&amp;ABS(($NH157+2*IF(COUNTIF($RK157:$RN157,"Precisão")&gt;0,1,0))))&amp;IF($OD157&gt;0," · TR"&amp;IF($NI157="",""," CD "&amp;$NI157),""),IF(LEFT($QC157,2)="TR",$QC157&amp;IF($NI157="",""," · CD "&amp;$NI157)&amp;IF(COUNTIF($RK157:$RN157,"Certeiro")&gt;0,"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COUNTIF($RK157:$RN157,"Longe")+3*COUNTIF($RK157:$RN157,"Muito Longe")</f>
        <v/>
      </c>
      <c r="QG157" s="161">
        <f>COUNTIF($RK157:$RN157,"Maior")+3*COUNTIF($RK157:$RN157,"Muito Maior")</f>
        <v/>
      </c>
      <c r="QH157" s="161">
        <f>IF($NJ157=0,0,CHOOSE(1+INDEX($AC$2:$AC$11,$NJ157),0,$QF157,$QG157,$QF157+$QG157))</f>
        <v/>
      </c>
      <c r="QI157" s="161">
        <f>IF($NJ157=0,0,CHOOSE(1+INDEX($AD$2:$AD$11,$NJ157),0,$QF157,$QG157,$QF157+$QG157))</f>
        <v/>
      </c>
      <c r="QJ157" s="161">
        <f>IF(OR($ND157=0,$NJ157=0),"",INDEX($AI$2:$AN$41,($NJ157-1)*4+IF($MS157=0,1,IF($MS157&lt;=5,2,IF($MS157=6,3,4))),1+MIN(5,$QH157))&amp;INDEX($AO$2:$AT$41,($NJ157-1)*4+IF($MS157=0,1,IF($MS157&lt;=5,2,IF($MS157=6,3,4))),1+MIN(5,$QI157))&amp;IF(INDEX($AE$2:$AE$11,$NJ157)=1,IF(COUNTIF($RK157:$RN157,"Mais Um")&gt;0," · +"&amp;COUNTIF($RK157:$RN157,"Mais Um")&amp;IF(COUNTIF($RK157:$RN157,"Mais Um")&gt;1," alvos"," alvo"),"")&amp;IF(COUNTIF($RK157:$RN157,"Rajada")&gt;0,IF($MS157=0,"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c r="RK157">
        <f>IF($MX157="","",IFERROR(VLOOKUP(SUBSTITUTE(SUBSTITUTE(SUBSTITUTE($MX157,"~","~~"),"*","~*"),"?","~?"),'DADOS_MELHORIAS'!$O$2:$X$113,10,FALSE),$MX157))</f>
        <v/>
      </c>
      <c r="RL157">
        <f>IF($MY157="","",IFERROR(VLOOKUP(SUBSTITUTE(SUBSTITUTE(SUBSTITUTE($MY157,"~","~~"),"*","~*"),"?","~?"),'DADOS_MELHORIAS'!$O$2:$X$113,10,FALSE),$MY157))</f>
        <v/>
      </c>
      <c r="RM157">
        <f>IF($MZ157="","",IFERROR(VLOOKUP(SUBSTITUTE(SUBSTITUTE(SUBSTITUTE($MZ157,"~","~~"),"*","~*"),"?","~?"),'DADOS_MELHORIAS'!$O$2:$X$113,10,FALSE),$MZ157))</f>
        <v/>
      </c>
      <c r="RN157">
        <f>IF($NA157="","",IFERROR(VLOOKUP(SUBSTITUTE(SUBSTITUTE(SUBSTITUTE($NA157,"~","~~"),"*","~*"),"?","~?"),'DADOS_MELHORIAS'!$O$2:$X$113,10,FALSE),$NA157))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A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c r="JY1" s="172" t="inlineStr">
        <is>
          <t>erro básico · parte 1</t>
        </is>
      </c>
      <c r="JZ1" s="172" t="inlineStr">
        <is>
          <t>erro básico · parte 2</t>
        </is>
      </c>
      <c r="KA1" s="172" t="inlineStr">
        <is>
          <t>erro básico · parte 3</t>
        </is>
      </c>
    </row>
    <row r="2">
      <c r="A2" s="172" t="n">
        <v>1</v>
      </c>
      <c r="B2" s="172">
        <f>IF(ISBLANK('CONFIGURAÇÃO'!$J$11),"",'CONFIGURAÇÃO'!$J$11)</f>
        <v/>
      </c>
      <c r="C2" s="172">
        <f>IF(ISBLANK('CONFIGURAÇÃO'!$J$13),"",'CONFIGURAÇÃO'!$J$13)</f>
        <v/>
      </c>
      <c r="D2" s="172">
        <f>IF(ISBLANK('CONFIGURAÇÃO'!$N$11),"",'CONFIGURAÇÃO'!$N$11)</f>
        <v/>
      </c>
      <c r="E2" s="172">
        <f>IF(ISBLANK('CONFIGURAÇÃO'!$L$14),"",'CONFIGURAÇÃO'!$L$14)</f>
        <v/>
      </c>
      <c r="F2" s="172">
        <f>IF(ISBLANK('CONFIGURAÇÃO'!$L$15),"",'CONFIGURAÇÃO'!$L$15)</f>
        <v/>
      </c>
      <c r="G2" s="172">
        <f>IF(ISBLANK('CONFIGURAÇÃO'!$L$16),"",'CONFIGURAÇÃO'!$L$16)</f>
        <v/>
      </c>
      <c r="H2" s="172">
        <f>IF(ISBLANK('CONFIGURAÇÃO'!$L$17),"",'CONFIGURAÇÃO'!$L$17)</f>
        <v/>
      </c>
      <c r="I2" s="172">
        <f>IF(ISBLANK('CONFIGURAÇÃO'!$L$18),"",'CONFIGURAÇÃO'!$L$18)</f>
        <v/>
      </c>
      <c r="J2" s="172">
        <f>IF(ISBLANK('CONFIGURAÇÃO'!$L$19),"",'CONFIGURAÇÃO'!$L$19)</f>
        <v/>
      </c>
      <c r="K2" s="172">
        <f>IF(ISBLANK('CONFIGURAÇÃO'!$L$20),"",'CONFIGURAÇÃO'!$L$20)</f>
        <v/>
      </c>
      <c r="L2" s="172">
        <f>IF(ISBLANK('CONFIGURAÇÃO'!$L$21),"",'CONFIGURAÇÃO'!$L$21)</f>
        <v/>
      </c>
      <c r="M2" s="172">
        <f>IF(ISBLANK('CONFIGURAÇÃO'!$L$22),"",'CONFIGURAÇÃO'!$L$22)</f>
        <v/>
      </c>
      <c r="N2" s="172">
        <f>IF(ISBLANK('CONFIGURAÇÃO'!$L$23),"",'CONFIGURAÇÃO'!$L$23)</f>
        <v/>
      </c>
      <c r="O2" s="172">
        <f>IF(ISBLANK('CONFIGURAÇÃO'!$L$24),"",'CONFIGURAÇÃO'!$L$24)</f>
        <v/>
      </c>
      <c r="P2" s="172">
        <f>IF(ISBLANK('CONFIGURAÇÃO'!$L$25),"",'CONFIGURAÇÃO'!$L$25)</f>
        <v/>
      </c>
      <c r="Q2" s="172">
        <f>IF(ISBLANK('CONFIGURAÇÃO'!$L$26),"",'CONFIGURAÇÃO'!$L$26)</f>
        <v/>
      </c>
      <c r="R2" s="172">
        <f>IF(ISBLANK('CONFIGURAÇÃO'!$J$28),"",'CONFIGURAÇÃO'!$J$28)</f>
        <v/>
      </c>
      <c r="S2" s="172">
        <f>TEXTJOIN(" · ",TRUE,U2,V2,W2,X2)</f>
        <v/>
      </c>
      <c r="T2" s="172">
        <f>AND(B2&lt;&gt;"",C2&lt;&gt;"",S2="")</f>
        <v/>
      </c>
      <c r="U2" s="172">
        <f>TEXTJOIN(" · ",TRUE,JY2:KA2)</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f>IF('DADOS_DANOS'!$J$2="","",'DADOS_DANOS'!$J$2)</f>
        <v/>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amaldiçoada","'DADOS_CUSTOM'!$CM$2:$CM$160","'DADOS_CUSTOM'!$CM$2:$CM$160"))&lt;&gt;"")),"")</f>
        <v/>
      </c>
      <c r="JY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$34","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$34","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$34","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$34","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f>
        <v/>
      </c>
      <c r="JZ2" s="172">
        <f>IF(AND($B2="",$C2="",LEN(TEXTJOIN("",TRUE,E2:R2))=0),"",TEXTJOIN(" · ",TRUE,IF(AND($J2&lt;&gt;"",SWITCH($B2,"Origem","BASE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$23","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f>
        <v/>
      </c>
      <c r="KA2" s="172">
        <f>IF(AND($B2="",$C2="",LEN(TEXTJOIN("",TRUE,E2:R2))=0),"",TEXTJOIN(" · ",TRUE,IF(AND($B2="Marcante",OR($E2="")),"Preencha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row>
    <row r="3">
      <c r="A3" s="172" t="n">
        <v>2</v>
      </c>
      <c r="B3" s="172">
        <f>IF(ISBLANK('CONFIGURAÇÃO'!$J$40),"",'CONFIGURAÇÃO'!$J$40)</f>
        <v/>
      </c>
      <c r="C3" s="172">
        <f>IF(ISBLANK('CONFIGURAÇÃO'!$J$42),"",'CONFIGURAÇÃO'!$J$42)</f>
        <v/>
      </c>
      <c r="D3" s="172">
        <f>IF(ISBLANK('CONFIGURAÇÃO'!$N$40),"",'CONFIGURAÇÃO'!$N$40)</f>
        <v/>
      </c>
      <c r="E3" s="172">
        <f>IF(ISBLANK('CONFIGURAÇÃO'!$L$43),"",'CONFIGURAÇÃO'!$L$43)</f>
        <v/>
      </c>
      <c r="F3" s="172">
        <f>IF(ISBLANK('CONFIGURAÇÃO'!$L$44),"",'CONFIGURAÇÃO'!$L$44)</f>
        <v/>
      </c>
      <c r="G3" s="172">
        <f>IF(ISBLANK('CONFIGURAÇÃO'!$L$45),"",'CONFIGURAÇÃO'!$L$45)</f>
        <v/>
      </c>
      <c r="H3" s="172">
        <f>IF(ISBLANK('CONFIGURAÇÃO'!$L$46),"",'CONFIGURAÇÃO'!$L$46)</f>
        <v/>
      </c>
      <c r="I3" s="172">
        <f>IF(ISBLANK('CONFIGURAÇÃO'!$L$47),"",'CONFIGURAÇÃO'!$L$47)</f>
        <v/>
      </c>
      <c r="J3" s="172">
        <f>IF(ISBLANK('CONFIGURAÇÃO'!$L$48),"",'CONFIGURAÇÃO'!$L$48)</f>
        <v/>
      </c>
      <c r="K3" s="172">
        <f>IF(ISBLANK('CONFIGURAÇÃO'!$L$49),"",'CONFIGURAÇÃO'!$L$49)</f>
        <v/>
      </c>
      <c r="L3" s="172">
        <f>IF(ISBLANK('CONFIGURAÇÃO'!$L$50),"",'CONFIGURAÇÃO'!$L$50)</f>
        <v/>
      </c>
      <c r="M3" s="172">
        <f>IF(ISBLANK('CONFIGURAÇÃO'!$L$51),"",'CONFIGURAÇÃO'!$L$51)</f>
        <v/>
      </c>
      <c r="N3" s="172">
        <f>IF(ISBLANK('CONFIGURAÇÃO'!$L$52),"",'CONFIGURAÇÃO'!$L$52)</f>
        <v/>
      </c>
      <c r="O3" s="172">
        <f>IF(ISBLANK('CONFIGURAÇÃO'!$L$53),"",'CONFIGURAÇÃO'!$L$53)</f>
        <v/>
      </c>
      <c r="P3" s="172">
        <f>IF(ISBLANK('CONFIGURAÇÃO'!$L$54),"",'CONFIGURAÇÃO'!$L$54)</f>
        <v/>
      </c>
      <c r="Q3" s="172">
        <f>IF(ISBLANK('CONFIGURAÇÃO'!$L$55),"",'CONFIGURAÇÃO'!$L$55)</f>
        <v/>
      </c>
      <c r="R3" s="172">
        <f>IF(ISBLANK('CONFIGURAÇÃO'!$J$57),"",'CONFIGURAÇÃO'!$J$57)</f>
        <v/>
      </c>
      <c r="S3" s="172">
        <f>TEXTJOIN(" · ",TRUE,U3,V3,W3,X3)</f>
        <v/>
      </c>
      <c r="T3" s="172">
        <f>AND(B3&lt;&gt;"",C3&lt;&gt;"",S3="")</f>
        <v/>
      </c>
      <c r="U3" s="172">
        <f>TEXTJOIN(" · ",TRUE,JY3:KA3)</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f>IF('DADOS_DANOS'!$J$3="","",'DADOS_DANOS'!$J$3)</f>
        <v/>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c r="JY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$34","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$34","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$34","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$34","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f>
        <v/>
      </c>
      <c r="JZ3" s="172">
        <f>IF(AND($B3="",$C3="",LEN(TEXTJOIN("",TRUE,E3:R3))=0),"",TEXTJOIN(" · ",TRUE,IF(AND($J3&lt;&gt;"",SWITCH($B3,"Origem","BASE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$23","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f>
        <v/>
      </c>
      <c r="KA3" s="172">
        <f>IF(AND($B3="",$C3="",LEN(TEXTJOIN("",TRUE,E3:R3))=0),"",TEXTJOIN(" · ",TRUE,IF(AND($B3="Marcante",OR($E3="")),"Preencha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row>
    <row r="4">
      <c r="A4" s="172" t="n">
        <v>3</v>
      </c>
      <c r="B4" s="172">
        <f>IF(ISBLANK('CONFIGURAÇÃO'!$J$69),"",'CONFIGURAÇÃO'!$J$69)</f>
        <v/>
      </c>
      <c r="C4" s="172">
        <f>IF(ISBLANK('CONFIGURAÇÃO'!$J$71),"",'CONFIGURAÇÃO'!$J$71)</f>
        <v/>
      </c>
      <c r="D4" s="172">
        <f>IF(ISBLANK('CONFIGURAÇÃO'!$N$69),"",'CONFIGURAÇÃO'!$N$69)</f>
        <v/>
      </c>
      <c r="E4" s="172">
        <f>IF(ISBLANK('CONFIGURAÇÃO'!$L$72),"",'CONFIGURAÇÃO'!$L$72)</f>
        <v/>
      </c>
      <c r="F4" s="172">
        <f>IF(ISBLANK('CONFIGURAÇÃO'!$L$73),"",'CONFIGURAÇÃO'!$L$73)</f>
        <v/>
      </c>
      <c r="G4" s="172">
        <f>IF(ISBLANK('CONFIGURAÇÃO'!$L$74),"",'CONFIGURAÇÃO'!$L$74)</f>
        <v/>
      </c>
      <c r="H4" s="172">
        <f>IF(ISBLANK('CONFIGURAÇÃO'!$L$75),"",'CONFIGURAÇÃO'!$L$75)</f>
        <v/>
      </c>
      <c r="I4" s="172">
        <f>IF(ISBLANK('CONFIGURAÇÃO'!$L$76),"",'CONFIGURAÇÃO'!$L$76)</f>
        <v/>
      </c>
      <c r="J4" s="172">
        <f>IF(ISBLANK('CONFIGURAÇÃO'!$L$77),"",'CONFIGURAÇÃO'!$L$77)</f>
        <v/>
      </c>
      <c r="K4" s="172">
        <f>IF(ISBLANK('CONFIGURAÇÃO'!$L$78),"",'CONFIGURAÇÃO'!$L$78)</f>
        <v/>
      </c>
      <c r="L4" s="172">
        <f>IF(ISBLANK('CONFIGURAÇÃO'!$L$79),"",'CONFIGURAÇÃO'!$L$79)</f>
        <v/>
      </c>
      <c r="M4" s="172">
        <f>IF(ISBLANK('CONFIGURAÇÃO'!$L$80),"",'CONFIGURAÇÃO'!$L$80)</f>
        <v/>
      </c>
      <c r="N4" s="172">
        <f>IF(ISBLANK('CONFIGURAÇÃO'!$L$81),"",'CONFIGURAÇÃO'!$L$81)</f>
        <v/>
      </c>
      <c r="O4" s="172">
        <f>IF(ISBLANK('CONFIGURAÇÃO'!$L$82),"",'CONFIGURAÇÃO'!$L$82)</f>
        <v/>
      </c>
      <c r="P4" s="172">
        <f>IF(ISBLANK('CONFIGURAÇÃO'!$L$83),"",'CONFIGURAÇÃO'!$L$83)</f>
        <v/>
      </c>
      <c r="Q4" s="172">
        <f>IF(ISBLANK('CONFIGURAÇÃO'!$L$84),"",'CONFIGURAÇÃO'!$L$84)</f>
        <v/>
      </c>
      <c r="R4" s="172">
        <f>IF(ISBLANK('CONFIGURAÇÃO'!$J$86),"",'CONFIGURAÇÃO'!$J$86)</f>
        <v/>
      </c>
      <c r="S4" s="172">
        <f>TEXTJOIN(" · ",TRUE,U4,V4,W4,X4)</f>
        <v/>
      </c>
      <c r="T4" s="172">
        <f>AND(B4&lt;&gt;"",C4&lt;&gt;"",S4="")</f>
        <v/>
      </c>
      <c r="U4" s="172">
        <f>TEXTJOIN(" · ",TRUE,JY4:KA4)</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f>IF('DADOS_DANOS'!$J$4="","",'DADOS_DANOS'!$J$4)</f>
        <v/>
      </c>
      <c r="CI4" s="172" t="inlineStr">
        <is>
          <t>Fineza</t>
        </is>
      </c>
      <c r="CJ4" s="172" t="inlineStr">
        <is>
          <t>Grau 3</t>
        </is>
      </c>
      <c r="CK4" s="172" t="inlineStr">
        <is>
          <t>Besta de Uma Mão</t>
        </is>
      </c>
      <c r="CL4" s="172" t="inlineStr">
        <is>
          <t>Coexistência</t>
        </is>
      </c>
      <c r="CR4" s="172">
        <f>IF(DADOS!$CZ$34&gt;=DADOS!$CC$6,DADOS!$BX$6,"")</f>
        <v/>
      </c>
      <c r="CS4" s="172" t="inlineStr">
        <is>
          <t>Descendente</t>
        </is>
      </c>
      <c r="JY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$34","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$34","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$34","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$34","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f>
        <v/>
      </c>
      <c r="JZ4" s="172">
        <f>IF(AND($B4="",$C4="",LEN(TEXTJOIN("",TRUE,E4:R4))=0),"",TEXTJOIN(" · ",TRUE,IF(AND($J4&lt;&gt;"",SWITCH($B4,"Origem","BASE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$23","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f>
        <v/>
      </c>
      <c r="KA4" s="172">
        <f>IF(AND($B4="",$C4="",LEN(TEXTJOIN("",TRUE,E4:R4))=0),"",TEXTJOIN(" · ",TRUE,IF(AND($B4="Marcante",OR($E4="")),"Preencha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row>
    <row r="5">
      <c r="A5" s="172" t="n">
        <v>4</v>
      </c>
      <c r="B5" s="172">
        <f>IF(ISBLANK('CONFIGURAÇÃO'!$J$98),"",'CONFIGURAÇÃO'!$J$98)</f>
        <v/>
      </c>
      <c r="C5" s="172">
        <f>IF(ISBLANK('CONFIGURAÇÃO'!$J$100),"",'CONFIGURAÇÃO'!$J$100)</f>
        <v/>
      </c>
      <c r="D5" s="172">
        <f>IF(ISBLANK('CONFIGURAÇÃO'!$N$98),"",'CONFIGURAÇÃO'!$N$98)</f>
        <v/>
      </c>
      <c r="E5" s="172">
        <f>IF(ISBLANK('CONFIGURAÇÃO'!$L$101),"",'CONFIGURAÇÃO'!$L$101)</f>
        <v/>
      </c>
      <c r="F5" s="172">
        <f>IF(ISBLANK('CONFIGURAÇÃO'!$L$102),"",'CONFIGURAÇÃO'!$L$102)</f>
        <v/>
      </c>
      <c r="G5" s="172">
        <f>IF(ISBLANK('CONFIGURAÇÃO'!$L$103),"",'CONFIGURAÇÃO'!$L$103)</f>
        <v/>
      </c>
      <c r="H5" s="172">
        <f>IF(ISBLANK('CONFIGURAÇÃO'!$L$104),"",'CONFIGURAÇÃO'!$L$104)</f>
        <v/>
      </c>
      <c r="I5" s="172">
        <f>IF(ISBLANK('CONFIGURAÇÃO'!$L$105),"",'CONFIGURAÇÃO'!$L$105)</f>
        <v/>
      </c>
      <c r="J5" s="172">
        <f>IF(ISBLANK('CONFIGURAÇÃO'!$L$106),"",'CONFIGURAÇÃO'!$L$106)</f>
        <v/>
      </c>
      <c r="K5" s="172">
        <f>IF(ISBLANK('CONFIGURAÇÃO'!$L$107),"",'CONFIGURAÇÃO'!$L$107)</f>
        <v/>
      </c>
      <c r="L5" s="172">
        <f>IF(ISBLANK('CONFIGURAÇÃO'!$L$108),"",'CONFIGURAÇÃO'!$L$108)</f>
        <v/>
      </c>
      <c r="M5" s="172">
        <f>IF(ISBLANK('CONFIGURAÇÃO'!$L$109),"",'CONFIGURAÇÃO'!$L$109)</f>
        <v/>
      </c>
      <c r="N5" s="172">
        <f>IF(ISBLANK('CONFIGURAÇÃO'!$L$110),"",'CONFIGURAÇÃO'!$L$110)</f>
        <v/>
      </c>
      <c r="O5" s="172">
        <f>IF(ISBLANK('CONFIGURAÇÃO'!$L$111),"",'CONFIGURAÇÃO'!$L$111)</f>
        <v/>
      </c>
      <c r="P5" s="172">
        <f>IF(ISBLANK('CONFIGURAÇÃO'!$L$112),"",'CONFIGURAÇÃO'!$L$112)</f>
        <v/>
      </c>
      <c r="Q5" s="172">
        <f>IF(ISBLANK('CONFIGURAÇÃO'!$L$113),"",'CONFIGURAÇÃO'!$L$113)</f>
        <v/>
      </c>
      <c r="R5" s="172">
        <f>IF(ISBLANK('CONFIGURAÇÃO'!$J$115),"",'CONFIGURAÇÃO'!$J$115)</f>
        <v/>
      </c>
      <c r="S5" s="172">
        <f>TEXTJOIN(" · ",TRUE,U5,V5,W5,X5)</f>
        <v/>
      </c>
      <c r="T5" s="172">
        <f>AND(B5&lt;&gt;"",C5&lt;&gt;"",S5="")</f>
        <v/>
      </c>
      <c r="U5" s="172">
        <f>TEXTJOIN(" · ",TRUE,JY5:KA5)</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f>IF('DADOS_DANOS'!$J$5="","",'DADOS_DANOS'!$J$5)</f>
        <v/>
      </c>
      <c r="CI5" s="172" t="inlineStr">
        <is>
          <t>Versátil</t>
        </is>
      </c>
      <c r="CJ5" s="172" t="inlineStr">
        <is>
          <t>Grau 2</t>
        </is>
      </c>
      <c r="CK5" s="172" t="inlineStr">
        <is>
          <t>Bō</t>
        </is>
      </c>
      <c r="CL5" s="172" t="inlineStr">
        <is>
          <t>Conflito</t>
        </is>
      </c>
      <c r="CR5" s="172">
        <f>IF(DADOS!$CZ$34&gt;=DADOS!$CC$7,DADOS!$BX$7,"")</f>
        <v/>
      </c>
      <c r="CS5" s="172" t="inlineStr">
        <is>
          <t>Encarnado</t>
        </is>
      </c>
      <c r="JY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$34","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$34","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$34","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$34","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f>
        <v/>
      </c>
      <c r="JZ5" s="172">
        <f>IF(AND($B5="",$C5="",LEN(TEXTJOIN("",TRUE,E5:R5))=0),"",TEXTJOIN(" · ",TRUE,IF(AND($J5&lt;&gt;"",SWITCH($B5,"Origem","BASE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$23","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f>
        <v/>
      </c>
      <c r="KA5" s="172">
        <f>IF(AND($B5="",$C5="",LEN(TEXTJOIN("",TRUE,E5:R5))=0),"",TEXTJOIN(" · ",TRUE,IF(AND($B5="Marcante",OR($E5="")),"Preencha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row>
    <row r="6">
      <c r="A6" s="172" t="n">
        <v>5</v>
      </c>
      <c r="B6" s="172">
        <f>IF(ISBLANK('CONFIGURAÇÃO'!$J$127),"",'CONFIGURAÇÃO'!$J$127)</f>
        <v/>
      </c>
      <c r="C6" s="172">
        <f>IF(ISBLANK('CONFIGURAÇÃO'!$J$129),"",'CONFIGURAÇÃO'!$J$129)</f>
        <v/>
      </c>
      <c r="D6" s="172">
        <f>IF(ISBLANK('CONFIGURAÇÃO'!$N$127),"",'CONFIGURAÇÃO'!$N$127)</f>
        <v/>
      </c>
      <c r="E6" s="172">
        <f>IF(ISBLANK('CONFIGURAÇÃO'!$L$130),"",'CONFIGURAÇÃO'!$L$130)</f>
        <v/>
      </c>
      <c r="F6" s="172">
        <f>IF(ISBLANK('CONFIGURAÇÃO'!$L$131),"",'CONFIGURAÇÃO'!$L$131)</f>
        <v/>
      </c>
      <c r="G6" s="172">
        <f>IF(ISBLANK('CONFIGURAÇÃO'!$L$132),"",'CONFIGURAÇÃO'!$L$132)</f>
        <v/>
      </c>
      <c r="H6" s="172">
        <f>IF(ISBLANK('CONFIGURAÇÃO'!$L$133),"",'CONFIGURAÇÃO'!$L$133)</f>
        <v/>
      </c>
      <c r="I6" s="172">
        <f>IF(ISBLANK('CONFIGURAÇÃO'!$L$134),"",'CONFIGURAÇÃO'!$L$134)</f>
        <v/>
      </c>
      <c r="J6" s="172">
        <f>IF(ISBLANK('CONFIGURAÇÃO'!$L$135),"",'CONFIGURAÇÃO'!$L$135)</f>
        <v/>
      </c>
      <c r="K6" s="172">
        <f>IF(ISBLANK('CONFIGURAÇÃO'!$L$136),"",'CONFIGURAÇÃO'!$L$136)</f>
        <v/>
      </c>
      <c r="L6" s="172">
        <f>IF(ISBLANK('CONFIGURAÇÃO'!$L$137),"",'CONFIGURAÇÃO'!$L$137)</f>
        <v/>
      </c>
      <c r="M6" s="172">
        <f>IF(ISBLANK('CONFIGURAÇÃO'!$L$138),"",'CONFIGURAÇÃO'!$L$138)</f>
        <v/>
      </c>
      <c r="N6" s="172">
        <f>IF(ISBLANK('CONFIGURAÇÃO'!$L$139),"",'CONFIGURAÇÃO'!$L$139)</f>
        <v/>
      </c>
      <c r="O6" s="172">
        <f>IF(ISBLANK('CONFIGURAÇÃO'!$L$140),"",'CONFIGURAÇÃO'!$L$140)</f>
        <v/>
      </c>
      <c r="P6" s="172">
        <f>IF(ISBLANK('CONFIGURAÇÃO'!$L$141),"",'CONFIGURAÇÃO'!$L$141)</f>
        <v/>
      </c>
      <c r="Q6" s="172">
        <f>IF(ISBLANK('CONFIGURAÇÃO'!$L$142),"",'CONFIGURAÇÃO'!$L$142)</f>
        <v/>
      </c>
      <c r="R6" s="172">
        <f>IF(ISBLANK('CONFIGURAÇÃO'!$J$144),"",'CONFIGURAÇÃO'!$J$144)</f>
        <v/>
      </c>
      <c r="S6" s="172">
        <f>TEXTJOIN(" · ",TRUE,U6,V6,W6,X6)</f>
        <v/>
      </c>
      <c r="T6" s="172">
        <f>AND(B6&lt;&gt;"",C6&lt;&gt;"",S6="")</f>
        <v/>
      </c>
      <c r="U6" s="172">
        <f>TEXTJOIN(" · ",TRUE,JY6:KA6)</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f>IF('DADOS_DANOS'!$J$6="","",'DADOS_DANOS'!$J$6)</f>
        <v/>
      </c>
      <c r="CI6" s="172" t="inlineStr">
        <is>
          <t>Par</t>
        </is>
      </c>
      <c r="CJ6" s="172" t="inlineStr">
        <is>
          <t>Grau 1</t>
        </is>
      </c>
      <c r="CK6" s="172" t="inlineStr">
        <is>
          <t>Canivete</t>
        </is>
      </c>
      <c r="CL6" s="172" t="inlineStr">
        <is>
          <t>Zenin</t>
        </is>
      </c>
      <c r="CR6" s="172">
        <f>IF(DADOS!$CZ$34&gt;=DADOS!$CC$8,DADOS!$BX$8,"")</f>
        <v/>
      </c>
      <c r="CS6" s="172" t="inlineStr">
        <is>
          <t>Híbrido</t>
        </is>
      </c>
      <c r="JY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$34","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$34","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$34","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$34","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f>
        <v/>
      </c>
      <c r="JZ6" s="172">
        <f>IF(AND($B6="",$C6="",LEN(TEXTJOIN("",TRUE,E6:R6))=0),"",TEXTJOIN(" · ",TRUE,IF(AND($J6&lt;&gt;"",SWITCH($B6,"Origem","BASE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$23","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f>
        <v/>
      </c>
      <c r="KA6" s="172">
        <f>IF(AND($B6="",$C6="",LEN(TEXTJOIN("",TRUE,E6:R6))=0),"",TEXTJOIN(" · ",TRUE,IF(AND($B6="Marcante",OR($E6="")),"Preencha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row>
    <row r="7">
      <c r="A7" s="172" t="n">
        <v>6</v>
      </c>
      <c r="B7" s="172">
        <f>IF(ISBLANK('CONFIGURAÇÃO'!$J$156),"",'CONFIGURAÇÃO'!$J$156)</f>
        <v/>
      </c>
      <c r="C7" s="172">
        <f>IF(ISBLANK('CONFIGURAÇÃO'!$J$158),"",'CONFIGURAÇÃO'!$J$158)</f>
        <v/>
      </c>
      <c r="D7" s="172">
        <f>IF(ISBLANK('CONFIGURAÇÃO'!$N$156),"",'CONFIGURAÇÃO'!$N$156)</f>
        <v/>
      </c>
      <c r="E7" s="172">
        <f>IF(ISBLANK('CONFIGURAÇÃO'!$L$159),"",'CONFIGURAÇÃO'!$L$159)</f>
        <v/>
      </c>
      <c r="F7" s="172">
        <f>IF(ISBLANK('CONFIGURAÇÃO'!$L$160),"",'CONFIGURAÇÃO'!$L$160)</f>
        <v/>
      </c>
      <c r="G7" s="172">
        <f>IF(ISBLANK('CONFIGURAÇÃO'!$L$161),"",'CONFIGURAÇÃO'!$L$161)</f>
        <v/>
      </c>
      <c r="H7" s="172">
        <f>IF(ISBLANK('CONFIGURAÇÃO'!$L$162),"",'CONFIGURAÇÃO'!$L$162)</f>
        <v/>
      </c>
      <c r="I7" s="172">
        <f>IF(ISBLANK('CONFIGURAÇÃO'!$L$163),"",'CONFIGURAÇÃO'!$L$163)</f>
        <v/>
      </c>
      <c r="J7" s="172">
        <f>IF(ISBLANK('CONFIGURAÇÃO'!$L$164),"",'CONFIGURAÇÃO'!$L$164)</f>
        <v/>
      </c>
      <c r="K7" s="172">
        <f>IF(ISBLANK('CONFIGURAÇÃO'!$L$165),"",'CONFIGURAÇÃO'!$L$165)</f>
        <v/>
      </c>
      <c r="L7" s="172">
        <f>IF(ISBLANK('CONFIGURAÇÃO'!$L$166),"",'CONFIGURAÇÃO'!$L$166)</f>
        <v/>
      </c>
      <c r="M7" s="172">
        <f>IF(ISBLANK('CONFIGURAÇÃO'!$L$167),"",'CONFIGURAÇÃO'!$L$167)</f>
        <v/>
      </c>
      <c r="N7" s="172">
        <f>IF(ISBLANK('CONFIGURAÇÃO'!$L$168),"",'CONFIGURAÇÃO'!$L$168)</f>
        <v/>
      </c>
      <c r="O7" s="172">
        <f>IF(ISBLANK('CONFIGURAÇÃO'!$L$169),"",'CONFIGURAÇÃO'!$L$169)</f>
        <v/>
      </c>
      <c r="P7" s="172">
        <f>IF(ISBLANK('CONFIGURAÇÃO'!$L$170),"",'CONFIGURAÇÃO'!$L$170)</f>
        <v/>
      </c>
      <c r="Q7" s="172">
        <f>IF(ISBLANK('CONFIGURAÇÃO'!$L$171),"",'CONFIGURAÇÃO'!$L$171)</f>
        <v/>
      </c>
      <c r="R7" s="172">
        <f>IF(ISBLANK('CONFIGURAÇÃO'!$J$173),"",'CONFIGURAÇÃO'!$J$173)</f>
        <v/>
      </c>
      <c r="S7" s="172">
        <f>TEXTJOIN(" · ",TRUE,U7,V7,W7,X7)</f>
        <v/>
      </c>
      <c r="T7" s="172">
        <f>AND(B7&lt;&gt;"",C7&lt;&gt;"",S7="")</f>
        <v/>
      </c>
      <c r="U7" s="172">
        <f>TEXTJOIN(" · ",TRUE,JY7:KA7)</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f>IF('DADOS_DANOS'!$J$7="","",'DADOS_DANOS'!$J$7)</f>
        <v/>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c r="JY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$34","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$34","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$34","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$34","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f>
        <v/>
      </c>
      <c r="JZ7" s="172">
        <f>IF(AND($B7="",$C7="",LEN(TEXTJOIN("",TRUE,E7:R7))=0),"",TEXTJOIN(" · ",TRUE,IF(AND($J7&lt;&gt;"",SWITCH($B7,"Origem","BASE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$23","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f>
        <v/>
      </c>
      <c r="KA7" s="172">
        <f>IF(AND($B7="",$C7="",LEN(TEXTJOIN("",TRUE,E7:R7))=0),"",TEXTJOIN(" · ",TRUE,IF(AND($B7="Marcante",OR($E7="")),"Preencha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row>
    <row r="8">
      <c r="A8" s="172" t="n">
        <v>7</v>
      </c>
      <c r="B8" s="172">
        <f>IF(ISBLANK('CONFIGURAÇÃO'!$J$185),"",'CONFIGURAÇÃO'!$J$185)</f>
        <v/>
      </c>
      <c r="C8" s="172">
        <f>IF(ISBLANK('CONFIGURAÇÃO'!$J$187),"",'CONFIGURAÇÃO'!$J$187)</f>
        <v/>
      </c>
      <c r="D8" s="172">
        <f>IF(ISBLANK('CONFIGURAÇÃO'!$N$185),"",'CONFIGURAÇÃO'!$N$185)</f>
        <v/>
      </c>
      <c r="E8" s="172">
        <f>IF(ISBLANK('CONFIGURAÇÃO'!$L$188),"",'CONFIGURAÇÃO'!$L$188)</f>
        <v/>
      </c>
      <c r="F8" s="172">
        <f>IF(ISBLANK('CONFIGURAÇÃO'!$L$189),"",'CONFIGURAÇÃO'!$L$189)</f>
        <v/>
      </c>
      <c r="G8" s="172">
        <f>IF(ISBLANK('CONFIGURAÇÃO'!$L$190),"",'CONFIGURAÇÃO'!$L$190)</f>
        <v/>
      </c>
      <c r="H8" s="172">
        <f>IF(ISBLANK('CONFIGURAÇÃO'!$L$191),"",'CONFIGURAÇÃO'!$L$191)</f>
        <v/>
      </c>
      <c r="I8" s="172">
        <f>IF(ISBLANK('CONFIGURAÇÃO'!$L$192),"",'CONFIGURAÇÃO'!$L$192)</f>
        <v/>
      </c>
      <c r="J8" s="172">
        <f>IF(ISBLANK('CONFIGURAÇÃO'!$L$193),"",'CONFIGURAÇÃO'!$L$193)</f>
        <v/>
      </c>
      <c r="K8" s="172">
        <f>IF(ISBLANK('CONFIGURAÇÃO'!$L$194),"",'CONFIGURAÇÃO'!$L$194)</f>
        <v/>
      </c>
      <c r="L8" s="172">
        <f>IF(ISBLANK('CONFIGURAÇÃO'!$L$195),"",'CONFIGURAÇÃO'!$L$195)</f>
        <v/>
      </c>
      <c r="M8" s="172">
        <f>IF(ISBLANK('CONFIGURAÇÃO'!$L$196),"",'CONFIGURAÇÃO'!$L$196)</f>
        <v/>
      </c>
      <c r="N8" s="172">
        <f>IF(ISBLANK('CONFIGURAÇÃO'!$L$197),"",'CONFIGURAÇÃO'!$L$197)</f>
        <v/>
      </c>
      <c r="O8" s="172">
        <f>IF(ISBLANK('CONFIGURAÇÃO'!$L$198),"",'CONFIGURAÇÃO'!$L$198)</f>
        <v/>
      </c>
      <c r="P8" s="172">
        <f>IF(ISBLANK('CONFIGURAÇÃO'!$L$199),"",'CONFIGURAÇÃO'!$L$199)</f>
        <v/>
      </c>
      <c r="Q8" s="172">
        <f>IF(ISBLANK('CONFIGURAÇÃO'!$L$200),"",'CONFIGURAÇÃO'!$L$200)</f>
        <v/>
      </c>
      <c r="R8" s="172">
        <f>IF(ISBLANK('CONFIGURAÇÃO'!$J$202),"",'CONFIGURAÇÃO'!$J$202)</f>
        <v/>
      </c>
      <c r="S8" s="172">
        <f>TEXTJOIN(" · ",TRUE,U8,V8,W8,X8)</f>
        <v/>
      </c>
      <c r="T8" s="172">
        <f>AND(B8&lt;&gt;"",C8&lt;&gt;"",S8="")</f>
        <v/>
      </c>
      <c r="U8" s="172">
        <f>TEXTJOIN(" · ",TRUE,JY8:KA8)</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f>IF('DADOS_DANOS'!$J$8="","",'DADOS_DANOS'!$J$8)</f>
        <v/>
      </c>
      <c r="CI8" s="172" t="inlineStr">
        <is>
          <t>Longo Alcance</t>
        </is>
      </c>
      <c r="CK8" s="172" t="inlineStr">
        <is>
          <t>Chakram</t>
        </is>
      </c>
      <c r="CL8" s="172" t="inlineStr">
        <is>
          <t>Gojo</t>
        </is>
      </c>
      <c r="CR8" s="172">
        <f>IF(DADOS!$CZ$34&gt;=DADOS!$CC$10,DADOS!$BX$10,"")</f>
        <v/>
      </c>
      <c r="CS8" s="172" t="inlineStr">
        <is>
          <t>Latente · Sem Técnica</t>
        </is>
      </c>
      <c r="JY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$34","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$34","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$34","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$34","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f>
        <v/>
      </c>
      <c r="JZ8" s="172">
        <f>IF(AND($B8="",$C8="",LEN(TEXTJOIN("",TRUE,E8:R8))=0),"",TEXTJOIN(" · ",TRUE,IF(AND($J8&lt;&gt;"",SWITCH($B8,"Origem","BASE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$23","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f>
        <v/>
      </c>
      <c r="KA8" s="172">
        <f>IF(AND($B8="",$C8="",LEN(TEXTJOIN("",TRUE,E8:R8))=0),"",TEXTJOIN(" · ",TRUE,IF(AND($B8="Marcante",OR($E8="")),"Preencha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row>
    <row r="9">
      <c r="A9" s="172" t="n">
        <v>8</v>
      </c>
      <c r="B9" s="172">
        <f>IF(ISBLANK('CONFIGURAÇÃO'!$J$214),"",'CONFIGURAÇÃO'!$J$214)</f>
        <v/>
      </c>
      <c r="C9" s="172">
        <f>IF(ISBLANK('CONFIGURAÇÃO'!$J$216),"",'CONFIGURAÇÃO'!$J$216)</f>
        <v/>
      </c>
      <c r="D9" s="172">
        <f>IF(ISBLANK('CONFIGURAÇÃO'!$N$214),"",'CONFIGURAÇÃO'!$N$214)</f>
        <v/>
      </c>
      <c r="E9" s="172">
        <f>IF(ISBLANK('CONFIGURAÇÃO'!$L$217),"",'CONFIGURAÇÃO'!$L$217)</f>
        <v/>
      </c>
      <c r="F9" s="172">
        <f>IF(ISBLANK('CONFIGURAÇÃO'!$L$218),"",'CONFIGURAÇÃO'!$L$218)</f>
        <v/>
      </c>
      <c r="G9" s="172">
        <f>IF(ISBLANK('CONFIGURAÇÃO'!$L$219),"",'CONFIGURAÇÃO'!$L$219)</f>
        <v/>
      </c>
      <c r="H9" s="172">
        <f>IF(ISBLANK('CONFIGURAÇÃO'!$L$220),"",'CONFIGURAÇÃO'!$L$220)</f>
        <v/>
      </c>
      <c r="I9" s="172">
        <f>IF(ISBLANK('CONFIGURAÇÃO'!$L$221),"",'CONFIGURAÇÃO'!$L$221)</f>
        <v/>
      </c>
      <c r="J9" s="172">
        <f>IF(ISBLANK('CONFIGURAÇÃO'!$L$222),"",'CONFIGURAÇÃO'!$L$222)</f>
        <v/>
      </c>
      <c r="K9" s="172">
        <f>IF(ISBLANK('CONFIGURAÇÃO'!$L$223),"",'CONFIGURAÇÃO'!$L$223)</f>
        <v/>
      </c>
      <c r="L9" s="172">
        <f>IF(ISBLANK('CONFIGURAÇÃO'!$L$224),"",'CONFIGURAÇÃO'!$L$224)</f>
        <v/>
      </c>
      <c r="M9" s="172">
        <f>IF(ISBLANK('CONFIGURAÇÃO'!$L$225),"",'CONFIGURAÇÃO'!$L$225)</f>
        <v/>
      </c>
      <c r="N9" s="172">
        <f>IF(ISBLANK('CONFIGURAÇÃO'!$L$226),"",'CONFIGURAÇÃO'!$L$226)</f>
        <v/>
      </c>
      <c r="O9" s="172">
        <f>IF(ISBLANK('CONFIGURAÇÃO'!$L$227),"",'CONFIGURAÇÃO'!$L$227)</f>
        <v/>
      </c>
      <c r="P9" s="172">
        <f>IF(ISBLANK('CONFIGURAÇÃO'!$L$228),"",'CONFIGURAÇÃO'!$L$228)</f>
        <v/>
      </c>
      <c r="Q9" s="172">
        <f>IF(ISBLANK('CONFIGURAÇÃO'!$L$229),"",'CONFIGURAÇÃO'!$L$229)</f>
        <v/>
      </c>
      <c r="R9" s="172">
        <f>IF(ISBLANK('CONFIGURAÇÃO'!$J$231),"",'CONFIGURAÇÃO'!$J$231)</f>
        <v/>
      </c>
      <c r="S9" s="172">
        <f>TEXTJOIN(" · ",TRUE,U9,V9,W9,X9)</f>
        <v/>
      </c>
      <c r="T9" s="172">
        <f>AND(B9&lt;&gt;"",C9&lt;&gt;"",S9="")</f>
        <v/>
      </c>
      <c r="U9" s="172">
        <f>TEXTJOIN(" · ",TRUE,JY9:KA9)</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f>IF('DADOS_DANOS'!$J$9="","",'DADOS_DANOS'!$J$9)</f>
        <v/>
      </c>
      <c r="CI9" s="172" t="inlineStr">
        <is>
          <t>Duas mãos</t>
        </is>
      </c>
      <c r="CK9" s="172" t="inlineStr">
        <is>
          <t>Chicote</t>
        </is>
      </c>
      <c r="CL9" s="172" t="inlineStr">
        <is>
          <t>Inumaki</t>
        </is>
      </c>
      <c r="CS9" s="172" t="inlineStr">
        <is>
          <t>Receptáculo · Sem Técnica</t>
        </is>
      </c>
      <c r="JY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$34","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$34","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$34","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$34","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f>
        <v/>
      </c>
      <c r="JZ9" s="172">
        <f>IF(AND($B9="",$C9="",LEN(TEXTJOIN("",TRUE,E9:R9))=0),"",TEXTJOIN(" · ",TRUE,IF(AND($J9&lt;&gt;"",SWITCH($B9,"Origem","BASE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$23","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f>
        <v/>
      </c>
      <c r="KA9" s="172">
        <f>IF(AND($B9="",$C9="",LEN(TEXTJOIN("",TRUE,E9:R9))=0),"",TEXTJOIN(" · ",TRUE,IF(AND($B9="Marcante",OR($E9="")),"Preencha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row>
    <row r="10">
      <c r="A10" s="172" t="n">
        <v>9</v>
      </c>
      <c r="B10" s="172">
        <f>IF(ISBLANK('CONFIGURAÇÃO'!$J$243),"",'CONFIGURAÇÃO'!$J$243)</f>
        <v/>
      </c>
      <c r="C10" s="172">
        <f>IF(ISBLANK('CONFIGURAÇÃO'!$J$245),"",'CONFIGURAÇÃO'!$J$245)</f>
        <v/>
      </c>
      <c r="D10" s="172">
        <f>IF(ISBLANK('CONFIGURAÇÃO'!$N$243),"",'CONFIGURAÇÃO'!$N$243)</f>
        <v/>
      </c>
      <c r="E10" s="172">
        <f>IF(ISBLANK('CONFIGURAÇÃO'!$L$246),"",'CONFIGURAÇÃO'!$L$246)</f>
        <v/>
      </c>
      <c r="F10" s="172">
        <f>IF(ISBLANK('CONFIGURAÇÃO'!$L$247),"",'CONFIGURAÇÃO'!$L$247)</f>
        <v/>
      </c>
      <c r="G10" s="172">
        <f>IF(ISBLANK('CONFIGURAÇÃO'!$L$248),"",'CONFIGURAÇÃO'!$L$248)</f>
        <v/>
      </c>
      <c r="H10" s="172">
        <f>IF(ISBLANK('CONFIGURAÇÃO'!$L$249),"",'CONFIGURAÇÃO'!$L$249)</f>
        <v/>
      </c>
      <c r="I10" s="172">
        <f>IF(ISBLANK('CONFIGURAÇÃO'!$L$250),"",'CONFIGURAÇÃO'!$L$250)</f>
        <v/>
      </c>
      <c r="J10" s="172">
        <f>IF(ISBLANK('CONFIGURAÇÃO'!$L$251),"",'CONFIGURAÇÃO'!$L$251)</f>
        <v/>
      </c>
      <c r="K10" s="172">
        <f>IF(ISBLANK('CONFIGURAÇÃO'!$L$252),"",'CONFIGURAÇÃO'!$L$252)</f>
        <v/>
      </c>
      <c r="L10" s="172">
        <f>IF(ISBLANK('CONFIGURAÇÃO'!$L$253),"",'CONFIGURAÇÃO'!$L$253)</f>
        <v/>
      </c>
      <c r="M10" s="172">
        <f>IF(ISBLANK('CONFIGURAÇÃO'!$L$254),"",'CONFIGURAÇÃO'!$L$254)</f>
        <v/>
      </c>
      <c r="N10" s="172">
        <f>IF(ISBLANK('CONFIGURAÇÃO'!$L$255),"",'CONFIGURAÇÃO'!$L$255)</f>
        <v/>
      </c>
      <c r="O10" s="172">
        <f>IF(ISBLANK('CONFIGURAÇÃO'!$L$256),"",'CONFIGURAÇÃO'!$L$256)</f>
        <v/>
      </c>
      <c r="P10" s="172">
        <f>IF(ISBLANK('CONFIGURAÇÃO'!$L$257),"",'CONFIGURAÇÃO'!$L$257)</f>
        <v/>
      </c>
      <c r="Q10" s="172">
        <f>IF(ISBLANK('CONFIGURAÇÃO'!$L$258),"",'CONFIGURAÇÃO'!$L$258)</f>
        <v/>
      </c>
      <c r="R10" s="172">
        <f>IF(ISBLANK('CONFIGURAÇÃO'!$J$260),"",'CONFIGURAÇÃO'!$J$260)</f>
        <v/>
      </c>
      <c r="S10" s="172">
        <f>TEXTJOIN(" · ",TRUE,U10,V10,W10,X10)</f>
        <v/>
      </c>
      <c r="T10" s="172">
        <f>AND(B10&lt;&gt;"",C10&lt;&gt;"",S10="")</f>
        <v/>
      </c>
      <c r="U10" s="172">
        <f>TEXTJOIN(" · ",TRUE,JY10:KA10)</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IF(OR('CONFIGURAÇÃO'!$J$11="Origem"),'CONFIGURAÇÃO'!$J$13,"")</f>
        <v/>
      </c>
      <c r="CD10" s="172" t="inlineStr">
        <is>
          <t>Restrição Celestial · Restrição corporal</t>
        </is>
      </c>
      <c r="CE10" s="172" t="inlineStr">
        <is>
          <t>Alfaiate</t>
        </is>
      </c>
      <c r="CF10" s="172" t="inlineStr">
        <is>
          <t>Machado</t>
        </is>
      </c>
      <c r="CH10" s="172">
        <f>IF('DADOS_DANOS'!$J$10="","",'DADOS_DANOS'!$J$10)</f>
        <v/>
      </c>
      <c r="CI10" s="172" t="inlineStr">
        <is>
          <t>Vestida</t>
        </is>
      </c>
      <c r="CK10" s="172" t="inlineStr">
        <is>
          <t>Corrente</t>
        </is>
      </c>
      <c r="CL10" s="172" t="inlineStr">
        <is>
          <t>Duas Vidas</t>
        </is>
      </c>
      <c r="CS10" s="172" t="inlineStr">
        <is>
          <t>Descendente · Sem Técnica</t>
        </is>
      </c>
      <c r="JY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$34","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$34","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$34","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$34","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f>
        <v/>
      </c>
      <c r="JZ10" s="172">
        <f>IF(AND($B10="",$C10="",LEN(TEXTJOIN("",TRUE,E10:R10))=0),"",TEXTJOIN(" · ",TRUE,IF(AND($J10&lt;&gt;"",SWITCH($B10,"Origem","BASE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$23","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f>
        <v/>
      </c>
      <c r="KA10" s="172">
        <f>IF(AND($B10="",$C10="",LEN(TEXTJOIN("",TRUE,E10:R10))=0),"",TEXTJOIN(" · ",TRUE,IF(AND($B10="Origem",OR($E10="",$F10="",$G10="",$H10="",$I10="")),"Preencha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row>
    <row r="11">
      <c r="A11" s="172" t="n">
        <v>10</v>
      </c>
      <c r="B11" s="172">
        <f>IF(ISBLANK('CONFIGURAÇÃO'!$J$272),"",'CONFIGURAÇÃO'!$J$272)</f>
        <v/>
      </c>
      <c r="C11" s="172">
        <f>IF(ISBLANK('CONFIGURAÇÃO'!$J$274),"",'CONFIGURAÇÃO'!$J$274)</f>
        <v/>
      </c>
      <c r="D11" s="172">
        <f>IF(ISBLANK('CONFIGURAÇÃO'!$N$272),"",'CONFIGURAÇÃO'!$N$272)</f>
        <v/>
      </c>
      <c r="E11" s="172">
        <f>IF(ISBLANK('CONFIGURAÇÃO'!$L$275),"",'CONFIGURAÇÃO'!$L$275)</f>
        <v/>
      </c>
      <c r="F11" s="172">
        <f>IF(ISBLANK('CONFIGURAÇÃO'!$L$276),"",'CONFIGURAÇÃO'!$L$276)</f>
        <v/>
      </c>
      <c r="G11" s="172">
        <f>IF(ISBLANK('CONFIGURAÇÃO'!$L$277),"",'CONFIGURAÇÃO'!$L$277)</f>
        <v/>
      </c>
      <c r="H11" s="172">
        <f>IF(ISBLANK('CONFIGURAÇÃO'!$L$278),"",'CONFIGURAÇÃO'!$L$278)</f>
        <v/>
      </c>
      <c r="I11" s="172">
        <f>IF(ISBLANK('CONFIGURAÇÃO'!$L$279),"",'CONFIGURAÇÃO'!$L$279)</f>
        <v/>
      </c>
      <c r="J11" s="172">
        <f>IF(ISBLANK('CONFIGURAÇÃO'!$L$280),"",'CONFIGURAÇÃO'!$L$280)</f>
        <v/>
      </c>
      <c r="K11" s="172">
        <f>IF(ISBLANK('CONFIGURAÇÃO'!$L$281),"",'CONFIGURAÇÃO'!$L$281)</f>
        <v/>
      </c>
      <c r="L11" s="172">
        <f>IF(ISBLANK('CONFIGURAÇÃO'!$L$282),"",'CONFIGURAÇÃO'!$L$282)</f>
        <v/>
      </c>
      <c r="M11" s="172">
        <f>IF(ISBLANK('CONFIGURAÇÃO'!$L$283),"",'CONFIGURAÇÃO'!$L$283)</f>
        <v/>
      </c>
      <c r="N11" s="172">
        <f>IF(ISBLANK('CONFIGURAÇÃO'!$L$284),"",'CONFIGURAÇÃO'!$L$284)</f>
        <v/>
      </c>
      <c r="O11" s="172">
        <f>IF(ISBLANK('CONFIGURAÇÃO'!$L$285),"",'CONFIGURAÇÃO'!$L$285)</f>
        <v/>
      </c>
      <c r="P11" s="172">
        <f>IF(ISBLANK('CONFIGURAÇÃO'!$L$286),"",'CONFIGURAÇÃO'!$L$286)</f>
        <v/>
      </c>
      <c r="Q11" s="172">
        <f>IF(ISBLANK('CONFIGURAÇÃO'!$L$287),"",'CONFIGURAÇÃO'!$L$287)</f>
        <v/>
      </c>
      <c r="R11" s="172">
        <f>IF(ISBLANK('CONFIGURAÇÃO'!$J$289),"",'CONFIGURAÇÃO'!$J$289)</f>
        <v/>
      </c>
      <c r="S11" s="172">
        <f>TEXTJOIN(" · ",TRUE,U11,V11,W11,X11)</f>
        <v/>
      </c>
      <c r="T11" s="172">
        <f>AND(B11&lt;&gt;"",C11&lt;&gt;"",S11="")</f>
        <v/>
      </c>
      <c r="U11" s="172">
        <f>TEXTJOIN(" · ",TRUE,JY11:KA11)</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IF(OR('CONFIGURAÇÃO'!$J$40="Origem"),'CONFIGURAÇÃO'!$J$42,"")</f>
        <v/>
      </c>
      <c r="CE11" s="172" t="inlineStr">
        <is>
          <t>Culinária</t>
        </is>
      </c>
      <c r="CF11" s="172" t="inlineStr">
        <is>
          <t>Manopla</t>
        </is>
      </c>
      <c r="CH11" s="172">
        <f>IF('DADOS_DANOS'!$J$11="","",'DADOS_DANOS'!$J$11)</f>
        <v/>
      </c>
      <c r="CI11" s="172" t="inlineStr">
        <is>
          <t>Emaranha</t>
        </is>
      </c>
      <c r="CK11" s="172" t="inlineStr">
        <is>
          <t>Daikyū</t>
        </is>
      </c>
      <c r="CL11" s="172" t="inlineStr">
        <is>
          <t>Regeneração Orgânica</t>
        </is>
      </c>
      <c r="CS11" s="172" t="inlineStr">
        <is>
          <t>Encarnado · Sem Técnica</t>
        </is>
      </c>
      <c r="JY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$34","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$34","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$34","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$34","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f>
        <v/>
      </c>
      <c r="JZ11" s="172">
        <f>IF(AND($B11="",$C11="",LEN(TEXTJOIN("",TRUE,E11:R11))=0),"",TEXTJOIN(" · ",TRUE,IF(AND($J11&lt;&gt;"",SWITCH($B11,"Origem","BASE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$23","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f>
        <v/>
      </c>
      <c r="KA11" s="172">
        <f>IF(AND($B11="",$C11="",LEN(TEXTJOIN("",TRUE,E11:R11))=0),"",TEXTJOIN(" · ",TRUE,IF(AND($B11="Origem",OR($E11="",$F11="",$G11="",$H11="",$I11="")),"Preencha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row>
    <row r="12">
      <c r="A12" s="172" t="n">
        <v>11</v>
      </c>
      <c r="B12" s="172">
        <f>IF(ISBLANK('CONFIGURAÇÃO'!$J$301),"",'CONFIGURAÇÃO'!$J$301)</f>
        <v/>
      </c>
      <c r="C12" s="172">
        <f>IF(ISBLANK('CONFIGURAÇÃO'!$J$303),"",'CONFIGURAÇÃO'!$J$303)</f>
        <v/>
      </c>
      <c r="D12" s="172">
        <f>IF(ISBLANK('CONFIGURAÇÃO'!$N$301),"",'CONFIGURAÇÃO'!$N$301)</f>
        <v/>
      </c>
      <c r="E12" s="172">
        <f>IF(ISBLANK('CONFIGURAÇÃO'!$L$304),"",'CONFIGURAÇÃO'!$L$304)</f>
        <v/>
      </c>
      <c r="F12" s="172">
        <f>IF(ISBLANK('CONFIGURAÇÃO'!$L$305),"",'CONFIGURAÇÃO'!$L$305)</f>
        <v/>
      </c>
      <c r="G12" s="172">
        <f>IF(ISBLANK('CONFIGURAÇÃO'!$L$306),"",'CONFIGURAÇÃO'!$L$306)</f>
        <v/>
      </c>
      <c r="H12" s="172">
        <f>IF(ISBLANK('CONFIGURAÇÃO'!$L$307),"",'CONFIGURAÇÃO'!$L$307)</f>
        <v/>
      </c>
      <c r="I12" s="172">
        <f>IF(ISBLANK('CONFIGURAÇÃO'!$L$308),"",'CONFIGURAÇÃO'!$L$308)</f>
        <v/>
      </c>
      <c r="J12" s="172">
        <f>IF(ISBLANK('CONFIGURAÇÃO'!$L$309),"",'CONFIGURAÇÃO'!$L$309)</f>
        <v/>
      </c>
      <c r="K12" s="172">
        <f>IF(ISBLANK('CONFIGURAÇÃO'!$L$310),"",'CONFIGURAÇÃO'!$L$310)</f>
        <v/>
      </c>
      <c r="L12" s="172">
        <f>IF(ISBLANK('CONFIGURAÇÃO'!$L$311),"",'CONFIGURAÇÃO'!$L$311)</f>
        <v/>
      </c>
      <c r="M12" s="172">
        <f>IF(ISBLANK('CONFIGURAÇÃO'!$L$312),"",'CONFIGURAÇÃO'!$L$312)</f>
        <v/>
      </c>
      <c r="N12" s="172">
        <f>IF(ISBLANK('CONFIGURAÇÃO'!$L$313),"",'CONFIGURAÇÃO'!$L$313)</f>
        <v/>
      </c>
      <c r="O12" s="172">
        <f>IF(ISBLANK('CONFIGURAÇÃO'!$L$314),"",'CONFIGURAÇÃO'!$L$314)</f>
        <v/>
      </c>
      <c r="P12" s="172">
        <f>IF(ISBLANK('CONFIGURAÇÃO'!$L$315),"",'CONFIGURAÇÃO'!$L$315)</f>
        <v/>
      </c>
      <c r="Q12" s="172">
        <f>IF(ISBLANK('CONFIGURAÇÃO'!$L$316),"",'CONFIGURAÇÃO'!$L$316)</f>
        <v/>
      </c>
      <c r="R12" s="172">
        <f>IF(ISBLANK('CONFIGURAÇÃO'!$J$318),"",'CONFIGURAÇÃO'!$J$318)</f>
        <v/>
      </c>
      <c r="S12" s="172">
        <f>TEXTJOIN(" · ",TRUE,U12,V12,W12,X12)</f>
        <v/>
      </c>
      <c r="T12" s="172">
        <f>AND(B12&lt;&gt;"",C12&lt;&gt;"",S12="")</f>
        <v/>
      </c>
      <c r="U12" s="172">
        <f>TEXTJOIN(" · ",TRUE,JY12:KA12)</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IF(OR('CONFIGURAÇÃO'!$J$69="Origem"),'CONFIGURAÇÃO'!$J$71,"")</f>
        <v/>
      </c>
      <c r="CE12" s="172" t="inlineStr">
        <is>
          <t>Instrumento</t>
        </is>
      </c>
      <c r="CF12" s="172" t="inlineStr">
        <is>
          <t>Massa</t>
        </is>
      </c>
      <c r="CH12" s="172">
        <f>IF('DADOS_DANOS'!$J$12="","",'DADOS_DANOS'!$J$12)</f>
        <v/>
      </c>
      <c r="CI12" s="172" t="inlineStr">
        <is>
          <t>Rompe</t>
        </is>
      </c>
      <c r="CK12" s="172" t="inlineStr">
        <is>
          <t>Espada Longa</t>
        </is>
      </c>
      <c r="CL12" s="172" t="inlineStr">
        <is>
          <t>Existência Artificial</t>
        </is>
      </c>
      <c r="CS12" s="172" t="inlineStr">
        <is>
          <t>Híbrido · Sem Técnica</t>
        </is>
      </c>
      <c r="JY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$34","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$34","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$34","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$34","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f>
        <v/>
      </c>
      <c r="JZ12" s="172">
        <f>IF(AND($B12="",$C12="",LEN(TEXTJOIN("",TRUE,E12:R12))=0),"",TEXTJOIN(" · ",TRUE,IF(AND($J12&lt;&gt;"",SWITCH($B12,"Origem","BASE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$23","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f>
        <v/>
      </c>
      <c r="KA12" s="172">
        <f>IF(AND($B12="",$C12="",LEN(TEXTJOIN("",TRUE,E12:R12))=0),"",TEXTJOIN(" · ",TRUE,IF(AND($B12="Origem",OR($E12="",$F12="",$G12="",$H12="",$I12="")),"Preencha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row>
    <row r="13">
      <c r="A13" s="172" t="n">
        <v>12</v>
      </c>
      <c r="B13" s="172">
        <f>IF(ISBLANK('CONFIGURAÇÃO'!$J$330),"",'CONFIGURAÇÃO'!$J$330)</f>
        <v/>
      </c>
      <c r="C13" s="172">
        <f>IF(ISBLANK('CONFIGURAÇÃO'!$J$332),"",'CONFIGURAÇÃO'!$J$332)</f>
        <v/>
      </c>
      <c r="D13" s="172">
        <f>IF(ISBLANK('CONFIGURAÇÃO'!$N$330),"",'CONFIGURAÇÃO'!$N$330)</f>
        <v/>
      </c>
      <c r="E13" s="172">
        <f>IF(ISBLANK('CONFIGURAÇÃO'!$L$333),"",'CONFIGURAÇÃO'!$L$333)</f>
        <v/>
      </c>
      <c r="F13" s="172">
        <f>IF(ISBLANK('CONFIGURAÇÃO'!$L$334),"",'CONFIGURAÇÃO'!$L$334)</f>
        <v/>
      </c>
      <c r="G13" s="172">
        <f>IF(ISBLANK('CONFIGURAÇÃO'!$L$335),"",'CONFIGURAÇÃO'!$L$335)</f>
        <v/>
      </c>
      <c r="H13" s="172">
        <f>IF(ISBLANK('CONFIGURAÇÃO'!$L$336),"",'CONFIGURAÇÃO'!$L$336)</f>
        <v/>
      </c>
      <c r="I13" s="172">
        <f>IF(ISBLANK('CONFIGURAÇÃO'!$L$337),"",'CONFIGURAÇÃO'!$L$337)</f>
        <v/>
      </c>
      <c r="J13" s="172">
        <f>IF(ISBLANK('CONFIGURAÇÃO'!$L$338),"",'CONFIGURAÇÃO'!$L$338)</f>
        <v/>
      </c>
      <c r="K13" s="172">
        <f>IF(ISBLANK('CONFIGURAÇÃO'!$L$339),"",'CONFIGURAÇÃO'!$L$339)</f>
        <v/>
      </c>
      <c r="L13" s="172">
        <f>IF(ISBLANK('CONFIGURAÇÃO'!$L$340),"",'CONFIGURAÇÃO'!$L$340)</f>
        <v/>
      </c>
      <c r="M13" s="172">
        <f>IF(ISBLANK('CONFIGURAÇÃO'!$L$341),"",'CONFIGURAÇÃO'!$L$341)</f>
        <v/>
      </c>
      <c r="N13" s="172">
        <f>IF(ISBLANK('CONFIGURAÇÃO'!$L$342),"",'CONFIGURAÇÃO'!$L$342)</f>
        <v/>
      </c>
      <c r="O13" s="172">
        <f>IF(ISBLANK('CONFIGURAÇÃO'!$L$343),"",'CONFIGURAÇÃO'!$L$343)</f>
        <v/>
      </c>
      <c r="P13" s="172">
        <f>IF(ISBLANK('CONFIGURAÇÃO'!$L$344),"",'CONFIGURAÇÃO'!$L$344)</f>
        <v/>
      </c>
      <c r="Q13" s="172">
        <f>IF(ISBLANK('CONFIGURAÇÃO'!$L$345),"",'CONFIGURAÇÃO'!$L$345)</f>
        <v/>
      </c>
      <c r="R13" s="172">
        <f>IF(ISBLANK('CONFIGURAÇÃO'!$J$347),"",'CONFIGURAÇÃO'!$J$347)</f>
        <v/>
      </c>
      <c r="S13" s="172">
        <f>TEXTJOIN(" · ",TRUE,U13,V13,W13,X13)</f>
        <v/>
      </c>
      <c r="T13" s="172">
        <f>AND(B13&lt;&gt;"",C13&lt;&gt;"",S13="")</f>
        <v/>
      </c>
      <c r="U13" s="172">
        <f>TEXTJOIN(" · ",TRUE,JY13:KA13)</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IF(OR('CONFIGURAÇÃO'!$J$98="Origem"),'CONFIGURAÇÃO'!$J$100,"")</f>
        <v/>
      </c>
      <c r="CE13" s="172" t="inlineStr">
        <is>
          <t>Jogatina</t>
        </is>
      </c>
      <c r="CF13" s="172" t="inlineStr">
        <is>
          <t>Porrete</t>
        </is>
      </c>
      <c r="CH13" s="172">
        <f>IF('DADOS_DANOS'!$J$13="","",'DADOS_DANOS'!$J$13)</f>
        <v/>
      </c>
      <c r="CI13" s="172" t="inlineStr">
        <is>
          <t>Talha</t>
        </is>
      </c>
      <c r="CK13" s="172" t="inlineStr">
        <is>
          <t>Espadão</t>
        </is>
      </c>
      <c r="CL13" s="172" t="inlineStr">
        <is>
          <t>Ataque sem Prenúncio</t>
        </is>
      </c>
      <c r="CS13" s="172" t="inlineStr">
        <is>
          <t>Corpo Amaldiçoado</t>
        </is>
      </c>
      <c r="JY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$34","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$34","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$34","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$34","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f>
        <v/>
      </c>
      <c r="JZ13" s="172">
        <f>IF(AND($B13="",$C13="",LEN(TEXTJOIN("",TRUE,E13:R13))=0),"",TEXTJOIN(" · ",TRUE,IF(AND($J13&lt;&gt;"",SWITCH($B13,"Origem","BASE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$23","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f>
        <v/>
      </c>
      <c r="KA13" s="172">
        <f>IF(AND($B13="",$C13="",LEN(TEXTJOIN("",TRUE,E13:R13))=0),"",TEXTJOIN(" · ",TRUE,IF(AND($B13="Origem",OR($E13="",$F13="",$G13="",$H13="",$I13="")),"Preencha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row>
    <row r="14">
      <c r="A14" s="172" t="n">
        <v>13</v>
      </c>
      <c r="B14" s="172">
        <f>IF(ISBLANK('CONFIGURAÇÃO'!$J$359),"",'CONFIGURAÇÃO'!$J$359)</f>
        <v/>
      </c>
      <c r="C14" s="172">
        <f>IF(ISBLANK('CONFIGURAÇÃO'!$J$361),"",'CONFIGURAÇÃO'!$J$361)</f>
        <v/>
      </c>
      <c r="D14" s="172">
        <f>IF(ISBLANK('CONFIGURAÇÃO'!$N$359),"",'CONFIGURAÇÃO'!$N$359)</f>
        <v/>
      </c>
      <c r="E14" s="172">
        <f>IF(ISBLANK('CONFIGURAÇÃO'!$L$362),"",'CONFIGURAÇÃO'!$L$362)</f>
        <v/>
      </c>
      <c r="F14" s="172">
        <f>IF(ISBLANK('CONFIGURAÇÃO'!$L$363),"",'CONFIGURAÇÃO'!$L$363)</f>
        <v/>
      </c>
      <c r="G14" s="172">
        <f>IF(ISBLANK('CONFIGURAÇÃO'!$L$364),"",'CONFIGURAÇÃO'!$L$364)</f>
        <v/>
      </c>
      <c r="H14" s="172">
        <f>IF(ISBLANK('CONFIGURAÇÃO'!$L$365),"",'CONFIGURAÇÃO'!$L$365)</f>
        <v/>
      </c>
      <c r="I14" s="172">
        <f>IF(ISBLANK('CONFIGURAÇÃO'!$L$366),"",'CONFIGURAÇÃO'!$L$366)</f>
        <v/>
      </c>
      <c r="J14" s="172">
        <f>IF(ISBLANK('CONFIGURAÇÃO'!$L$367),"",'CONFIGURAÇÃO'!$L$367)</f>
        <v/>
      </c>
      <c r="K14" s="172">
        <f>IF(ISBLANK('CONFIGURAÇÃO'!$L$368),"",'CONFIGURAÇÃO'!$L$368)</f>
        <v/>
      </c>
      <c r="L14" s="172">
        <f>IF(ISBLANK('CONFIGURAÇÃO'!$L$369),"",'CONFIGURAÇÃO'!$L$369)</f>
        <v/>
      </c>
      <c r="M14" s="172">
        <f>IF(ISBLANK('CONFIGURAÇÃO'!$L$370),"",'CONFIGURAÇÃO'!$L$370)</f>
        <v/>
      </c>
      <c r="N14" s="172">
        <f>IF(ISBLANK('CONFIGURAÇÃO'!$L$371),"",'CONFIGURAÇÃO'!$L$371)</f>
        <v/>
      </c>
      <c r="O14" s="172">
        <f>IF(ISBLANK('CONFIGURAÇÃO'!$L$372),"",'CONFIGURAÇÃO'!$L$372)</f>
        <v/>
      </c>
      <c r="P14" s="172">
        <f>IF(ISBLANK('CONFIGURAÇÃO'!$L$373),"",'CONFIGURAÇÃO'!$L$373)</f>
        <v/>
      </c>
      <c r="Q14" s="172">
        <f>IF(ISBLANK('CONFIGURAÇÃO'!$L$374),"",'CONFIGURAÇÃO'!$L$374)</f>
        <v/>
      </c>
      <c r="R14" s="172">
        <f>IF(ISBLANK('CONFIGURAÇÃO'!$J$376),"",'CONFIGURAÇÃO'!$J$376)</f>
        <v/>
      </c>
      <c r="S14" s="172">
        <f>TEXTJOIN(" · ",TRUE,U14,V14,W14,X14)</f>
        <v/>
      </c>
      <c r="T14" s="172">
        <f>AND(B14&lt;&gt;"",C14&lt;&gt;"",S14="")</f>
        <v/>
      </c>
      <c r="U14" s="172">
        <f>TEXTJOIN(" · ",TRUE,JY14:KA14)</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IF(OR('CONFIGURAÇÃO'!$J$127="Origem"),'CONFIGURAÇÃO'!$J$129,"")</f>
        <v/>
      </c>
      <c r="CF14" s="172" t="inlineStr">
        <is>
          <t>Yumi</t>
        </is>
      </c>
      <c r="CH14" s="172">
        <f>IF('DADOS_DANOS'!$J$14="","",'DADOS_DANOS'!$J$14)</f>
        <v/>
      </c>
      <c r="CI14" s="172" t="inlineStr">
        <is>
          <t>Oculta</t>
        </is>
      </c>
      <c r="CK14" s="172" t="inlineStr">
        <is>
          <t>Espingarda</t>
        </is>
      </c>
      <c r="CL14" s="172" t="inlineStr">
        <is>
          <t>Corpo Debilitado</t>
        </is>
      </c>
      <c r="CS14" s="172" t="inlineStr">
        <is>
          <t>Restrição Celestial · Sem Energia</t>
        </is>
      </c>
      <c r="JY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$34","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$34","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$34","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$34","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f>
        <v/>
      </c>
      <c r="JZ14" s="172">
        <f>IF(AND($B14="",$C14="",LEN(TEXTJOIN("",TRUE,E14:R14))=0),"",TEXTJOIN(" · ",TRUE,IF(AND($J14&lt;&gt;"",SWITCH($B14,"Origem","BASE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$23","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f>
        <v/>
      </c>
      <c r="KA14" s="172">
        <f>IF(AND($B14="",$C14="",LEN(TEXTJOIN("",TRUE,E14:R14))=0),"",TEXTJOIN(" · ",TRUE,IF(AND($B14="Origem",OR($E14="",$F14="",$G14="",$H14="",$I14="")),"Preencha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row>
    <row r="15">
      <c r="A15" s="172" t="n">
        <v>14</v>
      </c>
      <c r="B15" s="172">
        <f>IF(ISBLANK('CONFIGURAÇÃO'!$J$388),"",'CONFIGURAÇÃO'!$J$388)</f>
        <v/>
      </c>
      <c r="C15" s="172">
        <f>IF(ISBLANK('CONFIGURAÇÃO'!$J$390),"",'CONFIGURAÇÃO'!$J$390)</f>
        <v/>
      </c>
      <c r="D15" s="172">
        <f>IF(ISBLANK('CONFIGURAÇÃO'!$N$388),"",'CONFIGURAÇÃO'!$N$388)</f>
        <v/>
      </c>
      <c r="E15" s="172">
        <f>IF(ISBLANK('CONFIGURAÇÃO'!$L$391),"",'CONFIGURAÇÃO'!$L$391)</f>
        <v/>
      </c>
      <c r="F15" s="172">
        <f>IF(ISBLANK('CONFIGURAÇÃO'!$L$392),"",'CONFIGURAÇÃO'!$L$392)</f>
        <v/>
      </c>
      <c r="G15" s="172">
        <f>IF(ISBLANK('CONFIGURAÇÃO'!$L$393),"",'CONFIGURAÇÃO'!$L$393)</f>
        <v/>
      </c>
      <c r="H15" s="172">
        <f>IF(ISBLANK('CONFIGURAÇÃO'!$L$394),"",'CONFIGURAÇÃO'!$L$394)</f>
        <v/>
      </c>
      <c r="I15" s="172">
        <f>IF(ISBLANK('CONFIGURAÇÃO'!$L$395),"",'CONFIGURAÇÃO'!$L$395)</f>
        <v/>
      </c>
      <c r="J15" s="172">
        <f>IF(ISBLANK('CONFIGURAÇÃO'!$L$396),"",'CONFIGURAÇÃO'!$L$396)</f>
        <v/>
      </c>
      <c r="K15" s="172">
        <f>IF(ISBLANK('CONFIGURAÇÃO'!$L$397),"",'CONFIGURAÇÃO'!$L$397)</f>
        <v/>
      </c>
      <c r="L15" s="172">
        <f>IF(ISBLANK('CONFIGURAÇÃO'!$L$398),"",'CONFIGURAÇÃO'!$L$398)</f>
        <v/>
      </c>
      <c r="M15" s="172">
        <f>IF(ISBLANK('CONFIGURAÇÃO'!$L$399),"",'CONFIGURAÇÃO'!$L$399)</f>
        <v/>
      </c>
      <c r="N15" s="172">
        <f>IF(ISBLANK('CONFIGURAÇÃO'!$L$400),"",'CONFIGURAÇÃO'!$L$400)</f>
        <v/>
      </c>
      <c r="O15" s="172">
        <f>IF(ISBLANK('CONFIGURAÇÃO'!$L$401),"",'CONFIGURAÇÃO'!$L$401)</f>
        <v/>
      </c>
      <c r="P15" s="172">
        <f>IF(ISBLANK('CONFIGURAÇÃO'!$L$402),"",'CONFIGURAÇÃO'!$L$402)</f>
        <v/>
      </c>
      <c r="Q15" s="172">
        <f>IF(ISBLANK('CONFIGURAÇÃO'!$L$403),"",'CONFIGURAÇÃO'!$L$403)</f>
        <v/>
      </c>
      <c r="R15" s="172">
        <f>IF(ISBLANK('CONFIGURAÇÃO'!$J$405),"",'CONFIGURAÇÃO'!$J$405)</f>
        <v/>
      </c>
      <c r="S15" s="172">
        <f>TEXTJOIN(" · ",TRUE,U15,V15,W15,X15)</f>
        <v/>
      </c>
      <c r="T15" s="172">
        <f>AND(B15&lt;&gt;"",C15&lt;&gt;"",S15="")</f>
        <v/>
      </c>
      <c r="U15" s="172">
        <f>TEXTJOIN(" · ",TRUE,JY15:KA15)</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IF(OR('CONFIGURAÇÃO'!$J$156="Origem"),'CONFIGURAÇÃO'!$J$158,"")</f>
        <v/>
      </c>
      <c r="CH15" s="172">
        <f>IF('DADOS_DANOS'!$J$15="","",'DADOS_DANOS'!$J$15)</f>
        <v/>
      </c>
      <c r="CI15" s="172" t="inlineStr">
        <is>
          <t>Discreta</t>
        </is>
      </c>
      <c r="CK15" s="172" t="inlineStr">
        <is>
          <t>Faca</t>
        </is>
      </c>
      <c r="CL15" s="172" t="inlineStr">
        <is>
          <t>Corpo Quebradiço</t>
        </is>
      </c>
      <c r="CS15" s="172">
        <f>IF(AND($B2="Origem",$T2=TRUE),$C2,"")</f>
        <v/>
      </c>
      <c r="JY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$34","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$34","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$34","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$34","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f>
        <v/>
      </c>
      <c r="JZ15" s="172">
        <f>IF(AND($B15="",$C15="",LEN(TEXTJOIN("",TRUE,E15:R15))=0),"",TEXTJOIN(" · ",TRUE,IF(AND($J15&lt;&gt;"",SWITCH($B15,"Origem","BASE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$23","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f>
        <v/>
      </c>
      <c r="KA15" s="172">
        <f>IF(AND($B15="",$C15="",LEN(TEXTJOIN("",TRUE,E15:R15))=0),"",TEXTJOIN(" · ",TRUE,IF(AND($B15="Origem",OR($E15="",$F15="",$G15="",$H15="",$I15="")),"Preencha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row>
    <row r="16">
      <c r="A16" s="172" t="n">
        <v>15</v>
      </c>
      <c r="B16" s="172">
        <f>IF(ISBLANK('CONFIGURAÇÃO'!$J$417),"",'CONFIGURAÇÃO'!$J$417)</f>
        <v/>
      </c>
      <c r="C16" s="172">
        <f>IF(ISBLANK('CONFIGURAÇÃO'!$J$419),"",'CONFIGURAÇÃO'!$J$419)</f>
        <v/>
      </c>
      <c r="D16" s="172">
        <f>IF(ISBLANK('CONFIGURAÇÃO'!$N$417),"",'CONFIGURAÇÃO'!$N$417)</f>
        <v/>
      </c>
      <c r="E16" s="172">
        <f>IF(ISBLANK('CONFIGURAÇÃO'!$L$420),"",'CONFIGURAÇÃO'!$L$420)</f>
        <v/>
      </c>
      <c r="F16" s="172">
        <f>IF(ISBLANK('CONFIGURAÇÃO'!$L$421),"",'CONFIGURAÇÃO'!$L$421)</f>
        <v/>
      </c>
      <c r="G16" s="172">
        <f>IF(ISBLANK('CONFIGURAÇÃO'!$L$422),"",'CONFIGURAÇÃO'!$L$422)</f>
        <v/>
      </c>
      <c r="H16" s="172">
        <f>IF(ISBLANK('CONFIGURAÇÃO'!$L$423),"",'CONFIGURAÇÃO'!$L$423)</f>
        <v/>
      </c>
      <c r="I16" s="172">
        <f>IF(ISBLANK('CONFIGURAÇÃO'!$L$424),"",'CONFIGURAÇÃO'!$L$424)</f>
        <v/>
      </c>
      <c r="J16" s="172">
        <f>IF(ISBLANK('CONFIGURAÇÃO'!$L$425),"",'CONFIGURAÇÃO'!$L$425)</f>
        <v/>
      </c>
      <c r="K16" s="172">
        <f>IF(ISBLANK('CONFIGURAÇÃO'!$L$426),"",'CONFIGURAÇÃO'!$L$426)</f>
        <v/>
      </c>
      <c r="L16" s="172">
        <f>IF(ISBLANK('CONFIGURAÇÃO'!$L$427),"",'CONFIGURAÇÃO'!$L$427)</f>
        <v/>
      </c>
      <c r="M16" s="172">
        <f>IF(ISBLANK('CONFIGURAÇÃO'!$L$428),"",'CONFIGURAÇÃO'!$L$428)</f>
        <v/>
      </c>
      <c r="N16" s="172">
        <f>IF(ISBLANK('CONFIGURAÇÃO'!$L$429),"",'CONFIGURAÇÃO'!$L$429)</f>
        <v/>
      </c>
      <c r="O16" s="172">
        <f>IF(ISBLANK('CONFIGURAÇÃO'!$L$430),"",'CONFIGURAÇÃO'!$L$430)</f>
        <v/>
      </c>
      <c r="P16" s="172">
        <f>IF(ISBLANK('CONFIGURAÇÃO'!$L$431),"",'CONFIGURAÇÃO'!$L$431)</f>
        <v/>
      </c>
      <c r="Q16" s="172">
        <f>IF(ISBLANK('CONFIGURAÇÃO'!$L$432),"",'CONFIGURAÇÃO'!$L$432)</f>
        <v/>
      </c>
      <c r="R16" s="172">
        <f>IF(ISBLANK('CONFIGURAÇÃO'!$J$434),"",'CONFIGURAÇÃO'!$J$434)</f>
        <v/>
      </c>
      <c r="S16" s="172">
        <f>TEXTJOIN(" · ",TRUE,U16,V16,W16,X16)</f>
        <v/>
      </c>
      <c r="T16" s="172">
        <f>AND(B16&lt;&gt;"",C16&lt;&gt;"",S16="")</f>
        <v/>
      </c>
      <c r="U16" s="172">
        <f>TEXTJOIN(" · ",TRUE,JY16:KA16)</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IF(OR('CONFIGURAÇÃO'!$J$185="Origem"),'CONFIGURAÇÃO'!$J$187,"")</f>
        <v/>
      </c>
      <c r="CH16" s="172">
        <f>IF('DADOS_DANOS'!$J$16="","",'DADOS_DANOS'!$J$16)</f>
        <v/>
      </c>
      <c r="CI16" s="172" t="inlineStr">
        <is>
          <t>Munição</t>
        </is>
      </c>
      <c r="CK16" s="172" t="inlineStr">
        <is>
          <t>Foice</t>
        </is>
      </c>
      <c r="CL16" s="172" t="inlineStr">
        <is>
          <t>Corpo Exaurido</t>
        </is>
      </c>
      <c r="CS16" s="172">
        <f>IF(AND($B3="Origem",$T3=TRUE),$C3,"")</f>
        <v/>
      </c>
      <c r="JY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$34","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$34","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$34","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$34","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f>
        <v/>
      </c>
      <c r="JZ16" s="172">
        <f>IF(AND($B16="",$C16="",LEN(TEXTJOIN("",TRUE,E16:R16))=0),"",TEXTJOIN(" · ",TRUE,IF(AND($J16&lt;&gt;"",SWITCH($B16,"Origem","BASE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$23","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f>
        <v/>
      </c>
      <c r="KA16" s="172">
        <f>IF(AND($B16="",$C16="",LEN(TEXTJOIN("",TRUE,E16:R16))=0),"",TEXTJOIN(" · ",TRUE,IF(AND($B16="Origem",OR($E16="",$F16="",$G16="",$H16="",$I16="")),"Preencha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row>
    <row r="17">
      <c r="A17" s="172" t="n">
        <v>16</v>
      </c>
      <c r="B17" s="172">
        <f>IF(ISBLANK('CONFIGURAÇÃO'!$J$446),"",'CONFIGURAÇÃO'!$J$446)</f>
        <v/>
      </c>
      <c r="C17" s="172">
        <f>IF(ISBLANK('CONFIGURAÇÃO'!$J$448),"",'CONFIGURAÇÃO'!$J$448)</f>
        <v/>
      </c>
      <c r="D17" s="172">
        <f>IF(ISBLANK('CONFIGURAÇÃO'!$N$446),"",'CONFIGURAÇÃO'!$N$446)</f>
        <v/>
      </c>
      <c r="E17" s="172">
        <f>IF(ISBLANK('CONFIGURAÇÃO'!$L$449),"",'CONFIGURAÇÃO'!$L$449)</f>
        <v/>
      </c>
      <c r="F17" s="172">
        <f>IF(ISBLANK('CONFIGURAÇÃO'!$L$450),"",'CONFIGURAÇÃO'!$L$450)</f>
        <v/>
      </c>
      <c r="G17" s="172">
        <f>IF(ISBLANK('CONFIGURAÇÃO'!$L$451),"",'CONFIGURAÇÃO'!$L$451)</f>
        <v/>
      </c>
      <c r="H17" s="172">
        <f>IF(ISBLANK('CONFIGURAÇÃO'!$L$452),"",'CONFIGURAÇÃO'!$L$452)</f>
        <v/>
      </c>
      <c r="I17" s="172">
        <f>IF(ISBLANK('CONFIGURAÇÃO'!$L$453),"",'CONFIGURAÇÃO'!$L$453)</f>
        <v/>
      </c>
      <c r="J17" s="172">
        <f>IF(ISBLANK('CONFIGURAÇÃO'!$L$454),"",'CONFIGURAÇÃO'!$L$454)</f>
        <v/>
      </c>
      <c r="K17" s="172">
        <f>IF(ISBLANK('CONFIGURAÇÃO'!$L$455),"",'CONFIGURAÇÃO'!$L$455)</f>
        <v/>
      </c>
      <c r="L17" s="172">
        <f>IF(ISBLANK('CONFIGURAÇÃO'!$L$456),"",'CONFIGURAÇÃO'!$L$456)</f>
        <v/>
      </c>
      <c r="M17" s="172">
        <f>IF(ISBLANK('CONFIGURAÇÃO'!$L$457),"",'CONFIGURAÇÃO'!$L$457)</f>
        <v/>
      </c>
      <c r="N17" s="172">
        <f>IF(ISBLANK('CONFIGURAÇÃO'!$L$458),"",'CONFIGURAÇÃO'!$L$458)</f>
        <v/>
      </c>
      <c r="O17" s="172">
        <f>IF(ISBLANK('CONFIGURAÇÃO'!$L$459),"",'CONFIGURAÇÃO'!$L$459)</f>
        <v/>
      </c>
      <c r="P17" s="172">
        <f>IF(ISBLANK('CONFIGURAÇÃO'!$L$460),"",'CONFIGURAÇÃO'!$L$460)</f>
        <v/>
      </c>
      <c r="Q17" s="172">
        <f>IF(ISBLANK('CONFIGURAÇÃO'!$L$461),"",'CONFIGURAÇÃO'!$L$461)</f>
        <v/>
      </c>
      <c r="R17" s="172">
        <f>IF(ISBLANK('CONFIGURAÇÃO'!$J$463),"",'CONFIGURAÇÃO'!$J$463)</f>
        <v/>
      </c>
      <c r="S17" s="172">
        <f>TEXTJOIN(" · ",TRUE,U17,V17,W17,X17)</f>
        <v/>
      </c>
      <c r="T17" s="172">
        <f>AND(B17&lt;&gt;"",C17&lt;&gt;"",S17="")</f>
        <v/>
      </c>
      <c r="U17" s="172">
        <f>TEXTJOIN(" · ",TRUE,JY17:KA17)</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IF(OR('CONFIGURAÇÃO'!$J$214="Origem"),'CONFIGURAÇÃO'!$J$216,"")</f>
        <v/>
      </c>
      <c r="CH17">
        <f>IF('DADOS_DANOS'!$J$17="","",'DADOS_DANOS'!$J$17)</f>
        <v/>
      </c>
      <c r="CI17" s="172" t="inlineStr">
        <is>
          <t>Volumosa</t>
        </is>
      </c>
      <c r="CK17" s="172" t="inlineStr">
        <is>
          <t>Hankyū</t>
        </is>
      </c>
      <c r="CL17" s="172">
        <f>IF(OR('CONFIGURAÇÃO'!$J$11="Marcante"),'CONFIGURAÇÃO'!$J$13,"")</f>
        <v/>
      </c>
      <c r="CS17" s="172">
        <f>IF(AND($B4="Origem",$T4=TRUE),$C4,"")</f>
        <v/>
      </c>
      <c r="JY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$34","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$34","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$34","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$34","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f>
        <v/>
      </c>
      <c r="JZ17" s="172">
        <f>IF(AND($B17="",$C17="",LEN(TEXTJOIN("",TRUE,E17:R17))=0),"",TEXTJOIN(" · ",TRUE,IF(AND($J17&lt;&gt;"",SWITCH($B17,"Origem","BASE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$23","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f>
        <v/>
      </c>
      <c r="KA17" s="172">
        <f>IF(AND($B17="",$C17="",LEN(TEXTJOIN("",TRUE,E17:R17))=0),"",TEXTJOIN(" · ",TRUE,IF(AND($B17="Origem",OR($E17="",$F17="",$G17="",$H17="",$I17="")),"Preencha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row>
    <row r="18">
      <c r="A18" s="172" t="n">
        <v>17</v>
      </c>
      <c r="B18" s="172">
        <f>IF(ISBLANK('CONFIGURAÇÃO'!$J$475),"",'CONFIGURAÇÃO'!$J$475)</f>
        <v/>
      </c>
      <c r="C18" s="172">
        <f>IF(ISBLANK('CONFIGURAÇÃO'!$J$477),"",'CONFIGURAÇÃO'!$J$477)</f>
        <v/>
      </c>
      <c r="D18" s="172">
        <f>IF(ISBLANK('CONFIGURAÇÃO'!$N$475),"",'CONFIGURAÇÃO'!$N$475)</f>
        <v/>
      </c>
      <c r="E18" s="172">
        <f>IF(ISBLANK('CONFIGURAÇÃO'!$L$478),"",'CONFIGURAÇÃO'!$L$478)</f>
        <v/>
      </c>
      <c r="F18" s="172">
        <f>IF(ISBLANK('CONFIGURAÇÃO'!$L$479),"",'CONFIGURAÇÃO'!$L$479)</f>
        <v/>
      </c>
      <c r="G18" s="172">
        <f>IF(ISBLANK('CONFIGURAÇÃO'!$L$480),"",'CONFIGURAÇÃO'!$L$480)</f>
        <v/>
      </c>
      <c r="H18" s="172">
        <f>IF(ISBLANK('CONFIGURAÇÃO'!$L$481),"",'CONFIGURAÇÃO'!$L$481)</f>
        <v/>
      </c>
      <c r="I18" s="172">
        <f>IF(ISBLANK('CONFIGURAÇÃO'!$L$482),"",'CONFIGURAÇÃO'!$L$482)</f>
        <v/>
      </c>
      <c r="J18" s="172">
        <f>IF(ISBLANK('CONFIGURAÇÃO'!$L$483),"",'CONFIGURAÇÃO'!$L$483)</f>
        <v/>
      </c>
      <c r="K18" s="172">
        <f>IF(ISBLANK('CONFIGURAÇÃO'!$L$484),"",'CONFIGURAÇÃO'!$L$484)</f>
        <v/>
      </c>
      <c r="L18" s="172">
        <f>IF(ISBLANK('CONFIGURAÇÃO'!$L$485),"",'CONFIGURAÇÃO'!$L$485)</f>
        <v/>
      </c>
      <c r="M18" s="172">
        <f>IF(ISBLANK('CONFIGURAÇÃO'!$L$486),"",'CONFIGURAÇÃO'!$L$486)</f>
        <v/>
      </c>
      <c r="N18" s="172">
        <f>IF(ISBLANK('CONFIGURAÇÃO'!$L$487),"",'CONFIGURAÇÃO'!$L$487)</f>
        <v/>
      </c>
      <c r="O18" s="172">
        <f>IF(ISBLANK('CONFIGURAÇÃO'!$L$488),"",'CONFIGURAÇÃO'!$L$488)</f>
        <v/>
      </c>
      <c r="P18" s="172">
        <f>IF(ISBLANK('CONFIGURAÇÃO'!$L$489),"",'CONFIGURAÇÃO'!$L$489)</f>
        <v/>
      </c>
      <c r="Q18" s="172">
        <f>IF(ISBLANK('CONFIGURAÇÃO'!$L$490),"",'CONFIGURAÇÃO'!$L$490)</f>
        <v/>
      </c>
      <c r="R18" s="172">
        <f>IF(ISBLANK('CONFIGURAÇÃO'!$J$492),"",'CONFIGURAÇÃO'!$J$492)</f>
        <v/>
      </c>
      <c r="S18" s="172">
        <f>TEXTJOIN(" · ",TRUE,U18,V18,W18,X18)</f>
        <v/>
      </c>
      <c r="T18" s="172">
        <f>AND(B18&lt;&gt;"",C18&lt;&gt;"",S18="")</f>
        <v/>
      </c>
      <c r="U18" s="172">
        <f>TEXTJOIN(" · ",TRUE,JY18:KA18)</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IF(OR('CONFIGURAÇÃO'!$J$243="Origem"),'CONFIGURAÇÃO'!$J$245,"")</f>
        <v/>
      </c>
      <c r="CH18">
        <f>IF('DADOS_DANOS'!$J$18="","",'DADOS_DANOS'!$J$18)</f>
        <v/>
      </c>
      <c r="CI18" s="172" t="inlineStr">
        <is>
          <t>Embainhada</t>
        </is>
      </c>
      <c r="CK18" s="172" t="inlineStr">
        <is>
          <t>Kama</t>
        </is>
      </c>
      <c r="CL18" s="172">
        <f>IF(OR('CONFIGURAÇÃO'!$J$40="Marcante"),'CONFIGURAÇÃO'!$J$42,"")</f>
        <v/>
      </c>
      <c r="CS18" s="172">
        <f>IF(AND($B5="Origem",$T5=TRUE),$C5,"")</f>
        <v/>
      </c>
      <c r="JY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$34","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$34","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$34","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$34","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f>
        <v/>
      </c>
      <c r="JZ18" s="172">
        <f>IF(AND($B18="",$C18="",LEN(TEXTJOIN("",TRUE,E18:R18))=0),"",TEXTJOIN(" · ",TRUE,IF(AND($J18&lt;&gt;"",SWITCH($B18,"Origem","BASE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$23","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f>
        <v/>
      </c>
      <c r="KA18" s="172">
        <f>IF(AND($B18="",$C18="",LEN(TEXTJOIN("",TRUE,E18:R18))=0),"",TEXTJOIN(" · ",TRUE,IF(AND($B18="Origem",OR($E18="",$F18="",$G18="",$H18="",$I18="")),"Preencha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row>
    <row r="19">
      <c r="A19" s="172" t="n">
        <v>18</v>
      </c>
      <c r="B19" s="172">
        <f>IF(ISBLANK('CONFIGURAÇÃO'!$J$504),"",'CONFIGURAÇÃO'!$J$504)</f>
        <v/>
      </c>
      <c r="C19" s="172">
        <f>IF(ISBLANK('CONFIGURAÇÃO'!$J$506),"",'CONFIGURAÇÃO'!$J$506)</f>
        <v/>
      </c>
      <c r="D19" s="172">
        <f>IF(ISBLANK('CONFIGURAÇÃO'!$N$504),"",'CONFIGURAÇÃO'!$N$504)</f>
        <v/>
      </c>
      <c r="E19" s="172">
        <f>IF(ISBLANK('CONFIGURAÇÃO'!$L$507),"",'CONFIGURAÇÃO'!$L$507)</f>
        <v/>
      </c>
      <c r="F19" s="172">
        <f>IF(ISBLANK('CONFIGURAÇÃO'!$L$508),"",'CONFIGURAÇÃO'!$L$508)</f>
        <v/>
      </c>
      <c r="G19" s="172">
        <f>IF(ISBLANK('CONFIGURAÇÃO'!$L$509),"",'CONFIGURAÇÃO'!$L$509)</f>
        <v/>
      </c>
      <c r="H19" s="172">
        <f>IF(ISBLANK('CONFIGURAÇÃO'!$L$510),"",'CONFIGURAÇÃO'!$L$510)</f>
        <v/>
      </c>
      <c r="I19" s="172">
        <f>IF(ISBLANK('CONFIGURAÇÃO'!$L$511),"",'CONFIGURAÇÃO'!$L$511)</f>
        <v/>
      </c>
      <c r="J19" s="172">
        <f>IF(ISBLANK('CONFIGURAÇÃO'!$L$512),"",'CONFIGURAÇÃO'!$L$512)</f>
        <v/>
      </c>
      <c r="K19" s="172">
        <f>IF(ISBLANK('CONFIGURAÇÃO'!$L$513),"",'CONFIGURAÇÃO'!$L$513)</f>
        <v/>
      </c>
      <c r="L19" s="172">
        <f>IF(ISBLANK('CONFIGURAÇÃO'!$L$514),"",'CONFIGURAÇÃO'!$L$514)</f>
        <v/>
      </c>
      <c r="M19" s="172">
        <f>IF(ISBLANK('CONFIGURAÇÃO'!$L$515),"",'CONFIGURAÇÃO'!$L$515)</f>
        <v/>
      </c>
      <c r="N19" s="172">
        <f>IF(ISBLANK('CONFIGURAÇÃO'!$L$516),"",'CONFIGURAÇÃO'!$L$516)</f>
        <v/>
      </c>
      <c r="O19" s="172">
        <f>IF(ISBLANK('CONFIGURAÇÃO'!$L$517),"",'CONFIGURAÇÃO'!$L$517)</f>
        <v/>
      </c>
      <c r="P19" s="172">
        <f>IF(ISBLANK('CONFIGURAÇÃO'!$L$518),"",'CONFIGURAÇÃO'!$L$518)</f>
        <v/>
      </c>
      <c r="Q19" s="172">
        <f>IF(ISBLANK('CONFIGURAÇÃO'!$L$519),"",'CONFIGURAÇÃO'!$L$519)</f>
        <v/>
      </c>
      <c r="R19" s="172">
        <f>IF(ISBLANK('CONFIGURAÇÃO'!$J$521),"",'CONFIGURAÇÃO'!$J$521)</f>
        <v/>
      </c>
      <c r="S19" s="172">
        <f>TEXTJOIN(" · ",TRUE,U19,V19,W19,X19)</f>
        <v/>
      </c>
      <c r="T19" s="172">
        <f>AND(B19&lt;&gt;"",C19&lt;&gt;"",S19="")</f>
        <v/>
      </c>
      <c r="U19" s="172">
        <f>TEXTJOIN(" · ",TRUE,JY19:KA19)</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IF(OR('CONFIGURAÇÃO'!$J$272="Origem"),'CONFIGURAÇÃO'!$J$274,"")</f>
        <v/>
      </c>
      <c r="CH19">
        <f>IF('DADOS_DANOS'!$J$19="","",'DADOS_DANOS'!$J$19)</f>
        <v/>
      </c>
      <c r="CK19" s="172" t="inlineStr">
        <is>
          <t>Kanabō</t>
        </is>
      </c>
      <c r="CL19" s="172">
        <f>IF(OR('CONFIGURAÇÃO'!$J$69="Marcante"),'CONFIGURAÇÃO'!$J$71,"")</f>
        <v/>
      </c>
      <c r="CS19" s="172">
        <f>IF(AND($B6="Origem",$T6=TRUE),$C6,"")</f>
        <v/>
      </c>
      <c r="JY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$34","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$34","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$34","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$34","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f>
        <v/>
      </c>
      <c r="JZ19" s="172">
        <f>IF(AND($B19="",$C19="",LEN(TEXTJOIN("",TRUE,E19:R19))=0),"",TEXTJOIN(" · ",TRUE,IF(AND($J19&lt;&gt;"",SWITCH($B19,"Origem","BASE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$23","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f>
        <v/>
      </c>
      <c r="KA19" s="172">
        <f>IF(AND($B19="",$C19="",LEN(TEXTJOIN("",TRUE,E19:R19))=0),"",TEXTJOIN(" · ",TRUE,IF(AND($B19="Origem",OR($E19="",$F19="",$G19="",$H19="",$I19="")),"Preencha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row>
    <row r="20">
      <c r="A20" s="172" t="n">
        <v>19</v>
      </c>
      <c r="B20" s="172">
        <f>IF(ISBLANK('CONFIGURAÇÃO'!$J$533),"",'CONFIGURAÇÃO'!$J$533)</f>
        <v/>
      </c>
      <c r="C20" s="172">
        <f>IF(ISBLANK('CONFIGURAÇÃO'!$J$535),"",'CONFIGURAÇÃO'!$J$535)</f>
        <v/>
      </c>
      <c r="D20" s="172">
        <f>IF(ISBLANK('CONFIGURAÇÃO'!$N$533),"",'CONFIGURAÇÃO'!$N$533)</f>
        <v/>
      </c>
      <c r="E20" s="172">
        <f>IF(ISBLANK('CONFIGURAÇÃO'!$L$536),"",'CONFIGURAÇÃO'!$L$536)</f>
        <v/>
      </c>
      <c r="F20" s="172">
        <f>IF(ISBLANK('CONFIGURAÇÃO'!$L$537),"",'CONFIGURAÇÃO'!$L$537)</f>
        <v/>
      </c>
      <c r="G20" s="172">
        <f>IF(ISBLANK('CONFIGURAÇÃO'!$L$538),"",'CONFIGURAÇÃO'!$L$538)</f>
        <v/>
      </c>
      <c r="H20" s="172">
        <f>IF(ISBLANK('CONFIGURAÇÃO'!$L$539),"",'CONFIGURAÇÃO'!$L$539)</f>
        <v/>
      </c>
      <c r="I20" s="172">
        <f>IF(ISBLANK('CONFIGURAÇÃO'!$L$540),"",'CONFIGURAÇÃO'!$L$540)</f>
        <v/>
      </c>
      <c r="J20" s="172">
        <f>IF(ISBLANK('CONFIGURAÇÃO'!$L$541),"",'CONFIGURAÇÃO'!$L$541)</f>
        <v/>
      </c>
      <c r="K20" s="172">
        <f>IF(ISBLANK('CONFIGURAÇÃO'!$L$542),"",'CONFIGURAÇÃO'!$L$542)</f>
        <v/>
      </c>
      <c r="L20" s="172">
        <f>IF(ISBLANK('CONFIGURAÇÃO'!$L$543),"",'CONFIGURAÇÃO'!$L$543)</f>
        <v/>
      </c>
      <c r="M20" s="172">
        <f>IF(ISBLANK('CONFIGURAÇÃO'!$L$544),"",'CONFIGURAÇÃO'!$L$544)</f>
        <v/>
      </c>
      <c r="N20" s="172">
        <f>IF(ISBLANK('CONFIGURAÇÃO'!$L$545),"",'CONFIGURAÇÃO'!$L$545)</f>
        <v/>
      </c>
      <c r="O20" s="172">
        <f>IF(ISBLANK('CONFIGURAÇÃO'!$L$546),"",'CONFIGURAÇÃO'!$L$546)</f>
        <v/>
      </c>
      <c r="P20" s="172">
        <f>IF(ISBLANK('CONFIGURAÇÃO'!$L$547),"",'CONFIGURAÇÃO'!$L$547)</f>
        <v/>
      </c>
      <c r="Q20" s="172">
        <f>IF(ISBLANK('CONFIGURAÇÃO'!$L$548),"",'CONFIGURAÇÃO'!$L$548)</f>
        <v/>
      </c>
      <c r="R20" s="172">
        <f>IF(ISBLANK('CONFIGURAÇÃO'!$J$550),"",'CONFIGURAÇÃO'!$J$550)</f>
        <v/>
      </c>
      <c r="S20" s="172">
        <f>TEXTJOIN(" · ",TRUE,U20,V20,W20,X20)</f>
        <v/>
      </c>
      <c r="T20" s="172">
        <f>AND(B20&lt;&gt;"",C20&lt;&gt;"",S20="")</f>
        <v/>
      </c>
      <c r="U20" s="172">
        <f>TEXTJOIN(" · ",TRUE,JY20:KA20)</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IF(OR('CONFIGURAÇÃO'!$J$301="Origem"),'CONFIGURAÇÃO'!$J$303,"")</f>
        <v/>
      </c>
      <c r="CH20">
        <f>IF('DADOS_DANOS'!$J$20="","",'DADOS_DANOS'!$J$20)</f>
        <v/>
      </c>
      <c r="CK20" s="172" t="inlineStr">
        <is>
          <t>Katana</t>
        </is>
      </c>
      <c r="CL20" s="172">
        <f>IF(OR('CONFIGURAÇÃO'!$J$98="Marcante"),'CONFIGURAÇÃO'!$J$100,"")</f>
        <v/>
      </c>
      <c r="CS20" s="172">
        <f>IF(AND($B7="Origem",$T7=TRUE),$C7,"")</f>
        <v/>
      </c>
      <c r="JY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$34","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$34","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$34","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$34","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f>
        <v/>
      </c>
      <c r="JZ20" s="172">
        <f>IF(AND($B20="",$C20="",LEN(TEXTJOIN("",TRUE,E20:R20))=0),"",TEXTJOIN(" · ",TRUE,IF(AND($J20&lt;&gt;"",SWITCH($B20,"Origem","BASE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$23","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f>
        <v/>
      </c>
      <c r="KA20" s="172">
        <f>IF(AND($B20="",$C20="",LEN(TEXTJOIN("",TRUE,E20:R20))=0),"",TEXTJOIN(" · ",TRUE,IF(AND($B20="Origem",OR($E20="",$F20="",$G20="",$H20="",$I20="")),"Preencha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row>
    <row r="21">
      <c r="A21" s="172" t="n">
        <v>20</v>
      </c>
      <c r="B21" s="172">
        <f>IF(ISBLANK('CONFIGURAÇÃO'!$J$562),"",'CONFIGURAÇÃO'!$J$562)</f>
        <v/>
      </c>
      <c r="C21" s="172">
        <f>IF(ISBLANK('CONFIGURAÇÃO'!$J$564),"",'CONFIGURAÇÃO'!$J$564)</f>
        <v/>
      </c>
      <c r="D21" s="172">
        <f>IF(ISBLANK('CONFIGURAÇÃO'!$N$562),"",'CONFIGURAÇÃO'!$N$562)</f>
        <v/>
      </c>
      <c r="E21" s="172">
        <f>IF(ISBLANK('CONFIGURAÇÃO'!$L$565),"",'CONFIGURAÇÃO'!$L$565)</f>
        <v/>
      </c>
      <c r="F21" s="172">
        <f>IF(ISBLANK('CONFIGURAÇÃO'!$L$566),"",'CONFIGURAÇÃO'!$L$566)</f>
        <v/>
      </c>
      <c r="G21" s="172">
        <f>IF(ISBLANK('CONFIGURAÇÃO'!$L$567),"",'CONFIGURAÇÃO'!$L$567)</f>
        <v/>
      </c>
      <c r="H21" s="172">
        <f>IF(ISBLANK('CONFIGURAÇÃO'!$L$568),"",'CONFIGURAÇÃO'!$L$568)</f>
        <v/>
      </c>
      <c r="I21" s="172">
        <f>IF(ISBLANK('CONFIGURAÇÃO'!$L$569),"",'CONFIGURAÇÃO'!$L$569)</f>
        <v/>
      </c>
      <c r="J21" s="172">
        <f>IF(ISBLANK('CONFIGURAÇÃO'!$L$570),"",'CONFIGURAÇÃO'!$L$570)</f>
        <v/>
      </c>
      <c r="K21" s="172">
        <f>IF(ISBLANK('CONFIGURAÇÃO'!$L$571),"",'CONFIGURAÇÃO'!$L$571)</f>
        <v/>
      </c>
      <c r="L21" s="172">
        <f>IF(ISBLANK('CONFIGURAÇÃO'!$L$572),"",'CONFIGURAÇÃO'!$L$572)</f>
        <v/>
      </c>
      <c r="M21" s="172">
        <f>IF(ISBLANK('CONFIGURAÇÃO'!$L$573),"",'CONFIGURAÇÃO'!$L$573)</f>
        <v/>
      </c>
      <c r="N21" s="172">
        <f>IF(ISBLANK('CONFIGURAÇÃO'!$L$574),"",'CONFIGURAÇÃO'!$L$574)</f>
        <v/>
      </c>
      <c r="O21" s="172">
        <f>IF(ISBLANK('CONFIGURAÇÃO'!$L$575),"",'CONFIGURAÇÃO'!$L$575)</f>
        <v/>
      </c>
      <c r="P21" s="172">
        <f>IF(ISBLANK('CONFIGURAÇÃO'!$L$576),"",'CONFIGURAÇÃO'!$L$576)</f>
        <v/>
      </c>
      <c r="Q21" s="172">
        <f>IF(ISBLANK('CONFIGURAÇÃO'!$L$577),"",'CONFIGURAÇÃO'!$L$577)</f>
        <v/>
      </c>
      <c r="R21" s="172">
        <f>IF(ISBLANK('CONFIGURAÇÃO'!$J$579),"",'CONFIGURAÇÃO'!$J$579)</f>
        <v/>
      </c>
      <c r="S21" s="172">
        <f>TEXTJOIN(" · ",TRUE,U21,V21,W21,X21)</f>
        <v/>
      </c>
      <c r="T21" s="172">
        <f>AND(B21&lt;&gt;"",C21&lt;&gt;"",S21="")</f>
        <v/>
      </c>
      <c r="U21" s="172">
        <f>TEXTJOIN(" · ",TRUE,JY21:KA21)</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IF(OR('CONFIGURAÇÃO'!$J$330="Origem"),'CONFIGURAÇÃO'!$J$332,"")</f>
        <v/>
      </c>
      <c r="CH21">
        <f>IF('DADOS_DANOS'!$J$21="","",'DADOS_DANOS'!$J$21)</f>
        <v/>
      </c>
      <c r="CK21" s="172" t="inlineStr">
        <is>
          <t>Kunai</t>
        </is>
      </c>
      <c r="CL21" s="172">
        <f>IF(OR('CONFIGURAÇÃO'!$J$127="Marcante"),'CONFIGURAÇÃO'!$J$129,"")</f>
        <v/>
      </c>
      <c r="CS21" s="172">
        <f>IF(AND($B8="Origem",$T8=TRUE),$C8,"")</f>
        <v/>
      </c>
      <c r="JY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$34","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$34","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$34","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$34","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f>
        <v/>
      </c>
      <c r="JZ21" s="172">
        <f>IF(AND($B21="",$C21="",LEN(TEXTJOIN("",TRUE,E21:R21))=0),"",TEXTJOIN(" · ",TRUE,IF(AND($J21&lt;&gt;"",SWITCH($B21,"Origem","BASE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$23","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f>
        <v/>
      </c>
      <c r="KA21" s="172">
        <f>IF(AND($B21="",$C21="",LEN(TEXTJOIN("",TRUE,E21:R21))=0),"",TEXTJOIN(" · ",TRUE,IF(AND($B21="Origem",OR($E21="",$F21="",$G21="",$H21="",$I21="")),"Preencha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row>
    <row r="22">
      <c r="A22" s="172" t="n">
        <v>21</v>
      </c>
      <c r="B22" s="172">
        <f>IF(ISBLANK('CONFIGURAÇÃO'!$J$591),"",'CONFIGURAÇÃO'!$J$591)</f>
        <v/>
      </c>
      <c r="C22" s="172">
        <f>IF(ISBLANK('CONFIGURAÇÃO'!$J$593),"",'CONFIGURAÇÃO'!$J$593)</f>
        <v/>
      </c>
      <c r="D22" s="172">
        <f>IF(ISBLANK('CONFIGURAÇÃO'!$N$591),"",'CONFIGURAÇÃO'!$N$591)</f>
        <v/>
      </c>
      <c r="E22" s="172">
        <f>IF(ISBLANK('CONFIGURAÇÃO'!$L$594),"",'CONFIGURAÇÃO'!$L$594)</f>
        <v/>
      </c>
      <c r="F22" s="172">
        <f>IF(ISBLANK('CONFIGURAÇÃO'!$L$595),"",'CONFIGURAÇÃO'!$L$595)</f>
        <v/>
      </c>
      <c r="G22" s="172">
        <f>IF(ISBLANK('CONFIGURAÇÃO'!$L$596),"",'CONFIGURAÇÃO'!$L$596)</f>
        <v/>
      </c>
      <c r="H22" s="172">
        <f>IF(ISBLANK('CONFIGURAÇÃO'!$L$597),"",'CONFIGURAÇÃO'!$L$597)</f>
        <v/>
      </c>
      <c r="I22" s="172">
        <f>IF(ISBLANK('CONFIGURAÇÃO'!$L$598),"",'CONFIGURAÇÃO'!$L$598)</f>
        <v/>
      </c>
      <c r="J22" s="172">
        <f>IF(ISBLANK('CONFIGURAÇÃO'!$L$599),"",'CONFIGURAÇÃO'!$L$599)</f>
        <v/>
      </c>
      <c r="K22" s="172">
        <f>IF(ISBLANK('CONFIGURAÇÃO'!$L$600),"",'CONFIGURAÇÃO'!$L$600)</f>
        <v/>
      </c>
      <c r="L22" s="172">
        <f>IF(ISBLANK('CONFIGURAÇÃO'!$L$601),"",'CONFIGURAÇÃO'!$L$601)</f>
        <v/>
      </c>
      <c r="M22" s="172">
        <f>IF(ISBLANK('CONFIGURAÇÃO'!$L$602),"",'CONFIGURAÇÃO'!$L$602)</f>
        <v/>
      </c>
      <c r="N22" s="172">
        <f>IF(ISBLANK('CONFIGURAÇÃO'!$L$603),"",'CONFIGURAÇÃO'!$L$603)</f>
        <v/>
      </c>
      <c r="O22" s="172">
        <f>IF(ISBLANK('CONFIGURAÇÃO'!$L$604),"",'CONFIGURAÇÃO'!$L$604)</f>
        <v/>
      </c>
      <c r="P22" s="172">
        <f>IF(ISBLANK('CONFIGURAÇÃO'!$L$605),"",'CONFIGURAÇÃO'!$L$605)</f>
        <v/>
      </c>
      <c r="Q22" s="172">
        <f>IF(ISBLANK('CONFIGURAÇÃO'!$L$606),"",'CONFIGURAÇÃO'!$L$606)</f>
        <v/>
      </c>
      <c r="R22" s="172">
        <f>IF(ISBLANK('CONFIGURAÇÃO'!$J$608),"",'CONFIGURAÇÃO'!$J$608)</f>
        <v/>
      </c>
      <c r="S22" s="172">
        <f>TEXTJOIN(" · ",TRUE,U22,V22,W22,X22)</f>
        <v/>
      </c>
      <c r="T22" s="172">
        <f>AND(B22&lt;&gt;"",C22&lt;&gt;"",S22="")</f>
        <v/>
      </c>
      <c r="U22" s="172">
        <f>TEXTJOIN(" · ",TRUE,JY22:KA22)</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IF(OR('CONFIGURAÇÃO'!$J$359="Origem"),'CONFIGURAÇÃO'!$J$361,"")</f>
        <v/>
      </c>
      <c r="CH22">
        <f>IF('DADOS_DANOS'!$J$22="","",'DADOS_DANOS'!$J$22)</f>
        <v/>
      </c>
      <c r="CK22" s="172" t="inlineStr">
        <is>
          <t>Kusarigama</t>
        </is>
      </c>
      <c r="CL22" s="172">
        <f>IF(OR('CONFIGURAÇÃO'!$J$156="Marcante"),'CONFIGURAÇÃO'!$J$158,"")</f>
        <v/>
      </c>
      <c r="CS22" s="172">
        <f>IF(AND($B9="Origem",$T9=TRUE),$C9,"")</f>
        <v/>
      </c>
      <c r="JY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$34","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$34","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$34","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$34","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f>
        <v/>
      </c>
      <c r="JZ22" s="172">
        <f>IF(AND($B22="",$C22="",LEN(TEXTJOIN("",TRUE,E22:R22))=0),"",TEXTJOIN(" · ",TRUE,IF(AND($J22&lt;&gt;"",SWITCH($B22,"Origem","BASE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$23","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f>
        <v/>
      </c>
      <c r="KA22" s="172">
        <f>IF(AND($B22="",$C22="",LEN(TEXTJOIN("",TRUE,E22:R22))=0),"",TEXTJOIN(" · ",TRUE,IF(AND($B22="Origem",OR($E22="",$F22="",$G22="",$H22="",$I22="")),"Preencha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row>
    <row r="23">
      <c r="A23" s="172" t="n">
        <v>22</v>
      </c>
      <c r="B23" s="172">
        <f>IF(ISBLANK('CONFIGURAÇÃO'!$J$620),"",'CONFIGURAÇÃO'!$J$620)</f>
        <v/>
      </c>
      <c r="C23" s="172">
        <f>IF(ISBLANK('CONFIGURAÇÃO'!$J$622),"",'CONFIGURAÇÃO'!$J$622)</f>
        <v/>
      </c>
      <c r="D23" s="172">
        <f>IF(ISBLANK('CONFIGURAÇÃO'!$N$620),"",'CONFIGURAÇÃO'!$N$620)</f>
        <v/>
      </c>
      <c r="E23" s="172">
        <f>IF(ISBLANK('CONFIGURAÇÃO'!$L$623),"",'CONFIGURAÇÃO'!$L$623)</f>
        <v/>
      </c>
      <c r="F23" s="172">
        <f>IF(ISBLANK('CONFIGURAÇÃO'!$L$624),"",'CONFIGURAÇÃO'!$L$624)</f>
        <v/>
      </c>
      <c r="G23" s="172">
        <f>IF(ISBLANK('CONFIGURAÇÃO'!$L$625),"",'CONFIGURAÇÃO'!$L$625)</f>
        <v/>
      </c>
      <c r="H23" s="172">
        <f>IF(ISBLANK('CONFIGURAÇÃO'!$L$626),"",'CONFIGURAÇÃO'!$L$626)</f>
        <v/>
      </c>
      <c r="I23" s="172">
        <f>IF(ISBLANK('CONFIGURAÇÃO'!$L$627),"",'CONFIGURAÇÃO'!$L$627)</f>
        <v/>
      </c>
      <c r="J23" s="172">
        <f>IF(ISBLANK('CONFIGURAÇÃO'!$L$628),"",'CONFIGURAÇÃO'!$L$628)</f>
        <v/>
      </c>
      <c r="K23" s="172">
        <f>IF(ISBLANK('CONFIGURAÇÃO'!$L$629),"",'CONFIGURAÇÃO'!$L$629)</f>
        <v/>
      </c>
      <c r="L23" s="172">
        <f>IF(ISBLANK('CONFIGURAÇÃO'!$L$630),"",'CONFIGURAÇÃO'!$L$630)</f>
        <v/>
      </c>
      <c r="M23" s="172">
        <f>IF(ISBLANK('CONFIGURAÇÃO'!$L$631),"",'CONFIGURAÇÃO'!$L$631)</f>
        <v/>
      </c>
      <c r="N23" s="172">
        <f>IF(ISBLANK('CONFIGURAÇÃO'!$L$632),"",'CONFIGURAÇÃO'!$L$632)</f>
        <v/>
      </c>
      <c r="O23" s="172">
        <f>IF(ISBLANK('CONFIGURAÇÃO'!$L$633),"",'CONFIGURAÇÃO'!$L$633)</f>
        <v/>
      </c>
      <c r="P23" s="172">
        <f>IF(ISBLANK('CONFIGURAÇÃO'!$L$634),"",'CONFIGURAÇÃO'!$L$634)</f>
        <v/>
      </c>
      <c r="Q23" s="172">
        <f>IF(ISBLANK('CONFIGURAÇÃO'!$L$635),"",'CONFIGURAÇÃO'!$L$635)</f>
        <v/>
      </c>
      <c r="R23" s="172">
        <f>IF(ISBLANK('CONFIGURAÇÃO'!$J$637),"",'CONFIGURAÇÃO'!$J$637)</f>
        <v/>
      </c>
      <c r="S23" s="172">
        <f>TEXTJOIN(" · ",TRUE,U23,V23,W23,X23)</f>
        <v/>
      </c>
      <c r="T23" s="172">
        <f>AND(B23&lt;&gt;"",C23&lt;&gt;"",S23="")</f>
        <v/>
      </c>
      <c r="U23" s="172">
        <f>TEXTJOIN(" · ",TRUE,JY23:KA23)</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IF(OR('CONFIGURAÇÃO'!$J$388="Origem"),'CONFIGURAÇÃO'!$J$390,"")</f>
        <v/>
      </c>
      <c r="CH23">
        <f>IF('DADOS_DANOS'!$J$23="","",'DADOS_DANOS'!$J$23)</f>
        <v/>
      </c>
      <c r="CK23" s="172" t="inlineStr">
        <is>
          <t>Lança</t>
        </is>
      </c>
      <c r="CL23" s="172">
        <f>IF(OR('CONFIGURAÇÃO'!$J$185="Marcante"),'CONFIGURAÇÃO'!$J$187,"")</f>
        <v/>
      </c>
      <c r="CS23" s="172">
        <f>IF(AND($B10="Origem",$T10=TRUE),$C10,"")</f>
        <v/>
      </c>
      <c r="JY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$34","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$34","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$34","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$34","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f>
        <v/>
      </c>
      <c r="JZ23" s="172">
        <f>IF(AND($B23="",$C23="",LEN(TEXTJOIN("",TRUE,E23:R23))=0),"",TEXTJOIN(" · ",TRUE,IF(AND($J23&lt;&gt;"",SWITCH($B23,"Origem","BASE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$23","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f>
        <v/>
      </c>
      <c r="KA23" s="172">
        <f>IF(AND($B23="",$C23="",LEN(TEXTJOIN("",TRUE,E23:R23))=0),"",TEXTJOIN(" · ",TRUE,IF(AND($B23="Origem",OR($E23="",$F23="",$G23="",$H23="",$I23="")),"Preencha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row>
    <row r="24">
      <c r="A24" s="172" t="n">
        <v>23</v>
      </c>
      <c r="B24" s="172">
        <f>IF(ISBLANK('CONFIGURAÇÃO'!$J$649),"",'CONFIGURAÇÃO'!$J$649)</f>
        <v/>
      </c>
      <c r="C24" s="172">
        <f>IF(ISBLANK('CONFIGURAÇÃO'!$J$651),"",'CONFIGURAÇÃO'!$J$651)</f>
        <v/>
      </c>
      <c r="D24" s="172">
        <f>IF(ISBLANK('CONFIGURAÇÃO'!$N$649),"",'CONFIGURAÇÃO'!$N$649)</f>
        <v/>
      </c>
      <c r="E24" s="172">
        <f>IF(ISBLANK('CONFIGURAÇÃO'!$L$652),"",'CONFIGURAÇÃO'!$L$652)</f>
        <v/>
      </c>
      <c r="F24" s="172">
        <f>IF(ISBLANK('CONFIGURAÇÃO'!$L$653),"",'CONFIGURAÇÃO'!$L$653)</f>
        <v/>
      </c>
      <c r="G24" s="172">
        <f>IF(ISBLANK('CONFIGURAÇÃO'!$L$654),"",'CONFIGURAÇÃO'!$L$654)</f>
        <v/>
      </c>
      <c r="H24" s="172">
        <f>IF(ISBLANK('CONFIGURAÇÃO'!$L$655),"",'CONFIGURAÇÃO'!$L$655)</f>
        <v/>
      </c>
      <c r="I24" s="172">
        <f>IF(ISBLANK('CONFIGURAÇÃO'!$L$656),"",'CONFIGURAÇÃO'!$L$656)</f>
        <v/>
      </c>
      <c r="J24" s="172">
        <f>IF(ISBLANK('CONFIGURAÇÃO'!$L$657),"",'CONFIGURAÇÃO'!$L$657)</f>
        <v/>
      </c>
      <c r="K24" s="172">
        <f>IF(ISBLANK('CONFIGURAÇÃO'!$L$658),"",'CONFIGURAÇÃO'!$L$658)</f>
        <v/>
      </c>
      <c r="L24" s="172">
        <f>IF(ISBLANK('CONFIGURAÇÃO'!$L$659),"",'CONFIGURAÇÃO'!$L$659)</f>
        <v/>
      </c>
      <c r="M24" s="172">
        <f>IF(ISBLANK('CONFIGURAÇÃO'!$L$660),"",'CONFIGURAÇÃO'!$L$660)</f>
        <v/>
      </c>
      <c r="N24" s="172">
        <f>IF(ISBLANK('CONFIGURAÇÃO'!$L$661),"",'CONFIGURAÇÃO'!$L$661)</f>
        <v/>
      </c>
      <c r="O24" s="172">
        <f>IF(ISBLANK('CONFIGURAÇÃO'!$L$662),"",'CONFIGURAÇÃO'!$L$662)</f>
        <v/>
      </c>
      <c r="P24" s="172">
        <f>IF(ISBLANK('CONFIGURAÇÃO'!$L$663),"",'CONFIGURAÇÃO'!$L$663)</f>
        <v/>
      </c>
      <c r="Q24" s="172">
        <f>IF(ISBLANK('CONFIGURAÇÃO'!$L$664),"",'CONFIGURAÇÃO'!$L$664)</f>
        <v/>
      </c>
      <c r="R24" s="172">
        <f>IF(ISBLANK('CONFIGURAÇÃO'!$J$666),"",'CONFIGURAÇÃO'!$J$666)</f>
        <v/>
      </c>
      <c r="S24" s="172">
        <f>TEXTJOIN(" · ",TRUE,U24,V24,W24,X24)</f>
        <v/>
      </c>
      <c r="T24" s="172">
        <f>AND(B24&lt;&gt;"",C24&lt;&gt;"",S24="")</f>
        <v/>
      </c>
      <c r="U24" s="172">
        <f>TEXTJOIN(" · ",TRUE,JY24:KA24)</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IF(OR('CONFIGURAÇÃO'!$J$417="Origem"),'CONFIGURAÇÃO'!$J$419,"")</f>
        <v/>
      </c>
      <c r="CH24">
        <f>IF('DADOS_DANOS'!$J$24="","",'DADOS_DANOS'!$J$24)</f>
        <v/>
      </c>
      <c r="CK24" s="172" t="inlineStr">
        <is>
          <t>Machadinha</t>
        </is>
      </c>
      <c r="CL24" s="172">
        <f>IF(OR('CONFIGURAÇÃO'!$J$214="Marcante"),'CONFIGURAÇÃO'!$J$216,"")</f>
        <v/>
      </c>
      <c r="CS24" s="172">
        <f>IF(AND($B11="Origem",$T11=TRUE),$C11,"")</f>
        <v/>
      </c>
      <c r="JY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$34","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$34","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$34","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$34","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f>
        <v/>
      </c>
      <c r="JZ24" s="172">
        <f>IF(AND($B24="",$C24="",LEN(TEXTJOIN("",TRUE,E24:R24))=0),"",TEXTJOIN(" · ",TRUE,IF(AND($J24&lt;&gt;"",SWITCH($B24,"Origem","BASE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$23","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f>
        <v/>
      </c>
      <c r="KA24" s="172">
        <f>IF(AND($B24="",$C24="",LEN(TEXTJOIN("",TRUE,E24:R24))=0),"",TEXTJOIN(" · ",TRUE,IF(AND($B24="Origem",OR($E24="",$F24="",$G24="",$H24="",$I24="")),"Preencha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row>
    <row r="25">
      <c r="A25" s="172" t="n">
        <v>24</v>
      </c>
      <c r="B25" s="172">
        <f>IF(ISBLANK('CONFIGURAÇÃO'!$J$678),"",'CONFIGURAÇÃO'!$J$678)</f>
        <v/>
      </c>
      <c r="C25" s="172">
        <f>IF(ISBLANK('CONFIGURAÇÃO'!$J$680),"",'CONFIGURAÇÃO'!$J$680)</f>
        <v/>
      </c>
      <c r="D25" s="172">
        <f>IF(ISBLANK('CONFIGURAÇÃO'!$N$678),"",'CONFIGURAÇÃO'!$N$678)</f>
        <v/>
      </c>
      <c r="E25" s="172">
        <f>IF(ISBLANK('CONFIGURAÇÃO'!$L$681),"",'CONFIGURAÇÃO'!$L$681)</f>
        <v/>
      </c>
      <c r="F25" s="172">
        <f>IF(ISBLANK('CONFIGURAÇÃO'!$L$682),"",'CONFIGURAÇÃO'!$L$682)</f>
        <v/>
      </c>
      <c r="G25" s="172">
        <f>IF(ISBLANK('CONFIGURAÇÃO'!$L$683),"",'CONFIGURAÇÃO'!$L$683)</f>
        <v/>
      </c>
      <c r="H25" s="172">
        <f>IF(ISBLANK('CONFIGURAÇÃO'!$L$684),"",'CONFIGURAÇÃO'!$L$684)</f>
        <v/>
      </c>
      <c r="I25" s="172">
        <f>IF(ISBLANK('CONFIGURAÇÃO'!$L$685),"",'CONFIGURAÇÃO'!$L$685)</f>
        <v/>
      </c>
      <c r="J25" s="172">
        <f>IF(ISBLANK('CONFIGURAÇÃO'!$L$686),"",'CONFIGURAÇÃO'!$L$686)</f>
        <v/>
      </c>
      <c r="K25" s="172">
        <f>IF(ISBLANK('CONFIGURAÇÃO'!$L$687),"",'CONFIGURAÇÃO'!$L$687)</f>
        <v/>
      </c>
      <c r="L25" s="172">
        <f>IF(ISBLANK('CONFIGURAÇÃO'!$L$688),"",'CONFIGURAÇÃO'!$L$688)</f>
        <v/>
      </c>
      <c r="M25" s="172">
        <f>IF(ISBLANK('CONFIGURAÇÃO'!$L$689),"",'CONFIGURAÇÃO'!$L$689)</f>
        <v/>
      </c>
      <c r="N25" s="172">
        <f>IF(ISBLANK('CONFIGURAÇÃO'!$L$690),"",'CONFIGURAÇÃO'!$L$690)</f>
        <v/>
      </c>
      <c r="O25" s="172">
        <f>IF(ISBLANK('CONFIGURAÇÃO'!$L$691),"",'CONFIGURAÇÃO'!$L$691)</f>
        <v/>
      </c>
      <c r="P25" s="172">
        <f>IF(ISBLANK('CONFIGURAÇÃO'!$L$692),"",'CONFIGURAÇÃO'!$L$692)</f>
        <v/>
      </c>
      <c r="Q25" s="172">
        <f>IF(ISBLANK('CONFIGURAÇÃO'!$L$693),"",'CONFIGURAÇÃO'!$L$693)</f>
        <v/>
      </c>
      <c r="R25" s="172">
        <f>IF(ISBLANK('CONFIGURAÇÃO'!$J$695),"",'CONFIGURAÇÃO'!$J$695)</f>
        <v/>
      </c>
      <c r="S25" s="172">
        <f>TEXTJOIN(" · ",TRUE,U25,V25,W25,X25)</f>
        <v/>
      </c>
      <c r="T25" s="172">
        <f>AND(B25&lt;&gt;"",C25&lt;&gt;"",S25="")</f>
        <v/>
      </c>
      <c r="U25" s="172">
        <f>TEXTJOIN(" · ",TRUE,JY25:KA25)</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IF(OR('CONFIGURAÇÃO'!$J$446="Origem"),'CONFIGURAÇÃO'!$J$448,"")</f>
        <v/>
      </c>
      <c r="CH25">
        <f>IF('DADOS_DANOS'!$J$25="","",'DADOS_DANOS'!$J$25)</f>
        <v/>
      </c>
      <c r="CK25" s="172" t="inlineStr">
        <is>
          <t>Machado</t>
        </is>
      </c>
      <c r="CL25" s="172">
        <f>IF(OR('CONFIGURAÇÃO'!$J$243="Marcante"),'CONFIGURAÇÃO'!$J$245,"")</f>
        <v/>
      </c>
      <c r="CS25" s="172">
        <f>IF(AND($B12="Origem",$T12=TRUE),$C12,"")</f>
        <v/>
      </c>
      <c r="JY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$34","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$34","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$34","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$34","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f>
        <v/>
      </c>
      <c r="JZ25" s="172">
        <f>IF(AND($B25="",$C25="",LEN(TEXTJOIN("",TRUE,E25:R25))=0),"",TEXTJOIN(" · ",TRUE,IF(AND($J25&lt;&gt;"",SWITCH($B25,"Origem","BASE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$23","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f>
        <v/>
      </c>
      <c r="KA25" s="172">
        <f>IF(AND($B25="",$C25="",LEN(TEXTJOIN("",TRUE,E25:R25))=0),"",TEXTJOIN(" · ",TRUE,IF(AND($B25="Origem",OR($E25="",$F25="",$G25="",$H25="",$I25="")),"Preencha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row>
    <row r="26">
      <c r="A26" s="172" t="n">
        <v>25</v>
      </c>
      <c r="B26" s="172">
        <f>IF(ISBLANK('CONFIGURAÇÃO'!$J$707),"",'CONFIGURAÇÃO'!$J$707)</f>
        <v/>
      </c>
      <c r="C26" s="172">
        <f>IF(ISBLANK('CONFIGURAÇÃO'!$J$709),"",'CONFIGURAÇÃO'!$J$709)</f>
        <v/>
      </c>
      <c r="D26" s="172">
        <f>IF(ISBLANK('CONFIGURAÇÃO'!$N$707),"",'CONFIGURAÇÃO'!$N$707)</f>
        <v/>
      </c>
      <c r="E26" s="172">
        <f>IF(ISBLANK('CONFIGURAÇÃO'!$L$710),"",'CONFIGURAÇÃO'!$L$710)</f>
        <v/>
      </c>
      <c r="F26" s="172">
        <f>IF(ISBLANK('CONFIGURAÇÃO'!$L$711),"",'CONFIGURAÇÃO'!$L$711)</f>
        <v/>
      </c>
      <c r="G26" s="172">
        <f>IF(ISBLANK('CONFIGURAÇÃO'!$L$712),"",'CONFIGURAÇÃO'!$L$712)</f>
        <v/>
      </c>
      <c r="H26" s="172">
        <f>IF(ISBLANK('CONFIGURAÇÃO'!$L$713),"",'CONFIGURAÇÃO'!$L$713)</f>
        <v/>
      </c>
      <c r="I26" s="172">
        <f>IF(ISBLANK('CONFIGURAÇÃO'!$L$714),"",'CONFIGURAÇÃO'!$L$714)</f>
        <v/>
      </c>
      <c r="J26" s="172">
        <f>IF(ISBLANK('CONFIGURAÇÃO'!$L$715),"",'CONFIGURAÇÃO'!$L$715)</f>
        <v/>
      </c>
      <c r="K26" s="172">
        <f>IF(ISBLANK('CONFIGURAÇÃO'!$L$716),"",'CONFIGURAÇÃO'!$L$716)</f>
        <v/>
      </c>
      <c r="L26" s="172">
        <f>IF(ISBLANK('CONFIGURAÇÃO'!$L$717),"",'CONFIGURAÇÃO'!$L$717)</f>
        <v/>
      </c>
      <c r="M26" s="172">
        <f>IF(ISBLANK('CONFIGURAÇÃO'!$L$718),"",'CONFIGURAÇÃO'!$L$718)</f>
        <v/>
      </c>
      <c r="N26" s="172">
        <f>IF(ISBLANK('CONFIGURAÇÃO'!$L$719),"",'CONFIGURAÇÃO'!$L$719)</f>
        <v/>
      </c>
      <c r="O26" s="172">
        <f>IF(ISBLANK('CONFIGURAÇÃO'!$L$720),"",'CONFIGURAÇÃO'!$L$720)</f>
        <v/>
      </c>
      <c r="P26" s="172">
        <f>IF(ISBLANK('CONFIGURAÇÃO'!$L$721),"",'CONFIGURAÇÃO'!$L$721)</f>
        <v/>
      </c>
      <c r="Q26" s="172">
        <f>IF(ISBLANK('CONFIGURAÇÃO'!$L$722),"",'CONFIGURAÇÃO'!$L$722)</f>
        <v/>
      </c>
      <c r="R26" s="172">
        <f>IF(ISBLANK('CONFIGURAÇÃO'!$J$724),"",'CONFIGURAÇÃO'!$J$724)</f>
        <v/>
      </c>
      <c r="S26" s="172">
        <f>TEXTJOIN(" · ",TRUE,U26,V26,W26,X26)</f>
        <v/>
      </c>
      <c r="T26" s="172">
        <f>AND(B26&lt;&gt;"",C26&lt;&gt;"",S26="")</f>
        <v/>
      </c>
      <c r="U26" s="172">
        <f>TEXTJOIN(" · ",TRUE,JY26:KA26)</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IF(OR('CONFIGURAÇÃO'!$J$475="Origem"),'CONFIGURAÇÃO'!$J$477,"")</f>
        <v/>
      </c>
      <c r="CH26">
        <f>IF('DADOS_DANOS'!$J$26="","",'DADOS_DANOS'!$J$26)</f>
        <v/>
      </c>
      <c r="CK26" s="172" t="inlineStr">
        <is>
          <t>Machado de Guerra</t>
        </is>
      </c>
      <c r="CL26" s="172">
        <f>IF(OR('CONFIGURAÇÃO'!$J$272="Marcante"),'CONFIGURAÇÃO'!$J$274,"")</f>
        <v/>
      </c>
      <c r="CS26" s="172">
        <f>IF(AND($B13="Origem",$T13=TRUE),$C13,"")</f>
        <v/>
      </c>
      <c r="JY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$34","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$34","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$34","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$34","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f>
        <v/>
      </c>
      <c r="JZ26" s="172">
        <f>IF(AND($B26="",$C26="",LEN(TEXTJOIN("",TRUE,E26:R26))=0),"",TEXTJOIN(" · ",TRUE,IF(AND($J26&lt;&gt;"",SWITCH($B26,"Origem","BASE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$23","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f>
        <v/>
      </c>
      <c r="KA26" s="172">
        <f>IF(AND($B26="",$C26="",LEN(TEXTJOIN("",TRUE,E26:R26))=0),"",TEXTJOIN(" · ",TRUE,IF(AND($B26="Origem",OR($E26="",$F26="",$G26="",$H26="",$I26="")),"Preencha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IF(OR('CONFIGURAÇÃO'!$J$504="Origem"),'CONFIGURAÇÃO'!$J$506,"")</f>
        <v/>
      </c>
      <c r="CK27" s="172" t="inlineStr">
        <is>
          <t>Machete</t>
        </is>
      </c>
      <c r="CL27" s="172">
        <f>IF(OR('CONFIGURAÇÃO'!$J$301="Marcante"),'CONFIGURAÇÃO'!$J$303,"")</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IF(OR('CONFIGURAÇÃO'!$J$533="Origem"),'CONFIGURAÇÃO'!$J$535,"")</f>
        <v/>
      </c>
      <c r="CK28" s="172" t="inlineStr">
        <is>
          <t>Manriki</t>
        </is>
      </c>
      <c r="CL28" s="172">
        <f>IF(OR('CONFIGURAÇÃO'!$J$330="Marcante"),'CONFIGURAÇÃO'!$J$332,"")</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IF(OR('CONFIGURAÇÃO'!$J$562="Origem"),'CONFIGURAÇÃO'!$J$564,"")</f>
        <v/>
      </c>
      <c r="CK29" s="172" t="inlineStr">
        <is>
          <t>Marreta</t>
        </is>
      </c>
      <c r="CL29" s="172">
        <f>IF(OR('CONFIGURAÇÃO'!$J$359="Marcante"),'CONFIGURAÇÃO'!$J$361,"")</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IF(OR('CONFIGURAÇÃO'!$J$591="Origem"),'CONFIGURAÇÃO'!$J$593,"")</f>
        <v/>
      </c>
      <c r="CK30" s="172" t="inlineStr">
        <is>
          <t>Maul</t>
        </is>
      </c>
      <c r="CL30" s="172">
        <f>IF(OR('CONFIGURAÇÃO'!$J$388="Marcante"),'CONFIGURAÇÃO'!$J$390,"")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IF(OR('CONFIGURAÇÃO'!$J$620="Origem"),'CONFIGURAÇÃO'!$J$622,"")</f>
        <v/>
      </c>
      <c r="CK31" s="172" t="inlineStr">
        <is>
          <t>Maça</t>
        </is>
      </c>
      <c r="CL31" s="172">
        <f>IF(OR('CONFIGURAÇÃO'!$J$417="Marcante"),'CONFIGURAÇÃO'!$J$419,"")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IF(OR('CONFIGURAÇÃO'!$J$649="Origem"),'CONFIGURAÇÃO'!$J$651,"")</f>
        <v/>
      </c>
      <c r="CK32" s="172" t="inlineStr">
        <is>
          <t>Metralhadora Pesada</t>
        </is>
      </c>
      <c r="CL32" s="172">
        <f>IF(OR('CONFIGURAÇÃO'!$J$446="Marcante"),'CONFIGURAÇÃO'!$J$448,"")</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IF(OR('CONFIGURAÇÃO'!$J$678="Origem"),'CONFIGURAÇÃO'!$J$680,"")</f>
        <v/>
      </c>
      <c r="CK33" s="172" t="inlineStr">
        <is>
          <t>Naginata</t>
        </is>
      </c>
      <c r="CL33" s="172">
        <f>IF(OR('CONFIGURAÇÃO'!$J$475="Marcante"),'CONFIGURAÇÃO'!$J$477,"")</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IF(OR('CONFIGURAÇÃO'!$J$707="Origem"),'CONFIGURAÇÃO'!$J$709,"")</f>
        <v/>
      </c>
      <c r="CK34" s="172" t="inlineStr">
        <is>
          <t>Nodachi</t>
        </is>
      </c>
      <c r="CL34" s="172">
        <f>IF(OR('CONFIGURAÇÃO'!$J$504="Marcante"),'CONFIGURAÇÃO'!$J$506,"")</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IF(OR('CONFIGURAÇÃO'!$J$533="Marcante"),'CONFIGURAÇÃO'!$J$535,"")</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IF(OR('CONFIGURAÇÃO'!$J$562="Marcante"),'CONFIGURAÇÃO'!$J$564,"")</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IF(OR('CONFIGURAÇÃO'!$J$591="Marcante"),'CONFIGURAÇÃO'!$J$593,"")</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IF(OR('CONFIGURAÇÃO'!$J$620="Marcante"),'CONFIGURAÇÃO'!$J$622,"")</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IF(OR('CONFIGURAÇÃO'!$J$649="Marcante"),'CONFIGURAÇÃO'!$J$651,"")</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IF(OR('CONFIGURAÇÃO'!$J$678="Marcante"),'CONFIGURAÇÃO'!$J$680,"")</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IF(OR('CONFIGURAÇÃO'!$J$707="Marcante"),'CONFIGURAÇÃO'!$J$709,"")</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IF(OR('CONFIGURAÇÃO'!$J$11="Arma",'CONFIGURAÇÃO'!$J$11="Escudo",'CONFIGURAÇÃO'!$J$11="Uniforme",'CONFIGURAÇÃO'!$J$11="Item comum"),'CONFIGURAÇÃO'!$J$13,"")</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IF(OR('CONFIGURAÇÃO'!$J$40="Arma",'CONFIGURAÇÃO'!$J$40="Escudo",'CONFIGURAÇÃO'!$J$40="Uniforme",'CONFIGURAÇÃO'!$J$40="Item comum"),'CONFIGURAÇÃO'!$J$42,"")</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IF(OR('CONFIGURAÇÃO'!$J$69="Arma",'CONFIGURAÇÃO'!$J$69="Escudo",'CONFIGURAÇÃO'!$J$69="Uniforme",'CONFIGURAÇÃO'!$J$69="Item comum"),'CONFIGURAÇÃO'!$J$71,"")</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IF(OR('CONFIGURAÇÃO'!$J$98="Arma",'CONFIGURAÇÃO'!$J$98="Escudo",'CONFIGURAÇÃO'!$J$98="Uniforme",'CONFIGURAÇÃO'!$J$98="Item comum"),'CONFIGURAÇÃO'!$J$100,"")</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IF(OR('CONFIGURAÇÃO'!$J$127="Arma",'CONFIGURAÇÃO'!$J$127="Escudo",'CONFIGURAÇÃO'!$J$127="Uniforme",'CONFIGURAÇÃO'!$J$127="Item comum"),'CONFIGURAÇÃO'!$J$129,"")</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IF(OR('CONFIGURAÇÃO'!$J$156="Arma",'CONFIGURAÇÃO'!$J$156="Escudo",'CONFIGURAÇÃO'!$J$156="Uniforme",'CONFIGURAÇÃO'!$J$156="Item comum"),'CONFIGURAÇÃO'!$J$158,"")</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IF(OR('CONFIGURAÇÃO'!$J$185="Arma",'CONFIGURAÇÃO'!$J$185="Escudo",'CONFIGURAÇÃO'!$J$185="Uniforme",'CONFIGURAÇÃO'!$J$185="Item comum"),'CONFIGURAÇÃO'!$J$187,"")</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IF(OR('CONFIGURAÇÃO'!$J$214="Arma",'CONFIGURAÇÃO'!$J$214="Escudo",'CONFIGURAÇÃO'!$J$214="Uniforme",'CONFIGURAÇÃO'!$J$214="Item comum"),'CONFIGURAÇÃO'!$J$216,"")</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IF(OR('CONFIGURAÇÃO'!$J$243="Arma",'CONFIGURAÇÃO'!$J$243="Escudo",'CONFIGURAÇÃO'!$J$243="Uniforme",'CONFIGURAÇÃO'!$J$243="Item comum"),'CONFIGURAÇÃO'!$J$245,"")</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IF(OR('CONFIGURAÇÃO'!$J$272="Arma",'CONFIGURAÇÃO'!$J$272="Escudo",'CONFIGURAÇÃO'!$J$272="Uniforme",'CONFIGURAÇÃO'!$J$272="Item comum"),'CONFIGURAÇÃO'!$J$274,"")</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IF(OR('CONFIGURAÇÃO'!$J$301="Arma",'CONFIGURAÇÃO'!$J$301="Escudo",'CONFIGURAÇÃO'!$J$301="Uniforme",'CONFIGURAÇÃO'!$J$301="Item comum"),'CONFIGURAÇÃO'!$J$303,"")</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IF(OR('CONFIGURAÇÃO'!$J$330="Arma",'CONFIGURAÇÃO'!$J$330="Escudo",'CONFIGURAÇÃO'!$J$330="Uniforme",'CONFIGURAÇÃO'!$J$330="Item comum"),'CONFIGURAÇÃO'!$J$332,"")</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IF(OR('CONFIGURAÇÃO'!$J$359="Arma",'CONFIGURAÇÃO'!$J$359="Escudo",'CONFIGURAÇÃO'!$J$359="Uniforme",'CONFIGURAÇÃO'!$J$359="Item comum"),'CONFIGURAÇÃO'!$J$361,"")</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IF(OR('CONFIGURAÇÃO'!$J$388="Arma",'CONFIGURAÇÃO'!$J$388="Escudo",'CONFIGURAÇÃO'!$J$388="Uniforme",'CONFIGURAÇÃO'!$J$388="Item comum"),'CONFIGURAÇÃO'!$J$390,"")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IF(OR('CONFIGURAÇÃO'!$J$417="Arma",'CONFIGURAÇÃO'!$J$417="Escudo",'CONFIGURAÇÃO'!$J$417="Uniforme",'CONFIGURAÇÃO'!$J$417="Item comum"),'CONFIGURAÇÃO'!$J$419,"")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IF(OR('CONFIGURAÇÃO'!$J$446="Arma",'CONFIGURAÇÃO'!$J$446="Escudo",'CONFIGURAÇÃO'!$J$446="Uniforme",'CONFIGURAÇÃO'!$J$446="Item comum"),'CONFIGURAÇÃO'!$J$448,"")</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IF(OR('CONFIGURAÇÃO'!$J$475="Arma",'CONFIGURAÇÃO'!$J$475="Escudo",'CONFIGURAÇÃO'!$J$475="Uniforme",'CONFIGURAÇÃO'!$J$475="Item comum"),'CONFIGURAÇÃO'!$J$477,"")</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IF(OR('CONFIGURAÇÃO'!$J$504="Arma",'CONFIGURAÇÃO'!$J$504="Escudo",'CONFIGURAÇÃO'!$J$504="Uniforme",'CONFIGURAÇÃO'!$J$504="Item comum"),'CONFIGURAÇÃO'!$J$506,"")</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IF(OR('CONFIGURAÇÃO'!$J$533="Arma",'CONFIGURAÇÃO'!$J$533="Escudo",'CONFIGURAÇÃO'!$J$533="Uniforme",'CONFIGURAÇÃO'!$J$533="Item comum"),'CONFIGURAÇÃO'!$J$535,"")</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IF(OR('CONFIGURAÇÃO'!$J$562="Arma",'CONFIGURAÇÃO'!$J$562="Escudo",'CONFIGURAÇÃO'!$J$562="Uniforme",'CONFIGURAÇÃO'!$J$562="Item comum"),'CONFIGURAÇÃO'!$J$564,"")</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IF(OR('CONFIGURAÇÃO'!$J$591="Arma",'CONFIGURAÇÃO'!$J$591="Escudo",'CONFIGURAÇÃO'!$J$591="Uniforme",'CONFIGURAÇÃO'!$J$591="Item comum"),'CONFIGURAÇÃO'!$J$593,"")</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IF(OR('CONFIGURAÇÃO'!$J$620="Arma",'CONFIGURAÇÃO'!$J$620="Escudo",'CONFIGURAÇÃO'!$J$620="Uniforme",'CONFIGURAÇÃO'!$J$620="Item comum"),'CONFIGURAÇÃO'!$J$622,"")</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IF(OR('CONFIGURAÇÃO'!$J$649="Arma",'CONFIGURAÇÃO'!$J$649="Escudo",'CONFIGURAÇÃO'!$J$649="Uniforme",'CONFIGURAÇÃO'!$J$649="Item comum"),'CONFIGURAÇÃO'!$J$651,"")</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IF(OR('CONFIGURAÇÃO'!$J$678="Arma",'CONFIGURAÇÃO'!$J$678="Escudo",'CONFIGURAÇÃO'!$J$678="Uniforme",'CONFIGURAÇÃO'!$J$678="Item comum"),'CONFIGURAÇÃO'!$J$680,"")</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IF(OR('CONFIGURAÇÃO'!$J$707="Arma",'CONFIGURAÇÃO'!$J$707="Escudo",'CONFIGURAÇÃO'!$J$707="Uniforme",'CONFIGURAÇÃO'!$J$707="Item comum"),'CONFIGURAÇÃO'!$J$709,"")</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1873"/>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3" t="n"/>
      <c r="B1" s="173" t="n"/>
      <c r="C1" s="173" t="n"/>
      <c r="D1" s="173" t="n"/>
      <c r="E1" s="173" t="n"/>
      <c r="F1" s="173" t="n"/>
      <c r="G1" s="173" t="n"/>
      <c r="H1" s="173" t="n"/>
      <c r="I1" s="173" t="n"/>
      <c r="J1" s="173" t="n"/>
      <c r="K1" s="173" t="n"/>
      <c r="L1" s="173" t="n"/>
      <c r="M1" s="173" t="n"/>
      <c r="N1" s="173" t="n"/>
      <c r="O1" s="173" t="n"/>
      <c r="P1" s="173" t="n"/>
    </row>
    <row r="2" ht="24" customHeight="1">
      <c r="A2" s="173" t="n"/>
      <c r="B2" s="174" t="inlineStr">
        <is>
          <t>CONFIGURAÇÃO</t>
        </is>
      </c>
      <c r="P2" s="173" t="n"/>
    </row>
    <row r="3" ht="12" customHeight="1">
      <c r="A3" s="173" t="n"/>
      <c r="P3" s="173" t="n"/>
    </row>
    <row r="4" ht="9" customHeight="1">
      <c r="A4" s="173" t="n"/>
      <c r="B4" s="173" t="n"/>
      <c r="C4" s="173" t="n"/>
      <c r="D4" s="173" t="n"/>
      <c r="E4" s="173" t="n"/>
      <c r="F4" s="173" t="n"/>
      <c r="G4" s="173" t="n"/>
      <c r="H4" s="173" t="n"/>
      <c r="I4" s="173" t="n"/>
      <c r="J4" s="173" t="n"/>
      <c r="K4" s="173" t="n"/>
      <c r="L4" s="173" t="n"/>
      <c r="M4" s="173" t="n"/>
      <c r="N4" s="173" t="n"/>
      <c r="O4" s="173" t="n"/>
      <c r="P4" s="173" t="n"/>
    </row>
    <row r="5" ht="18" customHeight="1">
      <c r="A5" s="173" t="n"/>
      <c r="B5" s="175" t="inlineStr">
        <is>
          <t>Somar acumula com a conta e o Buff/Debuff. Trocar por fixa o resultado final, inclusive zero.</t>
        </is>
      </c>
      <c r="H5" s="173" t="n"/>
      <c r="I5" s="173" t="n"/>
      <c r="J5" s="176" t="inlineStr">
        <is>
          <t>CONTEÚDO CUSTOM</t>
        </is>
      </c>
      <c r="P5" s="173" t="n"/>
    </row>
    <row r="6" ht="12" customHeight="1">
      <c r="A6" s="173" t="n"/>
      <c r="H6" s="173" t="n"/>
      <c r="I6" s="173" t="n"/>
      <c r="J6" s="175">
        <f>IF((TEXTJOIN(" · ",TRUE,DADOS_CONFIG!$P$2,DADOS_CONFIG!$T$17,DADOS_CONFIG!$AF$32))="","Livro + custom nos menus. MESTRE VIU é um lembrete; o bot aprova no chat.","⚠ "&amp;(TEXTJOIN(" · ",TRUE,DADOS_CONFIG!$P$2,DADOS_CONFIG!$T$17,DADOS_CONFIG!$AF$32)))</f>
        <v/>
      </c>
      <c r="P6" s="173" t="n"/>
    </row>
    <row r="7" ht="15.75" customHeight="1">
      <c r="A7" s="173" t="n"/>
      <c r="B7" s="175">
        <f>COUNTIFS(B11:B40,TRUE)&amp;" ligados de 30"</f>
        <v/>
      </c>
      <c r="H7" s="173" t="n"/>
      <c r="I7" s="173" t="n"/>
      <c r="P7" s="173" t="n"/>
    </row>
    <row r="8" ht="15.75" customHeight="1">
      <c r="A8" s="173" t="n"/>
      <c r="B8" s="173" t="n"/>
      <c r="C8" s="173" t="n"/>
      <c r="D8" s="173" t="n"/>
      <c r="E8" s="173" t="n"/>
      <c r="F8" s="173" t="n"/>
      <c r="G8" s="173" t="n"/>
      <c r="H8" s="173" t="n"/>
      <c r="I8" s="173" t="n"/>
      <c r="J8" s="173" t="n"/>
      <c r="K8" s="173" t="n"/>
      <c r="L8" s="173" t="n"/>
      <c r="M8" s="173" t="n"/>
      <c r="N8" s="173" t="n"/>
      <c r="O8" s="173" t="n"/>
      <c r="P8" s="173" t="n"/>
    </row>
    <row r="9" ht="18" customHeight="1">
      <c r="A9" s="173" t="n"/>
      <c r="B9" s="176" t="inlineStr">
        <is>
          <t>BÔNUS E MUDANÇAS</t>
        </is>
      </c>
      <c r="H9" s="173" t="n"/>
      <c r="I9" s="173" t="n"/>
      <c r="J9" s="176" t="inlineStr">
        <is>
          <t>CARTÃO 1 · CUSTOM</t>
        </is>
      </c>
      <c r="P9" s="173" t="n"/>
    </row>
    <row r="10" ht="24" customHeight="1">
      <c r="A10" s="173" t="n"/>
      <c r="B10" s="177" t="inlineStr">
        <is>
          <t>LIGADO</t>
        </is>
      </c>
      <c r="C10" s="177" t="inlineStr">
        <is>
          <t>CAIXA</t>
        </is>
      </c>
      <c r="D10" s="177" t="inlineStr">
        <is>
          <t>COMO</t>
        </is>
      </c>
      <c r="E10" s="177" t="inlineStr">
        <is>
          <t>VALOR</t>
        </is>
      </c>
      <c r="F10" s="177" t="inlineStr">
        <is>
          <t>TIPO DE FONTE</t>
        </is>
      </c>
      <c r="G10" s="177" t="inlineStr">
        <is>
          <t>FONTE</t>
        </is>
      </c>
      <c r="H10" s="173" t="n"/>
      <c r="I10" s="173" t="n"/>
      <c r="J10" s="177" t="inlineStr">
        <is>
          <t>TIPO</t>
        </is>
      </c>
      <c r="K10" s="178" t="n"/>
      <c r="L10" s="178" t="n"/>
      <c r="M10" s="179" t="n"/>
      <c r="N10" s="177" t="inlineStr">
        <is>
          <t>MESTRE VIU</t>
        </is>
      </c>
      <c r="O10" s="179" t="n"/>
      <c r="P10" s="173" t="n"/>
    </row>
    <row r="11" ht="31.5" customHeight="1">
      <c r="A11" s="173" t="n"/>
      <c r="B11" s="180" t="b">
        <v>0</v>
      </c>
      <c r="C11" s="181" t="n"/>
      <c r="D11" s="181" t="n"/>
      <c r="E11" s="182" t="n"/>
      <c r="F11" s="181" t="n"/>
      <c r="G11" s="181" t="n"/>
      <c r="H11" s="173" t="n"/>
      <c r="I11" s="173" t="n"/>
      <c r="J11" s="181" t="n"/>
      <c r="K11" s="178" t="n"/>
      <c r="L11" s="178" t="n"/>
      <c r="M11" s="179" t="n"/>
      <c r="N11" s="180" t="b">
        <v>0</v>
      </c>
      <c r="O11" s="179" t="n"/>
      <c r="P11" s="173" t="n"/>
    </row>
    <row r="12" ht="31.5" customHeight="1">
      <c r="A12" s="173" t="n"/>
      <c r="B12" s="180" t="b">
        <v>0</v>
      </c>
      <c r="C12" s="181" t="n"/>
      <c r="D12" s="181" t="n"/>
      <c r="E12" s="182" t="n"/>
      <c r="F12" s="181" t="n"/>
      <c r="G12" s="181" t="n"/>
      <c r="H12" s="173" t="n"/>
      <c r="I12" s="173" t="n"/>
      <c r="J12" s="177" t="inlineStr">
        <is>
          <t>NOME</t>
        </is>
      </c>
      <c r="K12" s="178" t="n"/>
      <c r="L12" s="178" t="n"/>
      <c r="M12" s="178" t="n"/>
      <c r="N12" s="178" t="n"/>
      <c r="O12" s="179" t="n"/>
      <c r="P12" s="173" t="n"/>
    </row>
    <row r="13" ht="31.5" customHeight="1">
      <c r="A13" s="173" t="n"/>
      <c r="B13" s="180" t="b">
        <v>0</v>
      </c>
      <c r="C13" s="181" t="n"/>
      <c r="D13" s="181" t="n"/>
      <c r="E13" s="182" t="n"/>
      <c r="F13" s="181" t="n"/>
      <c r="G13" s="181" t="n"/>
      <c r="H13" s="173" t="n"/>
      <c r="I13" s="173" t="n"/>
      <c r="J13" s="181" t="n"/>
      <c r="K13" s="178" t="n"/>
      <c r="L13" s="178" t="n"/>
      <c r="M13" s="178" t="n"/>
      <c r="N13" s="178" t="n"/>
      <c r="O13" s="179" t="n"/>
      <c r="P13" s="173" t="n"/>
    </row>
    <row r="14" ht="31.5" customHeight="1">
      <c r="A14" s="173" t="n"/>
      <c r="B14" s="180" t="b">
        <v>0</v>
      </c>
      <c r="C14" s="181" t="n"/>
      <c r="D14" s="181" t="n"/>
      <c r="E14" s="182" t="n"/>
      <c r="F14" s="181" t="n"/>
      <c r="G14" s="181" t="n"/>
      <c r="H14" s="173" t="n"/>
      <c r="I14" s="173" t="n"/>
      <c r="J14" s="177">
        <f>SWITCH('CONFIGURAÇÃO'!$J$11,"Origem","PERÍCIA 1","Marcante","ORIGEM","Menor","ORIGEM","Arma","CATEGORIA","Escudo","","Uniforme","GRAU MÍNIMO","Item comum","","Ferramenta amaldiçoada","BASE","")</f>
        <v/>
      </c>
      <c r="K14" s="179" t="n"/>
      <c r="L14" s="181" t="n"/>
      <c r="M14" s="178" t="n"/>
      <c r="N14" s="178" t="n"/>
      <c r="O14" s="179" t="n"/>
      <c r="P14" s="173" t="n"/>
    </row>
    <row r="15" ht="31.5" customHeight="1">
      <c r="A15" s="173" t="n"/>
      <c r="B15" s="180" t="b">
        <v>0</v>
      </c>
      <c r="C15" s="181" t="n"/>
      <c r="D15" s="181" t="n"/>
      <c r="E15" s="182" t="n"/>
      <c r="F15" s="181" t="n"/>
      <c r="G15" s="181" t="n"/>
      <c r="H15" s="173" t="n"/>
      <c r="I15" s="173" t="n"/>
      <c r="J15" s="177">
        <f>SWITCH('CONFIGURAÇÃO'!$J$11,"Origem","PERÍCIA 2","Marcante","","Menor","EXIGE MARCANTE","Arma","MÃO","Escudo","","Uniforme","","Item comum","","Ferramenta amaldiçoada","GRAU","")</f>
        <v/>
      </c>
      <c r="K15" s="179" t="n"/>
      <c r="L15" s="181" t="n"/>
      <c r="M15" s="178" t="n"/>
      <c r="N15" s="178" t="n"/>
      <c r="O15" s="179" t="n"/>
      <c r="P15" s="173" t="n"/>
    </row>
    <row r="16" ht="31.5" customHeight="1">
      <c r="A16" s="173" t="n"/>
      <c r="B16" s="180" t="b">
        <v>0</v>
      </c>
      <c r="C16" s="181" t="n"/>
      <c r="D16" s="181" t="n"/>
      <c r="E16" s="182" t="n"/>
      <c r="F16" s="181" t="n"/>
      <c r="G16" s="181" t="n"/>
      <c r="H16" s="173" t="n"/>
      <c r="I16" s="173" t="n"/>
      <c r="J16" s="177">
        <f>SWITCH('CONFIGURAÇÃO'!$J$11,"Origem","PERÍCIA 3","Marcante","","Menor","","Arma","TIPO DE DANO","Escudo","","Uniforme","","Item comum","","Ferramenta amaldiçoada","","")</f>
        <v/>
      </c>
      <c r="K16" s="179" t="n"/>
      <c r="L16" s="181" t="n"/>
      <c r="M16" s="178" t="n"/>
      <c r="N16" s="178" t="n"/>
      <c r="O16" s="179" t="n"/>
      <c r="P16" s="173" t="n"/>
    </row>
    <row r="17" ht="31.5" customHeight="1">
      <c r="A17" s="173" t="n"/>
      <c r="B17" s="180" t="b">
        <v>0</v>
      </c>
      <c r="C17" s="181" t="n"/>
      <c r="D17" s="181" t="n"/>
      <c r="E17" s="182" t="n"/>
      <c r="F17" s="181" t="n"/>
      <c r="G17" s="181" t="n"/>
      <c r="H17" s="173" t="n"/>
      <c r="I17" s="173" t="n"/>
      <c r="J17" s="177">
        <f>SWITCH('CONFIGURAÇÃO'!$J$11,"Origem","PERÍCIA 4","Marcante","","Menor","","Arma","PROPRIEDADE 1","Escudo","","Uniforme","","Item comum","","Ferramenta amaldiçoada","","")</f>
        <v/>
      </c>
      <c r="K17" s="179" t="n"/>
      <c r="L17" s="181" t="n"/>
      <c r="M17" s="178" t="n"/>
      <c r="N17" s="178" t="n"/>
      <c r="O17" s="179" t="n"/>
      <c r="P17" s="173" t="n"/>
    </row>
    <row r="18" ht="31.5" customHeight="1">
      <c r="A18" s="173" t="n"/>
      <c r="B18" s="180" t="b">
        <v>0</v>
      </c>
      <c r="C18" s="181" t="n"/>
      <c r="D18" s="181" t="n"/>
      <c r="E18" s="182" t="n"/>
      <c r="F18" s="181" t="n"/>
      <c r="G18" s="181" t="n"/>
      <c r="H18" s="173" t="n"/>
      <c r="I18" s="173" t="n"/>
      <c r="J18" s="177">
        <f>SWITCH('CONFIGURAÇÃO'!$J$11,"Origem","ROTA","Marcante","","Menor","","Arma","PROPRIEDADE 2","Escudo","","Uniforme","","Item comum","","Ferramenta amaldiçoada","","")</f>
        <v/>
      </c>
      <c r="K18" s="179" t="n"/>
      <c r="L18" s="181" t="n"/>
      <c r="M18" s="178" t="n"/>
      <c r="N18" s="178" t="n"/>
      <c r="O18" s="179" t="n"/>
      <c r="P18" s="173" t="n"/>
    </row>
    <row r="19" ht="31.5" customHeight="1">
      <c r="A19" s="173" t="n"/>
      <c r="B19" s="180" t="b">
        <v>0</v>
      </c>
      <c r="C19" s="181" t="n"/>
      <c r="D19" s="181" t="n"/>
      <c r="E19" s="182" t="n"/>
      <c r="F19" s="181" t="n"/>
      <c r="G19" s="181" t="n"/>
      <c r="H19" s="173" t="n"/>
      <c r="I19" s="173" t="n"/>
      <c r="J19" s="177">
        <f>SWITCH('CONFIGURAÇÃO'!$J$11,"Origem","BASE DO LIVRO","Marcante","","Menor","","Arma","PROPRIEDADE 3","Escudo","","Uniforme","","Item comum","","Ferramenta amaldiçoada","","")</f>
        <v/>
      </c>
      <c r="K19" s="179" t="n"/>
      <c r="L19" s="181" t="n"/>
      <c r="M19" s="178" t="n"/>
      <c r="N19" s="178" t="n"/>
      <c r="O19" s="179" t="n"/>
      <c r="P19" s="173" t="n"/>
    </row>
    <row r="20" ht="31.5" customHeight="1">
      <c r="A20" s="173" t="n"/>
      <c r="B20" s="180" t="b">
        <v>0</v>
      </c>
      <c r="C20" s="181" t="n"/>
      <c r="D20" s="181" t="n"/>
      <c r="E20" s="182" t="n"/>
      <c r="F20" s="181" t="n"/>
      <c r="G20" s="181" t="n"/>
      <c r="H20" s="173" t="n"/>
      <c r="I20" s="173" t="n"/>
      <c r="J20" s="177">
        <f>SWITCH('CONFIGURAÇÃO'!$J$11,"Origem","OFÍCIO","Marcante","","Menor","","Arma","PROPRIEDADE 4","Escudo","","Uniforme","","Item comum","","Ferramenta amaldiçoada","","")</f>
        <v/>
      </c>
      <c r="K20" s="179" t="n"/>
      <c r="L20" s="181" t="n"/>
      <c r="M20" s="178" t="n"/>
      <c r="N20" s="178" t="n"/>
      <c r="O20" s="179" t="n"/>
      <c r="P20" s="173" t="n"/>
    </row>
    <row r="21" ht="31.5" customHeight="1">
      <c r="A21" s="173" t="n"/>
      <c r="B21" s="180" t="b">
        <v>0</v>
      </c>
      <c r="C21" s="181" t="n"/>
      <c r="D21" s="181" t="n"/>
      <c r="E21" s="182" t="n"/>
      <c r="F21" s="181" t="n"/>
      <c r="G21" s="181" t="n"/>
      <c r="H21" s="173" t="n"/>
      <c r="I21" s="173" t="n"/>
      <c r="J21" s="177">
        <f>SWITCH('CONFIGURAÇÃO'!$J$11,"Origem","TALENTO CE 4","Marcante","FREQUÊNCIA","Menor","FREQUÊNCIA","Arma","DADO","Escudo","PROTEÇÃO","Uniforme","PROTEÇÃO","Item comum","VOLUME","Ferramenta amaldiçoada","ESTIGMA","")</f>
        <v/>
      </c>
      <c r="K21" s="179" t="n"/>
      <c r="L21" s="181" t="n"/>
      <c r="M21" s="178" t="n"/>
      <c r="N21" s="178" t="n"/>
      <c r="O21" s="179" t="n"/>
      <c r="P21" s="173" t="n"/>
    </row>
    <row r="22" ht="31.5" customHeight="1">
      <c r="A22" s="173" t="n"/>
      <c r="B22" s="180" t="b">
        <v>0</v>
      </c>
      <c r="C22" s="181" t="n"/>
      <c r="D22" s="181" t="n"/>
      <c r="E22" s="182" t="n"/>
      <c r="F22" s="181" t="n"/>
      <c r="G22" s="181" t="n"/>
      <c r="H22" s="173" t="n"/>
      <c r="I22" s="173" t="n"/>
      <c r="J22" s="177">
        <f>SWITCH('CONFIGURAÇÃO'!$J$11,"Origem","","Marcante","","Menor","","Arma","FORÇA","Escudo","TETO DE DESTREZA","Uniforme","TETO DE DESTREZA","Item comum","PREÇO","Ferramenta amaldiçoada","DESGASTE","")</f>
        <v/>
      </c>
      <c r="K22" s="179" t="n"/>
      <c r="L22" s="181" t="n"/>
      <c r="M22" s="178" t="n"/>
      <c r="N22" s="178" t="n"/>
      <c r="O22" s="179" t="n"/>
      <c r="P22" s="173" t="n"/>
    </row>
    <row r="23" ht="31.5" customHeight="1">
      <c r="A23" s="173" t="n"/>
      <c r="B23" s="180" t="b">
        <v>0</v>
      </c>
      <c r="C23" s="181" t="n"/>
      <c r="D23" s="181" t="n"/>
      <c r="E23" s="182" t="n"/>
      <c r="F23" s="181" t="n"/>
      <c r="G23" s="181" t="n"/>
      <c r="H23" s="173" t="n"/>
      <c r="I23" s="173" t="n"/>
      <c r="J23" s="177">
        <f>SWITCH('CONFIGURAÇÃO'!$J$11,"Origem","","Marcante","","Menor","","Arma","VOLUME","Escudo","FORÇA","Uniforme","FORÇA","Item comum","","Ferramenta amaldiçoada","VOLUME","")</f>
        <v/>
      </c>
      <c r="K23" s="179" t="n"/>
      <c r="L23" s="181" t="n"/>
      <c r="M23" s="178" t="n"/>
      <c r="N23" s="178" t="n"/>
      <c r="O23" s="179" t="n"/>
      <c r="P23" s="173" t="n"/>
    </row>
    <row r="24" ht="31.5" customHeight="1">
      <c r="A24" s="173" t="n"/>
      <c r="B24" s="180" t="b">
        <v>0</v>
      </c>
      <c r="C24" s="181" t="n"/>
      <c r="D24" s="181" t="n"/>
      <c r="E24" s="182" t="n"/>
      <c r="F24" s="181" t="n"/>
      <c r="G24" s="181" t="n"/>
      <c r="H24" s="173" t="n"/>
      <c r="I24" s="173" t="n"/>
      <c r="J24" s="177">
        <f>SWITCH('CONFIGURAÇÃO'!$J$11,"Origem","","Marcante","","Menor","","Arma","ALCANCE","Escudo","VOLUME","Uniforme","VOLUME","Item comum","","Ferramenta amaldiçoada","PREÇO","")</f>
        <v/>
      </c>
      <c r="K24" s="179" t="n"/>
      <c r="L24" s="181" t="n"/>
      <c r="M24" s="178" t="n"/>
      <c r="N24" s="178" t="n"/>
      <c r="O24" s="179" t="n"/>
      <c r="P24" s="173" t="n"/>
    </row>
    <row r="25" ht="31.5" customHeight="1">
      <c r="A25" s="173" t="n"/>
      <c r="B25" s="180" t="b">
        <v>0</v>
      </c>
      <c r="C25" s="181" t="n"/>
      <c r="D25" s="181" t="n"/>
      <c r="E25" s="182" t="n"/>
      <c r="F25" s="181" t="n"/>
      <c r="G25" s="181" t="n"/>
      <c r="H25" s="173" t="n"/>
      <c r="I25" s="173" t="n"/>
      <c r="J25" s="177">
        <f>SWITCH('CONFIGURAÇÃO'!$J$11,"Origem","","Marcante","","Menor","","Arma","RECARGA","Escudo","PREÇO","Uniforme","PREÇO","Item comum","","Ferramenta amaldiçoada","","")</f>
        <v/>
      </c>
      <c r="K25" s="179" t="n"/>
      <c r="L25" s="181" t="n"/>
      <c r="M25" s="178" t="n"/>
      <c r="N25" s="178" t="n"/>
      <c r="O25" s="179" t="n"/>
      <c r="P25" s="173" t="n"/>
    </row>
    <row r="26" outlineLevel="1" ht="31.5" customHeight="1">
      <c r="A26" s="173" t="n"/>
      <c r="B26" s="180" t="b">
        <v>0</v>
      </c>
      <c r="C26" s="181" t="n"/>
      <c r="D26" s="181" t="n"/>
      <c r="E26" s="182" t="n"/>
      <c r="F26" s="181" t="n"/>
      <c r="G26" s="181" t="n"/>
      <c r="H26" s="173" t="n"/>
      <c r="I26" s="173" t="n"/>
      <c r="J26" s="177">
        <f>SWITCH('CONFIGURAÇÃO'!$J$11,"Origem","","Marcante","","Menor","","Arma","PREÇO","Escudo","","Uniforme","","Item comum","","Ferramenta amaldiçoada","","")</f>
        <v/>
      </c>
      <c r="K26" s="179" t="n"/>
      <c r="L26" s="181" t="n"/>
      <c r="M26" s="178" t="n"/>
      <c r="N26" s="178" t="n"/>
      <c r="O26" s="179" t="n"/>
      <c r="P26" s="173" t="n"/>
    </row>
    <row r="27" outlineLevel="1" ht="31.5" customHeight="1">
      <c r="A27" s="173" t="n"/>
      <c r="B27" s="180" t="b">
        <v>0</v>
      </c>
      <c r="C27" s="181" t="n"/>
      <c r="D27" s="181" t="n"/>
      <c r="E27" s="182" t="n"/>
      <c r="F27" s="181" t="n"/>
      <c r="G27" s="181" t="n"/>
      <c r="H27" s="173" t="n"/>
      <c r="I27" s="173" t="n"/>
      <c r="J27" s="177" t="inlineStr">
        <is>
          <t>EFEITO · DESCRIÇÃO</t>
        </is>
      </c>
      <c r="K27" s="178" t="n"/>
      <c r="L27" s="178" t="n"/>
      <c r="M27" s="178" t="n"/>
      <c r="N27" s="178" t="n"/>
      <c r="O27" s="179" t="n"/>
      <c r="P27" s="173" t="n"/>
    </row>
    <row r="28" outlineLevel="1" ht="31.5" customHeight="1">
      <c r="A28" s="173" t="n"/>
      <c r="B28" s="180" t="b">
        <v>0</v>
      </c>
      <c r="C28" s="181" t="n"/>
      <c r="D28" s="181" t="n"/>
      <c r="E28" s="182" t="n"/>
      <c r="F28" s="181" t="n"/>
      <c r="G28" s="181" t="n"/>
      <c r="H28" s="173" t="n"/>
      <c r="I28" s="173" t="n"/>
      <c r="J28" s="183" t="n"/>
      <c r="K28" s="184" t="n"/>
      <c r="L28" s="184" t="n"/>
      <c r="M28" s="184" t="n"/>
      <c r="N28" s="184" t="n"/>
      <c r="O28" s="185" t="n"/>
      <c r="P28" s="173" t="n"/>
    </row>
    <row r="29" outlineLevel="1" ht="31.5" customHeight="1">
      <c r="A29" s="173" t="n"/>
      <c r="B29" s="180" t="b">
        <v>0</v>
      </c>
      <c r="C29" s="181" t="n"/>
      <c r="D29" s="181" t="n"/>
      <c r="E29" s="182" t="n"/>
      <c r="F29" s="181" t="n"/>
      <c r="G29" s="181" t="n"/>
      <c r="H29" s="173" t="n"/>
      <c r="I29" s="173" t="n"/>
      <c r="J29" s="186" t="n"/>
      <c r="O29" s="187" t="n"/>
      <c r="P29" s="173" t="n"/>
    </row>
    <row r="30" outlineLevel="1" ht="31.5" customHeight="1">
      <c r="A30" s="173" t="n"/>
      <c r="B30" s="180" t="b">
        <v>0</v>
      </c>
      <c r="C30" s="181" t="n"/>
      <c r="D30" s="181" t="n"/>
      <c r="E30" s="182" t="n"/>
      <c r="F30" s="181" t="n"/>
      <c r="G30" s="181" t="n"/>
      <c r="H30" s="173" t="n"/>
      <c r="I30" s="173" t="n"/>
      <c r="J30" s="186" t="n"/>
      <c r="O30" s="187" t="n"/>
      <c r="P30" s="173" t="n"/>
    </row>
    <row r="31" outlineLevel="1" ht="31.5" customHeight="1">
      <c r="A31" s="173" t="n"/>
      <c r="B31" s="180" t="b">
        <v>0</v>
      </c>
      <c r="C31" s="181" t="n"/>
      <c r="D31" s="181" t="n"/>
      <c r="E31" s="182" t="n"/>
      <c r="F31" s="181" t="n"/>
      <c r="G31" s="181" t="n"/>
      <c r="H31" s="173" t="n"/>
      <c r="I31" s="173" t="n"/>
      <c r="J31" s="186" t="n"/>
      <c r="O31" s="187" t="n"/>
      <c r="P31" s="173" t="n"/>
    </row>
    <row r="32" outlineLevel="1" ht="31.5" customHeight="1">
      <c r="A32" s="173" t="n"/>
      <c r="B32" s="180" t="b">
        <v>0</v>
      </c>
      <c r="C32" s="181" t="n"/>
      <c r="D32" s="181" t="n"/>
      <c r="E32" s="182" t="n"/>
      <c r="F32" s="181" t="n"/>
      <c r="G32" s="181" t="n"/>
      <c r="H32" s="173" t="n"/>
      <c r="I32" s="173" t="n"/>
      <c r="J32" s="188" t="n"/>
      <c r="K32" s="189" t="n"/>
      <c r="L32" s="189" t="n"/>
      <c r="M32" s="189" t="n"/>
      <c r="N32" s="189" t="n"/>
      <c r="O32" s="190" t="n"/>
      <c r="P32" s="173" t="n"/>
    </row>
    <row r="33" outlineLevel="1" ht="31.5" customHeight="1">
      <c r="A33" s="173" t="n"/>
      <c r="B33" s="180" t="b">
        <v>0</v>
      </c>
      <c r="C33" s="181" t="n"/>
      <c r="D33" s="181" t="n"/>
      <c r="E33" s="182" t="n"/>
      <c r="F33" s="181" t="n"/>
      <c r="G33" s="181" t="n"/>
      <c r="H33" s="173" t="n"/>
      <c r="I33" s="173" t="n"/>
      <c r="J33" s="175">
        <f>IF('DADOS_CUSTOM'!$S$2="","Revise os valores ao trocar o tipo.","⚠ "&amp;'DADOS_CUSTOM'!$S$2)</f>
        <v/>
      </c>
      <c r="P33" s="173" t="n"/>
    </row>
    <row r="34" outlineLevel="1" ht="31.5" customHeight="1">
      <c r="A34" s="173" t="n"/>
      <c r="B34" s="180" t="b">
        <v>0</v>
      </c>
      <c r="C34" s="181" t="n"/>
      <c r="D34" s="181" t="n"/>
      <c r="E34" s="182" t="n"/>
      <c r="F34" s="181" t="n"/>
      <c r="G34" s="181" t="n"/>
      <c r="H34" s="173" t="n"/>
      <c r="I34" s="173" t="n"/>
      <c r="P34" s="173" t="n"/>
    </row>
    <row r="35" outlineLevel="1" ht="31.5" customHeight="1">
      <c r="A35" s="173" t="n"/>
      <c r="B35" s="180" t="b">
        <v>0</v>
      </c>
      <c r="C35" s="181" t="n"/>
      <c r="D35" s="181" t="n"/>
      <c r="E35" s="182" t="n"/>
      <c r="F35" s="181" t="n"/>
      <c r="G35" s="181" t="n"/>
      <c r="H35" s="173" t="n"/>
      <c r="I35" s="173" t="n"/>
      <c r="J35" s="173" t="n"/>
      <c r="K35" s="173" t="n"/>
      <c r="L35" s="173" t="n"/>
      <c r="M35" s="173" t="n"/>
      <c r="N35" s="173" t="n"/>
      <c r="O35" s="173" t="n"/>
      <c r="P35" s="173" t="n"/>
    </row>
    <row r="36" outlineLevel="1" ht="31.5" customHeight="1">
      <c r="A36" s="173" t="n"/>
      <c r="B36" s="180" t="b">
        <v>0</v>
      </c>
      <c r="C36" s="181" t="n"/>
      <c r="D36" s="181" t="n"/>
      <c r="E36" s="182" t="n"/>
      <c r="F36" s="181" t="n"/>
      <c r="G36" s="181" t="n"/>
      <c r="H36" s="173" t="n"/>
      <c r="I36" s="173" t="n"/>
      <c r="J36" s="173" t="n"/>
      <c r="K36" s="173" t="n"/>
      <c r="L36" s="173" t="n"/>
      <c r="M36" s="173" t="n"/>
      <c r="N36" s="173" t="n"/>
      <c r="O36" s="173" t="n"/>
      <c r="P36" s="173" t="n"/>
    </row>
    <row r="37" outlineLevel="1" ht="31.5" customHeight="1">
      <c r="A37" s="173" t="n"/>
      <c r="B37" s="180" t="b">
        <v>0</v>
      </c>
      <c r="C37" s="181" t="n"/>
      <c r="D37" s="181" t="n"/>
      <c r="E37" s="182" t="n"/>
      <c r="F37" s="181" t="n"/>
      <c r="G37" s="181" t="n"/>
      <c r="H37" s="173" t="n"/>
      <c r="I37" s="173" t="n"/>
      <c r="J37" s="173" t="n"/>
      <c r="K37" s="173" t="n"/>
      <c r="L37" s="173" t="n"/>
      <c r="M37" s="173" t="n"/>
      <c r="N37" s="173" t="n"/>
      <c r="O37" s="173" t="n"/>
      <c r="P37" s="173" t="n"/>
    </row>
    <row r="38" outlineLevel="1" ht="31.5" customHeight="1">
      <c r="A38" s="173" t="n"/>
      <c r="B38" s="180" t="b">
        <v>0</v>
      </c>
      <c r="C38" s="181" t="n"/>
      <c r="D38" s="181" t="n"/>
      <c r="E38" s="182" t="n"/>
      <c r="F38" s="181" t="n"/>
      <c r="G38" s="181" t="n"/>
      <c r="H38" s="173" t="n"/>
      <c r="I38" s="173" t="n"/>
      <c r="J38" s="176" t="inlineStr">
        <is>
          <t>CARTÃO 2 · CUSTOM</t>
        </is>
      </c>
      <c r="P38" s="173" t="n"/>
    </row>
    <row r="39" outlineLevel="1" ht="31.5" customHeight="1">
      <c r="A39" s="173" t="n"/>
      <c r="B39" s="180" t="b">
        <v>0</v>
      </c>
      <c r="C39" s="181" t="n"/>
      <c r="D39" s="181" t="n"/>
      <c r="E39" s="182" t="n"/>
      <c r="F39" s="181" t="n"/>
      <c r="G39" s="181" t="n"/>
      <c r="H39" s="173" t="n"/>
      <c r="I39" s="173" t="n"/>
      <c r="J39" s="177" t="inlineStr">
        <is>
          <t>TIPO</t>
        </is>
      </c>
      <c r="K39" s="178" t="n"/>
      <c r="L39" s="178" t="n"/>
      <c r="M39" s="179" t="n"/>
      <c r="N39" s="177" t="inlineStr">
        <is>
          <t>MESTRE VIU</t>
        </is>
      </c>
      <c r="O39" s="179" t="n"/>
      <c r="P39" s="173" t="n"/>
    </row>
    <row r="40" outlineLevel="1" ht="31.5" customHeight="1">
      <c r="A40" s="173" t="n"/>
      <c r="B40" s="180" t="b">
        <v>0</v>
      </c>
      <c r="C40" s="181" t="n"/>
      <c r="D40" s="181" t="n"/>
      <c r="E40" s="182" t="n"/>
      <c r="F40" s="181" t="n"/>
      <c r="G40" s="181" t="n"/>
      <c r="H40" s="173" t="n"/>
      <c r="I40" s="173" t="n"/>
      <c r="J40" s="181" t="n"/>
      <c r="K40" s="178" t="n"/>
      <c r="L40" s="178" t="n"/>
      <c r="M40" s="179" t="n"/>
      <c r="N40" s="180" t="b">
        <v>0</v>
      </c>
      <c r="O40" s="179" t="n"/>
      <c r="P40" s="173" t="n"/>
    </row>
    <row r="41" ht="31.5" customHeight="1">
      <c r="A41" s="173" t="n"/>
      <c r="B41" s="173" t="n"/>
      <c r="C41" s="173" t="n"/>
      <c r="D41" s="173" t="n"/>
      <c r="E41" s="173" t="n"/>
      <c r="F41" s="173" t="n"/>
      <c r="G41" s="173" t="n"/>
      <c r="H41" s="173" t="n"/>
      <c r="I41" s="173" t="n"/>
      <c r="J41" s="177" t="inlineStr">
        <is>
          <t>NOME</t>
        </is>
      </c>
      <c r="K41" s="178" t="n"/>
      <c r="L41" s="178" t="n"/>
      <c r="M41" s="178" t="n"/>
      <c r="N41" s="178" t="n"/>
      <c r="O41" s="179" t="n"/>
      <c r="P41" s="173" t="n"/>
    </row>
    <row r="42" ht="31.5" customHeight="1">
      <c r="A42" s="173" t="n"/>
      <c r="B42" s="173" t="n"/>
      <c r="C42" s="173" t="n"/>
      <c r="D42" s="173" t="n"/>
      <c r="E42" s="173" t="n"/>
      <c r="F42" s="173" t="n"/>
      <c r="G42" s="173" t="n"/>
      <c r="H42" s="173" t="n"/>
      <c r="I42" s="173" t="n"/>
      <c r="J42" s="181" t="n"/>
      <c r="K42" s="178" t="n"/>
      <c r="L42" s="178" t="n"/>
      <c r="M42" s="178" t="n"/>
      <c r="N42" s="178" t="n"/>
      <c r="O42" s="179" t="n"/>
      <c r="P42" s="173" t="n"/>
    </row>
    <row r="43" ht="22.5" customHeight="1">
      <c r="A43" s="173" t="n"/>
      <c r="B43" s="176" t="inlineStr">
        <is>
          <t>REGRAS DE CAMPANHA</t>
        </is>
      </c>
      <c r="H43" s="173" t="n"/>
      <c r="I43" s="173" t="n"/>
      <c r="J43" s="177">
        <f>SWITCH('CONFIGURAÇÃO'!$J$40,"Origem","PERÍCIA 1","Marcante","ORIGEM","Menor","ORIGEM","Arma","CATEGORIA","Escudo","","Uniforme","GRAU MÍNIMO","Item comum","","Ferramenta amaldiçoada","BASE","")</f>
        <v/>
      </c>
      <c r="K43" s="179" t="n"/>
      <c r="L43" s="181" t="n"/>
      <c r="M43" s="178" t="n"/>
      <c r="N43" s="178" t="n"/>
      <c r="O43" s="179" t="n"/>
      <c r="P43" s="173" t="n"/>
    </row>
    <row r="44" ht="30" customHeight="1">
      <c r="A44" s="173" t="n"/>
      <c r="B44" s="175" t="inlineStr">
        <is>
          <t>CAMPANHA em branco usa o livro. Preencha só o que mudar e registre o motivo.</t>
        </is>
      </c>
      <c r="H44" s="173" t="n"/>
      <c r="I44" s="173" t="n"/>
      <c r="J44" s="177">
        <f>SWITCH('CONFIGURAÇÃO'!$J$40,"Origem","PERÍCIA 2","Marcante","","Menor","EXIGE MARCANTE","Arma","MÃO","Escudo","","Uniforme","","Item comum","","Ferramenta amaldiçoada","GRAU","")</f>
        <v/>
      </c>
      <c r="K44" s="179" t="n"/>
      <c r="L44" s="181" t="n"/>
      <c r="M44" s="178" t="n"/>
      <c r="N44" s="178" t="n"/>
      <c r="O44" s="179" t="n"/>
      <c r="P44" s="173" t="n"/>
    </row>
    <row r="45" ht="24" customHeight="1">
      <c r="A45" s="173" t="n"/>
      <c r="B45" s="177" t="inlineStr">
        <is>
          <t>REGRA</t>
        </is>
      </c>
      <c r="C45" s="179" t="n"/>
      <c r="D45" s="177" t="inlineStr">
        <is>
          <t>LIVRO</t>
        </is>
      </c>
      <c r="E45" s="177" t="inlineStr">
        <is>
          <t>CAMPANHA</t>
        </is>
      </c>
      <c r="F45" s="177" t="inlineStr">
        <is>
          <t>EM USO</t>
        </is>
      </c>
      <c r="G45" s="177" t="inlineStr">
        <is>
          <t>MOTIVO</t>
        </is>
      </c>
      <c r="H45" s="173" t="n"/>
      <c r="I45" s="173" t="n"/>
      <c r="J45" s="177">
        <f>SWITCH('CONFIGURAÇÃO'!$J$40,"Origem","PERÍCIA 3","Marcante","","Menor","","Arma","TIPO DE DANO","Escudo","","Uniforme","","Item comum","","Ferramenta amaldiçoada","","")</f>
        <v/>
      </c>
      <c r="K45" s="179" t="n"/>
      <c r="L45" s="181" t="n"/>
      <c r="M45" s="178" t="n"/>
      <c r="N45" s="178" t="n"/>
      <c r="O45" s="179" t="n"/>
      <c r="P45" s="173" t="n"/>
    </row>
    <row r="46" ht="25.5" customHeight="1">
      <c r="A46" s="173" t="n"/>
      <c r="B46" s="181" t="inlineStr">
        <is>
          <t>Nível inicial</t>
        </is>
      </c>
      <c r="C46" s="179" t="n"/>
      <c r="D46" s="182" t="n">
        <v>2</v>
      </c>
      <c r="E46" s="181" t="n"/>
      <c r="F46" s="182">
        <f>IF(E46="",D46,IF(IFERROR(AND(ISNUMBER(E46),E46&gt;=1,INT(E46)=E46,E46&lt;=30),FALSE),E46,NA()))</f>
        <v/>
      </c>
      <c r="G46" s="181" t="n"/>
      <c r="H46" s="173" t="n"/>
      <c r="I46" s="173" t="n"/>
      <c r="J46" s="177">
        <f>SWITCH('CONFIGURAÇÃO'!$J$40,"Origem","PERÍCIA 4","Marcante","","Menor","","Arma","PROPRIEDADE 1","Escudo","","Uniforme","","Item comum","","Ferramenta amaldiçoada","","")</f>
        <v/>
      </c>
      <c r="K46" s="179" t="n"/>
      <c r="L46" s="181" t="n"/>
      <c r="M46" s="178" t="n"/>
      <c r="N46" s="178" t="n"/>
      <c r="O46" s="179" t="n"/>
      <c r="P46" s="173" t="n"/>
    </row>
    <row r="47" ht="25.5" customHeight="1">
      <c r="A47" s="173" t="n"/>
      <c r="B47" s="181" t="inlineStr">
        <is>
          <t>Pontos de atributo iniciais</t>
        </is>
      </c>
      <c r="C47" s="179" t="n"/>
      <c r="D47" s="182" t="n">
        <v>9</v>
      </c>
      <c r="E47" s="181" t="n"/>
      <c r="F47" s="182">
        <f>IF(E47="",D47,IF(IFERROR(AND(ISNUMBER(E47),E47&gt;=0,INT(E47)=E47),FALSE),E47,NA()))</f>
        <v/>
      </c>
      <c r="G47" s="181" t="n"/>
      <c r="H47" s="173" t="n"/>
      <c r="I47" s="173" t="n"/>
      <c r="J47" s="177">
        <f>SWITCH('CONFIGURAÇÃO'!$J$40,"Origem","ROTA","Marcante","","Menor","","Arma","PROPRIEDADE 2","Escudo","","Uniforme","","Item comum","","Ferramenta amaldiçoada","","")</f>
        <v/>
      </c>
      <c r="K47" s="179" t="n"/>
      <c r="L47" s="181" t="n"/>
      <c r="M47" s="178" t="n"/>
      <c r="N47" s="178" t="n"/>
      <c r="O47" s="179" t="n"/>
      <c r="P47" s="173" t="n"/>
    </row>
    <row r="48" ht="25.5" customHeight="1">
      <c r="A48" s="173" t="n"/>
      <c r="B48" s="181" t="inlineStr">
        <is>
          <t>Teto de atributo · criação</t>
        </is>
      </c>
      <c r="C48" s="179" t="n"/>
      <c r="D48" s="182" t="n">
        <v>3</v>
      </c>
      <c r="E48" s="181" t="n"/>
      <c r="F48" s="182">
        <f>IF(E48="",D48,IF(IFERROR(AND(ISNUMBER(E48),E48&gt;=0,INT(E48)=E48),FALSE),E48,NA()))</f>
        <v/>
      </c>
      <c r="G48" s="181" t="n"/>
      <c r="H48" s="173" t="n"/>
      <c r="I48" s="173" t="n"/>
      <c r="J48" s="177">
        <f>SWITCH('CONFIGURAÇÃO'!$J$40,"Origem","BASE DO LIVRO","Marcante","","Menor","","Arma","PROPRIEDADE 3","Escudo","","Uniforme","","Item comum","","Ferramenta amaldiçoada","","")</f>
        <v/>
      </c>
      <c r="K48" s="179" t="n"/>
      <c r="L48" s="181" t="n"/>
      <c r="M48" s="178" t="n"/>
      <c r="N48" s="178" t="n"/>
      <c r="O48" s="179" t="n"/>
      <c r="P48" s="173" t="n"/>
    </row>
    <row r="49" ht="25.5" customHeight="1">
      <c r="A49" s="173" t="n"/>
      <c r="B49" s="181" t="inlineStr">
        <is>
          <t>Teto de atributo · progressão</t>
        </is>
      </c>
      <c r="C49" s="179" t="n"/>
      <c r="D49" s="182" t="n">
        <v>6</v>
      </c>
      <c r="E49" s="181" t="n"/>
      <c r="F49" s="182">
        <f>IF(E49="",D49,IF(IFERROR(AND(ISNUMBER(E49),E49&gt;=0,INT(E49)=E49),FALSE),E49,NA()))</f>
        <v/>
      </c>
      <c r="G49" s="181" t="n"/>
      <c r="H49" s="173" t="n"/>
      <c r="I49" s="173" t="n"/>
      <c r="J49" s="177">
        <f>SWITCH('CONFIGURAÇÃO'!$J$40,"Origem","OFÍCIO","Marcante","","Menor","","Arma","PROPRIEDADE 4","Escudo","","Uniforme","","Item comum","","Ferramenta amaldiçoada","","")</f>
        <v/>
      </c>
      <c r="K49" s="179" t="n"/>
      <c r="L49" s="181" t="n"/>
      <c r="M49" s="178" t="n"/>
      <c r="N49" s="178" t="n"/>
      <c r="O49" s="179" t="n"/>
      <c r="P49" s="173" t="n"/>
    </row>
    <row r="50" ht="25.5" customHeight="1">
      <c r="A50" s="173" t="n"/>
      <c r="B50" s="181" t="inlineStr">
        <is>
          <t>Perícias · com ofícios</t>
        </is>
      </c>
      <c r="C50" s="179" t="n"/>
      <c r="D50" s="182" t="n">
        <v>9</v>
      </c>
      <c r="E50" s="181" t="n"/>
      <c r="F50" s="182">
        <f>IF(E50="",D50,IF(IFERROR(AND(ISNUMBER(E50),E50&gt;=0,INT(E50)=E50),FALSE),E50,NA()))</f>
        <v/>
      </c>
      <c r="G50" s="181" t="n"/>
      <c r="H50" s="173" t="n"/>
      <c r="I50" s="173" t="n"/>
      <c r="J50" s="177">
        <f>SWITCH('CONFIGURAÇÃO'!$J$40,"Origem","TALENTO CE 4","Marcante","FREQUÊNCIA","Menor","FREQUÊNCIA","Arma","DADO","Escudo","PROTEÇÃO","Uniforme","PROTEÇÃO","Item comum","VOLUME","Ferramenta amaldiçoada","ESTIGMA","")</f>
        <v/>
      </c>
      <c r="K50" s="179" t="n"/>
      <c r="L50" s="181" t="n"/>
      <c r="M50" s="178" t="n"/>
      <c r="N50" s="178" t="n"/>
      <c r="O50" s="179" t="n"/>
      <c r="P50" s="173" t="n"/>
    </row>
    <row r="51" ht="25.5" customHeight="1">
      <c r="A51" s="173" t="n"/>
      <c r="B51" s="181" t="inlineStr">
        <is>
          <t>Ofícios · criação</t>
        </is>
      </c>
      <c r="C51" s="179" t="n"/>
      <c r="D51" s="182" t="n">
        <v>2</v>
      </c>
      <c r="E51" s="181" t="n"/>
      <c r="F51" s="182">
        <f>IF(E51="",D51,IF(IFERROR(AND(ISNUMBER(E51),E51&gt;=0,INT(E51)=E51),FALSE),E51,NA()))</f>
        <v/>
      </c>
      <c r="G51" s="181" t="n"/>
      <c r="H51" s="173" t="n"/>
      <c r="I51" s="173" t="n"/>
      <c r="J51" s="177">
        <f>SWITCH('CONFIGURAÇÃO'!$J$40,"Origem","","Marcante","","Menor","","Arma","FORÇA","Escudo","TETO DE DESTREZA","Uniforme","TETO DE DESTREZA","Item comum","PREÇO","Ferramenta amaldiçoada","DESGASTE","")</f>
        <v/>
      </c>
      <c r="K51" s="179" t="n"/>
      <c r="L51" s="181" t="n"/>
      <c r="M51" s="178" t="n"/>
      <c r="N51" s="178" t="n"/>
      <c r="O51" s="179" t="n"/>
      <c r="P51" s="173" t="n"/>
    </row>
    <row r="52" ht="25.5" customHeight="1">
      <c r="A52" s="173" t="n"/>
      <c r="B52" s="181" t="inlineStr">
        <is>
          <t>Perícias · sem ofícios</t>
        </is>
      </c>
      <c r="C52" s="179" t="n"/>
      <c r="D52" s="182" t="n">
        <v>10</v>
      </c>
      <c r="E52" s="181" t="n"/>
      <c r="F52" s="182">
        <f>IF(E52="",D52,IF(IFERROR(AND(ISNUMBER(E52),E52&gt;=0,INT(E52)=E52),FALSE),E52,NA()))</f>
        <v/>
      </c>
      <c r="G52" s="181" t="n"/>
      <c r="H52" s="173" t="n"/>
      <c r="I52" s="173" t="n"/>
      <c r="J52" s="177">
        <f>SWITCH('CONFIGURAÇÃO'!$J$40,"Origem","","Marcante","","Menor","","Arma","VOLUME","Escudo","FORÇA","Uniforme","FORÇA","Item comum","","Ferramenta amaldiçoada","VOLUME","")</f>
        <v/>
      </c>
      <c r="K52" s="179" t="n"/>
      <c r="L52" s="181" t="n"/>
      <c r="M52" s="178" t="n"/>
      <c r="N52" s="178" t="n"/>
      <c r="O52" s="179" t="n"/>
      <c r="P52" s="173" t="n"/>
    </row>
    <row r="53" ht="25.5" customHeight="1">
      <c r="A53" s="173" t="n"/>
      <c r="B53" s="181" t="inlineStr">
        <is>
          <t>Deslocamento base</t>
        </is>
      </c>
      <c r="C53" s="179" t="n"/>
      <c r="D53" s="191" t="n">
        <v>9</v>
      </c>
      <c r="E53" s="181" t="n"/>
      <c r="F53" s="191">
        <f>IF(E53="",D53,IF(IFERROR(AND(ISNUMBER(E53),E53&gt;=0),FALSE),E53,NA()))</f>
        <v/>
      </c>
      <c r="G53" s="181" t="n"/>
      <c r="H53" s="173" t="n"/>
      <c r="I53" s="173" t="n"/>
      <c r="J53" s="177">
        <f>SWITCH('CONFIGURAÇÃO'!$J$40,"Origem","","Marcante","","Menor","","Arma","ALCANCE","Escudo","VOLUME","Uniforme","VOLUME","Item comum","","Ferramenta amaldiçoada","PREÇO","")</f>
        <v/>
      </c>
      <c r="K53" s="179" t="n"/>
      <c r="L53" s="181" t="n"/>
      <c r="M53" s="178" t="n"/>
      <c r="N53" s="178" t="n"/>
      <c r="O53" s="179" t="n"/>
      <c r="P53" s="173" t="n"/>
    </row>
    <row r="54" ht="25.5" customHeight="1">
      <c r="A54" s="173" t="n"/>
      <c r="B54" s="181" t="inlineStr">
        <is>
          <t>Morrendo · Aguentar</t>
        </is>
      </c>
      <c r="C54" s="179" t="n"/>
      <c r="D54" s="192" t="n">
        <v>0.25</v>
      </c>
      <c r="E54" s="181" t="n"/>
      <c r="F54" s="192">
        <f>IF(E54="",D54,IF(IFERROR(AND(ISNUMBER(E54),E54&gt;=0),FALSE),E54,NA()))</f>
        <v/>
      </c>
      <c r="G54" s="181" t="n"/>
      <c r="H54" s="173" t="n"/>
      <c r="I54" s="173" t="n"/>
      <c r="J54" s="177">
        <f>SWITCH('CONFIGURAÇÃO'!$J$40,"Origem","","Marcante","","Menor","","Arma","RECARGA","Escudo","PREÇO","Uniforme","PREÇO","Item comum","","Ferramenta amaldiçoada","","")</f>
        <v/>
      </c>
      <c r="K54" s="179" t="n"/>
      <c r="L54" s="181" t="n"/>
      <c r="M54" s="178" t="n"/>
      <c r="N54" s="178" t="n"/>
      <c r="O54" s="179" t="n"/>
      <c r="P54" s="173" t="n"/>
    </row>
    <row r="55" ht="25.5" customHeight="1">
      <c r="A55" s="173" t="n"/>
      <c r="B55" s="181" t="inlineStr">
        <is>
          <t>Morrendo · Insistir · 1ª vez</t>
        </is>
      </c>
      <c r="C55" s="179" t="n"/>
      <c r="D55" s="192" t="n">
        <v>0.3333333333333333</v>
      </c>
      <c r="E55" s="181" t="n"/>
      <c r="F55" s="192">
        <f>IF(E55="",D55,IF(IFERROR(AND(ISNUMBER(E55),E55&gt;=0),FALSE),E55,NA()))</f>
        <v/>
      </c>
      <c r="G55" s="181" t="n"/>
      <c r="H55" s="173" t="n"/>
      <c r="I55" s="173" t="n"/>
      <c r="J55" s="177">
        <f>SWITCH('CONFIGURAÇÃO'!$J$40,"Origem","","Marcante","","Menor","","Arma","PREÇO","Escudo","","Uniforme","","Item comum","","Ferramenta amaldiçoada","","")</f>
        <v/>
      </c>
      <c r="K55" s="179" t="n"/>
      <c r="L55" s="181" t="n"/>
      <c r="M55" s="178" t="n"/>
      <c r="N55" s="178" t="n"/>
      <c r="O55" s="179" t="n"/>
      <c r="P55" s="173" t="n"/>
    </row>
    <row r="56" ht="25.5" customHeight="1">
      <c r="A56" s="173" t="n"/>
      <c r="B56" s="181" t="inlineStr">
        <is>
          <t>Morrendo · Insistir · seguintes</t>
        </is>
      </c>
      <c r="C56" s="179" t="n"/>
      <c r="D56" s="192" t="n">
        <v>0.5</v>
      </c>
      <c r="E56" s="181" t="n"/>
      <c r="F56" s="192">
        <f>IF(E56="",D56,IF(IFERROR(AND(ISNUMBER(E56),E56&gt;=0),FALSE),E56,NA()))</f>
        <v/>
      </c>
      <c r="G56" s="181" t="n"/>
      <c r="H56" s="173" t="n"/>
      <c r="I56" s="173" t="n"/>
      <c r="J56" s="177" t="inlineStr">
        <is>
          <t>EFEITO · DESCRIÇÃO</t>
        </is>
      </c>
      <c r="K56" s="178" t="n"/>
      <c r="L56" s="178" t="n"/>
      <c r="M56" s="178" t="n"/>
      <c r="N56" s="178" t="n"/>
      <c r="O56" s="179" t="n"/>
      <c r="P56" s="173" t="n"/>
    </row>
    <row r="57" ht="25.5" customHeight="1">
      <c r="A57" s="173" t="n"/>
      <c r="B57" s="181" t="inlineStr">
        <is>
          <t>Morrendo · teto de Insistir</t>
        </is>
      </c>
      <c r="C57" s="179" t="n"/>
      <c r="D57" s="182" t="n">
        <v>15</v>
      </c>
      <c r="E57" s="181" t="n"/>
      <c r="F57" s="182">
        <f>IF(E57="",D57,IF(IFERROR(AND(ISNUMBER(E57),E57&gt;=0),FALSE),E57,NA()))</f>
        <v/>
      </c>
      <c r="G57" s="181" t="n"/>
      <c r="H57" s="173" t="n"/>
      <c r="I57" s="173" t="n"/>
      <c r="J57" s="183" t="n"/>
      <c r="K57" s="184" t="n"/>
      <c r="L57" s="184" t="n"/>
      <c r="M57" s="184" t="n"/>
      <c r="N57" s="184" t="n"/>
      <c r="O57" s="185" t="n"/>
      <c r="P57" s="173" t="n"/>
    </row>
    <row r="58" ht="25.5" customHeight="1">
      <c r="A58" s="173" t="n"/>
      <c r="B58" s="181" t="inlineStr">
        <is>
          <t>Morrendo · prazo</t>
        </is>
      </c>
      <c r="C58" s="179" t="n"/>
      <c r="D58" s="182" t="n">
        <v>3</v>
      </c>
      <c r="E58" s="181" t="n"/>
      <c r="F58" s="182">
        <f>IF(E58="",D58,IF(IFERROR(AND(ISNUMBER(E58),E58&gt;=0,INT(E58)=E58),FALSE),E58,NA()))</f>
        <v/>
      </c>
      <c r="G58" s="181" t="n"/>
      <c r="H58" s="173" t="n"/>
      <c r="I58" s="173" t="n"/>
      <c r="J58" s="186" t="n"/>
      <c r="O58" s="187" t="n"/>
      <c r="P58" s="173" t="n"/>
    </row>
    <row r="59" ht="25.5" customHeight="1">
      <c r="A59" s="173" t="n"/>
      <c r="B59" s="181" t="inlineStr">
        <is>
          <t>Vida rolada</t>
        </is>
      </c>
      <c r="C59" s="179" t="n"/>
      <c r="D59" s="193" t="inlineStr">
        <is>
          <t>Não</t>
        </is>
      </c>
      <c r="E59" s="181" t="n"/>
      <c r="F59" s="193">
        <f>IF(E59="",D59,IF(IFERROR(OR(E59="Sim",E59="Não"),FALSE),E59,NA()))</f>
        <v/>
      </c>
      <c r="G59" s="181" t="n"/>
      <c r="H59" s="173" t="n"/>
      <c r="I59" s="173" t="n"/>
      <c r="J59" s="186" t="n"/>
      <c r="O59" s="187" t="n"/>
      <c r="P59" s="173" t="n"/>
    </row>
    <row r="60" ht="31.5" customHeight="1">
      <c r="A60" s="173" t="n"/>
      <c r="B60" s="173" t="n"/>
      <c r="C60" s="173" t="n"/>
      <c r="D60" s="173" t="n"/>
      <c r="E60" s="173" t="n"/>
      <c r="F60" s="173" t="n"/>
      <c r="G60" s="173" t="n"/>
      <c r="H60" s="173" t="n"/>
      <c r="I60" s="173" t="n"/>
      <c r="J60" s="186" t="n"/>
      <c r="O60" s="187" t="n"/>
      <c r="P60" s="173" t="n"/>
    </row>
    <row r="61" ht="31.5" customHeight="1">
      <c r="A61" s="173" t="n"/>
      <c r="B61" s="175">
        <f>IF(DADOS_CONFIG!$T$17="","",DADOS_CONFIG!$T$17)</f>
        <v/>
      </c>
      <c r="H61" s="173" t="n"/>
      <c r="I61" s="173" t="n"/>
      <c r="J61" s="188" t="n"/>
      <c r="K61" s="189" t="n"/>
      <c r="L61" s="189" t="n"/>
      <c r="M61" s="189" t="n"/>
      <c r="N61" s="189" t="n"/>
      <c r="O61" s="190" t="n"/>
      <c r="P61" s="173" t="n"/>
    </row>
    <row r="62" ht="22.5" customHeight="1">
      <c r="A62" s="173" t="n"/>
      <c r="B62" s="176" t="inlineStr">
        <is>
          <t>XP · CUSTO POR NÍVEL</t>
        </is>
      </c>
      <c r="H62" s="173" t="n"/>
      <c r="I62" s="173" t="n"/>
      <c r="J62" s="175">
        <f>IF('DADOS_CUSTOM'!$S$3="","Revise os valores ao trocar o tipo.","⚠ "&amp;'DADOS_CUSTOM'!$S$3)</f>
        <v/>
      </c>
      <c r="P62" s="173" t="n"/>
    </row>
    <row r="63" ht="30" customHeight="1">
      <c r="A63" s="173" t="n"/>
      <c r="B63" s="175" t="inlineStr">
        <is>
          <t>Custo para sair do nível indicado. XP acumulado começa em zero no nível inicial da campanha.</t>
        </is>
      </c>
      <c r="H63" s="173" t="n"/>
      <c r="I63" s="173" t="n"/>
      <c r="P63" s="173" t="n"/>
    </row>
    <row r="64" ht="24" customHeight="1">
      <c r="A64" s="173" t="n"/>
      <c r="B64" s="177" t="inlineStr">
        <is>
          <t>NÍVEL</t>
        </is>
      </c>
      <c r="C64" s="179" t="n"/>
      <c r="D64" s="177" t="inlineStr">
        <is>
          <t>LIVRO</t>
        </is>
      </c>
      <c r="E64" s="177" t="inlineStr">
        <is>
          <t>CAMPANHA</t>
        </is>
      </c>
      <c r="F64" s="177" t="inlineStr">
        <is>
          <t>EM USO</t>
        </is>
      </c>
      <c r="G64" s="177" t="inlineStr">
        <is>
          <t>XP ACUMULADO</t>
        </is>
      </c>
      <c r="H64" s="173" t="n"/>
      <c r="I64" s="173" t="n"/>
      <c r="J64" s="173" t="n"/>
      <c r="K64" s="173" t="n"/>
      <c r="L64" s="173" t="n"/>
      <c r="M64" s="173" t="n"/>
      <c r="N64" s="173" t="n"/>
      <c r="O64" s="173" t="n"/>
      <c r="P64" s="173" t="n"/>
    </row>
    <row r="65" outlineLevel="1" ht="21" customHeight="1">
      <c r="A65" s="173" t="n"/>
      <c r="B65" s="182" t="n">
        <v>1</v>
      </c>
      <c r="C65" s="179" t="n"/>
      <c r="D65" s="182" t="n"/>
      <c r="E65" s="181" t="n"/>
      <c r="F65" s="182">
        <f>IF(E65="",IF(D65="","",D65),IF(IFERROR(AND(ISNUMBER(E65),E65&gt;=0,INT(E65)=E65),FALSE),E65,NA()))</f>
        <v/>
      </c>
      <c r="G65" s="182">
        <f>DADOS_CONFIG!Z2</f>
        <v/>
      </c>
      <c r="H65" s="173" t="n"/>
      <c r="I65" s="173" t="n"/>
      <c r="J65" s="173" t="n"/>
      <c r="K65" s="173" t="n"/>
      <c r="L65" s="173" t="n"/>
      <c r="M65" s="173" t="n"/>
      <c r="N65" s="173" t="n"/>
      <c r="O65" s="173" t="n"/>
      <c r="P65" s="173" t="n"/>
    </row>
    <row r="66" outlineLevel="1" ht="21" customHeight="1">
      <c r="A66" s="173" t="n"/>
      <c r="B66" s="182" t="n">
        <v>2</v>
      </c>
      <c r="C66" s="179" t="n"/>
      <c r="D66" s="182" t="n">
        <v>200</v>
      </c>
      <c r="E66" s="181" t="n"/>
      <c r="F66" s="182">
        <f>IF(E66="",IF(D66="","",D66),IF(IFERROR(AND(ISNUMBER(E66),E66&gt;=0,INT(E66)=E66),FALSE),E66,NA()))</f>
        <v/>
      </c>
      <c r="G66" s="182">
        <f>DADOS_CONFIG!Z3</f>
        <v/>
      </c>
      <c r="H66" s="173" t="n"/>
      <c r="I66" s="173" t="n"/>
      <c r="J66" s="173" t="n"/>
      <c r="K66" s="173" t="n"/>
      <c r="L66" s="173" t="n"/>
      <c r="M66" s="173" t="n"/>
      <c r="N66" s="173" t="n"/>
      <c r="O66" s="173" t="n"/>
      <c r="P66" s="173" t="n"/>
    </row>
    <row r="67" outlineLevel="1" ht="21" customHeight="1">
      <c r="A67" s="173" t="n"/>
      <c r="B67" s="182" t="n">
        <v>3</v>
      </c>
      <c r="C67" s="179" t="n"/>
      <c r="D67" s="182" t="n">
        <v>300</v>
      </c>
      <c r="E67" s="181" t="n"/>
      <c r="F67" s="182">
        <f>IF(E67="",IF(D67="","",D67),IF(IFERROR(AND(ISNUMBER(E67),E67&gt;=0,INT(E67)=E67),FALSE),E67,NA()))</f>
        <v/>
      </c>
      <c r="G67" s="182">
        <f>DADOS_CONFIG!Z4</f>
        <v/>
      </c>
      <c r="H67" s="173" t="n"/>
      <c r="I67" s="173" t="n"/>
      <c r="J67" s="176" t="inlineStr">
        <is>
          <t>CARTÃO 3 · CUSTOM</t>
        </is>
      </c>
      <c r="P67" s="173" t="n"/>
    </row>
    <row r="68" outlineLevel="1" ht="21" customHeight="1">
      <c r="A68" s="173" t="n"/>
      <c r="B68" s="182" t="n">
        <v>4</v>
      </c>
      <c r="C68" s="179" t="n"/>
      <c r="D68" s="182" t="n">
        <v>300</v>
      </c>
      <c r="E68" s="181" t="n"/>
      <c r="F68" s="182">
        <f>IF(E68="",IF(D68="","",D68),IF(IFERROR(AND(ISNUMBER(E68),E68&gt;=0,INT(E68)=E68),FALSE),E68,NA()))</f>
        <v/>
      </c>
      <c r="G68" s="182">
        <f>DADOS_CONFIG!Z5</f>
        <v/>
      </c>
      <c r="H68" s="173" t="n"/>
      <c r="I68" s="173" t="n"/>
      <c r="J68" s="177" t="inlineStr">
        <is>
          <t>TIPO</t>
        </is>
      </c>
      <c r="K68" s="178" t="n"/>
      <c r="L68" s="178" t="n"/>
      <c r="M68" s="179" t="n"/>
      <c r="N68" s="177" t="inlineStr">
        <is>
          <t>MESTRE VIU</t>
        </is>
      </c>
      <c r="O68" s="179" t="n"/>
      <c r="P68" s="173" t="n"/>
    </row>
    <row r="69" outlineLevel="1" ht="21" customHeight="1">
      <c r="A69" s="173" t="n"/>
      <c r="B69" s="182" t="n">
        <v>5</v>
      </c>
      <c r="C69" s="179" t="n"/>
      <c r="D69" s="182" t="n">
        <v>500</v>
      </c>
      <c r="E69" s="181" t="n"/>
      <c r="F69" s="182">
        <f>IF(E69="",IF(D69="","",D69),IF(IFERROR(AND(ISNUMBER(E69),E69&gt;=0,INT(E69)=E69),FALSE),E69,NA()))</f>
        <v/>
      </c>
      <c r="G69" s="182">
        <f>DADOS_CONFIG!Z6</f>
        <v/>
      </c>
      <c r="H69" s="173" t="n"/>
      <c r="I69" s="173" t="n"/>
      <c r="J69" s="181" t="n"/>
      <c r="K69" s="178" t="n"/>
      <c r="L69" s="178" t="n"/>
      <c r="M69" s="179" t="n"/>
      <c r="N69" s="180" t="b">
        <v>0</v>
      </c>
      <c r="O69" s="179" t="n"/>
      <c r="P69" s="173" t="n"/>
    </row>
    <row r="70" outlineLevel="1" ht="21" customHeight="1">
      <c r="A70" s="173" t="n"/>
      <c r="B70" s="182" t="n">
        <v>6</v>
      </c>
      <c r="C70" s="179" t="n"/>
      <c r="D70" s="182" t="n">
        <v>500</v>
      </c>
      <c r="E70" s="181" t="n"/>
      <c r="F70" s="182">
        <f>IF(E70="",IF(D70="","",D70),IF(IFERROR(AND(ISNUMBER(E70),E70&gt;=0,INT(E70)=E70),FALSE),E70,NA()))</f>
        <v/>
      </c>
      <c r="G70" s="182">
        <f>DADOS_CONFIG!Z7</f>
        <v/>
      </c>
      <c r="H70" s="173" t="n"/>
      <c r="I70" s="173" t="n"/>
      <c r="J70" s="177" t="inlineStr">
        <is>
          <t>NOME</t>
        </is>
      </c>
      <c r="K70" s="178" t="n"/>
      <c r="L70" s="178" t="n"/>
      <c r="M70" s="178" t="n"/>
      <c r="N70" s="178" t="n"/>
      <c r="O70" s="179" t="n"/>
      <c r="P70" s="173" t="n"/>
    </row>
    <row r="71" outlineLevel="1" ht="21" customHeight="1">
      <c r="A71" s="173" t="n"/>
      <c r="B71" s="182" t="n">
        <v>7</v>
      </c>
      <c r="C71" s="179" t="n"/>
      <c r="D71" s="182" t="n">
        <v>500</v>
      </c>
      <c r="E71" s="181" t="n"/>
      <c r="F71" s="182">
        <f>IF(E71="",IF(D71="","",D71),IF(IFERROR(AND(ISNUMBER(E71),E71&gt;=0,INT(E71)=E71),FALSE),E71,NA()))</f>
        <v/>
      </c>
      <c r="G71" s="182">
        <f>DADOS_CONFIG!Z8</f>
        <v/>
      </c>
      <c r="H71" s="173" t="n"/>
      <c r="I71" s="173" t="n"/>
      <c r="J71" s="181" t="n"/>
      <c r="K71" s="178" t="n"/>
      <c r="L71" s="178" t="n"/>
      <c r="M71" s="178" t="n"/>
      <c r="N71" s="178" t="n"/>
      <c r="O71" s="179" t="n"/>
      <c r="P71" s="173" t="n"/>
    </row>
    <row r="72" outlineLevel="1" ht="21" customHeight="1">
      <c r="A72" s="173" t="n"/>
      <c r="B72" s="182" t="n">
        <v>8</v>
      </c>
      <c r="C72" s="179" t="n"/>
      <c r="D72" s="182" t="n">
        <v>700</v>
      </c>
      <c r="E72" s="181" t="n"/>
      <c r="F72" s="182">
        <f>IF(E72="",IF(D72="","",D72),IF(IFERROR(AND(ISNUMBER(E72),E72&gt;=0,INT(E72)=E72),FALSE),E72,NA()))</f>
        <v/>
      </c>
      <c r="G72" s="182">
        <f>DADOS_CONFIG!Z9</f>
        <v/>
      </c>
      <c r="H72" s="173" t="n"/>
      <c r="I72" s="173" t="n"/>
      <c r="J72" s="177">
        <f>SWITCH('CONFIGURAÇÃO'!$J$69,"Origem","PERÍCIA 1","Marcante","ORIGEM","Menor","ORIGEM","Arma","CATEGORIA","Escudo","","Uniforme","GRAU MÍNIMO","Item comum","","Ferramenta amaldiçoada","BASE","")</f>
        <v/>
      </c>
      <c r="K72" s="179" t="n"/>
      <c r="L72" s="181" t="n"/>
      <c r="M72" s="178" t="n"/>
      <c r="N72" s="178" t="n"/>
      <c r="O72" s="179" t="n"/>
      <c r="P72" s="173" t="n"/>
    </row>
    <row r="73" outlineLevel="1" ht="21" customHeight="1">
      <c r="A73" s="173" t="n"/>
      <c r="B73" s="182" t="n">
        <v>9</v>
      </c>
      <c r="C73" s="179" t="n"/>
      <c r="D73" s="182" t="n">
        <v>700</v>
      </c>
      <c r="E73" s="181" t="n"/>
      <c r="F73" s="182">
        <f>IF(E73="",IF(D73="","",D73),IF(IFERROR(AND(ISNUMBER(E73),E73&gt;=0,INT(E73)=E73),FALSE),E73,NA()))</f>
        <v/>
      </c>
      <c r="G73" s="182">
        <f>DADOS_CONFIG!Z10</f>
        <v/>
      </c>
      <c r="H73" s="173" t="n"/>
      <c r="I73" s="173" t="n"/>
      <c r="J73" s="177">
        <f>SWITCH('CONFIGURAÇÃO'!$J$69,"Origem","PERÍCIA 2","Marcante","","Menor","EXIGE MARCANTE","Arma","MÃO","Escudo","","Uniforme","","Item comum","","Ferramenta amaldiçoada","GRAU","")</f>
        <v/>
      </c>
      <c r="K73" s="179" t="n"/>
      <c r="L73" s="181" t="n"/>
      <c r="M73" s="178" t="n"/>
      <c r="N73" s="178" t="n"/>
      <c r="O73" s="179" t="n"/>
      <c r="P73" s="173" t="n"/>
    </row>
    <row r="74" outlineLevel="1" ht="21" customHeight="1">
      <c r="A74" s="173" t="n"/>
      <c r="B74" s="182" t="n">
        <v>10</v>
      </c>
      <c r="C74" s="179" t="n"/>
      <c r="D74" s="182" t="n">
        <v>700</v>
      </c>
      <c r="E74" s="181" t="n"/>
      <c r="F74" s="182">
        <f>IF(E74="",IF(D74="","",D74),IF(IFERROR(AND(ISNUMBER(E74),E74&gt;=0,INT(E74)=E74),FALSE),E74,NA()))</f>
        <v/>
      </c>
      <c r="G74" s="182">
        <f>DADOS_CONFIG!Z11</f>
        <v/>
      </c>
      <c r="H74" s="173" t="n"/>
      <c r="I74" s="173" t="n"/>
      <c r="J74" s="177">
        <f>SWITCH('CONFIGURAÇÃO'!$J$69,"Origem","PERÍCIA 3","Marcante","","Menor","","Arma","TIPO DE DANO","Escudo","","Uniforme","","Item comum","","Ferramenta amaldiçoada","","")</f>
        <v/>
      </c>
      <c r="K74" s="179" t="n"/>
      <c r="L74" s="181" t="n"/>
      <c r="M74" s="178" t="n"/>
      <c r="N74" s="178" t="n"/>
      <c r="O74" s="179" t="n"/>
      <c r="P74" s="173" t="n"/>
    </row>
    <row r="75" outlineLevel="1" ht="21" customHeight="1">
      <c r="A75" s="173" t="n"/>
      <c r="B75" s="182" t="n">
        <v>11</v>
      </c>
      <c r="C75" s="179" t="n"/>
      <c r="D75" s="182" t="n">
        <v>900</v>
      </c>
      <c r="E75" s="181" t="n"/>
      <c r="F75" s="182">
        <f>IF(E75="",IF(D75="","",D75),IF(IFERROR(AND(ISNUMBER(E75),E75&gt;=0,INT(E75)=E75),FALSE),E75,NA()))</f>
        <v/>
      </c>
      <c r="G75" s="182">
        <f>DADOS_CONFIG!Z12</f>
        <v/>
      </c>
      <c r="H75" s="173" t="n"/>
      <c r="I75" s="173" t="n"/>
      <c r="J75" s="177">
        <f>SWITCH('CONFIGURAÇÃO'!$J$69,"Origem","PERÍCIA 4","Marcante","","Menor","","Arma","PROPRIEDADE 1","Escudo","","Uniforme","","Item comum","","Ferramenta amaldiçoada","","")</f>
        <v/>
      </c>
      <c r="K75" s="179" t="n"/>
      <c r="L75" s="181" t="n"/>
      <c r="M75" s="178" t="n"/>
      <c r="N75" s="178" t="n"/>
      <c r="O75" s="179" t="n"/>
      <c r="P75" s="173" t="n"/>
    </row>
    <row r="76" outlineLevel="1" ht="21" customHeight="1">
      <c r="A76" s="173" t="n"/>
      <c r="B76" s="182" t="n">
        <v>12</v>
      </c>
      <c r="C76" s="179" t="n"/>
      <c r="D76" s="182" t="n">
        <v>900</v>
      </c>
      <c r="E76" s="181" t="n"/>
      <c r="F76" s="182">
        <f>IF(E76="",IF(D76="","",D76),IF(IFERROR(AND(ISNUMBER(E76),E76&gt;=0,INT(E76)=E76),FALSE),E76,NA()))</f>
        <v/>
      </c>
      <c r="G76" s="182">
        <f>DADOS_CONFIG!Z13</f>
        <v/>
      </c>
      <c r="H76" s="173" t="n"/>
      <c r="I76" s="173" t="n"/>
      <c r="J76" s="177">
        <f>SWITCH('CONFIGURAÇÃO'!$J$69,"Origem","ROTA","Marcante","","Menor","","Arma","PROPRIEDADE 2","Escudo","","Uniforme","","Item comum","","Ferramenta amaldiçoada","","")</f>
        <v/>
      </c>
      <c r="K76" s="179" t="n"/>
      <c r="L76" s="181" t="n"/>
      <c r="M76" s="178" t="n"/>
      <c r="N76" s="178" t="n"/>
      <c r="O76" s="179" t="n"/>
      <c r="P76" s="173" t="n"/>
    </row>
    <row r="77" outlineLevel="1" ht="21" customHeight="1">
      <c r="A77" s="173" t="n"/>
      <c r="B77" s="182" t="n">
        <v>13</v>
      </c>
      <c r="C77" s="179" t="n"/>
      <c r="D77" s="182" t="n">
        <v>900</v>
      </c>
      <c r="E77" s="181" t="n"/>
      <c r="F77" s="182">
        <f>IF(E77="",IF(D77="","",D77),IF(IFERROR(AND(ISNUMBER(E77),E77&gt;=0,INT(E77)=E77),FALSE),E77,NA()))</f>
        <v/>
      </c>
      <c r="G77" s="182">
        <f>DADOS_CONFIG!Z14</f>
        <v/>
      </c>
      <c r="H77" s="173" t="n"/>
      <c r="I77" s="173" t="n"/>
      <c r="J77" s="177">
        <f>SWITCH('CONFIGURAÇÃO'!$J$69,"Origem","BASE DO LIVRO","Marcante","","Menor","","Arma","PROPRIEDADE 3","Escudo","","Uniforme","","Item comum","","Ferramenta amaldiçoada","","")</f>
        <v/>
      </c>
      <c r="K77" s="179" t="n"/>
      <c r="L77" s="181" t="n"/>
      <c r="M77" s="178" t="n"/>
      <c r="N77" s="178" t="n"/>
      <c r="O77" s="179" t="n"/>
      <c r="P77" s="173" t="n"/>
    </row>
    <row r="78" outlineLevel="1" ht="21" customHeight="1">
      <c r="A78" s="173" t="n"/>
      <c r="B78" s="182" t="n">
        <v>14</v>
      </c>
      <c r="C78" s="179" t="n"/>
      <c r="D78" s="182" t="n">
        <v>1100</v>
      </c>
      <c r="E78" s="181" t="n"/>
      <c r="F78" s="182">
        <f>IF(E78="",IF(D78="","",D78),IF(IFERROR(AND(ISNUMBER(E78),E78&gt;=0,INT(E78)=E78),FALSE),E78,NA()))</f>
        <v/>
      </c>
      <c r="G78" s="182">
        <f>DADOS_CONFIG!Z15</f>
        <v/>
      </c>
      <c r="H78" s="173" t="n"/>
      <c r="I78" s="173" t="n"/>
      <c r="J78" s="177">
        <f>SWITCH('CONFIGURAÇÃO'!$J$69,"Origem","OFÍCIO","Marcante","","Menor","","Arma","PROPRIEDADE 4","Escudo","","Uniforme","","Item comum","","Ferramenta amaldiçoada","","")</f>
        <v/>
      </c>
      <c r="K78" s="179" t="n"/>
      <c r="L78" s="181" t="n"/>
      <c r="M78" s="178" t="n"/>
      <c r="N78" s="178" t="n"/>
      <c r="O78" s="179" t="n"/>
      <c r="P78" s="173" t="n"/>
    </row>
    <row r="79" outlineLevel="1" ht="21" customHeight="1">
      <c r="A79" s="173" t="n"/>
      <c r="B79" s="182" t="n">
        <v>15</v>
      </c>
      <c r="C79" s="179" t="n"/>
      <c r="D79" s="182" t="n">
        <v>1100</v>
      </c>
      <c r="E79" s="181" t="n"/>
      <c r="F79" s="182">
        <f>IF(E79="",IF(D79="","",D79),IF(IFERROR(AND(ISNUMBER(E79),E79&gt;=0,INT(E79)=E79),FALSE),E79,NA()))</f>
        <v/>
      </c>
      <c r="G79" s="182">
        <f>DADOS_CONFIG!Z16</f>
        <v/>
      </c>
      <c r="H79" s="173" t="n"/>
      <c r="I79" s="173" t="n"/>
      <c r="J79" s="177">
        <f>SWITCH('CONFIGURAÇÃO'!$J$69,"Origem","TALENTO CE 4","Marcante","FREQUÊNCIA","Menor","FREQUÊNCIA","Arma","DADO","Escudo","PROTEÇÃO","Uniforme","PROTEÇÃO","Item comum","VOLUME","Ferramenta amaldiçoada","ESTIGMA","")</f>
        <v/>
      </c>
      <c r="K79" s="179" t="n"/>
      <c r="L79" s="181" t="n"/>
      <c r="M79" s="178" t="n"/>
      <c r="N79" s="178" t="n"/>
      <c r="O79" s="179" t="n"/>
      <c r="P79" s="173" t="n"/>
    </row>
    <row r="80" outlineLevel="1" ht="21" customHeight="1">
      <c r="A80" s="173" t="n"/>
      <c r="B80" s="182" t="n">
        <v>16</v>
      </c>
      <c r="C80" s="179" t="n"/>
      <c r="D80" s="182" t="n">
        <v>1100</v>
      </c>
      <c r="E80" s="181" t="n"/>
      <c r="F80" s="182">
        <f>IF(E80="",IF(D80="","",D80),IF(IFERROR(AND(ISNUMBER(E80),E80&gt;=0,INT(E80)=E80),FALSE),E80,NA()))</f>
        <v/>
      </c>
      <c r="G80" s="182">
        <f>DADOS_CONFIG!Z17</f>
        <v/>
      </c>
      <c r="H80" s="173" t="n"/>
      <c r="I80" s="173" t="n"/>
      <c r="J80" s="177">
        <f>SWITCH('CONFIGURAÇÃO'!$J$69,"Origem","","Marcante","","Menor","","Arma","FORÇA","Escudo","TETO DE DESTREZA","Uniforme","TETO DE DESTREZA","Item comum","PREÇO","Ferramenta amaldiçoada","DESGASTE","")</f>
        <v/>
      </c>
      <c r="K80" s="179" t="n"/>
      <c r="L80" s="181" t="n"/>
      <c r="M80" s="178" t="n"/>
      <c r="N80" s="178" t="n"/>
      <c r="O80" s="179" t="n"/>
      <c r="P80" s="173" t="n"/>
    </row>
    <row r="81" outlineLevel="1" ht="21" customHeight="1">
      <c r="A81" s="173" t="n"/>
      <c r="B81" s="182" t="n">
        <v>17</v>
      </c>
      <c r="C81" s="179" t="n"/>
      <c r="D81" s="182" t="n">
        <v>1300</v>
      </c>
      <c r="E81" s="181" t="n"/>
      <c r="F81" s="182">
        <f>IF(E81="",IF(D81="","",D81),IF(IFERROR(AND(ISNUMBER(E81),E81&gt;=0,INT(E81)=E81),FALSE),E81,NA()))</f>
        <v/>
      </c>
      <c r="G81" s="182">
        <f>DADOS_CONFIG!Z18</f>
        <v/>
      </c>
      <c r="H81" s="173" t="n"/>
      <c r="I81" s="173" t="n"/>
      <c r="J81" s="177">
        <f>SWITCH('CONFIGURAÇÃO'!$J$69,"Origem","","Marcante","","Menor","","Arma","VOLUME","Escudo","FORÇA","Uniforme","FORÇA","Item comum","","Ferramenta amaldiçoada","VOLUME","")</f>
        <v/>
      </c>
      <c r="K81" s="179" t="n"/>
      <c r="L81" s="181" t="n"/>
      <c r="M81" s="178" t="n"/>
      <c r="N81" s="178" t="n"/>
      <c r="O81" s="179" t="n"/>
      <c r="P81" s="173" t="n"/>
    </row>
    <row r="82" outlineLevel="1" ht="21" customHeight="1">
      <c r="A82" s="173" t="n"/>
      <c r="B82" s="182" t="n">
        <v>18</v>
      </c>
      <c r="C82" s="179" t="n"/>
      <c r="D82" s="182" t="n">
        <v>1300</v>
      </c>
      <c r="E82" s="181" t="n"/>
      <c r="F82" s="182">
        <f>IF(E82="",IF(D82="","",D82),IF(IFERROR(AND(ISNUMBER(E82),E82&gt;=0,INT(E82)=E82),FALSE),E82,NA()))</f>
        <v/>
      </c>
      <c r="G82" s="182">
        <f>DADOS_CONFIG!Z19</f>
        <v/>
      </c>
      <c r="H82" s="173" t="n"/>
      <c r="I82" s="173" t="n"/>
      <c r="J82" s="177">
        <f>SWITCH('CONFIGURAÇÃO'!$J$69,"Origem","","Marcante","","Menor","","Arma","ALCANCE","Escudo","VOLUME","Uniforme","VOLUME","Item comum","","Ferramenta amaldiçoada","PREÇO","")</f>
        <v/>
      </c>
      <c r="K82" s="179" t="n"/>
      <c r="L82" s="181" t="n"/>
      <c r="M82" s="178" t="n"/>
      <c r="N82" s="178" t="n"/>
      <c r="O82" s="179" t="n"/>
      <c r="P82" s="173" t="n"/>
    </row>
    <row r="83" outlineLevel="1" ht="21" customHeight="1">
      <c r="A83" s="173" t="n"/>
      <c r="B83" s="182" t="n">
        <v>19</v>
      </c>
      <c r="C83" s="179" t="n"/>
      <c r="D83" s="182" t="n">
        <v>1300</v>
      </c>
      <c r="E83" s="181" t="n"/>
      <c r="F83" s="182">
        <f>IF(E83="",IF(D83="","",D83),IF(IFERROR(AND(ISNUMBER(E83),E83&gt;=0,INT(E83)=E83),FALSE),E83,NA()))</f>
        <v/>
      </c>
      <c r="G83" s="182">
        <f>DADOS_CONFIG!Z20</f>
        <v/>
      </c>
      <c r="H83" s="173" t="n"/>
      <c r="I83" s="173" t="n"/>
      <c r="J83" s="177">
        <f>SWITCH('CONFIGURAÇÃO'!$J$69,"Origem","","Marcante","","Menor","","Arma","RECARGA","Escudo","PREÇO","Uniforme","PREÇO","Item comum","","Ferramenta amaldiçoada","","")</f>
        <v/>
      </c>
      <c r="K83" s="179" t="n"/>
      <c r="L83" s="181" t="n"/>
      <c r="M83" s="178" t="n"/>
      <c r="N83" s="178" t="n"/>
      <c r="O83" s="179" t="n"/>
      <c r="P83" s="173" t="n"/>
    </row>
    <row r="84" outlineLevel="1" ht="21" customHeight="1">
      <c r="A84" s="173" t="n"/>
      <c r="B84" s="182" t="n">
        <v>20</v>
      </c>
      <c r="C84" s="179" t="n"/>
      <c r="D84" s="182" t="n">
        <v>1500</v>
      </c>
      <c r="E84" s="181" t="n"/>
      <c r="F84" s="182">
        <f>IF(E84="",IF(D84="","",D84),IF(IFERROR(AND(ISNUMBER(E84),E84&gt;=0,INT(E84)=E84),FALSE),E84,NA()))</f>
        <v/>
      </c>
      <c r="G84" s="182">
        <f>DADOS_CONFIG!Z21</f>
        <v/>
      </c>
      <c r="H84" s="173" t="n"/>
      <c r="I84" s="173" t="n"/>
      <c r="J84" s="177">
        <f>SWITCH('CONFIGURAÇÃO'!$J$69,"Origem","","Marcante","","Menor","","Arma","PREÇO","Escudo","","Uniforme","","Item comum","","Ferramenta amaldiçoada","","")</f>
        <v/>
      </c>
      <c r="K84" s="179" t="n"/>
      <c r="L84" s="181" t="n"/>
      <c r="M84" s="178" t="n"/>
      <c r="N84" s="178" t="n"/>
      <c r="O84" s="179" t="n"/>
      <c r="P84" s="173" t="n"/>
    </row>
    <row r="85" outlineLevel="1" ht="21" customHeight="1">
      <c r="A85" s="173" t="n"/>
      <c r="B85" s="182" t="n">
        <v>21</v>
      </c>
      <c r="C85" s="179" t="n"/>
      <c r="D85" s="182" t="n">
        <v>1500</v>
      </c>
      <c r="E85" s="181" t="n"/>
      <c r="F85" s="182">
        <f>IF(E85="",IF(D85="","",D85),IF(IFERROR(AND(ISNUMBER(E85),E85&gt;=0,INT(E85)=E85),FALSE),E85,NA()))</f>
        <v/>
      </c>
      <c r="G85" s="182">
        <f>DADOS_CONFIG!Z22</f>
        <v/>
      </c>
      <c r="H85" s="173" t="n"/>
      <c r="I85" s="173" t="n"/>
      <c r="J85" s="177" t="inlineStr">
        <is>
          <t>EFEITO · DESCRIÇÃO</t>
        </is>
      </c>
      <c r="K85" s="178" t="n"/>
      <c r="L85" s="178" t="n"/>
      <c r="M85" s="178" t="n"/>
      <c r="N85" s="178" t="n"/>
      <c r="O85" s="179" t="n"/>
      <c r="P85" s="173" t="n"/>
    </row>
    <row r="86" outlineLevel="1" ht="21" customHeight="1">
      <c r="A86" s="173" t="n"/>
      <c r="B86" s="182" t="n">
        <v>22</v>
      </c>
      <c r="C86" s="179" t="n"/>
      <c r="D86" s="182" t="n">
        <v>1500</v>
      </c>
      <c r="E86" s="181" t="n"/>
      <c r="F86" s="182">
        <f>IF(E86="",IF(D86="","",D86),IF(IFERROR(AND(ISNUMBER(E86),E86&gt;=0,INT(E86)=E86),FALSE),E86,NA()))</f>
        <v/>
      </c>
      <c r="G86" s="182">
        <f>DADOS_CONFIG!Z23</f>
        <v/>
      </c>
      <c r="H86" s="173" t="n"/>
      <c r="I86" s="173" t="n"/>
      <c r="J86" s="183" t="n"/>
      <c r="K86" s="184" t="n"/>
      <c r="L86" s="184" t="n"/>
      <c r="M86" s="184" t="n"/>
      <c r="N86" s="184" t="n"/>
      <c r="O86" s="185" t="n"/>
      <c r="P86" s="173" t="n"/>
    </row>
    <row r="87" outlineLevel="1" ht="21" customHeight="1">
      <c r="A87" s="173" t="n"/>
      <c r="B87" s="182" t="n">
        <v>23</v>
      </c>
      <c r="C87" s="179" t="n"/>
      <c r="D87" s="182" t="n">
        <v>1700</v>
      </c>
      <c r="E87" s="181" t="n"/>
      <c r="F87" s="182">
        <f>IF(E87="",IF(D87="","",D87),IF(IFERROR(AND(ISNUMBER(E87),E87&gt;=0,INT(E87)=E87),FALSE),E87,NA()))</f>
        <v/>
      </c>
      <c r="G87" s="182">
        <f>DADOS_CONFIG!Z24</f>
        <v/>
      </c>
      <c r="H87" s="173" t="n"/>
      <c r="I87" s="173" t="n"/>
      <c r="J87" s="186" t="n"/>
      <c r="O87" s="187" t="n"/>
      <c r="P87" s="173" t="n"/>
    </row>
    <row r="88" outlineLevel="1" ht="21" customHeight="1">
      <c r="A88" s="173" t="n"/>
      <c r="B88" s="182" t="n">
        <v>24</v>
      </c>
      <c r="C88" s="179" t="n"/>
      <c r="D88" s="182" t="n">
        <v>1700</v>
      </c>
      <c r="E88" s="181" t="n"/>
      <c r="F88" s="182">
        <f>IF(E88="",IF(D88="","",D88),IF(IFERROR(AND(ISNUMBER(E88),E88&gt;=0,INT(E88)=E88),FALSE),E88,NA()))</f>
        <v/>
      </c>
      <c r="G88" s="182">
        <f>DADOS_CONFIG!Z25</f>
        <v/>
      </c>
      <c r="H88" s="173" t="n"/>
      <c r="I88" s="173" t="n"/>
      <c r="J88" s="186" t="n"/>
      <c r="O88" s="187" t="n"/>
      <c r="P88" s="173" t="n"/>
    </row>
    <row r="89" outlineLevel="1" ht="21" customHeight="1">
      <c r="A89" s="173" t="n"/>
      <c r="B89" s="182" t="n">
        <v>25</v>
      </c>
      <c r="C89" s="179" t="n"/>
      <c r="D89" s="182" t="n">
        <v>1700</v>
      </c>
      <c r="E89" s="181" t="n"/>
      <c r="F89" s="182">
        <f>IF(E89="",IF(D89="","",D89),IF(IFERROR(AND(ISNUMBER(E89),E89&gt;=0,INT(E89)=E89),FALSE),E89,NA()))</f>
        <v/>
      </c>
      <c r="G89" s="182">
        <f>DADOS_CONFIG!Z26</f>
        <v/>
      </c>
      <c r="H89" s="173" t="n"/>
      <c r="I89" s="173" t="n"/>
      <c r="J89" s="186" t="n"/>
      <c r="O89" s="187" t="n"/>
      <c r="P89" s="173" t="n"/>
    </row>
    <row r="90" outlineLevel="1" ht="21" customHeight="1">
      <c r="A90" s="173" t="n"/>
      <c r="B90" s="182" t="n">
        <v>26</v>
      </c>
      <c r="C90" s="179" t="n"/>
      <c r="D90" s="182" t="n">
        <v>1700</v>
      </c>
      <c r="E90" s="181" t="n"/>
      <c r="F90" s="182">
        <f>IF(E90="",IF(D90="","",D90),IF(IFERROR(AND(ISNUMBER(E90),E90&gt;=0,INT(E90)=E90),FALSE),E90,NA()))</f>
        <v/>
      </c>
      <c r="G90" s="182">
        <f>DADOS_CONFIG!Z27</f>
        <v/>
      </c>
      <c r="H90" s="173" t="n"/>
      <c r="I90" s="173" t="n"/>
      <c r="J90" s="188" t="n"/>
      <c r="K90" s="189" t="n"/>
      <c r="L90" s="189" t="n"/>
      <c r="M90" s="189" t="n"/>
      <c r="N90" s="189" t="n"/>
      <c r="O90" s="190" t="n"/>
      <c r="P90" s="173" t="n"/>
    </row>
    <row r="91" outlineLevel="1" ht="21" customHeight="1">
      <c r="A91" s="173" t="n"/>
      <c r="B91" s="182" t="n">
        <v>27</v>
      </c>
      <c r="C91" s="179" t="n"/>
      <c r="D91" s="182" t="n">
        <v>1700</v>
      </c>
      <c r="E91" s="181" t="n"/>
      <c r="F91" s="182">
        <f>IF(E91="",IF(D91="","",D91),IF(IFERROR(AND(ISNUMBER(E91),E91&gt;=0,INT(E91)=E91),FALSE),E91,NA()))</f>
        <v/>
      </c>
      <c r="G91" s="182">
        <f>DADOS_CONFIG!Z28</f>
        <v/>
      </c>
      <c r="H91" s="173" t="n"/>
      <c r="I91" s="173" t="n"/>
      <c r="J91" s="175">
        <f>IF('DADOS_CUSTOM'!$S$4="","Revise os valores ao trocar o tipo.","⚠ "&amp;'DADOS_CUSTOM'!$S$4)</f>
        <v/>
      </c>
      <c r="P91" s="173" t="n"/>
    </row>
    <row r="92" outlineLevel="1" ht="21" customHeight="1">
      <c r="A92" s="173" t="n"/>
      <c r="B92" s="182" t="n">
        <v>28</v>
      </c>
      <c r="C92" s="179" t="n"/>
      <c r="D92" s="182" t="n">
        <v>1700</v>
      </c>
      <c r="E92" s="181" t="n"/>
      <c r="F92" s="182">
        <f>IF(E92="",IF(D92="","",D92),IF(IFERROR(AND(ISNUMBER(E92),E92&gt;=0,INT(E92)=E92),FALSE),E92,NA()))</f>
        <v/>
      </c>
      <c r="G92" s="182">
        <f>DADOS_CONFIG!Z29</f>
        <v/>
      </c>
      <c r="H92" s="173" t="n"/>
      <c r="I92" s="173" t="n"/>
      <c r="P92" s="173" t="n"/>
    </row>
    <row r="93" outlineLevel="1" ht="21" customHeight="1">
      <c r="A93" s="173" t="n"/>
      <c r="B93" s="182" t="n">
        <v>29</v>
      </c>
      <c r="C93" s="179" t="n"/>
      <c r="D93" s="182" t="n">
        <v>1700</v>
      </c>
      <c r="E93" s="181" t="n"/>
      <c r="F93" s="182">
        <f>IF(E93="",IF(D93="","",D93),IF(IFERROR(AND(ISNUMBER(E93),E93&gt;=0,INT(E93)=E93),FALSE),E93,NA()))</f>
        <v/>
      </c>
      <c r="G93" s="182">
        <f>DADOS_CONFIG!Z30</f>
        <v/>
      </c>
      <c r="H93" s="173" t="n"/>
      <c r="I93" s="173" t="n"/>
      <c r="J93" s="173" t="n"/>
      <c r="K93" s="173" t="n"/>
      <c r="L93" s="173" t="n"/>
      <c r="M93" s="173" t="n"/>
      <c r="N93" s="173" t="n"/>
      <c r="O93" s="173" t="n"/>
      <c r="P93" s="173" t="n"/>
    </row>
    <row r="94" outlineLevel="1" ht="21" customHeight="1">
      <c r="A94" s="173" t="n"/>
      <c r="B94" s="182" t="n">
        <v>30</v>
      </c>
      <c r="C94" s="179" t="n"/>
      <c r="D94" s="182" t="n"/>
      <c r="E94" s="181" t="n"/>
      <c r="F94" s="182" t="inlineStr">
        <is>
          <t>—</t>
        </is>
      </c>
      <c r="G94" s="182">
        <f>DADOS_CONFIG!Z31</f>
        <v/>
      </c>
      <c r="H94" s="173" t="n"/>
      <c r="I94" s="173" t="n"/>
      <c r="J94" s="173" t="n"/>
      <c r="K94" s="173" t="n"/>
      <c r="L94" s="173" t="n"/>
      <c r="M94" s="173" t="n"/>
      <c r="N94" s="173" t="n"/>
      <c r="O94" s="173" t="n"/>
      <c r="P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row>
    <row r="96" ht="21" customHeight="1">
      <c r="A96" s="173" t="n"/>
      <c r="B96" s="173" t="n"/>
      <c r="C96" s="173" t="n"/>
      <c r="D96" s="173" t="n"/>
      <c r="E96" s="173" t="n"/>
      <c r="F96" s="173" t="n"/>
      <c r="G96" s="173" t="n"/>
      <c r="H96" s="173" t="n"/>
      <c r="I96" s="173" t="n"/>
      <c r="J96" s="176" t="inlineStr">
        <is>
          <t>CARTÃO 4 · CUSTOM</t>
        </is>
      </c>
      <c r="P96" s="173" t="n"/>
    </row>
    <row r="97" ht="22.5" customHeight="1">
      <c r="A97" s="173" t="n"/>
      <c r="B97" s="176" t="inlineStr">
        <is>
          <t>VIDA ROLADA · REGISTRO</t>
        </is>
      </c>
      <c r="H97" s="173" t="n"/>
      <c r="I97" s="173" t="n"/>
      <c r="J97" s="177" t="inlineStr">
        <is>
          <t>TIPO</t>
        </is>
      </c>
      <c r="K97" s="178" t="n"/>
      <c r="L97" s="178" t="n"/>
      <c r="M97" s="179" t="n"/>
      <c r="N97" s="177" t="inlineStr">
        <is>
          <t>MESTRE VIU</t>
        </is>
      </c>
      <c r="O97" s="179" t="n"/>
      <c r="P97" s="173" t="n"/>
    </row>
    <row r="98" ht="30" customHeight="1">
      <c r="A98" s="173" t="n"/>
      <c r="B98" s="175" t="inlineStr">
        <is>
          <t>Primeiro nível usa a vida inicial fixa. Registre o resultado do dado nos níveis seguintes; Constituição entra normalmente.</t>
        </is>
      </c>
      <c r="H98" s="173" t="n"/>
      <c r="I98" s="173" t="n"/>
      <c r="J98" s="181" t="n"/>
      <c r="K98" s="178" t="n"/>
      <c r="L98" s="178" t="n"/>
      <c r="M98" s="179" t="n"/>
      <c r="N98" s="180" t="b">
        <v>0</v>
      </c>
      <c r="O98" s="179" t="n"/>
      <c r="P98" s="173" t="n"/>
    </row>
    <row r="99" ht="24" customHeight="1">
      <c r="A99" s="173" t="n"/>
      <c r="B99" s="177" t="inlineStr">
        <is>
          <t>NÍVEL</t>
        </is>
      </c>
      <c r="C99" s="179" t="n"/>
      <c r="D99" s="177" t="inlineStr">
        <is>
          <t>DADO</t>
        </is>
      </c>
      <c r="E99" s="177" t="inlineStr">
        <is>
          <t>ROLAGEM</t>
        </is>
      </c>
      <c r="F99" s="177" t="inlineStr">
        <is>
          <t>GANHO</t>
        </is>
      </c>
      <c r="G99" s="177" t="inlineStr">
        <is>
          <t>MOTIVO</t>
        </is>
      </c>
      <c r="H99" s="173" t="n"/>
      <c r="I99" s="173" t="n"/>
      <c r="J99" s="177" t="inlineStr">
        <is>
          <t>NOME</t>
        </is>
      </c>
      <c r="K99" s="178" t="n"/>
      <c r="L99" s="178" t="n"/>
      <c r="M99" s="178" t="n"/>
      <c r="N99" s="178" t="n"/>
      <c r="O99" s="179" t="n"/>
      <c r="P99" s="173" t="n"/>
    </row>
    <row r="100" outlineLevel="1" ht="21" customHeight="1">
      <c r="A100" s="173" t="n"/>
      <c r="B100" s="182" t="n">
        <v>1</v>
      </c>
      <c r="C100" s="179" t="n"/>
      <c r="D100" s="193" t="inlineStr">
        <is>
          <t>Inicial fixa</t>
        </is>
      </c>
      <c r="E100" s="182" t="inlineStr">
        <is>
          <t>—</t>
        </is>
      </c>
      <c r="F100" s="182">
        <f>IF(DADOS_CONFIG!$S$15="Não","",IF(1&gt;'FICHA'!$AH$11,"",DADOS_CONFIG!AF2))</f>
        <v/>
      </c>
      <c r="G100" s="173" t="n"/>
      <c r="H100" s="173" t="n"/>
      <c r="I100" s="173" t="n"/>
      <c r="J100" s="181" t="n"/>
      <c r="K100" s="178" t="n"/>
      <c r="L100" s="178" t="n"/>
      <c r="M100" s="178" t="n"/>
      <c r="N100" s="178" t="n"/>
      <c r="O100" s="179" t="n"/>
      <c r="P100" s="173" t="n"/>
    </row>
    <row r="101" outlineLevel="1" ht="21" customHeight="1">
      <c r="A101" s="173" t="n"/>
      <c r="B101" s="182" t="n">
        <v>2</v>
      </c>
      <c r="C101" s="179" t="n"/>
      <c r="D101" s="193">
        <f>IF(DADOS_CONFIG!$AI$10="","","d"&amp;DADOS_CONFIG!$AI$10)</f>
        <v/>
      </c>
      <c r="E101" s="182" t="n"/>
      <c r="F101" s="182">
        <f>IF(DADOS_CONFIG!$S$15="Não","",IF(2&gt;'FICHA'!$AH$11,"",DADOS_CONFIG!AF3))</f>
        <v/>
      </c>
      <c r="G101" s="173" t="n"/>
      <c r="H101" s="173" t="n"/>
      <c r="I101" s="173" t="n"/>
      <c r="J101" s="177">
        <f>SWITCH('CONFIGURAÇÃO'!$J$98,"Origem","PERÍCIA 1","Marcante","ORIGEM","Menor","ORIGEM","Arma","CATEGORIA","Escudo","","Uniforme","GRAU MÍNIMO","Item comum","","Ferramenta amaldiçoada","BASE","")</f>
        <v/>
      </c>
      <c r="K101" s="179" t="n"/>
      <c r="L101" s="181" t="n"/>
      <c r="M101" s="178" t="n"/>
      <c r="N101" s="178" t="n"/>
      <c r="O101" s="179" t="n"/>
      <c r="P101" s="173" t="n"/>
    </row>
    <row r="102" outlineLevel="1" ht="21" customHeight="1">
      <c r="A102" s="173" t="n"/>
      <c r="B102" s="182" t="n">
        <v>3</v>
      </c>
      <c r="C102" s="179" t="n"/>
      <c r="D102" s="193">
        <f>IF(DADOS_CONFIG!$AI$10="","","d"&amp;DADOS_CONFIG!$AI$10)</f>
        <v/>
      </c>
      <c r="E102" s="182" t="n"/>
      <c r="F102" s="182">
        <f>IF(DADOS_CONFIG!$S$15="Não","",IF(3&gt;'FICHA'!$AH$11,"",DADOS_CONFIG!AF4))</f>
        <v/>
      </c>
      <c r="G102" s="173" t="n"/>
      <c r="H102" s="173" t="n"/>
      <c r="I102" s="173" t="n"/>
      <c r="J102" s="177">
        <f>SWITCH('CONFIGURAÇÃO'!$J$98,"Origem","PERÍCIA 2","Marcante","","Menor","EXIGE MARCANTE","Arma","MÃO","Escudo","","Uniforme","","Item comum","","Ferramenta amaldiçoada","GRAU","")</f>
        <v/>
      </c>
      <c r="K102" s="179" t="n"/>
      <c r="L102" s="181" t="n"/>
      <c r="M102" s="178" t="n"/>
      <c r="N102" s="178" t="n"/>
      <c r="O102" s="179" t="n"/>
      <c r="P102" s="173" t="n"/>
    </row>
    <row r="103" outlineLevel="1" ht="21" customHeight="1">
      <c r="A103" s="173" t="n"/>
      <c r="B103" s="182" t="n">
        <v>4</v>
      </c>
      <c r="C103" s="179" t="n"/>
      <c r="D103" s="193">
        <f>IF(DADOS_CONFIG!$AI$10="","","d"&amp;DADOS_CONFIG!$AI$10)</f>
        <v/>
      </c>
      <c r="E103" s="182" t="n"/>
      <c r="F103" s="182">
        <f>IF(DADOS_CONFIG!$S$15="Não","",IF(4&gt;'FICHA'!$AH$11,"",DADOS_CONFIG!AF5))</f>
        <v/>
      </c>
      <c r="G103" s="173" t="n"/>
      <c r="H103" s="173" t="n"/>
      <c r="I103" s="173" t="n"/>
      <c r="J103" s="177">
        <f>SWITCH('CONFIGURAÇÃO'!$J$98,"Origem","PERÍCIA 3","Marcante","","Menor","","Arma","TIPO DE DANO","Escudo","","Uniforme","","Item comum","","Ferramenta amaldiçoada","","")</f>
        <v/>
      </c>
      <c r="K103" s="179" t="n"/>
      <c r="L103" s="181" t="n"/>
      <c r="M103" s="178" t="n"/>
      <c r="N103" s="178" t="n"/>
      <c r="O103" s="179" t="n"/>
      <c r="P103" s="173" t="n"/>
    </row>
    <row r="104" outlineLevel="1" ht="21" customHeight="1">
      <c r="A104" s="173" t="n"/>
      <c r="B104" s="182" t="n">
        <v>5</v>
      </c>
      <c r="C104" s="179" t="n"/>
      <c r="D104" s="193">
        <f>IF(DADOS_CONFIG!$AI$10="","","d"&amp;DADOS_CONFIG!$AI$10)</f>
        <v/>
      </c>
      <c r="E104" s="182" t="n"/>
      <c r="F104" s="182">
        <f>IF(DADOS_CONFIG!$S$15="Não","",IF(5&gt;'FICHA'!$AH$11,"",DADOS_CONFIG!AF6))</f>
        <v/>
      </c>
      <c r="G104" s="173" t="n"/>
      <c r="H104" s="173" t="n"/>
      <c r="I104" s="173" t="n"/>
      <c r="J104" s="177">
        <f>SWITCH('CONFIGURAÇÃO'!$J$98,"Origem","PERÍCIA 4","Marcante","","Menor","","Arma","PROPRIEDADE 1","Escudo","","Uniforme","","Item comum","","Ferramenta amaldiçoada","","")</f>
        <v/>
      </c>
      <c r="K104" s="179" t="n"/>
      <c r="L104" s="181" t="n"/>
      <c r="M104" s="178" t="n"/>
      <c r="N104" s="178" t="n"/>
      <c r="O104" s="179" t="n"/>
      <c r="P104" s="173" t="n"/>
    </row>
    <row r="105" outlineLevel="1" ht="21" customHeight="1">
      <c r="A105" s="173" t="n"/>
      <c r="B105" s="182" t="n">
        <v>6</v>
      </c>
      <c r="C105" s="179" t="n"/>
      <c r="D105" s="193">
        <f>IF(DADOS_CONFIG!$AI$10="","","d"&amp;DADOS_CONFIG!$AI$10)</f>
        <v/>
      </c>
      <c r="E105" s="182" t="n"/>
      <c r="F105" s="182">
        <f>IF(DADOS_CONFIG!$S$15="Não","",IF(6&gt;'FICHA'!$AH$11,"",DADOS_CONFIG!AF7))</f>
        <v/>
      </c>
      <c r="G105" s="173" t="n"/>
      <c r="H105" s="173" t="n"/>
      <c r="I105" s="173" t="n"/>
      <c r="J105" s="177">
        <f>SWITCH('CONFIGURAÇÃO'!$J$98,"Origem","ROTA","Marcante","","Menor","","Arma","PROPRIEDADE 2","Escudo","","Uniforme","","Item comum","","Ferramenta amaldiçoada","","")</f>
        <v/>
      </c>
      <c r="K105" s="179" t="n"/>
      <c r="L105" s="181" t="n"/>
      <c r="M105" s="178" t="n"/>
      <c r="N105" s="178" t="n"/>
      <c r="O105" s="179" t="n"/>
      <c r="P105" s="173" t="n"/>
    </row>
    <row r="106" outlineLevel="1" ht="21" customHeight="1">
      <c r="A106" s="173" t="n"/>
      <c r="B106" s="182" t="n">
        <v>7</v>
      </c>
      <c r="C106" s="179" t="n"/>
      <c r="D106" s="193">
        <f>IF(DADOS_CONFIG!$AI$10="","","d"&amp;DADOS_CONFIG!$AI$10)</f>
        <v/>
      </c>
      <c r="E106" s="182" t="n"/>
      <c r="F106" s="182">
        <f>IF(DADOS_CONFIG!$S$15="Não","",IF(7&gt;'FICHA'!$AH$11,"",DADOS_CONFIG!AF8))</f>
        <v/>
      </c>
      <c r="G106" s="173" t="n"/>
      <c r="H106" s="173" t="n"/>
      <c r="I106" s="173" t="n"/>
      <c r="J106" s="177">
        <f>SWITCH('CONFIGURAÇÃO'!$J$98,"Origem","BASE DO LIVRO","Marcante","","Menor","","Arma","PROPRIEDADE 3","Escudo","","Uniforme","","Item comum","","Ferramenta amaldiçoada","","")</f>
        <v/>
      </c>
      <c r="K106" s="179" t="n"/>
      <c r="L106" s="181" t="n"/>
      <c r="M106" s="178" t="n"/>
      <c r="N106" s="178" t="n"/>
      <c r="O106" s="179" t="n"/>
      <c r="P106" s="173" t="n"/>
    </row>
    <row r="107" outlineLevel="1" ht="21" customHeight="1">
      <c r="A107" s="173" t="n"/>
      <c r="B107" s="182" t="n">
        <v>8</v>
      </c>
      <c r="C107" s="179" t="n"/>
      <c r="D107" s="193">
        <f>IF(DADOS_CONFIG!$AI$10="","","d"&amp;DADOS_CONFIG!$AI$10)</f>
        <v/>
      </c>
      <c r="E107" s="182" t="n"/>
      <c r="F107" s="182">
        <f>IF(DADOS_CONFIG!$S$15="Não","",IF(8&gt;'FICHA'!$AH$11,"",DADOS_CONFIG!AF9))</f>
        <v/>
      </c>
      <c r="G107" s="173" t="n"/>
      <c r="H107" s="173" t="n"/>
      <c r="I107" s="173" t="n"/>
      <c r="J107" s="177">
        <f>SWITCH('CONFIGURAÇÃO'!$J$98,"Origem","OFÍCIO","Marcante","","Menor","","Arma","PROPRIEDADE 4","Escudo","","Uniforme","","Item comum","","Ferramenta amaldiçoada","","")</f>
        <v/>
      </c>
      <c r="K107" s="179" t="n"/>
      <c r="L107" s="181" t="n"/>
      <c r="M107" s="178" t="n"/>
      <c r="N107" s="178" t="n"/>
      <c r="O107" s="179" t="n"/>
      <c r="P107" s="173" t="n"/>
    </row>
    <row r="108" outlineLevel="1" ht="21" customHeight="1">
      <c r="A108" s="173" t="n"/>
      <c r="B108" s="182" t="n">
        <v>9</v>
      </c>
      <c r="C108" s="179" t="n"/>
      <c r="D108" s="193">
        <f>IF(DADOS_CONFIG!$AI$10="","","d"&amp;DADOS_CONFIG!$AI$10)</f>
        <v/>
      </c>
      <c r="E108" s="182" t="n"/>
      <c r="F108" s="182">
        <f>IF(DADOS_CONFIG!$S$15="Não","",IF(9&gt;'FICHA'!$AH$11,"",DADOS_CONFIG!AF10))</f>
        <v/>
      </c>
      <c r="G108" s="173" t="n"/>
      <c r="H108" s="173" t="n"/>
      <c r="I108" s="173" t="n"/>
      <c r="J108" s="177">
        <f>SWITCH('CONFIGURAÇÃO'!$J$98,"Origem","TALENTO CE 4","Marcante","FREQUÊNCIA","Menor","FREQUÊNCIA","Arma","DADO","Escudo","PROTEÇÃO","Uniforme","PROTEÇÃO","Item comum","VOLUME","Ferramenta amaldiçoada","ESTIGMA","")</f>
        <v/>
      </c>
      <c r="K108" s="179" t="n"/>
      <c r="L108" s="181" t="n"/>
      <c r="M108" s="178" t="n"/>
      <c r="N108" s="178" t="n"/>
      <c r="O108" s="179" t="n"/>
      <c r="P108" s="173" t="n"/>
    </row>
    <row r="109" outlineLevel="1" ht="21" customHeight="1">
      <c r="A109" s="173" t="n"/>
      <c r="B109" s="182" t="n">
        <v>10</v>
      </c>
      <c r="C109" s="179" t="n"/>
      <c r="D109" s="193">
        <f>IF(DADOS_CONFIG!$AI$10="","","d"&amp;DADOS_CONFIG!$AI$10)</f>
        <v/>
      </c>
      <c r="E109" s="182" t="n"/>
      <c r="F109" s="182">
        <f>IF(DADOS_CONFIG!$S$15="Não","",IF(10&gt;'FICHA'!$AH$11,"",DADOS_CONFIG!AF11))</f>
        <v/>
      </c>
      <c r="G109" s="173" t="n"/>
      <c r="H109" s="173" t="n"/>
      <c r="I109" s="173" t="n"/>
      <c r="J109" s="177">
        <f>SWITCH('CONFIGURAÇÃO'!$J$98,"Origem","","Marcante","","Menor","","Arma","FORÇA","Escudo","TETO DE DESTREZA","Uniforme","TETO DE DESTREZA","Item comum","PREÇO","Ferramenta amaldiçoada","DESGASTE","")</f>
        <v/>
      </c>
      <c r="K109" s="179" t="n"/>
      <c r="L109" s="181" t="n"/>
      <c r="M109" s="178" t="n"/>
      <c r="N109" s="178" t="n"/>
      <c r="O109" s="179" t="n"/>
      <c r="P109" s="173" t="n"/>
    </row>
    <row r="110" outlineLevel="1" ht="21" customHeight="1">
      <c r="A110" s="173" t="n"/>
      <c r="B110" s="182" t="n">
        <v>11</v>
      </c>
      <c r="C110" s="179" t="n"/>
      <c r="D110" s="193">
        <f>IF(DADOS_CONFIG!$AI$10="","","d"&amp;DADOS_CONFIG!$AI$10)</f>
        <v/>
      </c>
      <c r="E110" s="182" t="n"/>
      <c r="F110" s="182">
        <f>IF(DADOS_CONFIG!$S$15="Não","",IF(11&gt;'FICHA'!$AH$11,"",DADOS_CONFIG!AF12))</f>
        <v/>
      </c>
      <c r="G110" s="173" t="n"/>
      <c r="H110" s="173" t="n"/>
      <c r="I110" s="173" t="n"/>
      <c r="J110" s="177">
        <f>SWITCH('CONFIGURAÇÃO'!$J$98,"Origem","","Marcante","","Menor","","Arma","VOLUME","Escudo","FORÇA","Uniforme","FORÇA","Item comum","","Ferramenta amaldiçoada","VOLUME","")</f>
        <v/>
      </c>
      <c r="K110" s="179" t="n"/>
      <c r="L110" s="181" t="n"/>
      <c r="M110" s="178" t="n"/>
      <c r="N110" s="178" t="n"/>
      <c r="O110" s="179" t="n"/>
      <c r="P110" s="173" t="n"/>
    </row>
    <row r="111" outlineLevel="1" ht="21" customHeight="1">
      <c r="A111" s="173" t="n"/>
      <c r="B111" s="182" t="n">
        <v>12</v>
      </c>
      <c r="C111" s="179" t="n"/>
      <c r="D111" s="193">
        <f>IF(DADOS_CONFIG!$AI$10="","","d"&amp;DADOS_CONFIG!$AI$10)</f>
        <v/>
      </c>
      <c r="E111" s="182" t="n"/>
      <c r="F111" s="182">
        <f>IF(DADOS_CONFIG!$S$15="Não","",IF(12&gt;'FICHA'!$AH$11,"",DADOS_CONFIG!AF13))</f>
        <v/>
      </c>
      <c r="G111" s="173" t="n"/>
      <c r="H111" s="173" t="n"/>
      <c r="I111" s="173" t="n"/>
      <c r="J111" s="177">
        <f>SWITCH('CONFIGURAÇÃO'!$J$98,"Origem","","Marcante","","Menor","","Arma","ALCANCE","Escudo","VOLUME","Uniforme","VOLUME","Item comum","","Ferramenta amaldiçoada","PREÇO","")</f>
        <v/>
      </c>
      <c r="K111" s="179" t="n"/>
      <c r="L111" s="181" t="n"/>
      <c r="M111" s="178" t="n"/>
      <c r="N111" s="178" t="n"/>
      <c r="O111" s="179" t="n"/>
      <c r="P111" s="173" t="n"/>
    </row>
    <row r="112" outlineLevel="1" ht="21" customHeight="1">
      <c r="A112" s="173" t="n"/>
      <c r="B112" s="182" t="n">
        <v>13</v>
      </c>
      <c r="C112" s="179" t="n"/>
      <c r="D112" s="193">
        <f>IF(DADOS_CONFIG!$AI$10="","","d"&amp;DADOS_CONFIG!$AI$10)</f>
        <v/>
      </c>
      <c r="E112" s="182" t="n"/>
      <c r="F112" s="182">
        <f>IF(DADOS_CONFIG!$S$15="Não","",IF(13&gt;'FICHA'!$AH$11,"",DADOS_CONFIG!AF14))</f>
        <v/>
      </c>
      <c r="G112" s="173" t="n"/>
      <c r="H112" s="173" t="n"/>
      <c r="I112" s="173" t="n"/>
      <c r="J112" s="177">
        <f>SWITCH('CONFIGURAÇÃO'!$J$98,"Origem","","Marcante","","Menor","","Arma","RECARGA","Escudo","PREÇO","Uniforme","PREÇO","Item comum","","Ferramenta amaldiçoada","","")</f>
        <v/>
      </c>
      <c r="K112" s="179" t="n"/>
      <c r="L112" s="181" t="n"/>
      <c r="M112" s="178" t="n"/>
      <c r="N112" s="178" t="n"/>
      <c r="O112" s="179" t="n"/>
      <c r="P112" s="173" t="n"/>
    </row>
    <row r="113" outlineLevel="1" ht="21" customHeight="1">
      <c r="A113" s="173" t="n"/>
      <c r="B113" s="182" t="n">
        <v>14</v>
      </c>
      <c r="C113" s="179" t="n"/>
      <c r="D113" s="193">
        <f>IF(DADOS_CONFIG!$AI$10="","","d"&amp;DADOS_CONFIG!$AI$10)</f>
        <v/>
      </c>
      <c r="E113" s="182" t="n"/>
      <c r="F113" s="182">
        <f>IF(DADOS_CONFIG!$S$15="Não","",IF(14&gt;'FICHA'!$AH$11,"",DADOS_CONFIG!AF15))</f>
        <v/>
      </c>
      <c r="G113" s="173" t="n"/>
      <c r="H113" s="173" t="n"/>
      <c r="I113" s="173" t="n"/>
      <c r="J113" s="177">
        <f>SWITCH('CONFIGURAÇÃO'!$J$98,"Origem","","Marcante","","Menor","","Arma","PREÇO","Escudo","","Uniforme","","Item comum","","Ferramenta amaldiçoada","","")</f>
        <v/>
      </c>
      <c r="K113" s="179" t="n"/>
      <c r="L113" s="181" t="n"/>
      <c r="M113" s="178" t="n"/>
      <c r="N113" s="178" t="n"/>
      <c r="O113" s="179" t="n"/>
      <c r="P113" s="173" t="n"/>
    </row>
    <row r="114" outlineLevel="1" ht="21" customHeight="1">
      <c r="A114" s="173" t="n"/>
      <c r="B114" s="182" t="n">
        <v>15</v>
      </c>
      <c r="C114" s="179" t="n"/>
      <c r="D114" s="193">
        <f>IF(DADOS_CONFIG!$AI$10="","","d"&amp;DADOS_CONFIG!$AI$10)</f>
        <v/>
      </c>
      <c r="E114" s="182" t="n"/>
      <c r="F114" s="182">
        <f>IF(DADOS_CONFIG!$S$15="Não","",IF(15&gt;'FICHA'!$AH$11,"",DADOS_CONFIG!AF16))</f>
        <v/>
      </c>
      <c r="G114" s="173" t="n"/>
      <c r="H114" s="173" t="n"/>
      <c r="I114" s="173" t="n"/>
      <c r="J114" s="177" t="inlineStr">
        <is>
          <t>EFEITO · DESCRIÇÃO</t>
        </is>
      </c>
      <c r="K114" s="178" t="n"/>
      <c r="L114" s="178" t="n"/>
      <c r="M114" s="178" t="n"/>
      <c r="N114" s="178" t="n"/>
      <c r="O114" s="179" t="n"/>
      <c r="P114" s="173" t="n"/>
    </row>
    <row r="115" outlineLevel="1" ht="21" customHeight="1">
      <c r="A115" s="173" t="n"/>
      <c r="B115" s="182" t="n">
        <v>16</v>
      </c>
      <c r="C115" s="179" t="n"/>
      <c r="D115" s="193">
        <f>IF(DADOS_CONFIG!$AI$10="","","d"&amp;DADOS_CONFIG!$AI$10)</f>
        <v/>
      </c>
      <c r="E115" s="182" t="n"/>
      <c r="F115" s="182">
        <f>IF(DADOS_CONFIG!$S$15="Não","",IF(16&gt;'FICHA'!$AH$11,"",DADOS_CONFIG!AF17))</f>
        <v/>
      </c>
      <c r="G115" s="173" t="n"/>
      <c r="H115" s="173" t="n"/>
      <c r="I115" s="173" t="n"/>
      <c r="J115" s="183" t="n"/>
      <c r="K115" s="184" t="n"/>
      <c r="L115" s="184" t="n"/>
      <c r="M115" s="184" t="n"/>
      <c r="N115" s="184" t="n"/>
      <c r="O115" s="185" t="n"/>
      <c r="P115" s="173" t="n"/>
    </row>
    <row r="116" outlineLevel="1" ht="21" customHeight="1">
      <c r="A116" s="173" t="n"/>
      <c r="B116" s="182" t="n">
        <v>17</v>
      </c>
      <c r="C116" s="179" t="n"/>
      <c r="D116" s="193">
        <f>IF(DADOS_CONFIG!$AI$10="","","d"&amp;DADOS_CONFIG!$AI$10)</f>
        <v/>
      </c>
      <c r="E116" s="182" t="n"/>
      <c r="F116" s="182">
        <f>IF(DADOS_CONFIG!$S$15="Não","",IF(17&gt;'FICHA'!$AH$11,"",DADOS_CONFIG!AF18))</f>
        <v/>
      </c>
      <c r="G116" s="173" t="n"/>
      <c r="H116" s="173" t="n"/>
      <c r="I116" s="173" t="n"/>
      <c r="J116" s="186" t="n"/>
      <c r="O116" s="187" t="n"/>
      <c r="P116" s="173" t="n"/>
    </row>
    <row r="117" outlineLevel="1" ht="21" customHeight="1">
      <c r="A117" s="173" t="n"/>
      <c r="B117" s="182" t="n">
        <v>18</v>
      </c>
      <c r="C117" s="179" t="n"/>
      <c r="D117" s="193">
        <f>IF(DADOS_CONFIG!$AI$10="","","d"&amp;DADOS_CONFIG!$AI$10)</f>
        <v/>
      </c>
      <c r="E117" s="182" t="n"/>
      <c r="F117" s="182">
        <f>IF(DADOS_CONFIG!$S$15="Não","",IF(18&gt;'FICHA'!$AH$11,"",DADOS_CONFIG!AF19))</f>
        <v/>
      </c>
      <c r="G117" s="173" t="n"/>
      <c r="H117" s="173" t="n"/>
      <c r="I117" s="173" t="n"/>
      <c r="J117" s="186" t="n"/>
      <c r="O117" s="187" t="n"/>
      <c r="P117" s="173" t="n"/>
    </row>
    <row r="118" outlineLevel="1" ht="21" customHeight="1">
      <c r="A118" s="173" t="n"/>
      <c r="B118" s="182" t="n">
        <v>19</v>
      </c>
      <c r="C118" s="179" t="n"/>
      <c r="D118" s="193">
        <f>IF(DADOS_CONFIG!$AI$10="","","d"&amp;DADOS_CONFIG!$AI$10)</f>
        <v/>
      </c>
      <c r="E118" s="182" t="n"/>
      <c r="F118" s="182">
        <f>IF(DADOS_CONFIG!$S$15="Não","",IF(19&gt;'FICHA'!$AH$11,"",DADOS_CONFIG!AF20))</f>
        <v/>
      </c>
      <c r="G118" s="173" t="n"/>
      <c r="H118" s="173" t="n"/>
      <c r="I118" s="173" t="n"/>
      <c r="J118" s="186" t="n"/>
      <c r="O118" s="187" t="n"/>
      <c r="P118" s="173" t="n"/>
    </row>
    <row r="119" outlineLevel="1" ht="21" customHeight="1">
      <c r="A119" s="173" t="n"/>
      <c r="B119" s="182" t="n">
        <v>20</v>
      </c>
      <c r="C119" s="179" t="n"/>
      <c r="D119" s="193">
        <f>IF(DADOS_CONFIG!$AI$10="","","d"&amp;DADOS_CONFIG!$AI$10)</f>
        <v/>
      </c>
      <c r="E119" s="182" t="n"/>
      <c r="F119" s="182">
        <f>IF(DADOS_CONFIG!$S$15="Não","",IF(20&gt;'FICHA'!$AH$11,"",DADOS_CONFIG!AF21))</f>
        <v/>
      </c>
      <c r="G119" s="173" t="n"/>
      <c r="H119" s="173" t="n"/>
      <c r="I119" s="173" t="n"/>
      <c r="J119" s="188" t="n"/>
      <c r="K119" s="189" t="n"/>
      <c r="L119" s="189" t="n"/>
      <c r="M119" s="189" t="n"/>
      <c r="N119" s="189" t="n"/>
      <c r="O119" s="190" t="n"/>
      <c r="P119" s="173" t="n"/>
    </row>
    <row r="120" outlineLevel="1" ht="21" customHeight="1">
      <c r="A120" s="173" t="n"/>
      <c r="B120" s="182" t="n">
        <v>21</v>
      </c>
      <c r="C120" s="179" t="n"/>
      <c r="D120" s="193">
        <f>IF(DADOS_CONFIG!$AI$10="","","d"&amp;DADOS_CONFIG!$AI$10)</f>
        <v/>
      </c>
      <c r="E120" s="182" t="n"/>
      <c r="F120" s="182">
        <f>IF(DADOS_CONFIG!$S$15="Não","",IF(21&gt;'FICHA'!$AH$11,"",DADOS_CONFIG!AF22))</f>
        <v/>
      </c>
      <c r="G120" s="173" t="n"/>
      <c r="H120" s="173" t="n"/>
      <c r="I120" s="173" t="n"/>
      <c r="J120" s="175">
        <f>IF('DADOS_CUSTOM'!$S$5="","Revise os valores ao trocar o tipo.","⚠ "&amp;'DADOS_CUSTOM'!$S$5)</f>
        <v/>
      </c>
      <c r="P120" s="173" t="n"/>
    </row>
    <row r="121" outlineLevel="1" ht="21" customHeight="1">
      <c r="A121" s="173" t="n"/>
      <c r="B121" s="182" t="n">
        <v>22</v>
      </c>
      <c r="C121" s="179" t="n"/>
      <c r="D121" s="193">
        <f>IF(DADOS_CONFIG!$AI$10="","","d"&amp;DADOS_CONFIG!$AI$10)</f>
        <v/>
      </c>
      <c r="E121" s="182" t="n"/>
      <c r="F121" s="182">
        <f>IF(DADOS_CONFIG!$S$15="Não","",IF(22&gt;'FICHA'!$AH$11,"",DADOS_CONFIG!AF23))</f>
        <v/>
      </c>
      <c r="G121" s="173" t="n"/>
      <c r="H121" s="173" t="n"/>
      <c r="I121" s="173" t="n"/>
      <c r="P121" s="173" t="n"/>
    </row>
    <row r="122" outlineLevel="1" ht="21" customHeight="1">
      <c r="A122" s="173" t="n"/>
      <c r="B122" s="182" t="n">
        <v>23</v>
      </c>
      <c r="C122" s="179" t="n"/>
      <c r="D122" s="193">
        <f>IF(DADOS_CONFIG!$AI$10="","","d"&amp;DADOS_CONFIG!$AI$10)</f>
        <v/>
      </c>
      <c r="E122" s="182" t="n"/>
      <c r="F122" s="182">
        <f>IF(DADOS_CONFIG!$S$15="Não","",IF(23&gt;'FICHA'!$AH$11,"",DADOS_CONFIG!AF24))</f>
        <v/>
      </c>
      <c r="G122" s="173" t="n"/>
      <c r="H122" s="173" t="n"/>
      <c r="I122" s="173" t="n"/>
      <c r="J122" s="173" t="n"/>
      <c r="K122" s="173" t="n"/>
      <c r="L122" s="173" t="n"/>
      <c r="M122" s="173" t="n"/>
      <c r="N122" s="173" t="n"/>
      <c r="O122" s="173" t="n"/>
      <c r="P122" s="173" t="n"/>
    </row>
    <row r="123" outlineLevel="1" ht="21" customHeight="1">
      <c r="A123" s="173" t="n"/>
      <c r="B123" s="182" t="n">
        <v>24</v>
      </c>
      <c r="C123" s="179" t="n"/>
      <c r="D123" s="193">
        <f>IF(DADOS_CONFIG!$AI$10="","","d"&amp;DADOS_CONFIG!$AI$10)</f>
        <v/>
      </c>
      <c r="E123" s="182" t="n"/>
      <c r="F123" s="182">
        <f>IF(DADOS_CONFIG!$S$15="Não","",IF(24&gt;'FICHA'!$AH$11,"",DADOS_CONFIG!AF25))</f>
        <v/>
      </c>
      <c r="G123" s="173" t="n"/>
      <c r="H123" s="173" t="n"/>
      <c r="I123" s="173" t="n"/>
      <c r="J123" s="173" t="n"/>
      <c r="K123" s="173" t="n"/>
      <c r="L123" s="173" t="n"/>
      <c r="M123" s="173" t="n"/>
      <c r="N123" s="173" t="n"/>
      <c r="O123" s="173" t="n"/>
      <c r="P123" s="173" t="n"/>
    </row>
    <row r="124" outlineLevel="1" ht="21" customHeight="1">
      <c r="A124" s="173" t="n"/>
      <c r="B124" s="182" t="n">
        <v>25</v>
      </c>
      <c r="C124" s="179" t="n"/>
      <c r="D124" s="193">
        <f>IF(DADOS_CONFIG!$AI$10="","","d"&amp;DADOS_CONFIG!$AI$10)</f>
        <v/>
      </c>
      <c r="E124" s="182" t="n"/>
      <c r="F124" s="182">
        <f>IF(DADOS_CONFIG!$S$15="Não","",IF(25&gt;'FICHA'!$AH$11,"",DADOS_CONFIG!AF26))</f>
        <v/>
      </c>
      <c r="G124" s="173" t="n"/>
      <c r="H124" s="173" t="n"/>
      <c r="I124" s="173" t="n"/>
      <c r="J124" s="173" t="n"/>
      <c r="K124" s="173" t="n"/>
      <c r="L124" s="173" t="n"/>
      <c r="M124" s="173" t="n"/>
      <c r="N124" s="173" t="n"/>
      <c r="O124" s="173" t="n"/>
      <c r="P124" s="173" t="n"/>
    </row>
    <row r="125" outlineLevel="1" ht="21" customHeight="1">
      <c r="A125" s="173" t="n"/>
      <c r="B125" s="182" t="n">
        <v>26</v>
      </c>
      <c r="C125" s="179" t="n"/>
      <c r="D125" s="193">
        <f>IF(DADOS_CONFIG!$AI$10="","","d"&amp;DADOS_CONFIG!$AI$10)</f>
        <v/>
      </c>
      <c r="E125" s="182" t="n"/>
      <c r="F125" s="182">
        <f>IF(DADOS_CONFIG!$S$15="Não","",IF(26&gt;'FICHA'!$AH$11,"",DADOS_CONFIG!AF27))</f>
        <v/>
      </c>
      <c r="G125" s="173" t="n"/>
      <c r="H125" s="173" t="n"/>
      <c r="I125" s="173" t="n"/>
      <c r="J125" s="176" t="inlineStr">
        <is>
          <t>CARTÃO 5 · CUSTOM</t>
        </is>
      </c>
      <c r="P125" s="173" t="n"/>
    </row>
    <row r="126" outlineLevel="1" ht="21" customHeight="1">
      <c r="A126" s="173" t="n"/>
      <c r="B126" s="182" t="n">
        <v>27</v>
      </c>
      <c r="C126" s="179" t="n"/>
      <c r="D126" s="193">
        <f>IF(DADOS_CONFIG!$AI$10="","","d"&amp;DADOS_CONFIG!$AI$10)</f>
        <v/>
      </c>
      <c r="E126" s="182" t="n"/>
      <c r="F126" s="182">
        <f>IF(DADOS_CONFIG!$S$15="Não","",IF(27&gt;'FICHA'!$AH$11,"",DADOS_CONFIG!AF28))</f>
        <v/>
      </c>
      <c r="G126" s="173" t="n"/>
      <c r="H126" s="173" t="n"/>
      <c r="I126" s="173" t="n"/>
      <c r="J126" s="177" t="inlineStr">
        <is>
          <t>TIPO</t>
        </is>
      </c>
      <c r="K126" s="178" t="n"/>
      <c r="L126" s="178" t="n"/>
      <c r="M126" s="179" t="n"/>
      <c r="N126" s="177" t="inlineStr">
        <is>
          <t>MESTRE VIU</t>
        </is>
      </c>
      <c r="O126" s="179" t="n"/>
      <c r="P126" s="173" t="n"/>
    </row>
    <row r="127" outlineLevel="1" ht="21" customHeight="1">
      <c r="A127" s="173" t="n"/>
      <c r="B127" s="182" t="n">
        <v>28</v>
      </c>
      <c r="C127" s="179" t="n"/>
      <c r="D127" s="193">
        <f>IF(DADOS_CONFIG!$AI$10="","","d"&amp;DADOS_CONFIG!$AI$10)</f>
        <v/>
      </c>
      <c r="E127" s="182" t="n"/>
      <c r="F127" s="182">
        <f>IF(DADOS_CONFIG!$S$15="Não","",IF(28&gt;'FICHA'!$AH$11,"",DADOS_CONFIG!AF29))</f>
        <v/>
      </c>
      <c r="G127" s="173" t="n"/>
      <c r="H127" s="173" t="n"/>
      <c r="I127" s="173" t="n"/>
      <c r="J127" s="181" t="n"/>
      <c r="K127" s="178" t="n"/>
      <c r="L127" s="178" t="n"/>
      <c r="M127" s="179" t="n"/>
      <c r="N127" s="180" t="b">
        <v>0</v>
      </c>
      <c r="O127" s="179" t="n"/>
      <c r="P127" s="173" t="n"/>
    </row>
    <row r="128" outlineLevel="1" ht="21" customHeight="1">
      <c r="A128" s="173" t="n"/>
      <c r="B128" s="182" t="n">
        <v>29</v>
      </c>
      <c r="C128" s="179" t="n"/>
      <c r="D128" s="193">
        <f>IF(DADOS_CONFIG!$AI$10="","","d"&amp;DADOS_CONFIG!$AI$10)</f>
        <v/>
      </c>
      <c r="E128" s="182" t="n"/>
      <c r="F128" s="182">
        <f>IF(DADOS_CONFIG!$S$15="Não","",IF(29&gt;'FICHA'!$AH$11,"",DADOS_CONFIG!AF30))</f>
        <v/>
      </c>
      <c r="G128" s="173" t="n"/>
      <c r="H128" s="173" t="n"/>
      <c r="I128" s="173" t="n"/>
      <c r="J128" s="177" t="inlineStr">
        <is>
          <t>NOME</t>
        </is>
      </c>
      <c r="K128" s="178" t="n"/>
      <c r="L128" s="178" t="n"/>
      <c r="M128" s="178" t="n"/>
      <c r="N128" s="178" t="n"/>
      <c r="O128" s="179" t="n"/>
      <c r="P128" s="173" t="n"/>
    </row>
    <row r="129" outlineLevel="1" ht="21" customHeight="1">
      <c r="A129" s="173" t="n"/>
      <c r="B129" s="182" t="n">
        <v>30</v>
      </c>
      <c r="C129" s="179" t="n"/>
      <c r="D129" s="193">
        <f>IF(DADOS_CONFIG!$AI$10="","","d"&amp;DADOS_CONFIG!$AI$10)</f>
        <v/>
      </c>
      <c r="E129" s="182" t="n"/>
      <c r="F129" s="182">
        <f>IF(DADOS_CONFIG!$S$15="Não","",IF(30&gt;'FICHA'!$AH$11,"",DADOS_CONFIG!AF31))</f>
        <v/>
      </c>
      <c r="G129" s="173" t="n"/>
      <c r="H129" s="173" t="n"/>
      <c r="I129" s="173" t="n"/>
      <c r="J129" s="181" t="n"/>
      <c r="K129" s="178" t="n"/>
      <c r="L129" s="178" t="n"/>
      <c r="M129" s="178" t="n"/>
      <c r="N129" s="178" t="n"/>
      <c r="O129" s="179" t="n"/>
      <c r="P129" s="173" t="n"/>
    </row>
    <row r="130">
      <c r="A130" s="173" t="n"/>
      <c r="B130" s="175">
        <f>DADOS_CONFIG!$AF$32</f>
        <v/>
      </c>
      <c r="H130" s="173" t="n"/>
      <c r="I130" s="173" t="n"/>
      <c r="J130" s="177">
        <f>SWITCH('CONFIGURAÇÃO'!$J$127,"Origem","PERÍCIA 1","Marcante","ORIGEM","Menor","ORIGEM","Arma","CATEGORIA","Escudo","","Uniforme","GRAU MÍNIMO","Item comum","","Ferramenta amaldiçoada","BASE","")</f>
        <v/>
      </c>
      <c r="K130" s="179" t="n"/>
      <c r="L130" s="181" t="n"/>
      <c r="M130" s="178" t="n"/>
      <c r="N130" s="178" t="n"/>
      <c r="O130" s="179" t="n"/>
      <c r="P130" s="173" t="n"/>
    </row>
    <row r="131">
      <c r="A131" s="173" t="n"/>
      <c r="B131" s="173" t="n"/>
      <c r="C131" s="173" t="n"/>
      <c r="D131" s="173" t="n"/>
      <c r="E131" s="173" t="n"/>
      <c r="F131" s="173" t="n"/>
      <c r="G131" s="173" t="n"/>
      <c r="H131" s="173" t="n"/>
      <c r="I131" s="173" t="n"/>
      <c r="J131" s="177">
        <f>SWITCH('CONFIGURAÇÃO'!$J$127,"Origem","PERÍCIA 2","Marcante","","Menor","EXIGE MARCANTE","Arma","MÃO","Escudo","","Uniforme","","Item comum","","Ferramenta amaldiçoada","GRAU","")</f>
        <v/>
      </c>
      <c r="K131" s="179" t="n"/>
      <c r="L131" s="181" t="n"/>
      <c r="M131" s="178" t="n"/>
      <c r="N131" s="178" t="n"/>
      <c r="O131" s="179" t="n"/>
      <c r="P131" s="173" t="n"/>
    </row>
    <row r="132">
      <c r="A132" s="173" t="n"/>
      <c r="B132" s="173" t="n"/>
      <c r="C132" s="173" t="n"/>
      <c r="D132" s="173" t="n"/>
      <c r="E132" s="173" t="n"/>
      <c r="F132" s="173" t="n"/>
      <c r="G132" s="173" t="n"/>
      <c r="H132" s="173" t="n"/>
      <c r="I132" s="173" t="n"/>
      <c r="J132" s="177">
        <f>SWITCH('CONFIGURAÇÃO'!$J$127,"Origem","PERÍCIA 3","Marcante","","Menor","","Arma","TIPO DE DANO","Escudo","","Uniforme","","Item comum","","Ferramenta amaldiçoada","","")</f>
        <v/>
      </c>
      <c r="K132" s="179" t="n"/>
      <c r="L132" s="181" t="n"/>
      <c r="M132" s="178" t="n"/>
      <c r="N132" s="178" t="n"/>
      <c r="O132" s="179" t="n"/>
      <c r="P132" s="173" t="n"/>
    </row>
    <row r="133" ht="18.75" customHeight="1">
      <c r="A133" s="173" t="n"/>
      <c r="B133" s="176" t="inlineStr">
        <is>
          <t>INVOCAÇÕES · FAMÍLIAS</t>
        </is>
      </c>
      <c r="H133" s="173" t="n"/>
      <c r="I133" s="173" t="n"/>
      <c r="J133" s="177">
        <f>SWITCH('CONFIGURAÇÃO'!$J$127,"Origem","PERÍCIA 4","Marcante","","Menor","","Arma","PROPRIEDADE 1","Escudo","","Uniforme","","Item comum","","Ferramenta amaldiçoada","","")</f>
        <v/>
      </c>
      <c r="K133" s="179" t="n"/>
      <c r="L133" s="181" t="n"/>
      <c r="M133" s="178" t="n"/>
      <c r="N133" s="178" t="n"/>
      <c r="O133" s="179" t="n"/>
      <c r="P133" s="173" t="n"/>
    </row>
    <row r="134" ht="18.75" customHeight="1">
      <c r="A134" s="173" t="n"/>
      <c r="H134" s="173" t="n"/>
      <c r="I134" s="173" t="n"/>
      <c r="J134" s="177">
        <f>SWITCH('CONFIGURAÇÃO'!$J$127,"Origem","ROTA","Marcante","","Menor","","Arma","PROPRIEDADE 2","Escudo","","Uniforme","","Item comum","","Ferramenta amaldiçoada","","")</f>
        <v/>
      </c>
      <c r="K134" s="179" t="n"/>
      <c r="L134" s="181" t="n"/>
      <c r="M134" s="178" t="n"/>
      <c r="N134" s="178" t="n"/>
      <c r="O134" s="179" t="n"/>
      <c r="P134" s="173" t="n"/>
    </row>
    <row r="135" ht="18.75" customHeight="1">
      <c r="A135" s="173" t="n"/>
      <c r="B135" s="175" t="inlineStr">
        <is>
          <t>Autonomia é escolhida em cada entidade. Em branco usa o sistema. Não autônoma: ganho previsto para o Guia de Criação.</t>
        </is>
      </c>
      <c r="H135" s="173" t="n"/>
      <c r="I135" s="173" t="n"/>
      <c r="J135" s="177">
        <f>SWITCH('CONFIGURAÇÃO'!$J$127,"Origem","BASE DO LIVRO","Marcante","","Menor","","Arma","PROPRIEDADE 3","Escudo","","Uniforme","","Item comum","","Ferramenta amaldiçoada","","")</f>
        <v/>
      </c>
      <c r="K135" s="179" t="n"/>
      <c r="L135" s="181" t="n"/>
      <c r="M135" s="178" t="n"/>
      <c r="N135" s="178" t="n"/>
      <c r="O135" s="179" t="n"/>
      <c r="P135" s="173" t="n"/>
    </row>
    <row r="136" ht="18.75" customHeight="1">
      <c r="A136" s="173" t="n"/>
      <c r="H136" s="173" t="n"/>
      <c r="I136" s="173" t="n"/>
      <c r="J136" s="177">
        <f>SWITCH('CONFIGURAÇÃO'!$J$127,"Origem","OFÍCIO","Marcante","","Menor","","Arma","PROPRIEDADE 4","Escudo","","Uniforme","","Item comum","","Ferramenta amaldiçoada","","")</f>
        <v/>
      </c>
      <c r="K136" s="179" t="n"/>
      <c r="L136" s="181" t="n"/>
      <c r="M136" s="178" t="n"/>
      <c r="N136" s="178" t="n"/>
      <c r="O136" s="179" t="n"/>
      <c r="P136" s="173" t="n"/>
    </row>
    <row r="137" ht="18.75" customHeight="1">
      <c r="A137" s="173" t="n"/>
      <c r="B137" s="173" t="n"/>
      <c r="C137" s="173" t="n"/>
      <c r="D137" s="173" t="n"/>
      <c r="E137" s="173" t="n"/>
      <c r="F137" s="173" t="n"/>
      <c r="G137" s="173" t="n"/>
      <c r="H137" s="173" t="n"/>
      <c r="I137" s="173" t="n"/>
      <c r="J137" s="177">
        <f>SWITCH('CONFIGURAÇÃO'!$J$127,"Origem","TALENTO CE 4","Marcante","FREQUÊNCIA","Menor","FREQUÊNCIA","Arma","DADO","Escudo","PROTEÇÃO","Uniforme","PROTEÇÃO","Item comum","VOLUME","Ferramenta amaldiçoada","ESTIGMA","")</f>
        <v/>
      </c>
      <c r="K137" s="179" t="n"/>
      <c r="L137" s="181" t="n"/>
      <c r="M137" s="178" t="n"/>
      <c r="N137" s="178" t="n"/>
      <c r="O137" s="179" t="n"/>
      <c r="P137" s="173" t="n"/>
    </row>
    <row r="138" ht="18.75" customHeight="1">
      <c r="A138" s="173" t="n"/>
      <c r="B138" s="177" t="inlineStr">
        <is>
          <t>REGRA</t>
        </is>
      </c>
      <c r="C138" s="178" t="n"/>
      <c r="D138" s="179" t="n"/>
      <c r="E138" s="177" t="inlineStr">
        <is>
          <t>SISTEMA</t>
        </is>
      </c>
      <c r="F138" s="177" t="inlineStr">
        <is>
          <t>CAMPANHA</t>
        </is>
      </c>
      <c r="G138" s="177" t="inlineStr">
        <is>
          <t>EM USO</t>
        </is>
      </c>
      <c r="H138" s="173" t="n"/>
      <c r="I138" s="173" t="n"/>
      <c r="J138" s="177">
        <f>SWITCH('CONFIGURAÇÃO'!$J$127,"Origem","","Marcante","","Menor","","Arma","FORÇA","Escudo","TETO DE DESTREZA","Uniforme","TETO DE DESTREZA","Item comum","PREÇO","Ferramenta amaldiçoada","DESGASTE","")</f>
        <v/>
      </c>
      <c r="K138" s="179" t="n"/>
      <c r="L138" s="181" t="n"/>
      <c r="M138" s="178" t="n"/>
      <c r="N138" s="178" t="n"/>
      <c r="O138" s="179" t="n"/>
      <c r="P138" s="173" t="n"/>
    </row>
    <row r="139" ht="18.75" customHeight="1">
      <c r="A139" s="173" t="n"/>
      <c r="B139" s="181" t="inlineStr">
        <is>
          <t>Abertas · Autônoma · padrão</t>
        </is>
      </c>
      <c r="C139" s="178" t="n"/>
      <c r="D139" s="179" t="n"/>
      <c r="E139" s="182" t="n">
        <v>3</v>
      </c>
      <c r="F139" s="182" t="n"/>
      <c r="G139" s="182">
        <f>IF(ISBLANK(F139),E139,IF(IFERROR(AND(ISNUMBER(F139),F139&gt;=0,F139&lt;=9,INT(F139)=F139),FALSE),F139,NA()))</f>
        <v/>
      </c>
      <c r="H139" s="173" t="n"/>
      <c r="I139" s="173" t="n"/>
      <c r="J139" s="177">
        <f>SWITCH('CONFIGURAÇÃO'!$J$127,"Origem","","Marcante","","Menor","","Arma","VOLUME","Escudo","FORÇA","Uniforme","FORÇA","Item comum","","Ferramenta amaldiçoada","VOLUME","")</f>
        <v/>
      </c>
      <c r="K139" s="179" t="n"/>
      <c r="L139" s="181" t="n"/>
      <c r="M139" s="178" t="n"/>
      <c r="N139" s="178" t="n"/>
      <c r="O139" s="179" t="n"/>
      <c r="P139" s="173" t="n"/>
    </row>
    <row r="140" ht="18.75" customHeight="1">
      <c r="A140" s="173" t="n"/>
      <c r="B140" s="181" t="inlineStr">
        <is>
          <t>Livres · Autônoma · padrão</t>
        </is>
      </c>
      <c r="C140" s="178" t="n"/>
      <c r="D140" s="179" t="n"/>
      <c r="E140" s="182" t="n">
        <v>1</v>
      </c>
      <c r="F140" s="182" t="n"/>
      <c r="G140" s="182">
        <f>IF(ISBLANK(F140),E140,IF(IFERROR(AND(ISNUMBER(F140),F140&gt;=0,F140&lt;=9,INT(F140)=F140),FALSE),F140,NA()))</f>
        <v/>
      </c>
      <c r="H140" s="173" t="n"/>
      <c r="I140" s="173" t="n"/>
      <c r="J140" s="177">
        <f>SWITCH('CONFIGURAÇÃO'!$J$127,"Origem","","Marcante","","Menor","","Arma","ALCANCE","Escudo","VOLUME","Uniforme","VOLUME","Item comum","","Ferramenta amaldiçoada","PREÇO","")</f>
        <v/>
      </c>
      <c r="K140" s="179" t="n"/>
      <c r="L140" s="181" t="n"/>
      <c r="M140" s="178" t="n"/>
      <c r="N140" s="178" t="n"/>
      <c r="O140" s="179" t="n"/>
      <c r="P140" s="173" t="n"/>
    </row>
    <row r="141" ht="18.75" customHeight="1">
      <c r="A141" s="173" t="n"/>
      <c r="B141" s="181" t="inlineStr">
        <is>
          <t>Abertas · Parceria / Múltiplas</t>
        </is>
      </c>
      <c r="C141" s="178" t="n"/>
      <c r="D141" s="179" t="n"/>
      <c r="E141" s="182" t="n">
        <v>4</v>
      </c>
      <c r="F141" s="182" t="n"/>
      <c r="G141" s="182">
        <f>IF(ISBLANK(F141),E141,IF(IFERROR(AND(ISNUMBER(F141),F141&gt;=0,F141&lt;=9,INT(F141)=F141),FALSE),F141,NA()))</f>
        <v/>
      </c>
      <c r="H141" s="173" t="n"/>
      <c r="I141" s="173" t="n"/>
      <c r="J141" s="177">
        <f>SWITCH('CONFIGURAÇÃO'!$J$127,"Origem","","Marcante","","Menor","","Arma","RECARGA","Escudo","PREÇO","Uniforme","PREÇO","Item comum","","Ferramenta amaldiçoada","","")</f>
        <v/>
      </c>
      <c r="K141" s="179" t="n"/>
      <c r="L141" s="181" t="n"/>
      <c r="M141" s="178" t="n"/>
      <c r="N141" s="178" t="n"/>
      <c r="O141" s="179" t="n"/>
      <c r="P141" s="173" t="n"/>
    </row>
    <row r="142" ht="18.75" customHeight="1">
      <c r="A142" s="173" t="n"/>
      <c r="B142" s="181" t="inlineStr">
        <is>
          <t>Livres · Parceria / Múltiplas</t>
        </is>
      </c>
      <c r="C142" s="178" t="n"/>
      <c r="D142" s="179" t="n"/>
      <c r="E142" s="182" t="n">
        <v>1</v>
      </c>
      <c r="F142" s="182" t="n"/>
      <c r="G142" s="182">
        <f>IF(ISBLANK(F142),E142,IF(IFERROR(AND(ISNUMBER(F142),F142&gt;=0,F142&lt;=9,INT(F142)=F142),FALSE),F142,NA()))</f>
        <v/>
      </c>
      <c r="H142" s="173" t="n"/>
      <c r="I142" s="173" t="n"/>
      <c r="J142" s="177">
        <f>SWITCH('CONFIGURAÇÃO'!$J$127,"Origem","","Marcante","","Menor","","Arma","PREÇO","Escudo","","Uniforme","","Item comum","","Ferramenta amaldiçoada","","")</f>
        <v/>
      </c>
      <c r="K142" s="179" t="n"/>
      <c r="L142" s="181" t="n"/>
      <c r="M142" s="178" t="n"/>
      <c r="N142" s="178" t="n"/>
      <c r="O142" s="179" t="n"/>
      <c r="P142" s="173" t="n"/>
    </row>
    <row r="143" ht="18.75" customHeight="1">
      <c r="A143" s="173" t="n"/>
      <c r="B143" s="181" t="inlineStr">
        <is>
          <t>Abertas · Invocação Principal</t>
        </is>
      </c>
      <c r="C143" s="178" t="n"/>
      <c r="D143" s="179" t="n"/>
      <c r="E143" s="182" t="n">
        <v>5</v>
      </c>
      <c r="F143" s="182" t="n"/>
      <c r="G143" s="182">
        <f>IF(ISBLANK(F143),E143,IF(IFERROR(AND(ISNUMBER(F143),F143&gt;=0,F143&lt;=9,INT(F143)=F143),FALSE),F143,NA()))</f>
        <v/>
      </c>
      <c r="H143" s="173" t="n"/>
      <c r="I143" s="173" t="n"/>
      <c r="J143" s="177" t="inlineStr">
        <is>
          <t>EFEITO · DESCRIÇÃO</t>
        </is>
      </c>
      <c r="K143" s="178" t="n"/>
      <c r="L143" s="178" t="n"/>
      <c r="M143" s="178" t="n"/>
      <c r="N143" s="178" t="n"/>
      <c r="O143" s="179" t="n"/>
      <c r="P143" s="173" t="n"/>
    </row>
    <row r="144" ht="18.75" customHeight="1">
      <c r="A144" s="173" t="n"/>
      <c r="B144" s="181" t="inlineStr">
        <is>
          <t>Livres · Invocação Principal</t>
        </is>
      </c>
      <c r="C144" s="178" t="n"/>
      <c r="D144" s="179" t="n"/>
      <c r="E144" s="182" t="n">
        <v>2</v>
      </c>
      <c r="F144" s="182" t="n"/>
      <c r="G144" s="182">
        <f>IF(ISBLANK(F144),E144,IF(IFERROR(AND(ISNUMBER(F144),F144&gt;=0,F144&lt;=9,INT(F144)=F144),FALSE),F144,NA()))</f>
        <v/>
      </c>
      <c r="H144" s="173" t="n"/>
      <c r="I144" s="173" t="n"/>
      <c r="J144" s="183" t="n"/>
      <c r="K144" s="184" t="n"/>
      <c r="L144" s="184" t="n"/>
      <c r="M144" s="184" t="n"/>
      <c r="N144" s="184" t="n"/>
      <c r="O144" s="185" t="n"/>
      <c r="P144" s="173" t="n"/>
    </row>
    <row r="145" ht="18.75" customHeight="1">
      <c r="A145" s="173" t="n"/>
      <c r="B145" s="181" t="inlineStr">
        <is>
          <t>Não autônoma · Livres adicionais</t>
        </is>
      </c>
      <c r="C145" s="178" t="n"/>
      <c r="D145" s="179" t="n"/>
      <c r="E145" s="182" t="n">
        <v>1</v>
      </c>
      <c r="F145" s="182" t="n"/>
      <c r="G145" s="182">
        <f>IF(ISBLANK(F145),E145,IF(IFERROR(AND(ISNUMBER(F145),F145&gt;=0,F145&lt;=9,INT(F145)=F145),FALSE),F145,NA()))</f>
        <v/>
      </c>
      <c r="H145" s="173" t="n"/>
      <c r="I145" s="173" t="n"/>
      <c r="J145" s="186" t="n"/>
      <c r="O145" s="187" t="n"/>
      <c r="P145" s="173" t="n"/>
    </row>
    <row r="146" ht="18.75" customHeight="1">
      <c r="A146" s="173" t="n"/>
      <c r="B146" s="173" t="n"/>
      <c r="C146" s="173" t="n"/>
      <c r="D146" s="173" t="n"/>
      <c r="E146" s="173" t="n"/>
      <c r="F146" s="173" t="n"/>
      <c r="G146" s="173" t="n"/>
      <c r="H146" s="173" t="n"/>
      <c r="I146" s="173" t="n"/>
      <c r="J146" s="186" t="n"/>
      <c r="O146" s="187" t="n"/>
      <c r="P146" s="173" t="n"/>
    </row>
    <row r="147" ht="18.75" customHeight="1">
      <c r="A147" s="173" t="n"/>
      <c r="B147" s="175" t="inlineStr">
        <is>
          <t>Nove espaços não concedem nove Famílias. Livre conta como aberta. Limites incompatíveis ou acima da capacidade geram aviso na entidade.</t>
        </is>
      </c>
      <c r="H147" s="173" t="n"/>
      <c r="I147" s="173" t="n"/>
      <c r="J147" s="186" t="n"/>
      <c r="O147" s="187" t="n"/>
      <c r="P147" s="173" t="n"/>
    </row>
    <row r="148" ht="18.75" customHeight="1">
      <c r="A148" s="173" t="n"/>
      <c r="H148" s="173" t="n"/>
      <c r="I148" s="173" t="n"/>
      <c r="J148" s="188" t="n"/>
      <c r="K148" s="189" t="n"/>
      <c r="L148" s="189" t="n"/>
      <c r="M148" s="189" t="n"/>
      <c r="N148" s="189" t="n"/>
      <c r="O148" s="190" t="n"/>
      <c r="P148" s="173" t="n"/>
    </row>
    <row r="149" ht="18.75" customHeight="1">
      <c r="A149" s="173" t="n"/>
      <c r="H149" s="173" t="n"/>
      <c r="I149" s="173" t="n"/>
      <c r="J149" s="175">
        <f>IF('DADOS_CUSTOM'!$S$6="","Revise os valores ao trocar o tipo.","⚠ "&amp;'DADOS_CUSTOM'!$S$6)</f>
        <v/>
      </c>
      <c r="P149" s="173" t="n"/>
    </row>
    <row r="150" ht="18.75" customHeight="1">
      <c r="A150" s="173" t="n"/>
      <c r="B150" s="173" t="n"/>
      <c r="C150" s="173" t="n"/>
      <c r="D150" s="173" t="n"/>
      <c r="E150" s="173" t="n"/>
      <c r="F150" s="173" t="n"/>
      <c r="G150" s="173" t="n"/>
      <c r="H150" s="173" t="n"/>
      <c r="I150" s="173" t="n"/>
      <c r="P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row>
    <row r="153" ht="18.75" customHeight="1">
      <c r="A153" s="173" t="n"/>
      <c r="B153" s="176" t="inlineStr">
        <is>
          <t>TÉCNICA · FAMÍLIAS</t>
        </is>
      </c>
      <c r="H153" s="173" t="n"/>
      <c r="I153" s="173" t="n"/>
      <c r="J153" s="173" t="n"/>
      <c r="K153" s="173" t="n"/>
      <c r="L153" s="173" t="n"/>
      <c r="M153" s="173" t="n"/>
      <c r="N153" s="173" t="n"/>
      <c r="O153" s="173" t="n"/>
      <c r="P153" s="173" t="n"/>
    </row>
    <row r="154" ht="18.75" customHeight="1">
      <c r="A154" s="173" t="n"/>
      <c r="H154" s="173" t="n"/>
      <c r="I154" s="173" t="n"/>
      <c r="J154" s="176" t="inlineStr">
        <is>
          <t>CARTÃO 6 · CUSTOM</t>
        </is>
      </c>
      <c r="P154" s="173" t="n"/>
    </row>
    <row r="155" ht="18.75" customHeight="1">
      <c r="A155" s="173" t="n"/>
      <c r="B155" s="173" t="n"/>
      <c r="C155" s="173" t="n"/>
      <c r="D155" s="173" t="n"/>
      <c r="E155" s="173" t="n"/>
      <c r="F155" s="173" t="n"/>
      <c r="G155" s="173" t="n"/>
      <c r="H155" s="173" t="n"/>
      <c r="I155" s="173" t="n"/>
      <c r="J155" s="177" t="inlineStr">
        <is>
          <t>TIPO</t>
        </is>
      </c>
      <c r="K155" s="178" t="n"/>
      <c r="L155" s="178" t="n"/>
      <c r="M155" s="179" t="n"/>
      <c r="N155" s="177" t="inlineStr">
        <is>
          <t>MESTRE VIU</t>
        </is>
      </c>
      <c r="O155" s="179" t="n"/>
      <c r="P155" s="173" t="n"/>
    </row>
    <row r="156" ht="18.75" customHeight="1">
      <c r="A156" s="173" t="n"/>
      <c r="B156" s="177" t="inlineStr">
        <is>
          <t>REGRA</t>
        </is>
      </c>
      <c r="C156" s="178" t="n"/>
      <c r="D156" s="179" t="n"/>
      <c r="E156" s="177" t="inlineStr">
        <is>
          <t>LIVRO</t>
        </is>
      </c>
      <c r="F156" s="177" t="inlineStr">
        <is>
          <t>CAMPANHA</t>
        </is>
      </c>
      <c r="G156" s="177" t="inlineStr">
        <is>
          <t>EM USO</t>
        </is>
      </c>
      <c r="H156" s="173" t="n"/>
      <c r="I156" s="173" t="n"/>
      <c r="J156" s="181" t="n"/>
      <c r="K156" s="178" t="n"/>
      <c r="L156" s="178" t="n"/>
      <c r="M156" s="179" t="n"/>
      <c r="N156" s="180" t="b">
        <v>0</v>
      </c>
      <c r="O156" s="179" t="n"/>
      <c r="P156" s="173" t="n"/>
    </row>
    <row r="157" ht="18.75" customHeight="1">
      <c r="A157" s="173" t="n"/>
      <c r="B157" s="181" t="inlineStr">
        <is>
          <t>Famílias Livres</t>
        </is>
      </c>
      <c r="C157" s="178" t="n"/>
      <c r="D157" s="179" t="n"/>
      <c r="E157" s="182" t="n">
        <v>2</v>
      </c>
      <c r="F157" s="182" t="n"/>
      <c r="G157" s="182">
        <f>IF(ISBLANK(F157),E157,IF(IFERROR(AND(ISNUMBER(F157),F157&gt;=0,INT(F157)=F157),FALSE),F157,NA()))</f>
        <v/>
      </c>
      <c r="H157" s="173" t="n"/>
      <c r="I157" s="173" t="n"/>
      <c r="J157" s="177" t="inlineStr">
        <is>
          <t>NOME</t>
        </is>
      </c>
      <c r="K157" s="178" t="n"/>
      <c r="L157" s="178" t="n"/>
      <c r="M157" s="178" t="n"/>
      <c r="N157" s="178" t="n"/>
      <c r="O157" s="179" t="n"/>
      <c r="P157" s="173" t="n"/>
    </row>
    <row r="158" ht="18.75" customHeight="1">
      <c r="A158" s="173" t="n"/>
      <c r="B158" s="181" t="inlineStr">
        <is>
          <t>Famílias Fechadas</t>
        </is>
      </c>
      <c r="C158" s="178" t="n"/>
      <c r="D158" s="179" t="n"/>
      <c r="E158" s="182" t="n">
        <v>3</v>
      </c>
      <c r="F158" s="182" t="n"/>
      <c r="G158" s="182">
        <f>IF(ISBLANK(F158),E158,IF(IFERROR(AND(ISNUMBER(F158),F158&gt;=0,INT(F158)=F158),FALSE),F158,NA()))</f>
        <v/>
      </c>
      <c r="H158" s="173" t="n"/>
      <c r="I158" s="173" t="n"/>
      <c r="J158" s="181" t="n"/>
      <c r="K158" s="178" t="n"/>
      <c r="L158" s="178" t="n"/>
      <c r="M158" s="178" t="n"/>
      <c r="N158" s="178" t="n"/>
      <c r="O158" s="179" t="n"/>
      <c r="P158" s="173" t="n"/>
    </row>
    <row r="159" ht="18.75" customHeight="1">
      <c r="A159" s="173" t="n"/>
      <c r="B159" s="181" t="inlineStr">
        <is>
          <t>Famílias Neutras</t>
        </is>
      </c>
      <c r="C159" s="178" t="n"/>
      <c r="D159" s="179" t="n"/>
      <c r="E159" s="182" t="n">
        <v>4</v>
      </c>
      <c r="F159" s="181" t="inlineStr">
        <is>
          <t>saldo</t>
        </is>
      </c>
      <c r="G159" s="182">
        <f>G160-G157-G158</f>
        <v/>
      </c>
      <c r="H159" s="173" t="n"/>
      <c r="I159" s="173" t="n"/>
      <c r="J159" s="177">
        <f>SWITCH('CONFIGURAÇÃO'!$J$156,"Origem","PERÍCIA 1","Marcante","ORIGEM","Menor","ORIGEM","Arma","CATEGORIA","Escudo","","Uniforme","GRAU MÍNIMO","Item comum","","Ferramenta amaldiçoada","BASE","")</f>
        <v/>
      </c>
      <c r="K159" s="179" t="n"/>
      <c r="L159" s="181" t="n"/>
      <c r="M159" s="178" t="n"/>
      <c r="N159" s="178" t="n"/>
      <c r="O159" s="179" t="n"/>
      <c r="P159" s="173" t="n"/>
    </row>
    <row r="160" ht="18.75" customHeight="1">
      <c r="A160" s="173" t="n"/>
      <c r="B160" s="181" t="inlineStr">
        <is>
          <t>Famílias disponíveis</t>
        </is>
      </c>
      <c r="C160" s="178" t="n"/>
      <c r="D160" s="179" t="n"/>
      <c r="E160" s="182" t="n">
        <v>9</v>
      </c>
      <c r="F160" s="181" t="inlineStr">
        <is>
          <t>catálogo</t>
        </is>
      </c>
      <c r="G160" s="182">
        <f>COUNTIF('DADOS_CRIACAO'!$H$2:$H$20,"?*")</f>
        <v/>
      </c>
      <c r="H160" s="173" t="n"/>
      <c r="I160" s="173" t="n"/>
      <c r="J160" s="177">
        <f>SWITCH('CONFIGURAÇÃO'!$J$156,"Origem","PERÍCIA 2","Marcante","","Menor","EXIGE MARCANTE","Arma","MÃO","Escudo","","Uniforme","","Item comum","","Ferramenta amaldiçoada","GRAU","")</f>
        <v/>
      </c>
      <c r="K160" s="179" t="n"/>
      <c r="L160" s="181" t="n"/>
      <c r="M160" s="178" t="n"/>
      <c r="N160" s="178" t="n"/>
      <c r="O160" s="179" t="n"/>
      <c r="P160" s="173" t="n"/>
    </row>
    <row r="161" ht="18.75" customHeight="1">
      <c r="A161" s="173" t="n"/>
      <c r="B161" s="173" t="n"/>
      <c r="C161" s="173" t="n"/>
      <c r="D161" s="173" t="n"/>
      <c r="E161" s="173" t="n"/>
      <c r="F161" s="173" t="n"/>
      <c r="G161" s="173" t="n"/>
      <c r="H161" s="173" t="n"/>
      <c r="I161" s="173" t="n"/>
      <c r="J161" s="177">
        <f>SWITCH('CONFIGURAÇÃO'!$J$156,"Origem","PERÍCIA 3","Marcante","","Menor","","Arma","TIPO DE DANO","Escudo","","Uniforme","","Item comum","","Ferramenta amaldiçoada","","")</f>
        <v/>
      </c>
      <c r="K161" s="179" t="n"/>
      <c r="L161" s="181" t="n"/>
      <c r="M161" s="178" t="n"/>
      <c r="N161" s="178" t="n"/>
      <c r="O161" s="179" t="n"/>
      <c r="P161" s="173" t="n"/>
    </row>
    <row r="162" ht="18.75" customHeight="1">
      <c r="A162" s="173" t="n"/>
      <c r="B162" s="175">
        <f>IFERROR(IF(G159&lt;0,"⚠ Livres + Fechadas ultrapassam o catálogo.",""),"⚠ Confira os limites das Famílias.")</f>
        <v/>
      </c>
      <c r="H162" s="173" t="n"/>
      <c r="I162" s="173" t="n"/>
      <c r="J162" s="177">
        <f>SWITCH('CONFIGURAÇÃO'!$J$156,"Origem","PERÍCIA 4","Marcante","","Menor","","Arma","PROPRIEDADE 1","Escudo","","Uniforme","","Item comum","","Ferramenta amaldiçoada","","")</f>
        <v/>
      </c>
      <c r="K162" s="179" t="n"/>
      <c r="L162" s="181" t="n"/>
      <c r="M162" s="178" t="n"/>
      <c r="N162" s="178" t="n"/>
      <c r="O162" s="179" t="n"/>
      <c r="P162" s="173" t="n"/>
    </row>
    <row r="163" ht="18.75" customHeight="1">
      <c r="A163" s="173" t="n"/>
      <c r="H163" s="173" t="n"/>
      <c r="I163" s="173" t="n"/>
      <c r="J163" s="177">
        <f>SWITCH('CONFIGURAÇÃO'!$J$156,"Origem","ROTA","Marcante","","Menor","","Arma","PROPRIEDADE 2","Escudo","","Uniforme","","Item comum","","Ferramenta amaldiçoada","","")</f>
        <v/>
      </c>
      <c r="K163" s="179" t="n"/>
      <c r="L163" s="181" t="n"/>
      <c r="M163" s="178" t="n"/>
      <c r="N163" s="178" t="n"/>
      <c r="O163" s="179" t="n"/>
      <c r="P163" s="173" t="n"/>
    </row>
    <row r="164" ht="18.75" customHeight="1">
      <c r="A164" s="173" t="n"/>
      <c r="H164" s="173" t="n"/>
      <c r="I164" s="173" t="n"/>
      <c r="J164" s="177">
        <f>SWITCH('CONFIGURAÇÃO'!$J$156,"Origem","BASE DO LIVRO","Marcante","","Menor","","Arma","PROPRIEDADE 3","Escudo","","Uniforme","","Item comum","","Ferramenta amaldiçoada","","")</f>
        <v/>
      </c>
      <c r="K164" s="179" t="n"/>
      <c r="L164" s="181" t="n"/>
      <c r="M164" s="178" t="n"/>
      <c r="N164" s="178" t="n"/>
      <c r="O164" s="179" t="n"/>
      <c r="P164" s="173" t="n"/>
    </row>
    <row r="165" ht="18.75" customHeight="1">
      <c r="A165" s="173" t="n"/>
      <c r="B165" s="173" t="n"/>
      <c r="C165" s="173" t="n"/>
      <c r="D165" s="173" t="n"/>
      <c r="E165" s="173" t="n"/>
      <c r="F165" s="173" t="n"/>
      <c r="G165" s="173" t="n"/>
      <c r="H165" s="173" t="n"/>
      <c r="I165" s="173" t="n"/>
      <c r="J165" s="177">
        <f>SWITCH('CONFIGURAÇÃO'!$J$156,"Origem","OFÍCIO","Marcante","","Menor","","Arma","PROPRIEDADE 4","Escudo","","Uniforme","","Item comum","","Ferramenta amaldiçoada","","")</f>
        <v/>
      </c>
      <c r="K165" s="179" t="n"/>
      <c r="L165" s="181" t="n"/>
      <c r="M165" s="178" t="n"/>
      <c r="N165" s="178" t="n"/>
      <c r="O165" s="179" t="n"/>
      <c r="P165" s="173" t="n"/>
    </row>
    <row r="166" ht="18.75" customHeight="1">
      <c r="A166" s="173" t="n"/>
      <c r="B166" s="173" t="n"/>
      <c r="C166" s="173" t="n"/>
      <c r="D166" s="173" t="n"/>
      <c r="E166" s="173" t="n"/>
      <c r="F166" s="173" t="n"/>
      <c r="G166" s="173" t="n"/>
      <c r="H166" s="173" t="n"/>
      <c r="I166" s="173" t="n"/>
      <c r="J166" s="177">
        <f>SWITCH('CONFIGURAÇÃO'!$J$156,"Origem","TALENTO CE 4","Marcante","FREQUÊNCIA","Menor","FREQUÊNCIA","Arma","DADO","Escudo","PROTEÇÃO","Uniforme","PROTEÇÃO","Item comum","VOLUME","Ferramenta amaldiçoada","ESTIGMA","")</f>
        <v/>
      </c>
      <c r="K166" s="179" t="n"/>
      <c r="L166" s="181" t="n"/>
      <c r="M166" s="178" t="n"/>
      <c r="N166" s="178" t="n"/>
      <c r="O166" s="179" t="n"/>
      <c r="P166" s="173" t="n"/>
    </row>
    <row r="167" ht="18.75" customHeight="1">
      <c r="A167" s="173" t="n"/>
      <c r="B167" s="173" t="n"/>
      <c r="C167" s="173" t="n"/>
      <c r="D167" s="173" t="n"/>
      <c r="E167" s="173" t="n"/>
      <c r="F167" s="173" t="n"/>
      <c r="G167" s="173" t="n"/>
      <c r="H167" s="173" t="n"/>
      <c r="I167" s="173" t="n"/>
      <c r="J167" s="177">
        <f>SWITCH('CONFIGURAÇÃO'!$J$156,"Origem","","Marcante","","Menor","","Arma","FORÇA","Escudo","TETO DE DESTREZA","Uniforme","TETO DE DESTREZA","Item comum","PREÇO","Ferramenta amaldiçoada","DESGASTE","")</f>
        <v/>
      </c>
      <c r="K167" s="179" t="n"/>
      <c r="L167" s="181" t="n"/>
      <c r="M167" s="178" t="n"/>
      <c r="N167" s="178" t="n"/>
      <c r="O167" s="179" t="n"/>
      <c r="P167" s="173" t="n"/>
    </row>
    <row r="168" ht="18.75" customHeight="1">
      <c r="A168" s="173" t="n"/>
      <c r="B168" s="173" t="n"/>
      <c r="C168" s="173" t="n"/>
      <c r="D168" s="173" t="n"/>
      <c r="E168" s="173" t="n"/>
      <c r="F168" s="173" t="n"/>
      <c r="G168" s="173" t="n"/>
      <c r="H168" s="173" t="n"/>
      <c r="I168" s="173" t="n"/>
      <c r="J168" s="177">
        <f>SWITCH('CONFIGURAÇÃO'!$J$156,"Origem","","Marcante","","Menor","","Arma","VOLUME","Escudo","FORÇA","Uniforme","FORÇA","Item comum","","Ferramenta amaldiçoada","VOLUME","")</f>
        <v/>
      </c>
      <c r="K168" s="179" t="n"/>
      <c r="L168" s="181" t="n"/>
      <c r="M168" s="178" t="n"/>
      <c r="N168" s="178" t="n"/>
      <c r="O168" s="179" t="n"/>
      <c r="P168" s="173" t="n"/>
    </row>
    <row r="169" ht="18.75" customHeight="1">
      <c r="A169" s="173" t="n"/>
      <c r="B169" s="173" t="n"/>
      <c r="C169" s="173" t="n"/>
      <c r="D169" s="173" t="n"/>
      <c r="E169" s="173" t="n"/>
      <c r="F169" s="173" t="n"/>
      <c r="G169" s="173" t="n"/>
      <c r="H169" s="173" t="n"/>
      <c r="I169" s="173" t="n"/>
      <c r="J169" s="177">
        <f>SWITCH('CONFIGURAÇÃO'!$J$156,"Origem","","Marcante","","Menor","","Arma","ALCANCE","Escudo","VOLUME","Uniforme","VOLUME","Item comum","","Ferramenta amaldiçoada","PREÇO","")</f>
        <v/>
      </c>
      <c r="K169" s="179" t="n"/>
      <c r="L169" s="181" t="n"/>
      <c r="M169" s="178" t="n"/>
      <c r="N169" s="178" t="n"/>
      <c r="O169" s="179" t="n"/>
      <c r="P169" s="173" t="n"/>
    </row>
    <row r="170" ht="18.75" customHeight="1">
      <c r="A170" s="173" t="n"/>
      <c r="B170" s="173" t="n"/>
      <c r="C170" s="173" t="n"/>
      <c r="D170" s="173" t="n"/>
      <c r="E170" s="173" t="n"/>
      <c r="F170" s="173" t="n"/>
      <c r="G170" s="173" t="n"/>
      <c r="H170" s="173" t="n"/>
      <c r="I170" s="173" t="n"/>
      <c r="J170" s="177">
        <f>SWITCH('CONFIGURAÇÃO'!$J$156,"Origem","","Marcante","","Menor","","Arma","RECARGA","Escudo","PREÇO","Uniforme","PREÇO","Item comum","","Ferramenta amaldiçoada","","")</f>
        <v/>
      </c>
      <c r="K170" s="179" t="n"/>
      <c r="L170" s="181" t="n"/>
      <c r="M170" s="178" t="n"/>
      <c r="N170" s="178" t="n"/>
      <c r="O170" s="179" t="n"/>
      <c r="P170" s="173" t="n"/>
    </row>
    <row r="171" ht="18.75" customHeight="1">
      <c r="A171" s="173" t="n"/>
      <c r="B171" s="173" t="n"/>
      <c r="C171" s="173" t="n"/>
      <c r="D171" s="173" t="n"/>
      <c r="E171" s="173" t="n"/>
      <c r="F171" s="173" t="n"/>
      <c r="G171" s="173" t="n"/>
      <c r="H171" s="173" t="n"/>
      <c r="I171" s="173" t="n"/>
      <c r="J171" s="177">
        <f>SWITCH('CONFIGURAÇÃO'!$J$156,"Origem","","Marcante","","Menor","","Arma","PREÇO","Escudo","","Uniforme","","Item comum","","Ferramenta amaldiçoada","","")</f>
        <v/>
      </c>
      <c r="K171" s="179" t="n"/>
      <c r="L171" s="181" t="n"/>
      <c r="M171" s="178" t="n"/>
      <c r="N171" s="178" t="n"/>
      <c r="O171" s="179" t="n"/>
      <c r="P171" s="173" t="n"/>
    </row>
    <row r="172" ht="18.75" customHeight="1">
      <c r="A172" s="173" t="n"/>
      <c r="B172" s="173" t="n"/>
      <c r="C172" s="173" t="n"/>
      <c r="D172" s="173" t="n"/>
      <c r="E172" s="173" t="n"/>
      <c r="F172" s="173" t="n"/>
      <c r="G172" s="173" t="n"/>
      <c r="H172" s="173" t="n"/>
      <c r="I172" s="173" t="n"/>
      <c r="J172" s="177" t="inlineStr">
        <is>
          <t>EFEITO · DESCRIÇÃO</t>
        </is>
      </c>
      <c r="K172" s="178" t="n"/>
      <c r="L172" s="178" t="n"/>
      <c r="M172" s="178" t="n"/>
      <c r="N172" s="178" t="n"/>
      <c r="O172" s="179" t="n"/>
      <c r="P172" s="173" t="n"/>
    </row>
    <row r="173" ht="18.75" customHeight="1">
      <c r="A173" s="173" t="n"/>
      <c r="B173" s="173" t="n"/>
      <c r="C173" s="173" t="n"/>
      <c r="D173" s="173" t="n"/>
      <c r="E173" s="173" t="n"/>
      <c r="F173" s="173" t="n"/>
      <c r="G173" s="173" t="n"/>
      <c r="H173" s="173" t="n"/>
      <c r="I173" s="173" t="n"/>
      <c r="J173" s="183" t="n"/>
      <c r="K173" s="184" t="n"/>
      <c r="L173" s="184" t="n"/>
      <c r="M173" s="184" t="n"/>
      <c r="N173" s="184" t="n"/>
      <c r="O173" s="185" t="n"/>
      <c r="P173" s="173" t="n"/>
    </row>
    <row r="174" ht="18.75" customHeight="1">
      <c r="A174" s="173" t="n"/>
      <c r="B174" s="173" t="n"/>
      <c r="C174" s="173" t="n"/>
      <c r="D174" s="173" t="n"/>
      <c r="E174" s="173" t="n"/>
      <c r="F174" s="173" t="n"/>
      <c r="G174" s="173" t="n"/>
      <c r="H174" s="173" t="n"/>
      <c r="I174" s="173" t="n"/>
      <c r="J174" s="186" t="n"/>
      <c r="O174" s="187" t="n"/>
      <c r="P174" s="173" t="n"/>
    </row>
    <row r="175" ht="18.75" customHeight="1">
      <c r="A175" s="173" t="n"/>
      <c r="B175" s="173" t="n"/>
      <c r="C175" s="173" t="n"/>
      <c r="D175" s="173" t="n"/>
      <c r="E175" s="173" t="n"/>
      <c r="F175" s="173" t="n"/>
      <c r="G175" s="173" t="n"/>
      <c r="H175" s="173" t="n"/>
      <c r="I175" s="173" t="n"/>
      <c r="J175" s="186" t="n"/>
      <c r="O175" s="187" t="n"/>
      <c r="P175" s="173" t="n"/>
    </row>
    <row r="176" ht="18.75" customHeight="1">
      <c r="A176" s="173" t="n"/>
      <c r="B176" s="173" t="n"/>
      <c r="C176" s="173" t="n"/>
      <c r="D176" s="173" t="n"/>
      <c r="E176" s="173" t="n"/>
      <c r="F176" s="173" t="n"/>
      <c r="G176" s="173" t="n"/>
      <c r="H176" s="173" t="n"/>
      <c r="I176" s="173" t="n"/>
      <c r="J176" s="186" t="n"/>
      <c r="O176" s="187" t="n"/>
      <c r="P176" s="173" t="n"/>
    </row>
    <row r="177" ht="18.75" customHeight="1">
      <c r="A177" s="173" t="n"/>
      <c r="B177" s="173" t="n"/>
      <c r="C177" s="173" t="n"/>
      <c r="D177" s="173" t="n"/>
      <c r="E177" s="173" t="n"/>
      <c r="F177" s="173" t="n"/>
      <c r="G177" s="173" t="n"/>
      <c r="H177" s="173" t="n"/>
      <c r="I177" s="173" t="n"/>
      <c r="J177" s="188" t="n"/>
      <c r="K177" s="189" t="n"/>
      <c r="L177" s="189" t="n"/>
      <c r="M177" s="189" t="n"/>
      <c r="N177" s="189" t="n"/>
      <c r="O177" s="190" t="n"/>
      <c r="P177" s="173" t="n"/>
    </row>
    <row r="178" ht="18.75" customHeight="1">
      <c r="A178" s="173" t="n"/>
      <c r="B178" s="173" t="n"/>
      <c r="C178" s="173" t="n"/>
      <c r="D178" s="173" t="n"/>
      <c r="E178" s="173" t="n"/>
      <c r="F178" s="173" t="n"/>
      <c r="G178" s="173" t="n"/>
      <c r="H178" s="173" t="n"/>
      <c r="I178" s="173" t="n"/>
      <c r="J178" s="175">
        <f>IF('DADOS_CUSTOM'!$S$7="","Revise os valores ao trocar o tipo.","⚠ "&amp;'DADOS_CUSTOM'!$S$7)</f>
        <v/>
      </c>
      <c r="P178" s="173" t="n"/>
    </row>
    <row r="179" ht="18.75" customHeight="1">
      <c r="A179" s="173" t="n"/>
      <c r="B179" s="173" t="n"/>
      <c r="C179" s="173" t="n"/>
      <c r="D179" s="173" t="n"/>
      <c r="E179" s="173" t="n"/>
      <c r="F179" s="173" t="n"/>
      <c r="G179" s="173" t="n"/>
      <c r="H179" s="173" t="n"/>
      <c r="I179" s="173" t="n"/>
      <c r="P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row>
    <row r="183" ht="18.75" customHeight="1">
      <c r="A183" s="173" t="n"/>
      <c r="B183" s="173" t="n"/>
      <c r="C183" s="173" t="n"/>
      <c r="D183" s="173" t="n"/>
      <c r="E183" s="173" t="n"/>
      <c r="F183" s="173" t="n"/>
      <c r="G183" s="173" t="n"/>
      <c r="H183" s="173" t="n"/>
      <c r="I183" s="173" t="n"/>
      <c r="J183" s="176" t="inlineStr">
        <is>
          <t>CARTÃO 7 · CUSTOM</t>
        </is>
      </c>
      <c r="P183" s="173" t="n"/>
    </row>
    <row r="184" ht="18.75" customHeight="1">
      <c r="A184" s="173" t="n"/>
      <c r="B184" s="173" t="n"/>
      <c r="C184" s="173" t="n"/>
      <c r="D184" s="173" t="n"/>
      <c r="E184" s="173" t="n"/>
      <c r="F184" s="173" t="n"/>
      <c r="G184" s="173" t="n"/>
      <c r="H184" s="173" t="n"/>
      <c r="I184" s="173" t="n"/>
      <c r="J184" s="177" t="inlineStr">
        <is>
          <t>TIPO</t>
        </is>
      </c>
      <c r="K184" s="178" t="n"/>
      <c r="L184" s="178" t="n"/>
      <c r="M184" s="179" t="n"/>
      <c r="N184" s="177" t="inlineStr">
        <is>
          <t>MESTRE VIU</t>
        </is>
      </c>
      <c r="O184" s="179" t="n"/>
      <c r="P184" s="173" t="n"/>
    </row>
    <row r="185" ht="18.75" customHeight="1">
      <c r="A185" s="173" t="n"/>
      <c r="B185" s="173" t="n"/>
      <c r="C185" s="173" t="n"/>
      <c r="D185" s="173" t="n"/>
      <c r="E185" s="173" t="n"/>
      <c r="F185" s="173" t="n"/>
      <c r="G185" s="173" t="n"/>
      <c r="H185" s="173" t="n"/>
      <c r="I185" s="173" t="n"/>
      <c r="J185" s="181" t="n"/>
      <c r="K185" s="178" t="n"/>
      <c r="L185" s="178" t="n"/>
      <c r="M185" s="179" t="n"/>
      <c r="N185" s="180" t="b">
        <v>0</v>
      </c>
      <c r="O185" s="179" t="n"/>
      <c r="P185" s="173" t="n"/>
    </row>
    <row r="186" ht="18.75" customHeight="1">
      <c r="A186" s="173" t="n"/>
      <c r="B186" s="173" t="n"/>
      <c r="C186" s="173" t="n"/>
      <c r="D186" s="173" t="n"/>
      <c r="E186" s="173" t="n"/>
      <c r="F186" s="173" t="n"/>
      <c r="G186" s="173" t="n"/>
      <c r="H186" s="173" t="n"/>
      <c r="I186" s="173" t="n"/>
      <c r="J186" s="177" t="inlineStr">
        <is>
          <t>NOME</t>
        </is>
      </c>
      <c r="K186" s="178" t="n"/>
      <c r="L186" s="178" t="n"/>
      <c r="M186" s="178" t="n"/>
      <c r="N186" s="178" t="n"/>
      <c r="O186" s="179" t="n"/>
      <c r="P186" s="173" t="n"/>
    </row>
    <row r="187" ht="18.75" customHeight="1">
      <c r="A187" s="173" t="n"/>
      <c r="B187" s="173" t="n"/>
      <c r="C187" s="173" t="n"/>
      <c r="D187" s="173" t="n"/>
      <c r="E187" s="173" t="n"/>
      <c r="F187" s="173" t="n"/>
      <c r="G187" s="173" t="n"/>
      <c r="H187" s="173" t="n"/>
      <c r="I187" s="173" t="n"/>
      <c r="J187" s="181" t="n"/>
      <c r="K187" s="178" t="n"/>
      <c r="L187" s="178" t="n"/>
      <c r="M187" s="178" t="n"/>
      <c r="N187" s="178" t="n"/>
      <c r="O187" s="179" t="n"/>
      <c r="P187" s="173" t="n"/>
    </row>
    <row r="188" ht="18.75" customHeight="1">
      <c r="A188" s="173" t="n"/>
      <c r="B188" s="173" t="n"/>
      <c r="C188" s="173" t="n"/>
      <c r="D188" s="173" t="n"/>
      <c r="E188" s="173" t="n"/>
      <c r="F188" s="173" t="n"/>
      <c r="G188" s="173" t="n"/>
      <c r="H188" s="173" t="n"/>
      <c r="I188" s="173" t="n"/>
      <c r="J188" s="177">
        <f>SWITCH('CONFIGURAÇÃO'!$J$185,"Origem","PERÍCIA 1","Marcante","ORIGEM","Menor","ORIGEM","Arma","CATEGORIA","Escudo","","Uniforme","GRAU MÍNIMO","Item comum","","Ferramenta amaldiçoada","BASE","")</f>
        <v/>
      </c>
      <c r="K188" s="179" t="n"/>
      <c r="L188" s="181" t="n"/>
      <c r="M188" s="178" t="n"/>
      <c r="N188" s="178" t="n"/>
      <c r="O188" s="179" t="n"/>
      <c r="P188" s="173" t="n"/>
    </row>
    <row r="189" ht="18.75" customHeight="1">
      <c r="A189" s="173" t="n"/>
      <c r="B189" s="173" t="n"/>
      <c r="C189" s="173" t="n"/>
      <c r="D189" s="173" t="n"/>
      <c r="E189" s="173" t="n"/>
      <c r="F189" s="173" t="n"/>
      <c r="G189" s="173" t="n"/>
      <c r="H189" s="173" t="n"/>
      <c r="I189" s="173" t="n"/>
      <c r="J189" s="177">
        <f>SWITCH('CONFIGURAÇÃO'!$J$185,"Origem","PERÍCIA 2","Marcante","","Menor","EXIGE MARCANTE","Arma","MÃO","Escudo","","Uniforme","","Item comum","","Ferramenta amaldiçoada","GRAU","")</f>
        <v/>
      </c>
      <c r="K189" s="179" t="n"/>
      <c r="L189" s="181" t="n"/>
      <c r="M189" s="178" t="n"/>
      <c r="N189" s="178" t="n"/>
      <c r="O189" s="179" t="n"/>
      <c r="P189" s="173" t="n"/>
    </row>
    <row r="190" ht="18.75" customHeight="1">
      <c r="A190" s="173" t="n"/>
      <c r="B190" s="173" t="n"/>
      <c r="C190" s="173" t="n"/>
      <c r="D190" s="173" t="n"/>
      <c r="E190" s="173" t="n"/>
      <c r="F190" s="173" t="n"/>
      <c r="G190" s="173" t="n"/>
      <c r="H190" s="173" t="n"/>
      <c r="I190" s="173" t="n"/>
      <c r="J190" s="177">
        <f>SWITCH('CONFIGURAÇÃO'!$J$185,"Origem","PERÍCIA 3","Marcante","","Menor","","Arma","TIPO DE DANO","Escudo","","Uniforme","","Item comum","","Ferramenta amaldiçoada","","")</f>
        <v/>
      </c>
      <c r="K190" s="179" t="n"/>
      <c r="L190" s="181" t="n"/>
      <c r="M190" s="178" t="n"/>
      <c r="N190" s="178" t="n"/>
      <c r="O190" s="179" t="n"/>
      <c r="P190" s="173" t="n"/>
    </row>
    <row r="191" ht="18.75" customHeight="1">
      <c r="A191" s="173" t="n"/>
      <c r="B191" s="173" t="n"/>
      <c r="C191" s="173" t="n"/>
      <c r="D191" s="173" t="n"/>
      <c r="E191" s="173" t="n"/>
      <c r="F191" s="173" t="n"/>
      <c r="G191" s="173" t="n"/>
      <c r="H191" s="173" t="n"/>
      <c r="I191" s="173" t="n"/>
      <c r="J191" s="177">
        <f>SWITCH('CONFIGURAÇÃO'!$J$185,"Origem","PERÍCIA 4","Marcante","","Menor","","Arma","PROPRIEDADE 1","Escudo","","Uniforme","","Item comum","","Ferramenta amaldiçoada","","")</f>
        <v/>
      </c>
      <c r="K191" s="179" t="n"/>
      <c r="L191" s="181" t="n"/>
      <c r="M191" s="178" t="n"/>
      <c r="N191" s="178" t="n"/>
      <c r="O191" s="179" t="n"/>
      <c r="P191" s="173" t="n"/>
    </row>
    <row r="192" ht="18.75" customHeight="1">
      <c r="A192" s="173" t="n"/>
      <c r="B192" s="173" t="n"/>
      <c r="C192" s="173" t="n"/>
      <c r="D192" s="173" t="n"/>
      <c r="E192" s="173" t="n"/>
      <c r="F192" s="173" t="n"/>
      <c r="G192" s="173" t="n"/>
      <c r="H192" s="173" t="n"/>
      <c r="I192" s="173" t="n"/>
      <c r="J192" s="177">
        <f>SWITCH('CONFIGURAÇÃO'!$J$185,"Origem","ROTA","Marcante","","Menor","","Arma","PROPRIEDADE 2","Escudo","","Uniforme","","Item comum","","Ferramenta amaldiçoada","","")</f>
        <v/>
      </c>
      <c r="K192" s="179" t="n"/>
      <c r="L192" s="181" t="n"/>
      <c r="M192" s="178" t="n"/>
      <c r="N192" s="178" t="n"/>
      <c r="O192" s="179" t="n"/>
      <c r="P192" s="173" t="n"/>
    </row>
    <row r="193" ht="18.75" customHeight="1">
      <c r="A193" s="173" t="n"/>
      <c r="B193" s="173" t="n"/>
      <c r="C193" s="173" t="n"/>
      <c r="D193" s="173" t="n"/>
      <c r="E193" s="173" t="n"/>
      <c r="F193" s="173" t="n"/>
      <c r="G193" s="173" t="n"/>
      <c r="H193" s="173" t="n"/>
      <c r="I193" s="173" t="n"/>
      <c r="J193" s="177">
        <f>SWITCH('CONFIGURAÇÃO'!$J$185,"Origem","BASE DO LIVRO","Marcante","","Menor","","Arma","PROPRIEDADE 3","Escudo","","Uniforme","","Item comum","","Ferramenta amaldiçoada","","")</f>
        <v/>
      </c>
      <c r="K193" s="179" t="n"/>
      <c r="L193" s="181" t="n"/>
      <c r="M193" s="178" t="n"/>
      <c r="N193" s="178" t="n"/>
      <c r="O193" s="179" t="n"/>
      <c r="P193" s="173" t="n"/>
    </row>
    <row r="194" ht="18.75" customHeight="1">
      <c r="A194" s="173" t="n"/>
      <c r="B194" s="173" t="n"/>
      <c r="C194" s="173" t="n"/>
      <c r="D194" s="173" t="n"/>
      <c r="E194" s="173" t="n"/>
      <c r="F194" s="173" t="n"/>
      <c r="G194" s="173" t="n"/>
      <c r="H194" s="173" t="n"/>
      <c r="I194" s="173" t="n"/>
      <c r="J194" s="177">
        <f>SWITCH('CONFIGURAÇÃO'!$J$185,"Origem","OFÍCIO","Marcante","","Menor","","Arma","PROPRIEDADE 4","Escudo","","Uniforme","","Item comum","","Ferramenta amaldiçoada","","")</f>
        <v/>
      </c>
      <c r="K194" s="179" t="n"/>
      <c r="L194" s="181" t="n"/>
      <c r="M194" s="178" t="n"/>
      <c r="N194" s="178" t="n"/>
      <c r="O194" s="179" t="n"/>
      <c r="P194" s="173" t="n"/>
    </row>
    <row r="195" ht="18.75" customHeight="1">
      <c r="A195" s="173" t="n"/>
      <c r="B195" s="173" t="n"/>
      <c r="C195" s="173" t="n"/>
      <c r="D195" s="173" t="n"/>
      <c r="E195" s="173" t="n"/>
      <c r="F195" s="173" t="n"/>
      <c r="G195" s="173" t="n"/>
      <c r="H195" s="173" t="n"/>
      <c r="I195" s="173" t="n"/>
      <c r="J195" s="177">
        <f>SWITCH('CONFIGURAÇÃO'!$J$185,"Origem","TALENTO CE 4","Marcante","FREQUÊNCIA","Menor","FREQUÊNCIA","Arma","DADO","Escudo","PROTEÇÃO","Uniforme","PROTEÇÃO","Item comum","VOLUME","Ferramenta amaldiçoada","ESTIGMA","")</f>
        <v/>
      </c>
      <c r="K195" s="179" t="n"/>
      <c r="L195" s="181" t="n"/>
      <c r="M195" s="178" t="n"/>
      <c r="N195" s="178" t="n"/>
      <c r="O195" s="179" t="n"/>
      <c r="P195" s="173" t="n"/>
    </row>
    <row r="196" ht="18.75" customHeight="1">
      <c r="A196" s="173" t="n"/>
      <c r="B196" s="173" t="n"/>
      <c r="C196" s="173" t="n"/>
      <c r="D196" s="173" t="n"/>
      <c r="E196" s="173" t="n"/>
      <c r="F196" s="173" t="n"/>
      <c r="G196" s="173" t="n"/>
      <c r="H196" s="173" t="n"/>
      <c r="I196" s="173" t="n"/>
      <c r="J196" s="177">
        <f>SWITCH('CONFIGURAÇÃO'!$J$185,"Origem","","Marcante","","Menor","","Arma","FORÇA","Escudo","TETO DE DESTREZA","Uniforme","TETO DE DESTREZA","Item comum","PREÇO","Ferramenta amaldiçoada","DESGASTE","")</f>
        <v/>
      </c>
      <c r="K196" s="179" t="n"/>
      <c r="L196" s="181" t="n"/>
      <c r="M196" s="178" t="n"/>
      <c r="N196" s="178" t="n"/>
      <c r="O196" s="179" t="n"/>
      <c r="P196" s="173" t="n"/>
    </row>
    <row r="197" ht="18.75" customHeight="1">
      <c r="A197" s="173" t="n"/>
      <c r="B197" s="173" t="n"/>
      <c r="C197" s="173" t="n"/>
      <c r="D197" s="173" t="n"/>
      <c r="E197" s="173" t="n"/>
      <c r="F197" s="173" t="n"/>
      <c r="G197" s="173" t="n"/>
      <c r="H197" s="173" t="n"/>
      <c r="I197" s="173" t="n"/>
      <c r="J197" s="177">
        <f>SWITCH('CONFIGURAÇÃO'!$J$185,"Origem","","Marcante","","Menor","","Arma","VOLUME","Escudo","FORÇA","Uniforme","FORÇA","Item comum","","Ferramenta amaldiçoada","VOLUME","")</f>
        <v/>
      </c>
      <c r="K197" s="179" t="n"/>
      <c r="L197" s="181" t="n"/>
      <c r="M197" s="178" t="n"/>
      <c r="N197" s="178" t="n"/>
      <c r="O197" s="179" t="n"/>
      <c r="P197" s="173" t="n"/>
    </row>
    <row r="198" ht="18.75" customHeight="1">
      <c r="A198" s="173" t="n"/>
      <c r="B198" s="173" t="n"/>
      <c r="C198" s="173" t="n"/>
      <c r="D198" s="173" t="n"/>
      <c r="E198" s="173" t="n"/>
      <c r="F198" s="173" t="n"/>
      <c r="G198" s="173" t="n"/>
      <c r="H198" s="173" t="n"/>
      <c r="I198" s="173" t="n"/>
      <c r="J198" s="177">
        <f>SWITCH('CONFIGURAÇÃO'!$J$185,"Origem","","Marcante","","Menor","","Arma","ALCANCE","Escudo","VOLUME","Uniforme","VOLUME","Item comum","","Ferramenta amaldiçoada","PREÇO","")</f>
        <v/>
      </c>
      <c r="K198" s="179" t="n"/>
      <c r="L198" s="181" t="n"/>
      <c r="M198" s="178" t="n"/>
      <c r="N198" s="178" t="n"/>
      <c r="O198" s="179" t="n"/>
      <c r="P198" s="173" t="n"/>
    </row>
    <row r="199" ht="18.75" customHeight="1">
      <c r="A199" s="173" t="n"/>
      <c r="B199" s="173" t="n"/>
      <c r="C199" s="173" t="n"/>
      <c r="D199" s="173" t="n"/>
      <c r="E199" s="173" t="n"/>
      <c r="F199" s="173" t="n"/>
      <c r="G199" s="173" t="n"/>
      <c r="H199" s="173" t="n"/>
      <c r="I199" s="173" t="n"/>
      <c r="J199" s="177">
        <f>SWITCH('CONFIGURAÇÃO'!$J$185,"Origem","","Marcante","","Menor","","Arma","RECARGA","Escudo","PREÇO","Uniforme","PREÇO","Item comum","","Ferramenta amaldiçoada","","")</f>
        <v/>
      </c>
      <c r="K199" s="179" t="n"/>
      <c r="L199" s="181" t="n"/>
      <c r="M199" s="178" t="n"/>
      <c r="N199" s="178" t="n"/>
      <c r="O199" s="179" t="n"/>
      <c r="P199" s="173" t="n"/>
    </row>
    <row r="200" ht="18.75" customHeight="1">
      <c r="A200" s="173" t="n"/>
      <c r="B200" s="173" t="n"/>
      <c r="C200" s="173" t="n"/>
      <c r="D200" s="173" t="n"/>
      <c r="E200" s="173" t="n"/>
      <c r="F200" s="173" t="n"/>
      <c r="G200" s="173" t="n"/>
      <c r="H200" s="173" t="n"/>
      <c r="I200" s="173" t="n"/>
      <c r="J200" s="177">
        <f>SWITCH('CONFIGURAÇÃO'!$J$185,"Origem","","Marcante","","Menor","","Arma","PREÇO","Escudo","","Uniforme","","Item comum","","Ferramenta amaldiçoada","","")</f>
        <v/>
      </c>
      <c r="K200" s="179" t="n"/>
      <c r="L200" s="181" t="n"/>
      <c r="M200" s="178" t="n"/>
      <c r="N200" s="178" t="n"/>
      <c r="O200" s="179" t="n"/>
      <c r="P200" s="173" t="n"/>
    </row>
    <row r="201" ht="18.75" customHeight="1">
      <c r="A201" s="173" t="n"/>
      <c r="B201" s="173" t="n"/>
      <c r="C201" s="173" t="n"/>
      <c r="D201" s="173" t="n"/>
      <c r="E201" s="173" t="n"/>
      <c r="F201" s="173" t="n"/>
      <c r="G201" s="173" t="n"/>
      <c r="H201" s="173" t="n"/>
      <c r="I201" s="173" t="n"/>
      <c r="J201" s="177" t="inlineStr">
        <is>
          <t>EFEITO · DESCRIÇÃO</t>
        </is>
      </c>
      <c r="K201" s="178" t="n"/>
      <c r="L201" s="178" t="n"/>
      <c r="M201" s="178" t="n"/>
      <c r="N201" s="178" t="n"/>
      <c r="O201" s="179" t="n"/>
      <c r="P201" s="173" t="n"/>
    </row>
    <row r="202" ht="18.75" customHeight="1">
      <c r="A202" s="173" t="n"/>
      <c r="B202" s="173" t="n"/>
      <c r="C202" s="173" t="n"/>
      <c r="D202" s="173" t="n"/>
      <c r="E202" s="173" t="n"/>
      <c r="F202" s="173" t="n"/>
      <c r="G202" s="173" t="n"/>
      <c r="H202" s="173" t="n"/>
      <c r="I202" s="173" t="n"/>
      <c r="J202" s="183" t="n"/>
      <c r="K202" s="184" t="n"/>
      <c r="L202" s="184" t="n"/>
      <c r="M202" s="184" t="n"/>
      <c r="N202" s="184" t="n"/>
      <c r="O202" s="185" t="n"/>
      <c r="P202" s="173" t="n"/>
    </row>
    <row r="203" ht="18.75" customHeight="1">
      <c r="A203" s="173" t="n"/>
      <c r="B203" s="173" t="n"/>
      <c r="C203" s="173" t="n"/>
      <c r="D203" s="173" t="n"/>
      <c r="E203" s="173" t="n"/>
      <c r="F203" s="173" t="n"/>
      <c r="G203" s="173" t="n"/>
      <c r="H203" s="173" t="n"/>
      <c r="I203" s="173" t="n"/>
      <c r="J203" s="186" t="n"/>
      <c r="O203" s="187" t="n"/>
      <c r="P203" s="173" t="n"/>
    </row>
    <row r="204" ht="18.75" customHeight="1">
      <c r="A204" s="173" t="n"/>
      <c r="B204" s="173" t="n"/>
      <c r="C204" s="173" t="n"/>
      <c r="D204" s="173" t="n"/>
      <c r="E204" s="173" t="n"/>
      <c r="F204" s="173" t="n"/>
      <c r="G204" s="173" t="n"/>
      <c r="H204" s="173" t="n"/>
      <c r="I204" s="173" t="n"/>
      <c r="J204" s="186" t="n"/>
      <c r="O204" s="187" t="n"/>
      <c r="P204" s="173" t="n"/>
    </row>
    <row r="205" ht="18.75" customHeight="1">
      <c r="A205" s="173" t="n"/>
      <c r="B205" s="173" t="n"/>
      <c r="C205" s="173" t="n"/>
      <c r="D205" s="173" t="n"/>
      <c r="E205" s="173" t="n"/>
      <c r="F205" s="173" t="n"/>
      <c r="G205" s="173" t="n"/>
      <c r="H205" s="173" t="n"/>
      <c r="I205" s="173" t="n"/>
      <c r="J205" s="186" t="n"/>
      <c r="O205" s="187" t="n"/>
      <c r="P205" s="173" t="n"/>
    </row>
    <row r="206" ht="18.75" customHeight="1">
      <c r="A206" s="173" t="n"/>
      <c r="B206" s="173" t="n"/>
      <c r="C206" s="173" t="n"/>
      <c r="D206" s="173" t="n"/>
      <c r="E206" s="173" t="n"/>
      <c r="F206" s="173" t="n"/>
      <c r="G206" s="173" t="n"/>
      <c r="H206" s="173" t="n"/>
      <c r="I206" s="173" t="n"/>
      <c r="J206" s="188" t="n"/>
      <c r="K206" s="189" t="n"/>
      <c r="L206" s="189" t="n"/>
      <c r="M206" s="189" t="n"/>
      <c r="N206" s="189" t="n"/>
      <c r="O206" s="190" t="n"/>
      <c r="P206" s="173" t="n"/>
    </row>
    <row r="207" ht="18.75" customHeight="1">
      <c r="A207" s="173" t="n"/>
      <c r="B207" s="173" t="n"/>
      <c r="C207" s="173" t="n"/>
      <c r="D207" s="173" t="n"/>
      <c r="E207" s="173" t="n"/>
      <c r="F207" s="173" t="n"/>
      <c r="G207" s="173" t="n"/>
      <c r="H207" s="173" t="n"/>
      <c r="I207" s="173" t="n"/>
      <c r="J207" s="175">
        <f>IF('DADOS_CUSTOM'!$S$8="","Revise os valores ao trocar o tipo.","⚠ "&amp;'DADOS_CUSTOM'!$S$8)</f>
        <v/>
      </c>
      <c r="P207" s="173" t="n"/>
    </row>
    <row r="208" ht="18.75" customHeight="1">
      <c r="A208" s="173" t="n"/>
      <c r="B208" s="173" t="n"/>
      <c r="C208" s="173" t="n"/>
      <c r="D208" s="173" t="n"/>
      <c r="E208" s="173" t="n"/>
      <c r="F208" s="173" t="n"/>
      <c r="G208" s="173" t="n"/>
      <c r="H208" s="173" t="n"/>
      <c r="I208" s="173" t="n"/>
      <c r="P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row>
    <row r="212" ht="18.75" customHeight="1">
      <c r="A212" s="173" t="n"/>
      <c r="B212" s="173" t="n"/>
      <c r="C212" s="173" t="n"/>
      <c r="D212" s="173" t="n"/>
      <c r="E212" s="173" t="n"/>
      <c r="F212" s="173" t="n"/>
      <c r="G212" s="173" t="n"/>
      <c r="H212" s="173" t="n"/>
      <c r="I212" s="173" t="n"/>
      <c r="J212" s="176" t="inlineStr">
        <is>
          <t>CARTÃO 8 · CUSTOM</t>
        </is>
      </c>
      <c r="P212" s="173" t="n"/>
    </row>
    <row r="213" ht="18.75" customHeight="1">
      <c r="A213" s="173" t="n"/>
      <c r="B213" s="173" t="n"/>
      <c r="C213" s="173" t="n"/>
      <c r="D213" s="173" t="n"/>
      <c r="E213" s="173" t="n"/>
      <c r="F213" s="173" t="n"/>
      <c r="G213" s="173" t="n"/>
      <c r="H213" s="173" t="n"/>
      <c r="I213" s="173" t="n"/>
      <c r="J213" s="177" t="inlineStr">
        <is>
          <t>TIPO</t>
        </is>
      </c>
      <c r="K213" s="178" t="n"/>
      <c r="L213" s="178" t="n"/>
      <c r="M213" s="179" t="n"/>
      <c r="N213" s="177" t="inlineStr">
        <is>
          <t>MESTRE VIU</t>
        </is>
      </c>
      <c r="O213" s="179" t="n"/>
      <c r="P213" s="173" t="n"/>
    </row>
    <row r="214" ht="18.75" customHeight="1">
      <c r="A214" s="173" t="n"/>
      <c r="B214" s="173" t="n"/>
      <c r="C214" s="173" t="n"/>
      <c r="D214" s="173" t="n"/>
      <c r="E214" s="173" t="n"/>
      <c r="F214" s="173" t="n"/>
      <c r="G214" s="173" t="n"/>
      <c r="H214" s="173" t="n"/>
      <c r="I214" s="173" t="n"/>
      <c r="J214" s="181" t="n"/>
      <c r="K214" s="178" t="n"/>
      <c r="L214" s="178" t="n"/>
      <c r="M214" s="179" t="n"/>
      <c r="N214" s="180" t="b">
        <v>0</v>
      </c>
      <c r="O214" s="179" t="n"/>
      <c r="P214" s="173" t="n"/>
    </row>
    <row r="215" ht="18.75" customHeight="1">
      <c r="A215" s="173" t="n"/>
      <c r="B215" s="173" t="n"/>
      <c r="C215" s="173" t="n"/>
      <c r="D215" s="173" t="n"/>
      <c r="E215" s="173" t="n"/>
      <c r="F215" s="173" t="n"/>
      <c r="G215" s="173" t="n"/>
      <c r="H215" s="173" t="n"/>
      <c r="I215" s="173" t="n"/>
      <c r="J215" s="177" t="inlineStr">
        <is>
          <t>NOME</t>
        </is>
      </c>
      <c r="K215" s="178" t="n"/>
      <c r="L215" s="178" t="n"/>
      <c r="M215" s="178" t="n"/>
      <c r="N215" s="178" t="n"/>
      <c r="O215" s="179" t="n"/>
      <c r="P215" s="173" t="n"/>
    </row>
    <row r="216" ht="18.75" customHeight="1">
      <c r="A216" s="173" t="n"/>
      <c r="B216" s="173" t="n"/>
      <c r="C216" s="173" t="n"/>
      <c r="D216" s="173" t="n"/>
      <c r="E216" s="173" t="n"/>
      <c r="F216" s="173" t="n"/>
      <c r="G216" s="173" t="n"/>
      <c r="H216" s="173" t="n"/>
      <c r="I216" s="173" t="n"/>
      <c r="J216" s="181" t="n"/>
      <c r="K216" s="178" t="n"/>
      <c r="L216" s="178" t="n"/>
      <c r="M216" s="178" t="n"/>
      <c r="N216" s="178" t="n"/>
      <c r="O216" s="179" t="n"/>
      <c r="P216" s="173" t="n"/>
    </row>
    <row r="217" ht="18.75" customHeight="1">
      <c r="A217" s="173" t="n"/>
      <c r="B217" s="173" t="n"/>
      <c r="C217" s="173" t="n"/>
      <c r="D217" s="173" t="n"/>
      <c r="E217" s="173" t="n"/>
      <c r="F217" s="173" t="n"/>
      <c r="G217" s="173" t="n"/>
      <c r="H217" s="173" t="n"/>
      <c r="I217" s="173" t="n"/>
      <c r="J217" s="177">
        <f>SWITCH('CONFIGURAÇÃO'!$J$214,"Origem","PERÍCIA 1","Marcante","ORIGEM","Menor","ORIGEM","Arma","CATEGORIA","Escudo","","Uniforme","GRAU MÍNIMO","Item comum","","Ferramenta amaldiçoada","BASE","")</f>
        <v/>
      </c>
      <c r="K217" s="179" t="n"/>
      <c r="L217" s="181" t="n"/>
      <c r="M217" s="178" t="n"/>
      <c r="N217" s="178" t="n"/>
      <c r="O217" s="179" t="n"/>
      <c r="P217" s="173" t="n"/>
    </row>
    <row r="218" ht="18.75" customHeight="1">
      <c r="A218" s="173" t="n"/>
      <c r="B218" s="173" t="n"/>
      <c r="C218" s="173" t="n"/>
      <c r="D218" s="173" t="n"/>
      <c r="E218" s="173" t="n"/>
      <c r="F218" s="173" t="n"/>
      <c r="G218" s="173" t="n"/>
      <c r="H218" s="173" t="n"/>
      <c r="I218" s="173" t="n"/>
      <c r="J218" s="177">
        <f>SWITCH('CONFIGURAÇÃO'!$J$214,"Origem","PERÍCIA 2","Marcante","","Menor","EXIGE MARCANTE","Arma","MÃO","Escudo","","Uniforme","","Item comum","","Ferramenta amaldiçoada","GRAU","")</f>
        <v/>
      </c>
      <c r="K218" s="179" t="n"/>
      <c r="L218" s="181" t="n"/>
      <c r="M218" s="178" t="n"/>
      <c r="N218" s="178" t="n"/>
      <c r="O218" s="179" t="n"/>
      <c r="P218" s="173" t="n"/>
    </row>
    <row r="219" ht="18.75" customHeight="1">
      <c r="A219" s="173" t="n"/>
      <c r="B219" s="173" t="n"/>
      <c r="C219" s="173" t="n"/>
      <c r="D219" s="173" t="n"/>
      <c r="E219" s="173" t="n"/>
      <c r="F219" s="173" t="n"/>
      <c r="G219" s="173" t="n"/>
      <c r="H219" s="173" t="n"/>
      <c r="I219" s="173" t="n"/>
      <c r="J219" s="177">
        <f>SWITCH('CONFIGURAÇÃO'!$J$214,"Origem","PERÍCIA 3","Marcante","","Menor","","Arma","TIPO DE DANO","Escudo","","Uniforme","","Item comum","","Ferramenta amaldiçoada","","")</f>
        <v/>
      </c>
      <c r="K219" s="179" t="n"/>
      <c r="L219" s="181" t="n"/>
      <c r="M219" s="178" t="n"/>
      <c r="N219" s="178" t="n"/>
      <c r="O219" s="179" t="n"/>
      <c r="P219" s="173" t="n"/>
    </row>
    <row r="220" ht="18.75" customHeight="1">
      <c r="A220" s="173" t="n"/>
      <c r="B220" s="173" t="n"/>
      <c r="C220" s="173" t="n"/>
      <c r="D220" s="173" t="n"/>
      <c r="E220" s="173" t="n"/>
      <c r="F220" s="173" t="n"/>
      <c r="G220" s="173" t="n"/>
      <c r="H220" s="173" t="n"/>
      <c r="I220" s="173" t="n"/>
      <c r="J220" s="177">
        <f>SWITCH('CONFIGURAÇÃO'!$J$214,"Origem","PERÍCIA 4","Marcante","","Menor","","Arma","PROPRIEDADE 1","Escudo","","Uniforme","","Item comum","","Ferramenta amaldiçoada","","")</f>
        <v/>
      </c>
      <c r="K220" s="179" t="n"/>
      <c r="L220" s="181" t="n"/>
      <c r="M220" s="178" t="n"/>
      <c r="N220" s="178" t="n"/>
      <c r="O220" s="179" t="n"/>
      <c r="P220" s="173" t="n"/>
    </row>
    <row r="221" ht="18.75" customHeight="1">
      <c r="A221" s="173" t="n"/>
      <c r="B221" s="173" t="n"/>
      <c r="C221" s="173" t="n"/>
      <c r="D221" s="173" t="n"/>
      <c r="E221" s="173" t="n"/>
      <c r="F221" s="173" t="n"/>
      <c r="G221" s="173" t="n"/>
      <c r="H221" s="173" t="n"/>
      <c r="I221" s="173" t="n"/>
      <c r="J221" s="177">
        <f>SWITCH('CONFIGURAÇÃO'!$J$214,"Origem","ROTA","Marcante","","Menor","","Arma","PROPRIEDADE 2","Escudo","","Uniforme","","Item comum","","Ferramenta amaldiçoada","","")</f>
        <v/>
      </c>
      <c r="K221" s="179" t="n"/>
      <c r="L221" s="181" t="n"/>
      <c r="M221" s="178" t="n"/>
      <c r="N221" s="178" t="n"/>
      <c r="O221" s="179" t="n"/>
      <c r="P221" s="173" t="n"/>
    </row>
    <row r="222" ht="18.75" customHeight="1">
      <c r="A222" s="173" t="n"/>
      <c r="B222" s="173" t="n"/>
      <c r="C222" s="173" t="n"/>
      <c r="D222" s="173" t="n"/>
      <c r="E222" s="173" t="n"/>
      <c r="F222" s="173" t="n"/>
      <c r="G222" s="173" t="n"/>
      <c r="H222" s="173" t="n"/>
      <c r="I222" s="173" t="n"/>
      <c r="J222" s="177">
        <f>SWITCH('CONFIGURAÇÃO'!$J$214,"Origem","BASE DO LIVRO","Marcante","","Menor","","Arma","PROPRIEDADE 3","Escudo","","Uniforme","","Item comum","","Ferramenta amaldiçoada","","")</f>
        <v/>
      </c>
      <c r="K222" s="179" t="n"/>
      <c r="L222" s="181" t="n"/>
      <c r="M222" s="178" t="n"/>
      <c r="N222" s="178" t="n"/>
      <c r="O222" s="179" t="n"/>
      <c r="P222" s="173" t="n"/>
    </row>
    <row r="223" ht="18.75" customHeight="1">
      <c r="A223" s="173" t="n"/>
      <c r="B223" s="173" t="n"/>
      <c r="C223" s="173" t="n"/>
      <c r="D223" s="173" t="n"/>
      <c r="E223" s="173" t="n"/>
      <c r="F223" s="173" t="n"/>
      <c r="G223" s="173" t="n"/>
      <c r="H223" s="173" t="n"/>
      <c r="I223" s="173" t="n"/>
      <c r="J223" s="177">
        <f>SWITCH('CONFIGURAÇÃO'!$J$214,"Origem","OFÍCIO","Marcante","","Menor","","Arma","PROPRIEDADE 4","Escudo","","Uniforme","","Item comum","","Ferramenta amaldiçoada","","")</f>
        <v/>
      </c>
      <c r="K223" s="179" t="n"/>
      <c r="L223" s="181" t="n"/>
      <c r="M223" s="178" t="n"/>
      <c r="N223" s="178" t="n"/>
      <c r="O223" s="179" t="n"/>
      <c r="P223" s="173" t="n"/>
    </row>
    <row r="224" ht="18.75" customHeight="1">
      <c r="A224" s="173" t="n"/>
      <c r="B224" s="173" t="n"/>
      <c r="C224" s="173" t="n"/>
      <c r="D224" s="173" t="n"/>
      <c r="E224" s="173" t="n"/>
      <c r="F224" s="173" t="n"/>
      <c r="G224" s="173" t="n"/>
      <c r="H224" s="173" t="n"/>
      <c r="I224" s="173" t="n"/>
      <c r="J224" s="177">
        <f>SWITCH('CONFIGURAÇÃO'!$J$214,"Origem","TALENTO CE 4","Marcante","FREQUÊNCIA","Menor","FREQUÊNCIA","Arma","DADO","Escudo","PROTEÇÃO","Uniforme","PROTEÇÃO","Item comum","VOLUME","Ferramenta amaldiçoada","ESTIGMA","")</f>
        <v/>
      </c>
      <c r="K224" s="179" t="n"/>
      <c r="L224" s="181" t="n"/>
      <c r="M224" s="178" t="n"/>
      <c r="N224" s="178" t="n"/>
      <c r="O224" s="179" t="n"/>
      <c r="P224" s="173" t="n"/>
    </row>
    <row r="225" ht="18.75" customHeight="1">
      <c r="A225" s="173" t="n"/>
      <c r="B225" s="173" t="n"/>
      <c r="C225" s="173" t="n"/>
      <c r="D225" s="173" t="n"/>
      <c r="E225" s="173" t="n"/>
      <c r="F225" s="173" t="n"/>
      <c r="G225" s="173" t="n"/>
      <c r="H225" s="173" t="n"/>
      <c r="I225" s="173" t="n"/>
      <c r="J225" s="177">
        <f>SWITCH('CONFIGURAÇÃO'!$J$214,"Origem","","Marcante","","Menor","","Arma","FORÇA","Escudo","TETO DE DESTREZA","Uniforme","TETO DE DESTREZA","Item comum","PREÇO","Ferramenta amaldiçoada","DESGASTE","")</f>
        <v/>
      </c>
      <c r="K225" s="179" t="n"/>
      <c r="L225" s="181" t="n"/>
      <c r="M225" s="178" t="n"/>
      <c r="N225" s="178" t="n"/>
      <c r="O225" s="179" t="n"/>
      <c r="P225" s="173" t="n"/>
    </row>
    <row r="226" ht="18.75" customHeight="1">
      <c r="A226" s="173" t="n"/>
      <c r="B226" s="173" t="n"/>
      <c r="C226" s="173" t="n"/>
      <c r="D226" s="173" t="n"/>
      <c r="E226" s="173" t="n"/>
      <c r="F226" s="173" t="n"/>
      <c r="G226" s="173" t="n"/>
      <c r="H226" s="173" t="n"/>
      <c r="I226" s="173" t="n"/>
      <c r="J226" s="177">
        <f>SWITCH('CONFIGURAÇÃO'!$J$214,"Origem","","Marcante","","Menor","","Arma","VOLUME","Escudo","FORÇA","Uniforme","FORÇA","Item comum","","Ferramenta amaldiçoada","VOLUME","")</f>
        <v/>
      </c>
      <c r="K226" s="179" t="n"/>
      <c r="L226" s="181" t="n"/>
      <c r="M226" s="178" t="n"/>
      <c r="N226" s="178" t="n"/>
      <c r="O226" s="179" t="n"/>
      <c r="P226" s="173" t="n"/>
    </row>
    <row r="227" ht="18.75" customHeight="1">
      <c r="A227" s="173" t="n"/>
      <c r="B227" s="173" t="n"/>
      <c r="C227" s="173" t="n"/>
      <c r="D227" s="173" t="n"/>
      <c r="E227" s="173" t="n"/>
      <c r="F227" s="173" t="n"/>
      <c r="G227" s="173" t="n"/>
      <c r="H227" s="173" t="n"/>
      <c r="I227" s="173" t="n"/>
      <c r="J227" s="177">
        <f>SWITCH('CONFIGURAÇÃO'!$J$214,"Origem","","Marcante","","Menor","","Arma","ALCANCE","Escudo","VOLUME","Uniforme","VOLUME","Item comum","","Ferramenta amaldiçoada","PREÇO","")</f>
        <v/>
      </c>
      <c r="K227" s="179" t="n"/>
      <c r="L227" s="181" t="n"/>
      <c r="M227" s="178" t="n"/>
      <c r="N227" s="178" t="n"/>
      <c r="O227" s="179" t="n"/>
      <c r="P227" s="173" t="n"/>
    </row>
    <row r="228" ht="18.75" customHeight="1">
      <c r="A228" s="173" t="n"/>
      <c r="B228" s="173" t="n"/>
      <c r="C228" s="173" t="n"/>
      <c r="D228" s="173" t="n"/>
      <c r="E228" s="173" t="n"/>
      <c r="F228" s="173" t="n"/>
      <c r="G228" s="173" t="n"/>
      <c r="H228" s="173" t="n"/>
      <c r="I228" s="173" t="n"/>
      <c r="J228" s="177">
        <f>SWITCH('CONFIGURAÇÃO'!$J$214,"Origem","","Marcante","","Menor","","Arma","RECARGA","Escudo","PREÇO","Uniforme","PREÇO","Item comum","","Ferramenta amaldiçoada","","")</f>
        <v/>
      </c>
      <c r="K228" s="179" t="n"/>
      <c r="L228" s="181" t="n"/>
      <c r="M228" s="178" t="n"/>
      <c r="N228" s="178" t="n"/>
      <c r="O228" s="179" t="n"/>
      <c r="P228" s="173" t="n"/>
    </row>
    <row r="229" ht="18.75" customHeight="1">
      <c r="A229" s="173" t="n"/>
      <c r="B229" s="173" t="n"/>
      <c r="C229" s="173" t="n"/>
      <c r="D229" s="173" t="n"/>
      <c r="E229" s="173" t="n"/>
      <c r="F229" s="173" t="n"/>
      <c r="G229" s="173" t="n"/>
      <c r="H229" s="173" t="n"/>
      <c r="I229" s="173" t="n"/>
      <c r="J229" s="177">
        <f>SWITCH('CONFIGURAÇÃO'!$J$214,"Origem","","Marcante","","Menor","","Arma","PREÇO","Escudo","","Uniforme","","Item comum","","Ferramenta amaldiçoada","","")</f>
        <v/>
      </c>
      <c r="K229" s="179" t="n"/>
      <c r="L229" s="181" t="n"/>
      <c r="M229" s="178" t="n"/>
      <c r="N229" s="178" t="n"/>
      <c r="O229" s="179" t="n"/>
      <c r="P229" s="173" t="n"/>
    </row>
    <row r="230" ht="18.75" customHeight="1">
      <c r="A230" s="173" t="n"/>
      <c r="B230" s="173" t="n"/>
      <c r="C230" s="173" t="n"/>
      <c r="D230" s="173" t="n"/>
      <c r="E230" s="173" t="n"/>
      <c r="F230" s="173" t="n"/>
      <c r="G230" s="173" t="n"/>
      <c r="H230" s="173" t="n"/>
      <c r="I230" s="173" t="n"/>
      <c r="J230" s="177" t="inlineStr">
        <is>
          <t>EFEITO · DESCRIÇÃO</t>
        </is>
      </c>
      <c r="K230" s="178" t="n"/>
      <c r="L230" s="178" t="n"/>
      <c r="M230" s="178" t="n"/>
      <c r="N230" s="178" t="n"/>
      <c r="O230" s="179" t="n"/>
      <c r="P230" s="173" t="n"/>
    </row>
    <row r="231" ht="18.75" customHeight="1">
      <c r="A231" s="173" t="n"/>
      <c r="B231" s="173" t="n"/>
      <c r="C231" s="173" t="n"/>
      <c r="D231" s="173" t="n"/>
      <c r="E231" s="173" t="n"/>
      <c r="F231" s="173" t="n"/>
      <c r="G231" s="173" t="n"/>
      <c r="H231" s="173" t="n"/>
      <c r="I231" s="173" t="n"/>
      <c r="J231" s="183" t="n"/>
      <c r="K231" s="184" t="n"/>
      <c r="L231" s="184" t="n"/>
      <c r="M231" s="184" t="n"/>
      <c r="N231" s="184" t="n"/>
      <c r="O231" s="185" t="n"/>
      <c r="P231" s="173" t="n"/>
    </row>
    <row r="232" ht="18.75" customHeight="1">
      <c r="A232" s="173" t="n"/>
      <c r="B232" s="173" t="n"/>
      <c r="C232" s="173" t="n"/>
      <c r="D232" s="173" t="n"/>
      <c r="E232" s="173" t="n"/>
      <c r="F232" s="173" t="n"/>
      <c r="G232" s="173" t="n"/>
      <c r="H232" s="173" t="n"/>
      <c r="I232" s="173" t="n"/>
      <c r="J232" s="186" t="n"/>
      <c r="O232" s="187" t="n"/>
      <c r="P232" s="173" t="n"/>
    </row>
    <row r="233" ht="18.75" customHeight="1">
      <c r="A233" s="173" t="n"/>
      <c r="B233" s="173" t="n"/>
      <c r="C233" s="173" t="n"/>
      <c r="D233" s="173" t="n"/>
      <c r="E233" s="173" t="n"/>
      <c r="F233" s="173" t="n"/>
      <c r="G233" s="173" t="n"/>
      <c r="H233" s="173" t="n"/>
      <c r="I233" s="173" t="n"/>
      <c r="J233" s="186" t="n"/>
      <c r="O233" s="187" t="n"/>
      <c r="P233" s="173" t="n"/>
    </row>
    <row r="234" ht="18.75" customHeight="1">
      <c r="A234" s="173" t="n"/>
      <c r="B234" s="173" t="n"/>
      <c r="C234" s="173" t="n"/>
      <c r="D234" s="173" t="n"/>
      <c r="E234" s="173" t="n"/>
      <c r="F234" s="173" t="n"/>
      <c r="G234" s="173" t="n"/>
      <c r="H234" s="173" t="n"/>
      <c r="I234" s="173" t="n"/>
      <c r="J234" s="186" t="n"/>
      <c r="O234" s="187" t="n"/>
      <c r="P234" s="173" t="n"/>
    </row>
    <row r="235" ht="18.75" customHeight="1">
      <c r="A235" s="173" t="n"/>
      <c r="B235" s="173" t="n"/>
      <c r="C235" s="173" t="n"/>
      <c r="D235" s="173" t="n"/>
      <c r="E235" s="173" t="n"/>
      <c r="F235" s="173" t="n"/>
      <c r="G235" s="173" t="n"/>
      <c r="H235" s="173" t="n"/>
      <c r="I235" s="173" t="n"/>
      <c r="J235" s="188" t="n"/>
      <c r="K235" s="189" t="n"/>
      <c r="L235" s="189" t="n"/>
      <c r="M235" s="189" t="n"/>
      <c r="N235" s="189" t="n"/>
      <c r="O235" s="190" t="n"/>
      <c r="P235" s="173" t="n"/>
    </row>
    <row r="236" ht="18.75" customHeight="1">
      <c r="A236" s="173" t="n"/>
      <c r="B236" s="173" t="n"/>
      <c r="C236" s="173" t="n"/>
      <c r="D236" s="173" t="n"/>
      <c r="E236" s="173" t="n"/>
      <c r="F236" s="173" t="n"/>
      <c r="G236" s="173" t="n"/>
      <c r="H236" s="173" t="n"/>
      <c r="I236" s="173" t="n"/>
      <c r="J236" s="175">
        <f>IF('DADOS_CUSTOM'!$S$9="","Revise os valores ao trocar o tipo.","⚠ "&amp;'DADOS_CUSTOM'!$S$9)</f>
        <v/>
      </c>
      <c r="P236" s="173" t="n"/>
    </row>
    <row r="237" ht="18.75" customHeight="1">
      <c r="A237" s="173" t="n"/>
      <c r="B237" s="173" t="n"/>
      <c r="C237" s="173" t="n"/>
      <c r="D237" s="173" t="n"/>
      <c r="E237" s="173" t="n"/>
      <c r="F237" s="173" t="n"/>
      <c r="G237" s="173" t="n"/>
      <c r="H237" s="173" t="n"/>
      <c r="I237" s="173" t="n"/>
      <c r="P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row>
    <row r="241" ht="18.75" customHeight="1">
      <c r="A241" s="173" t="n"/>
      <c r="B241" s="173" t="n"/>
      <c r="C241" s="173" t="n"/>
      <c r="D241" s="173" t="n"/>
      <c r="E241" s="173" t="n"/>
      <c r="F241" s="173" t="n"/>
      <c r="G241" s="173" t="n"/>
      <c r="H241" s="173" t="n"/>
      <c r="I241" s="173" t="n"/>
      <c r="J241" s="176" t="inlineStr">
        <is>
          <t>CARTÃO 9 · CUSTOM</t>
        </is>
      </c>
      <c r="P241" s="173" t="n"/>
    </row>
    <row r="242" ht="18.75" customHeight="1">
      <c r="A242" s="173" t="n"/>
      <c r="B242" s="173" t="n"/>
      <c r="C242" s="173" t="n"/>
      <c r="D242" s="173" t="n"/>
      <c r="E242" s="173" t="n"/>
      <c r="F242" s="173" t="n"/>
      <c r="G242" s="173" t="n"/>
      <c r="H242" s="173" t="n"/>
      <c r="I242" s="173" t="n"/>
      <c r="J242" s="177" t="inlineStr">
        <is>
          <t>TIPO</t>
        </is>
      </c>
      <c r="K242" s="178" t="n"/>
      <c r="L242" s="178" t="n"/>
      <c r="M242" s="179" t="n"/>
      <c r="N242" s="177" t="inlineStr">
        <is>
          <t>MESTRE VIU</t>
        </is>
      </c>
      <c r="O242" s="179" t="n"/>
      <c r="P242" s="173" t="n"/>
    </row>
    <row r="243" ht="18.75" customHeight="1">
      <c r="A243" s="173" t="n"/>
      <c r="B243" s="173" t="n"/>
      <c r="C243" s="173" t="n"/>
      <c r="D243" s="173" t="n"/>
      <c r="E243" s="173" t="n"/>
      <c r="F243" s="173" t="n"/>
      <c r="G243" s="173" t="n"/>
      <c r="H243" s="173" t="n"/>
      <c r="I243" s="173" t="n"/>
      <c r="J243" s="181" t="n"/>
      <c r="K243" s="178" t="n"/>
      <c r="L243" s="178" t="n"/>
      <c r="M243" s="179" t="n"/>
      <c r="N243" s="180" t="b">
        <v>0</v>
      </c>
      <c r="O243" s="179" t="n"/>
      <c r="P243" s="173" t="n"/>
    </row>
    <row r="244" ht="18.75" customHeight="1">
      <c r="A244" s="173" t="n"/>
      <c r="B244" s="173" t="n"/>
      <c r="C244" s="173" t="n"/>
      <c r="D244" s="173" t="n"/>
      <c r="E244" s="173" t="n"/>
      <c r="F244" s="173" t="n"/>
      <c r="G244" s="173" t="n"/>
      <c r="H244" s="173" t="n"/>
      <c r="I244" s="173" t="n"/>
      <c r="J244" s="177" t="inlineStr">
        <is>
          <t>NOME</t>
        </is>
      </c>
      <c r="K244" s="178" t="n"/>
      <c r="L244" s="178" t="n"/>
      <c r="M244" s="178" t="n"/>
      <c r="N244" s="178" t="n"/>
      <c r="O244" s="179" t="n"/>
      <c r="P244" s="173" t="n"/>
    </row>
    <row r="245" ht="18.75" customHeight="1">
      <c r="A245" s="173" t="n"/>
      <c r="B245" s="173" t="n"/>
      <c r="C245" s="173" t="n"/>
      <c r="D245" s="173" t="n"/>
      <c r="E245" s="173" t="n"/>
      <c r="F245" s="173" t="n"/>
      <c r="G245" s="173" t="n"/>
      <c r="H245" s="173" t="n"/>
      <c r="I245" s="173" t="n"/>
      <c r="J245" s="181" t="n"/>
      <c r="K245" s="178" t="n"/>
      <c r="L245" s="178" t="n"/>
      <c r="M245" s="178" t="n"/>
      <c r="N245" s="178" t="n"/>
      <c r="O245" s="179" t="n"/>
      <c r="P245" s="173" t="n"/>
    </row>
    <row r="246" ht="18.75" customHeight="1">
      <c r="A246" s="173" t="n"/>
      <c r="B246" s="173" t="n"/>
      <c r="C246" s="173" t="n"/>
      <c r="D246" s="173" t="n"/>
      <c r="E246" s="173" t="n"/>
      <c r="F246" s="173" t="n"/>
      <c r="G246" s="173" t="n"/>
      <c r="H246" s="173" t="n"/>
      <c r="I246" s="173" t="n"/>
      <c r="J246" s="177">
        <f>SWITCH('CONFIGURAÇÃO'!$J$243,"Origem","PERÍCIA 1","Marcante","ORIGEM","Menor","ORIGEM","Arma","CATEGORIA","Escudo","","Uniforme","GRAU MÍNIMO","Item comum","","Ferramenta amaldiçoada","BASE","")</f>
        <v/>
      </c>
      <c r="K246" s="179" t="n"/>
      <c r="L246" s="181" t="n"/>
      <c r="M246" s="178" t="n"/>
      <c r="N246" s="178" t="n"/>
      <c r="O246" s="179" t="n"/>
      <c r="P246" s="173" t="n"/>
    </row>
    <row r="247" ht="18.75" customHeight="1">
      <c r="A247" s="173" t="n"/>
      <c r="B247" s="173" t="n"/>
      <c r="C247" s="173" t="n"/>
      <c r="D247" s="173" t="n"/>
      <c r="E247" s="173" t="n"/>
      <c r="F247" s="173" t="n"/>
      <c r="G247" s="173" t="n"/>
      <c r="H247" s="173" t="n"/>
      <c r="I247" s="173" t="n"/>
      <c r="J247" s="177">
        <f>SWITCH('CONFIGURAÇÃO'!$J$243,"Origem","PERÍCIA 2","Marcante","","Menor","EXIGE MARCANTE","Arma","MÃO","Escudo","","Uniforme","","Item comum","","Ferramenta amaldiçoada","GRAU","")</f>
        <v/>
      </c>
      <c r="K247" s="179" t="n"/>
      <c r="L247" s="181" t="n"/>
      <c r="M247" s="178" t="n"/>
      <c r="N247" s="178" t="n"/>
      <c r="O247" s="179" t="n"/>
      <c r="P247" s="173" t="n"/>
    </row>
    <row r="248" ht="18.75" customHeight="1">
      <c r="A248" s="173" t="n"/>
      <c r="B248" s="173" t="n"/>
      <c r="C248" s="173" t="n"/>
      <c r="D248" s="173" t="n"/>
      <c r="E248" s="173" t="n"/>
      <c r="F248" s="173" t="n"/>
      <c r="G248" s="173" t="n"/>
      <c r="H248" s="173" t="n"/>
      <c r="I248" s="173" t="n"/>
      <c r="J248" s="177">
        <f>SWITCH('CONFIGURAÇÃO'!$J$243,"Origem","PERÍCIA 3","Marcante","","Menor","","Arma","TIPO DE DANO","Escudo","","Uniforme","","Item comum","","Ferramenta amaldiçoada","","")</f>
        <v/>
      </c>
      <c r="K248" s="179" t="n"/>
      <c r="L248" s="181" t="n"/>
      <c r="M248" s="178" t="n"/>
      <c r="N248" s="178" t="n"/>
      <c r="O248" s="179" t="n"/>
      <c r="P248" s="173" t="n"/>
    </row>
    <row r="249" ht="18.75" customHeight="1">
      <c r="A249" s="173" t="n"/>
      <c r="B249" s="173" t="n"/>
      <c r="C249" s="173" t="n"/>
      <c r="D249" s="173" t="n"/>
      <c r="E249" s="173" t="n"/>
      <c r="F249" s="173" t="n"/>
      <c r="G249" s="173" t="n"/>
      <c r="H249" s="173" t="n"/>
      <c r="I249" s="173" t="n"/>
      <c r="J249" s="177">
        <f>SWITCH('CONFIGURAÇÃO'!$J$243,"Origem","PERÍCIA 4","Marcante","","Menor","","Arma","PROPRIEDADE 1","Escudo","","Uniforme","","Item comum","","Ferramenta amaldiçoada","","")</f>
        <v/>
      </c>
      <c r="K249" s="179" t="n"/>
      <c r="L249" s="181" t="n"/>
      <c r="M249" s="178" t="n"/>
      <c r="N249" s="178" t="n"/>
      <c r="O249" s="179" t="n"/>
      <c r="P249" s="173" t="n"/>
    </row>
    <row r="250" ht="18.75" customHeight="1">
      <c r="A250" s="173" t="n"/>
      <c r="B250" s="173" t="n"/>
      <c r="C250" s="173" t="n"/>
      <c r="D250" s="173" t="n"/>
      <c r="E250" s="173" t="n"/>
      <c r="F250" s="173" t="n"/>
      <c r="G250" s="173" t="n"/>
      <c r="H250" s="173" t="n"/>
      <c r="I250" s="173" t="n"/>
      <c r="J250" s="177">
        <f>SWITCH('CONFIGURAÇÃO'!$J$243,"Origem","ROTA","Marcante","","Menor","","Arma","PROPRIEDADE 2","Escudo","","Uniforme","","Item comum","","Ferramenta amaldiçoada","","")</f>
        <v/>
      </c>
      <c r="K250" s="179" t="n"/>
      <c r="L250" s="181" t="n"/>
      <c r="M250" s="178" t="n"/>
      <c r="N250" s="178" t="n"/>
      <c r="O250" s="179" t="n"/>
      <c r="P250" s="173" t="n"/>
    </row>
    <row r="251" ht="18.75" customHeight="1">
      <c r="A251" s="173" t="n"/>
      <c r="B251" s="173" t="n"/>
      <c r="C251" s="173" t="n"/>
      <c r="D251" s="173" t="n"/>
      <c r="E251" s="173" t="n"/>
      <c r="F251" s="173" t="n"/>
      <c r="G251" s="173" t="n"/>
      <c r="H251" s="173" t="n"/>
      <c r="I251" s="173" t="n"/>
      <c r="J251" s="177">
        <f>SWITCH('CONFIGURAÇÃO'!$J$243,"Origem","BASE DO LIVRO","Marcante","","Menor","","Arma","PROPRIEDADE 3","Escudo","","Uniforme","","Item comum","","Ferramenta amaldiçoada","","")</f>
        <v/>
      </c>
      <c r="K251" s="179" t="n"/>
      <c r="L251" s="181" t="n"/>
      <c r="M251" s="178" t="n"/>
      <c r="N251" s="178" t="n"/>
      <c r="O251" s="179" t="n"/>
      <c r="P251" s="173" t="n"/>
    </row>
    <row r="252" ht="18.75" customHeight="1">
      <c r="A252" s="173" t="n"/>
      <c r="B252" s="173" t="n"/>
      <c r="C252" s="173" t="n"/>
      <c r="D252" s="173" t="n"/>
      <c r="E252" s="173" t="n"/>
      <c r="F252" s="173" t="n"/>
      <c r="G252" s="173" t="n"/>
      <c r="H252" s="173" t="n"/>
      <c r="I252" s="173" t="n"/>
      <c r="J252" s="177">
        <f>SWITCH('CONFIGURAÇÃO'!$J$243,"Origem","OFÍCIO","Marcante","","Menor","","Arma","PROPRIEDADE 4","Escudo","","Uniforme","","Item comum","","Ferramenta amaldiçoada","","")</f>
        <v/>
      </c>
      <c r="K252" s="179" t="n"/>
      <c r="L252" s="181" t="n"/>
      <c r="M252" s="178" t="n"/>
      <c r="N252" s="178" t="n"/>
      <c r="O252" s="179" t="n"/>
      <c r="P252" s="173" t="n"/>
    </row>
    <row r="253" ht="18.75" customHeight="1">
      <c r="A253" s="173" t="n"/>
      <c r="B253" s="173" t="n"/>
      <c r="C253" s="173" t="n"/>
      <c r="D253" s="173" t="n"/>
      <c r="E253" s="173" t="n"/>
      <c r="F253" s="173" t="n"/>
      <c r="G253" s="173" t="n"/>
      <c r="H253" s="173" t="n"/>
      <c r="I253" s="173" t="n"/>
      <c r="J253" s="177">
        <f>SWITCH('CONFIGURAÇÃO'!$J$243,"Origem","TALENTO CE 4","Marcante","FREQUÊNCIA","Menor","FREQUÊNCIA","Arma","DADO","Escudo","PROTEÇÃO","Uniforme","PROTEÇÃO","Item comum","VOLUME","Ferramenta amaldiçoada","ESTIGMA","")</f>
        <v/>
      </c>
      <c r="K253" s="179" t="n"/>
      <c r="L253" s="181" t="n"/>
      <c r="M253" s="178" t="n"/>
      <c r="N253" s="178" t="n"/>
      <c r="O253" s="179" t="n"/>
      <c r="P253" s="173" t="n"/>
    </row>
    <row r="254" ht="18.75" customHeight="1">
      <c r="A254" s="173" t="n"/>
      <c r="B254" s="173" t="n"/>
      <c r="C254" s="173" t="n"/>
      <c r="D254" s="173" t="n"/>
      <c r="E254" s="173" t="n"/>
      <c r="F254" s="173" t="n"/>
      <c r="G254" s="173" t="n"/>
      <c r="H254" s="173" t="n"/>
      <c r="I254" s="173" t="n"/>
      <c r="J254" s="177">
        <f>SWITCH('CONFIGURAÇÃO'!$J$243,"Origem","","Marcante","","Menor","","Arma","FORÇA","Escudo","TETO DE DESTREZA","Uniforme","TETO DE DESTREZA","Item comum","PREÇO","Ferramenta amaldiçoada","DESGASTE","")</f>
        <v/>
      </c>
      <c r="K254" s="179" t="n"/>
      <c r="L254" s="181" t="n"/>
      <c r="M254" s="178" t="n"/>
      <c r="N254" s="178" t="n"/>
      <c r="O254" s="179" t="n"/>
      <c r="P254" s="173" t="n"/>
    </row>
    <row r="255" ht="18.75" customHeight="1">
      <c r="A255" s="173" t="n"/>
      <c r="B255" s="173" t="n"/>
      <c r="C255" s="173" t="n"/>
      <c r="D255" s="173" t="n"/>
      <c r="E255" s="173" t="n"/>
      <c r="F255" s="173" t="n"/>
      <c r="G255" s="173" t="n"/>
      <c r="H255" s="173" t="n"/>
      <c r="I255" s="173" t="n"/>
      <c r="J255" s="177">
        <f>SWITCH('CONFIGURAÇÃO'!$J$243,"Origem","","Marcante","","Menor","","Arma","VOLUME","Escudo","FORÇA","Uniforme","FORÇA","Item comum","","Ferramenta amaldiçoada","VOLUME","")</f>
        <v/>
      </c>
      <c r="K255" s="179" t="n"/>
      <c r="L255" s="181" t="n"/>
      <c r="M255" s="178" t="n"/>
      <c r="N255" s="178" t="n"/>
      <c r="O255" s="179" t="n"/>
      <c r="P255" s="173" t="n"/>
    </row>
    <row r="256" ht="18.75" customHeight="1">
      <c r="A256" s="173" t="n"/>
      <c r="B256" s="173" t="n"/>
      <c r="C256" s="173" t="n"/>
      <c r="D256" s="173" t="n"/>
      <c r="E256" s="173" t="n"/>
      <c r="F256" s="173" t="n"/>
      <c r="G256" s="173" t="n"/>
      <c r="H256" s="173" t="n"/>
      <c r="I256" s="173" t="n"/>
      <c r="J256" s="177">
        <f>SWITCH('CONFIGURAÇÃO'!$J$243,"Origem","","Marcante","","Menor","","Arma","ALCANCE","Escudo","VOLUME","Uniforme","VOLUME","Item comum","","Ferramenta amaldiçoada","PREÇO","")</f>
        <v/>
      </c>
      <c r="K256" s="179" t="n"/>
      <c r="L256" s="181" t="n"/>
      <c r="M256" s="178" t="n"/>
      <c r="N256" s="178" t="n"/>
      <c r="O256" s="179" t="n"/>
      <c r="P256" s="173" t="n"/>
    </row>
    <row r="257" ht="18.75" customHeight="1">
      <c r="A257" s="173" t="n"/>
      <c r="B257" s="173" t="n"/>
      <c r="C257" s="173" t="n"/>
      <c r="D257" s="173" t="n"/>
      <c r="E257" s="173" t="n"/>
      <c r="F257" s="173" t="n"/>
      <c r="G257" s="173" t="n"/>
      <c r="H257" s="173" t="n"/>
      <c r="I257" s="173" t="n"/>
      <c r="J257" s="177">
        <f>SWITCH('CONFIGURAÇÃO'!$J$243,"Origem","","Marcante","","Menor","","Arma","RECARGA","Escudo","PREÇO","Uniforme","PREÇO","Item comum","","Ferramenta amaldiçoada","","")</f>
        <v/>
      </c>
      <c r="K257" s="179" t="n"/>
      <c r="L257" s="181" t="n"/>
      <c r="M257" s="178" t="n"/>
      <c r="N257" s="178" t="n"/>
      <c r="O257" s="179" t="n"/>
      <c r="P257" s="173" t="n"/>
    </row>
    <row r="258" ht="18.75" customHeight="1">
      <c r="A258" s="173" t="n"/>
      <c r="B258" s="173" t="n"/>
      <c r="C258" s="173" t="n"/>
      <c r="D258" s="173" t="n"/>
      <c r="E258" s="173" t="n"/>
      <c r="F258" s="173" t="n"/>
      <c r="G258" s="173" t="n"/>
      <c r="H258" s="173" t="n"/>
      <c r="I258" s="173" t="n"/>
      <c r="J258" s="177">
        <f>SWITCH('CONFIGURAÇÃO'!$J$243,"Origem","","Marcante","","Menor","","Arma","PREÇO","Escudo","","Uniforme","","Item comum","","Ferramenta amaldiçoada","","")</f>
        <v/>
      </c>
      <c r="K258" s="179" t="n"/>
      <c r="L258" s="181" t="n"/>
      <c r="M258" s="178" t="n"/>
      <c r="N258" s="178" t="n"/>
      <c r="O258" s="179" t="n"/>
      <c r="P258" s="173" t="n"/>
    </row>
    <row r="259" ht="18.75" customHeight="1">
      <c r="A259" s="173" t="n"/>
      <c r="B259" s="173" t="n"/>
      <c r="C259" s="173" t="n"/>
      <c r="D259" s="173" t="n"/>
      <c r="E259" s="173" t="n"/>
      <c r="F259" s="173" t="n"/>
      <c r="G259" s="173" t="n"/>
      <c r="H259" s="173" t="n"/>
      <c r="I259" s="173" t="n"/>
      <c r="J259" s="177" t="inlineStr">
        <is>
          <t>EFEITO · DESCRIÇÃO</t>
        </is>
      </c>
      <c r="K259" s="178" t="n"/>
      <c r="L259" s="178" t="n"/>
      <c r="M259" s="178" t="n"/>
      <c r="N259" s="178" t="n"/>
      <c r="O259" s="179" t="n"/>
      <c r="P259" s="173" t="n"/>
    </row>
    <row r="260" ht="18.75" customHeight="1">
      <c r="A260" s="173" t="n"/>
      <c r="B260" s="173" t="n"/>
      <c r="C260" s="173" t="n"/>
      <c r="D260" s="173" t="n"/>
      <c r="E260" s="173" t="n"/>
      <c r="F260" s="173" t="n"/>
      <c r="G260" s="173" t="n"/>
      <c r="H260" s="173" t="n"/>
      <c r="I260" s="173" t="n"/>
      <c r="J260" s="183" t="n"/>
      <c r="K260" s="184" t="n"/>
      <c r="L260" s="184" t="n"/>
      <c r="M260" s="184" t="n"/>
      <c r="N260" s="184" t="n"/>
      <c r="O260" s="185" t="n"/>
      <c r="P260" s="173" t="n"/>
    </row>
    <row r="261" ht="18.75" customHeight="1">
      <c r="A261" s="173" t="n"/>
      <c r="B261" s="173" t="n"/>
      <c r="C261" s="173" t="n"/>
      <c r="D261" s="173" t="n"/>
      <c r="E261" s="173" t="n"/>
      <c r="F261" s="173" t="n"/>
      <c r="G261" s="173" t="n"/>
      <c r="H261" s="173" t="n"/>
      <c r="I261" s="173" t="n"/>
      <c r="J261" s="186" t="n"/>
      <c r="O261" s="187" t="n"/>
      <c r="P261" s="173" t="n"/>
    </row>
    <row r="262" ht="18.75" customHeight="1">
      <c r="A262" s="173" t="n"/>
      <c r="B262" s="173" t="n"/>
      <c r="C262" s="173" t="n"/>
      <c r="D262" s="173" t="n"/>
      <c r="E262" s="173" t="n"/>
      <c r="F262" s="173" t="n"/>
      <c r="G262" s="173" t="n"/>
      <c r="H262" s="173" t="n"/>
      <c r="I262" s="173" t="n"/>
      <c r="J262" s="186" t="n"/>
      <c r="O262" s="187" t="n"/>
      <c r="P262" s="173" t="n"/>
    </row>
    <row r="263" ht="18.75" customHeight="1">
      <c r="A263" s="173" t="n"/>
      <c r="B263" s="173" t="n"/>
      <c r="C263" s="173" t="n"/>
      <c r="D263" s="173" t="n"/>
      <c r="E263" s="173" t="n"/>
      <c r="F263" s="173" t="n"/>
      <c r="G263" s="173" t="n"/>
      <c r="H263" s="173" t="n"/>
      <c r="I263" s="173" t="n"/>
      <c r="J263" s="186" t="n"/>
      <c r="O263" s="187" t="n"/>
      <c r="P263" s="173" t="n"/>
    </row>
    <row r="264" ht="18.75" customHeight="1">
      <c r="A264" s="173" t="n"/>
      <c r="B264" s="173" t="n"/>
      <c r="C264" s="173" t="n"/>
      <c r="D264" s="173" t="n"/>
      <c r="E264" s="173" t="n"/>
      <c r="F264" s="173" t="n"/>
      <c r="G264" s="173" t="n"/>
      <c r="H264" s="173" t="n"/>
      <c r="I264" s="173" t="n"/>
      <c r="J264" s="188" t="n"/>
      <c r="K264" s="189" t="n"/>
      <c r="L264" s="189" t="n"/>
      <c r="M264" s="189" t="n"/>
      <c r="N264" s="189" t="n"/>
      <c r="O264" s="190" t="n"/>
      <c r="P264" s="173" t="n"/>
    </row>
    <row r="265" ht="18.75" customHeight="1">
      <c r="A265" s="173" t="n"/>
      <c r="B265" s="173" t="n"/>
      <c r="C265" s="173" t="n"/>
      <c r="D265" s="173" t="n"/>
      <c r="E265" s="173" t="n"/>
      <c r="F265" s="173" t="n"/>
      <c r="G265" s="173" t="n"/>
      <c r="H265" s="173" t="n"/>
      <c r="I265" s="173" t="n"/>
      <c r="J265" s="175">
        <f>IF('DADOS_CUSTOM'!$S$10="","Revise os valores ao trocar o tipo.","⚠ "&amp;'DADOS_CUSTOM'!$S$10)</f>
        <v/>
      </c>
      <c r="P265" s="173" t="n"/>
    </row>
    <row r="266" ht="18.75" customHeight="1">
      <c r="A266" s="173" t="n"/>
      <c r="B266" s="173" t="n"/>
      <c r="C266" s="173" t="n"/>
      <c r="D266" s="173" t="n"/>
      <c r="E266" s="173" t="n"/>
      <c r="F266" s="173" t="n"/>
      <c r="G266" s="173" t="n"/>
      <c r="H266" s="173" t="n"/>
      <c r="I266" s="173" t="n"/>
      <c r="P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row>
    <row r="270" ht="18.75" customHeight="1">
      <c r="A270" s="173" t="n"/>
      <c r="B270" s="173" t="n"/>
      <c r="C270" s="173" t="n"/>
      <c r="D270" s="173" t="n"/>
      <c r="E270" s="173" t="n"/>
      <c r="F270" s="173" t="n"/>
      <c r="G270" s="173" t="n"/>
      <c r="H270" s="173" t="n"/>
      <c r="I270" s="173" t="n"/>
      <c r="J270" s="176" t="inlineStr">
        <is>
          <t>CARTÃO 10 · CUSTOM</t>
        </is>
      </c>
      <c r="P270" s="173" t="n"/>
    </row>
    <row r="271" ht="18.75" customHeight="1">
      <c r="A271" s="173" t="n"/>
      <c r="B271" s="173" t="n"/>
      <c r="C271" s="173" t="n"/>
      <c r="D271" s="173" t="n"/>
      <c r="E271" s="173" t="n"/>
      <c r="F271" s="173" t="n"/>
      <c r="G271" s="173" t="n"/>
      <c r="H271" s="173" t="n"/>
      <c r="I271" s="173" t="n"/>
      <c r="J271" s="177" t="inlineStr">
        <is>
          <t>TIPO</t>
        </is>
      </c>
      <c r="K271" s="178" t="n"/>
      <c r="L271" s="178" t="n"/>
      <c r="M271" s="179" t="n"/>
      <c r="N271" s="177" t="inlineStr">
        <is>
          <t>MESTRE VIU</t>
        </is>
      </c>
      <c r="O271" s="179" t="n"/>
      <c r="P271" s="173" t="n"/>
    </row>
    <row r="272" ht="18.75" customHeight="1">
      <c r="A272" s="173" t="n"/>
      <c r="B272" s="173" t="n"/>
      <c r="C272" s="173" t="n"/>
      <c r="D272" s="173" t="n"/>
      <c r="E272" s="173" t="n"/>
      <c r="F272" s="173" t="n"/>
      <c r="G272" s="173" t="n"/>
      <c r="H272" s="173" t="n"/>
      <c r="I272" s="173" t="n"/>
      <c r="J272" s="181" t="n"/>
      <c r="K272" s="178" t="n"/>
      <c r="L272" s="178" t="n"/>
      <c r="M272" s="179" t="n"/>
      <c r="N272" s="180" t="b">
        <v>0</v>
      </c>
      <c r="O272" s="179" t="n"/>
      <c r="P272" s="173" t="n"/>
    </row>
    <row r="273" ht="18.75" customHeight="1">
      <c r="A273" s="173" t="n"/>
      <c r="B273" s="173" t="n"/>
      <c r="C273" s="173" t="n"/>
      <c r="D273" s="173" t="n"/>
      <c r="E273" s="173" t="n"/>
      <c r="F273" s="173" t="n"/>
      <c r="G273" s="173" t="n"/>
      <c r="H273" s="173" t="n"/>
      <c r="I273" s="173" t="n"/>
      <c r="J273" s="177" t="inlineStr">
        <is>
          <t>NOME</t>
        </is>
      </c>
      <c r="K273" s="178" t="n"/>
      <c r="L273" s="178" t="n"/>
      <c r="M273" s="178" t="n"/>
      <c r="N273" s="178" t="n"/>
      <c r="O273" s="179" t="n"/>
      <c r="P273" s="173" t="n"/>
    </row>
    <row r="274" ht="18.75" customHeight="1">
      <c r="A274" s="173" t="n"/>
      <c r="B274" s="173" t="n"/>
      <c r="C274" s="173" t="n"/>
      <c r="D274" s="173" t="n"/>
      <c r="E274" s="173" t="n"/>
      <c r="F274" s="173" t="n"/>
      <c r="G274" s="173" t="n"/>
      <c r="H274" s="173" t="n"/>
      <c r="I274" s="173" t="n"/>
      <c r="J274" s="181" t="n"/>
      <c r="K274" s="178" t="n"/>
      <c r="L274" s="178" t="n"/>
      <c r="M274" s="178" t="n"/>
      <c r="N274" s="178" t="n"/>
      <c r="O274" s="179" t="n"/>
      <c r="P274" s="173" t="n"/>
    </row>
    <row r="275" ht="18.75" customHeight="1">
      <c r="A275" s="173" t="n"/>
      <c r="B275" s="173" t="n"/>
      <c r="C275" s="173" t="n"/>
      <c r="D275" s="173" t="n"/>
      <c r="E275" s="173" t="n"/>
      <c r="F275" s="173" t="n"/>
      <c r="G275" s="173" t="n"/>
      <c r="H275" s="173" t="n"/>
      <c r="I275" s="173" t="n"/>
      <c r="J275" s="177">
        <f>SWITCH('CONFIGURAÇÃO'!$J$272,"Origem","PERÍCIA 1","Marcante","ORIGEM","Menor","ORIGEM","Arma","CATEGORIA","Escudo","","Uniforme","GRAU MÍNIMO","Item comum","","Ferramenta amaldiçoada","BASE","")</f>
        <v/>
      </c>
      <c r="K275" s="179" t="n"/>
      <c r="L275" s="181" t="n"/>
      <c r="M275" s="178" t="n"/>
      <c r="N275" s="178" t="n"/>
      <c r="O275" s="179" t="n"/>
      <c r="P275" s="173" t="n"/>
    </row>
    <row r="276" ht="18.75" customHeight="1">
      <c r="A276" s="173" t="n"/>
      <c r="B276" s="173" t="n"/>
      <c r="C276" s="173" t="n"/>
      <c r="D276" s="173" t="n"/>
      <c r="E276" s="173" t="n"/>
      <c r="F276" s="173" t="n"/>
      <c r="G276" s="173" t="n"/>
      <c r="H276" s="173" t="n"/>
      <c r="I276" s="173" t="n"/>
      <c r="J276" s="177">
        <f>SWITCH('CONFIGURAÇÃO'!$J$272,"Origem","PERÍCIA 2","Marcante","","Menor","EXIGE MARCANTE","Arma","MÃO","Escudo","","Uniforme","","Item comum","","Ferramenta amaldiçoada","GRAU","")</f>
        <v/>
      </c>
      <c r="K276" s="179" t="n"/>
      <c r="L276" s="181" t="n"/>
      <c r="M276" s="178" t="n"/>
      <c r="N276" s="178" t="n"/>
      <c r="O276" s="179" t="n"/>
      <c r="P276" s="173" t="n"/>
    </row>
    <row r="277" ht="18.75" customHeight="1">
      <c r="A277" s="173" t="n"/>
      <c r="B277" s="173" t="n"/>
      <c r="C277" s="173" t="n"/>
      <c r="D277" s="173" t="n"/>
      <c r="E277" s="173" t="n"/>
      <c r="F277" s="173" t="n"/>
      <c r="G277" s="173" t="n"/>
      <c r="H277" s="173" t="n"/>
      <c r="I277" s="173" t="n"/>
      <c r="J277" s="177">
        <f>SWITCH('CONFIGURAÇÃO'!$J$272,"Origem","PERÍCIA 3","Marcante","","Menor","","Arma","TIPO DE DANO","Escudo","","Uniforme","","Item comum","","Ferramenta amaldiçoada","","")</f>
        <v/>
      </c>
      <c r="K277" s="179" t="n"/>
      <c r="L277" s="181" t="n"/>
      <c r="M277" s="178" t="n"/>
      <c r="N277" s="178" t="n"/>
      <c r="O277" s="179" t="n"/>
      <c r="P277" s="173" t="n"/>
    </row>
    <row r="278" ht="18.75" customHeight="1">
      <c r="A278" s="173" t="n"/>
      <c r="B278" s="173" t="n"/>
      <c r="C278" s="173" t="n"/>
      <c r="D278" s="173" t="n"/>
      <c r="E278" s="173" t="n"/>
      <c r="F278" s="173" t="n"/>
      <c r="G278" s="173" t="n"/>
      <c r="H278" s="173" t="n"/>
      <c r="I278" s="173" t="n"/>
      <c r="J278" s="177">
        <f>SWITCH('CONFIGURAÇÃO'!$J$272,"Origem","PERÍCIA 4","Marcante","","Menor","","Arma","PROPRIEDADE 1","Escudo","","Uniforme","","Item comum","","Ferramenta amaldiçoada","","")</f>
        <v/>
      </c>
      <c r="K278" s="179" t="n"/>
      <c r="L278" s="181" t="n"/>
      <c r="M278" s="178" t="n"/>
      <c r="N278" s="178" t="n"/>
      <c r="O278" s="179" t="n"/>
      <c r="P278" s="173" t="n"/>
    </row>
    <row r="279" ht="18.75" customHeight="1">
      <c r="A279" s="173" t="n"/>
      <c r="B279" s="173" t="n"/>
      <c r="C279" s="173" t="n"/>
      <c r="D279" s="173" t="n"/>
      <c r="E279" s="173" t="n"/>
      <c r="F279" s="173" t="n"/>
      <c r="G279" s="173" t="n"/>
      <c r="H279" s="173" t="n"/>
      <c r="I279" s="173" t="n"/>
      <c r="J279" s="177">
        <f>SWITCH('CONFIGURAÇÃO'!$J$272,"Origem","ROTA","Marcante","","Menor","","Arma","PROPRIEDADE 2","Escudo","","Uniforme","","Item comum","","Ferramenta amaldiçoada","","")</f>
        <v/>
      </c>
      <c r="K279" s="179" t="n"/>
      <c r="L279" s="181" t="n"/>
      <c r="M279" s="178" t="n"/>
      <c r="N279" s="178" t="n"/>
      <c r="O279" s="179" t="n"/>
      <c r="P279" s="173" t="n"/>
    </row>
    <row r="280" ht="18.75" customHeight="1">
      <c r="A280" s="173" t="n"/>
      <c r="B280" s="173" t="n"/>
      <c r="C280" s="173" t="n"/>
      <c r="D280" s="173" t="n"/>
      <c r="E280" s="173" t="n"/>
      <c r="F280" s="173" t="n"/>
      <c r="G280" s="173" t="n"/>
      <c r="H280" s="173" t="n"/>
      <c r="I280" s="173" t="n"/>
      <c r="J280" s="177">
        <f>SWITCH('CONFIGURAÇÃO'!$J$272,"Origem","BASE DO LIVRO","Marcante","","Menor","","Arma","PROPRIEDADE 3","Escudo","","Uniforme","","Item comum","","Ferramenta amaldiçoada","","")</f>
        <v/>
      </c>
      <c r="K280" s="179" t="n"/>
      <c r="L280" s="181" t="n"/>
      <c r="M280" s="178" t="n"/>
      <c r="N280" s="178" t="n"/>
      <c r="O280" s="179" t="n"/>
      <c r="P280" s="173" t="n"/>
    </row>
    <row r="281" ht="18.75" customHeight="1">
      <c r="A281" s="173" t="n"/>
      <c r="B281" s="173" t="n"/>
      <c r="C281" s="173" t="n"/>
      <c r="D281" s="173" t="n"/>
      <c r="E281" s="173" t="n"/>
      <c r="F281" s="173" t="n"/>
      <c r="G281" s="173" t="n"/>
      <c r="H281" s="173" t="n"/>
      <c r="I281" s="173" t="n"/>
      <c r="J281" s="177">
        <f>SWITCH('CONFIGURAÇÃO'!$J$272,"Origem","OFÍCIO","Marcante","","Menor","","Arma","PROPRIEDADE 4","Escudo","","Uniforme","","Item comum","","Ferramenta amaldiçoada","","")</f>
        <v/>
      </c>
      <c r="K281" s="179" t="n"/>
      <c r="L281" s="181" t="n"/>
      <c r="M281" s="178" t="n"/>
      <c r="N281" s="178" t="n"/>
      <c r="O281" s="179" t="n"/>
      <c r="P281" s="173" t="n"/>
    </row>
    <row r="282" ht="18.75" customHeight="1">
      <c r="A282" s="173" t="n"/>
      <c r="B282" s="173" t="n"/>
      <c r="C282" s="173" t="n"/>
      <c r="D282" s="173" t="n"/>
      <c r="E282" s="173" t="n"/>
      <c r="F282" s="173" t="n"/>
      <c r="G282" s="173" t="n"/>
      <c r="H282" s="173" t="n"/>
      <c r="I282" s="173" t="n"/>
      <c r="J282" s="177">
        <f>SWITCH('CONFIGURAÇÃO'!$J$272,"Origem","TALENTO CE 4","Marcante","FREQUÊNCIA","Menor","FREQUÊNCIA","Arma","DADO","Escudo","PROTEÇÃO","Uniforme","PROTEÇÃO","Item comum","VOLUME","Ferramenta amaldiçoada","ESTIGMA","")</f>
        <v/>
      </c>
      <c r="K282" s="179" t="n"/>
      <c r="L282" s="181" t="n"/>
      <c r="M282" s="178" t="n"/>
      <c r="N282" s="178" t="n"/>
      <c r="O282" s="179" t="n"/>
      <c r="P282" s="173" t="n"/>
    </row>
    <row r="283" ht="18.75" customHeight="1">
      <c r="A283" s="173" t="n"/>
      <c r="B283" s="173" t="n"/>
      <c r="C283" s="173" t="n"/>
      <c r="D283" s="173" t="n"/>
      <c r="E283" s="173" t="n"/>
      <c r="F283" s="173" t="n"/>
      <c r="G283" s="173" t="n"/>
      <c r="H283" s="173" t="n"/>
      <c r="I283" s="173" t="n"/>
      <c r="J283" s="177">
        <f>SWITCH('CONFIGURAÇÃO'!$J$272,"Origem","","Marcante","","Menor","","Arma","FORÇA","Escudo","TETO DE DESTREZA","Uniforme","TETO DE DESTREZA","Item comum","PREÇO","Ferramenta amaldiçoada","DESGASTE","")</f>
        <v/>
      </c>
      <c r="K283" s="179" t="n"/>
      <c r="L283" s="181" t="n"/>
      <c r="M283" s="178" t="n"/>
      <c r="N283" s="178" t="n"/>
      <c r="O283" s="179" t="n"/>
      <c r="P283" s="173" t="n"/>
    </row>
    <row r="284" ht="18.75" customHeight="1">
      <c r="A284" s="173" t="n"/>
      <c r="B284" s="173" t="n"/>
      <c r="C284" s="173" t="n"/>
      <c r="D284" s="173" t="n"/>
      <c r="E284" s="173" t="n"/>
      <c r="F284" s="173" t="n"/>
      <c r="G284" s="173" t="n"/>
      <c r="H284" s="173" t="n"/>
      <c r="I284" s="173" t="n"/>
      <c r="J284" s="177">
        <f>SWITCH('CONFIGURAÇÃO'!$J$272,"Origem","","Marcante","","Menor","","Arma","VOLUME","Escudo","FORÇA","Uniforme","FORÇA","Item comum","","Ferramenta amaldiçoada","VOLUME","")</f>
        <v/>
      </c>
      <c r="K284" s="179" t="n"/>
      <c r="L284" s="181" t="n"/>
      <c r="M284" s="178" t="n"/>
      <c r="N284" s="178" t="n"/>
      <c r="O284" s="179" t="n"/>
      <c r="P284" s="173" t="n"/>
    </row>
    <row r="285" ht="18.75" customHeight="1">
      <c r="A285" s="173" t="n"/>
      <c r="B285" s="173" t="n"/>
      <c r="C285" s="173" t="n"/>
      <c r="D285" s="173" t="n"/>
      <c r="E285" s="173" t="n"/>
      <c r="F285" s="173" t="n"/>
      <c r="G285" s="173" t="n"/>
      <c r="H285" s="173" t="n"/>
      <c r="I285" s="173" t="n"/>
      <c r="J285" s="177">
        <f>SWITCH('CONFIGURAÇÃO'!$J$272,"Origem","","Marcante","","Menor","","Arma","ALCANCE","Escudo","VOLUME","Uniforme","VOLUME","Item comum","","Ferramenta amaldiçoada","PREÇO","")</f>
        <v/>
      </c>
      <c r="K285" s="179" t="n"/>
      <c r="L285" s="181" t="n"/>
      <c r="M285" s="178" t="n"/>
      <c r="N285" s="178" t="n"/>
      <c r="O285" s="179" t="n"/>
      <c r="P285" s="173" t="n"/>
    </row>
    <row r="286" ht="18.75" customHeight="1">
      <c r="A286" s="173" t="n"/>
      <c r="B286" s="173" t="n"/>
      <c r="C286" s="173" t="n"/>
      <c r="D286" s="173" t="n"/>
      <c r="E286" s="173" t="n"/>
      <c r="F286" s="173" t="n"/>
      <c r="G286" s="173" t="n"/>
      <c r="H286" s="173" t="n"/>
      <c r="I286" s="173" t="n"/>
      <c r="J286" s="177">
        <f>SWITCH('CONFIGURAÇÃO'!$J$272,"Origem","","Marcante","","Menor","","Arma","RECARGA","Escudo","PREÇO","Uniforme","PREÇO","Item comum","","Ferramenta amaldiçoada","","")</f>
        <v/>
      </c>
      <c r="K286" s="179" t="n"/>
      <c r="L286" s="181" t="n"/>
      <c r="M286" s="178" t="n"/>
      <c r="N286" s="178" t="n"/>
      <c r="O286" s="179" t="n"/>
      <c r="P286" s="173" t="n"/>
    </row>
    <row r="287" ht="18.75" customHeight="1">
      <c r="A287" s="173" t="n"/>
      <c r="B287" s="173" t="n"/>
      <c r="C287" s="173" t="n"/>
      <c r="D287" s="173" t="n"/>
      <c r="E287" s="173" t="n"/>
      <c r="F287" s="173" t="n"/>
      <c r="G287" s="173" t="n"/>
      <c r="H287" s="173" t="n"/>
      <c r="I287" s="173" t="n"/>
      <c r="J287" s="177">
        <f>SWITCH('CONFIGURAÇÃO'!$J$272,"Origem","","Marcante","","Menor","","Arma","PREÇO","Escudo","","Uniforme","","Item comum","","Ferramenta amaldiçoada","","")</f>
        <v/>
      </c>
      <c r="K287" s="179" t="n"/>
      <c r="L287" s="181" t="n"/>
      <c r="M287" s="178" t="n"/>
      <c r="N287" s="178" t="n"/>
      <c r="O287" s="179" t="n"/>
      <c r="P287" s="173" t="n"/>
    </row>
    <row r="288" ht="18.75" customHeight="1">
      <c r="A288" s="173" t="n"/>
      <c r="B288" s="173" t="n"/>
      <c r="C288" s="173" t="n"/>
      <c r="D288" s="173" t="n"/>
      <c r="E288" s="173" t="n"/>
      <c r="F288" s="173" t="n"/>
      <c r="G288" s="173" t="n"/>
      <c r="H288" s="173" t="n"/>
      <c r="I288" s="173" t="n"/>
      <c r="J288" s="177" t="inlineStr">
        <is>
          <t>EFEITO · DESCRIÇÃO</t>
        </is>
      </c>
      <c r="K288" s="178" t="n"/>
      <c r="L288" s="178" t="n"/>
      <c r="M288" s="178" t="n"/>
      <c r="N288" s="178" t="n"/>
      <c r="O288" s="179" t="n"/>
      <c r="P288" s="173" t="n"/>
    </row>
    <row r="289" ht="18.75" customHeight="1">
      <c r="A289" s="173" t="n"/>
      <c r="B289" s="173" t="n"/>
      <c r="C289" s="173" t="n"/>
      <c r="D289" s="173" t="n"/>
      <c r="E289" s="173" t="n"/>
      <c r="F289" s="173" t="n"/>
      <c r="G289" s="173" t="n"/>
      <c r="H289" s="173" t="n"/>
      <c r="I289" s="173" t="n"/>
      <c r="J289" s="183" t="n"/>
      <c r="K289" s="184" t="n"/>
      <c r="L289" s="184" t="n"/>
      <c r="M289" s="184" t="n"/>
      <c r="N289" s="184" t="n"/>
      <c r="O289" s="185" t="n"/>
      <c r="P289" s="173" t="n"/>
    </row>
    <row r="290" ht="18.75" customHeight="1">
      <c r="A290" s="173" t="n"/>
      <c r="B290" s="173" t="n"/>
      <c r="C290" s="173" t="n"/>
      <c r="D290" s="173" t="n"/>
      <c r="E290" s="173" t="n"/>
      <c r="F290" s="173" t="n"/>
      <c r="G290" s="173" t="n"/>
      <c r="H290" s="173" t="n"/>
      <c r="I290" s="173" t="n"/>
      <c r="J290" s="186" t="n"/>
      <c r="O290" s="187" t="n"/>
      <c r="P290" s="173" t="n"/>
    </row>
    <row r="291" ht="18.75" customHeight="1">
      <c r="A291" s="173" t="n"/>
      <c r="B291" s="173" t="n"/>
      <c r="C291" s="173" t="n"/>
      <c r="D291" s="173" t="n"/>
      <c r="E291" s="173" t="n"/>
      <c r="F291" s="173" t="n"/>
      <c r="G291" s="173" t="n"/>
      <c r="H291" s="173" t="n"/>
      <c r="I291" s="173" t="n"/>
      <c r="J291" s="186" t="n"/>
      <c r="O291" s="187" t="n"/>
      <c r="P291" s="173" t="n"/>
    </row>
    <row r="292" ht="18.75" customHeight="1">
      <c r="A292" s="173" t="n"/>
      <c r="B292" s="173" t="n"/>
      <c r="C292" s="173" t="n"/>
      <c r="D292" s="173" t="n"/>
      <c r="E292" s="173" t="n"/>
      <c r="F292" s="173" t="n"/>
      <c r="G292" s="173" t="n"/>
      <c r="H292" s="173" t="n"/>
      <c r="I292" s="173" t="n"/>
      <c r="J292" s="186" t="n"/>
      <c r="O292" s="187" t="n"/>
      <c r="P292" s="173" t="n"/>
    </row>
    <row r="293" ht="18.75" customHeight="1">
      <c r="A293" s="173" t="n"/>
      <c r="B293" s="173" t="n"/>
      <c r="C293" s="173" t="n"/>
      <c r="D293" s="173" t="n"/>
      <c r="E293" s="173" t="n"/>
      <c r="F293" s="173" t="n"/>
      <c r="G293" s="173" t="n"/>
      <c r="H293" s="173" t="n"/>
      <c r="I293" s="173" t="n"/>
      <c r="J293" s="188" t="n"/>
      <c r="K293" s="189" t="n"/>
      <c r="L293" s="189" t="n"/>
      <c r="M293" s="189" t="n"/>
      <c r="N293" s="189" t="n"/>
      <c r="O293" s="190" t="n"/>
      <c r="P293" s="173" t="n"/>
    </row>
    <row r="294" ht="18.75" customHeight="1">
      <c r="A294" s="173" t="n"/>
      <c r="B294" s="173" t="n"/>
      <c r="C294" s="173" t="n"/>
      <c r="D294" s="173" t="n"/>
      <c r="E294" s="173" t="n"/>
      <c r="F294" s="173" t="n"/>
      <c r="G294" s="173" t="n"/>
      <c r="H294" s="173" t="n"/>
      <c r="I294" s="173" t="n"/>
      <c r="J294" s="175">
        <f>IF('DADOS_CUSTOM'!$S$11="","Revise os valores ao trocar o tipo.","⚠ "&amp;'DADOS_CUSTOM'!$S$11)</f>
        <v/>
      </c>
      <c r="P294" s="173" t="n"/>
    </row>
    <row r="295" ht="18.75" customHeight="1">
      <c r="A295" s="173" t="n"/>
      <c r="B295" s="173" t="n"/>
      <c r="C295" s="173" t="n"/>
      <c r="D295" s="173" t="n"/>
      <c r="E295" s="173" t="n"/>
      <c r="F295" s="173" t="n"/>
      <c r="G295" s="173" t="n"/>
      <c r="H295" s="173" t="n"/>
      <c r="I295" s="173" t="n"/>
      <c r="P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row>
    <row r="299" ht="18.75" customHeight="1">
      <c r="A299" s="173" t="n"/>
      <c r="B299" s="173" t="n"/>
      <c r="C299" s="173" t="n"/>
      <c r="D299" s="173" t="n"/>
      <c r="E299" s="173" t="n"/>
      <c r="F299" s="173" t="n"/>
      <c r="G299" s="173" t="n"/>
      <c r="H299" s="173" t="n"/>
      <c r="I299" s="173" t="n"/>
      <c r="J299" s="176" t="inlineStr">
        <is>
          <t>CARTÃO 11 · CUSTOM</t>
        </is>
      </c>
      <c r="P299" s="173" t="n"/>
    </row>
    <row r="300" ht="18.75" customHeight="1">
      <c r="A300" s="173" t="n"/>
      <c r="B300" s="173" t="n"/>
      <c r="C300" s="173" t="n"/>
      <c r="D300" s="173" t="n"/>
      <c r="E300" s="173" t="n"/>
      <c r="F300" s="173" t="n"/>
      <c r="G300" s="173" t="n"/>
      <c r="H300" s="173" t="n"/>
      <c r="I300" s="173" t="n"/>
      <c r="J300" s="177" t="inlineStr">
        <is>
          <t>TIPO</t>
        </is>
      </c>
      <c r="K300" s="178" t="n"/>
      <c r="L300" s="178" t="n"/>
      <c r="M300" s="179" t="n"/>
      <c r="N300" s="177" t="inlineStr">
        <is>
          <t>MESTRE VIU</t>
        </is>
      </c>
      <c r="O300" s="179" t="n"/>
      <c r="P300" s="173" t="n"/>
    </row>
    <row r="301" ht="18.75" customHeight="1">
      <c r="A301" s="173" t="n"/>
      <c r="B301" s="173" t="n"/>
      <c r="C301" s="173" t="n"/>
      <c r="D301" s="173" t="n"/>
      <c r="E301" s="173" t="n"/>
      <c r="F301" s="173" t="n"/>
      <c r="G301" s="173" t="n"/>
      <c r="H301" s="173" t="n"/>
      <c r="I301" s="173" t="n"/>
      <c r="J301" s="181" t="n"/>
      <c r="K301" s="178" t="n"/>
      <c r="L301" s="178" t="n"/>
      <c r="M301" s="179" t="n"/>
      <c r="N301" s="180" t="b">
        <v>0</v>
      </c>
      <c r="O301" s="179" t="n"/>
      <c r="P301" s="173" t="n"/>
    </row>
    <row r="302" ht="18.75" customHeight="1">
      <c r="A302" s="173" t="n"/>
      <c r="B302" s="173" t="n"/>
      <c r="C302" s="173" t="n"/>
      <c r="D302" s="173" t="n"/>
      <c r="E302" s="173" t="n"/>
      <c r="F302" s="173" t="n"/>
      <c r="G302" s="173" t="n"/>
      <c r="H302" s="173" t="n"/>
      <c r="I302" s="173" t="n"/>
      <c r="J302" s="177" t="inlineStr">
        <is>
          <t>NOME</t>
        </is>
      </c>
      <c r="K302" s="178" t="n"/>
      <c r="L302" s="178" t="n"/>
      <c r="M302" s="178" t="n"/>
      <c r="N302" s="178" t="n"/>
      <c r="O302" s="179" t="n"/>
      <c r="P302" s="173" t="n"/>
    </row>
    <row r="303" ht="18.75" customHeight="1">
      <c r="A303" s="173" t="n"/>
      <c r="B303" s="173" t="n"/>
      <c r="C303" s="173" t="n"/>
      <c r="D303" s="173" t="n"/>
      <c r="E303" s="173" t="n"/>
      <c r="F303" s="173" t="n"/>
      <c r="G303" s="173" t="n"/>
      <c r="H303" s="173" t="n"/>
      <c r="I303" s="173" t="n"/>
      <c r="J303" s="181" t="n"/>
      <c r="K303" s="178" t="n"/>
      <c r="L303" s="178" t="n"/>
      <c r="M303" s="178" t="n"/>
      <c r="N303" s="178" t="n"/>
      <c r="O303" s="179" t="n"/>
      <c r="P303" s="173" t="n"/>
    </row>
    <row r="304" ht="18.75" customHeight="1">
      <c r="A304" s="173" t="n"/>
      <c r="B304" s="173" t="n"/>
      <c r="C304" s="173" t="n"/>
      <c r="D304" s="173" t="n"/>
      <c r="E304" s="173" t="n"/>
      <c r="F304" s="173" t="n"/>
      <c r="G304" s="173" t="n"/>
      <c r="H304" s="173" t="n"/>
      <c r="I304" s="173" t="n"/>
      <c r="J304" s="177">
        <f>SWITCH('CONFIGURAÇÃO'!$J$301,"Origem","PERÍCIA 1","Marcante","ORIGEM","Menor","ORIGEM","Arma","CATEGORIA","Escudo","","Uniforme","GRAU MÍNIMO","Item comum","","Ferramenta amaldiçoada","BASE","")</f>
        <v/>
      </c>
      <c r="K304" s="179" t="n"/>
      <c r="L304" s="181" t="n"/>
      <c r="M304" s="178" t="n"/>
      <c r="N304" s="178" t="n"/>
      <c r="O304" s="179" t="n"/>
      <c r="P304" s="173" t="n"/>
    </row>
    <row r="305" ht="18.75" customHeight="1">
      <c r="A305" s="173" t="n"/>
      <c r="B305" s="173" t="n"/>
      <c r="C305" s="173" t="n"/>
      <c r="D305" s="173" t="n"/>
      <c r="E305" s="173" t="n"/>
      <c r="F305" s="173" t="n"/>
      <c r="G305" s="173" t="n"/>
      <c r="H305" s="173" t="n"/>
      <c r="I305" s="173" t="n"/>
      <c r="J305" s="177">
        <f>SWITCH('CONFIGURAÇÃO'!$J$301,"Origem","PERÍCIA 2","Marcante","","Menor","EXIGE MARCANTE","Arma","MÃO","Escudo","","Uniforme","","Item comum","","Ferramenta amaldiçoada","GRAU","")</f>
        <v/>
      </c>
      <c r="K305" s="179" t="n"/>
      <c r="L305" s="181" t="n"/>
      <c r="M305" s="178" t="n"/>
      <c r="N305" s="178" t="n"/>
      <c r="O305" s="179" t="n"/>
      <c r="P305" s="173" t="n"/>
    </row>
    <row r="306" ht="18.75" customHeight="1">
      <c r="A306" s="173" t="n"/>
      <c r="B306" s="173" t="n"/>
      <c r="C306" s="173" t="n"/>
      <c r="D306" s="173" t="n"/>
      <c r="E306" s="173" t="n"/>
      <c r="F306" s="173" t="n"/>
      <c r="G306" s="173" t="n"/>
      <c r="H306" s="173" t="n"/>
      <c r="I306" s="173" t="n"/>
      <c r="J306" s="177">
        <f>SWITCH('CONFIGURAÇÃO'!$J$301,"Origem","PERÍCIA 3","Marcante","","Menor","","Arma","TIPO DE DANO","Escudo","","Uniforme","","Item comum","","Ferramenta amaldiçoada","","")</f>
        <v/>
      </c>
      <c r="K306" s="179" t="n"/>
      <c r="L306" s="181" t="n"/>
      <c r="M306" s="178" t="n"/>
      <c r="N306" s="178" t="n"/>
      <c r="O306" s="179" t="n"/>
      <c r="P306" s="173" t="n"/>
    </row>
    <row r="307" ht="18.75" customHeight="1">
      <c r="A307" s="173" t="n"/>
      <c r="B307" s="173" t="n"/>
      <c r="C307" s="173" t="n"/>
      <c r="D307" s="173" t="n"/>
      <c r="E307" s="173" t="n"/>
      <c r="F307" s="173" t="n"/>
      <c r="G307" s="173" t="n"/>
      <c r="H307" s="173" t="n"/>
      <c r="I307" s="173" t="n"/>
      <c r="J307" s="177">
        <f>SWITCH('CONFIGURAÇÃO'!$J$301,"Origem","PERÍCIA 4","Marcante","","Menor","","Arma","PROPRIEDADE 1","Escudo","","Uniforme","","Item comum","","Ferramenta amaldiçoada","","")</f>
        <v/>
      </c>
      <c r="K307" s="179" t="n"/>
      <c r="L307" s="181" t="n"/>
      <c r="M307" s="178" t="n"/>
      <c r="N307" s="178" t="n"/>
      <c r="O307" s="179" t="n"/>
      <c r="P307" s="173" t="n"/>
    </row>
    <row r="308" ht="18.75" customHeight="1">
      <c r="A308" s="173" t="n"/>
      <c r="B308" s="173" t="n"/>
      <c r="C308" s="173" t="n"/>
      <c r="D308" s="173" t="n"/>
      <c r="E308" s="173" t="n"/>
      <c r="F308" s="173" t="n"/>
      <c r="G308" s="173" t="n"/>
      <c r="H308" s="173" t="n"/>
      <c r="I308" s="173" t="n"/>
      <c r="J308" s="177">
        <f>SWITCH('CONFIGURAÇÃO'!$J$301,"Origem","ROTA","Marcante","","Menor","","Arma","PROPRIEDADE 2","Escudo","","Uniforme","","Item comum","","Ferramenta amaldiçoada","","")</f>
        <v/>
      </c>
      <c r="K308" s="179" t="n"/>
      <c r="L308" s="181" t="n"/>
      <c r="M308" s="178" t="n"/>
      <c r="N308" s="178" t="n"/>
      <c r="O308" s="179" t="n"/>
      <c r="P308" s="173" t="n"/>
    </row>
    <row r="309" ht="18.75" customHeight="1">
      <c r="A309" s="173" t="n"/>
      <c r="B309" s="173" t="n"/>
      <c r="C309" s="173" t="n"/>
      <c r="D309" s="173" t="n"/>
      <c r="E309" s="173" t="n"/>
      <c r="F309" s="173" t="n"/>
      <c r="G309" s="173" t="n"/>
      <c r="H309" s="173" t="n"/>
      <c r="I309" s="173" t="n"/>
      <c r="J309" s="177">
        <f>SWITCH('CONFIGURAÇÃO'!$J$301,"Origem","BASE DO LIVRO","Marcante","","Menor","","Arma","PROPRIEDADE 3","Escudo","","Uniforme","","Item comum","","Ferramenta amaldiçoada","","")</f>
        <v/>
      </c>
      <c r="K309" s="179" t="n"/>
      <c r="L309" s="181" t="n"/>
      <c r="M309" s="178" t="n"/>
      <c r="N309" s="178" t="n"/>
      <c r="O309" s="179" t="n"/>
      <c r="P309" s="173" t="n"/>
    </row>
    <row r="310" ht="18.75" customHeight="1">
      <c r="A310" s="173" t="n"/>
      <c r="B310" s="173" t="n"/>
      <c r="C310" s="173" t="n"/>
      <c r="D310" s="173" t="n"/>
      <c r="E310" s="173" t="n"/>
      <c r="F310" s="173" t="n"/>
      <c r="G310" s="173" t="n"/>
      <c r="H310" s="173" t="n"/>
      <c r="I310" s="173" t="n"/>
      <c r="J310" s="177">
        <f>SWITCH('CONFIGURAÇÃO'!$J$301,"Origem","OFÍCIO","Marcante","","Menor","","Arma","PROPRIEDADE 4","Escudo","","Uniforme","","Item comum","","Ferramenta amaldiçoada","","")</f>
        <v/>
      </c>
      <c r="K310" s="179" t="n"/>
      <c r="L310" s="181" t="n"/>
      <c r="M310" s="178" t="n"/>
      <c r="N310" s="178" t="n"/>
      <c r="O310" s="179" t="n"/>
      <c r="P310" s="173" t="n"/>
    </row>
    <row r="311" ht="18.75" customHeight="1">
      <c r="A311" s="173" t="n"/>
      <c r="B311" s="173" t="n"/>
      <c r="C311" s="173" t="n"/>
      <c r="D311" s="173" t="n"/>
      <c r="E311" s="173" t="n"/>
      <c r="F311" s="173" t="n"/>
      <c r="G311" s="173" t="n"/>
      <c r="H311" s="173" t="n"/>
      <c r="I311" s="173" t="n"/>
      <c r="J311" s="177">
        <f>SWITCH('CONFIGURAÇÃO'!$J$301,"Origem","TALENTO CE 4","Marcante","FREQUÊNCIA","Menor","FREQUÊNCIA","Arma","DADO","Escudo","PROTEÇÃO","Uniforme","PROTEÇÃO","Item comum","VOLUME","Ferramenta amaldiçoada","ESTIGMA","")</f>
        <v/>
      </c>
      <c r="K311" s="179" t="n"/>
      <c r="L311" s="181" t="n"/>
      <c r="M311" s="178" t="n"/>
      <c r="N311" s="178" t="n"/>
      <c r="O311" s="179" t="n"/>
      <c r="P311" s="173" t="n"/>
    </row>
    <row r="312" ht="18.75" customHeight="1">
      <c r="A312" s="173" t="n"/>
      <c r="B312" s="173" t="n"/>
      <c r="C312" s="173" t="n"/>
      <c r="D312" s="173" t="n"/>
      <c r="E312" s="173" t="n"/>
      <c r="F312" s="173" t="n"/>
      <c r="G312" s="173" t="n"/>
      <c r="H312" s="173" t="n"/>
      <c r="I312" s="173" t="n"/>
      <c r="J312" s="177">
        <f>SWITCH('CONFIGURAÇÃO'!$J$301,"Origem","","Marcante","","Menor","","Arma","FORÇA","Escudo","TETO DE DESTREZA","Uniforme","TETO DE DESTREZA","Item comum","PREÇO","Ferramenta amaldiçoada","DESGASTE","")</f>
        <v/>
      </c>
      <c r="K312" s="179" t="n"/>
      <c r="L312" s="181" t="n"/>
      <c r="M312" s="178" t="n"/>
      <c r="N312" s="178" t="n"/>
      <c r="O312" s="179" t="n"/>
      <c r="P312" s="173" t="n"/>
    </row>
    <row r="313" ht="18.75" customHeight="1">
      <c r="A313" s="173" t="n"/>
      <c r="B313" s="173" t="n"/>
      <c r="C313" s="173" t="n"/>
      <c r="D313" s="173" t="n"/>
      <c r="E313" s="173" t="n"/>
      <c r="F313" s="173" t="n"/>
      <c r="G313" s="173" t="n"/>
      <c r="H313" s="173" t="n"/>
      <c r="I313" s="173" t="n"/>
      <c r="J313" s="177">
        <f>SWITCH('CONFIGURAÇÃO'!$J$301,"Origem","","Marcante","","Menor","","Arma","VOLUME","Escudo","FORÇA","Uniforme","FORÇA","Item comum","","Ferramenta amaldiçoada","VOLUME","")</f>
        <v/>
      </c>
      <c r="K313" s="179" t="n"/>
      <c r="L313" s="181" t="n"/>
      <c r="M313" s="178" t="n"/>
      <c r="N313" s="178" t="n"/>
      <c r="O313" s="179" t="n"/>
      <c r="P313" s="173" t="n"/>
    </row>
    <row r="314" ht="18.75" customHeight="1">
      <c r="A314" s="173" t="n"/>
      <c r="B314" s="173" t="n"/>
      <c r="C314" s="173" t="n"/>
      <c r="D314" s="173" t="n"/>
      <c r="E314" s="173" t="n"/>
      <c r="F314" s="173" t="n"/>
      <c r="G314" s="173" t="n"/>
      <c r="H314" s="173" t="n"/>
      <c r="I314" s="173" t="n"/>
      <c r="J314" s="177">
        <f>SWITCH('CONFIGURAÇÃO'!$J$301,"Origem","","Marcante","","Menor","","Arma","ALCANCE","Escudo","VOLUME","Uniforme","VOLUME","Item comum","","Ferramenta amaldiçoada","PREÇO","")</f>
        <v/>
      </c>
      <c r="K314" s="179" t="n"/>
      <c r="L314" s="181" t="n"/>
      <c r="M314" s="178" t="n"/>
      <c r="N314" s="178" t="n"/>
      <c r="O314" s="179" t="n"/>
      <c r="P314" s="173" t="n"/>
    </row>
    <row r="315" ht="18.75" customHeight="1">
      <c r="A315" s="173" t="n"/>
      <c r="B315" s="173" t="n"/>
      <c r="C315" s="173" t="n"/>
      <c r="D315" s="173" t="n"/>
      <c r="E315" s="173" t="n"/>
      <c r="F315" s="173" t="n"/>
      <c r="G315" s="173" t="n"/>
      <c r="H315" s="173" t="n"/>
      <c r="I315" s="173" t="n"/>
      <c r="J315" s="177">
        <f>SWITCH('CONFIGURAÇÃO'!$J$301,"Origem","","Marcante","","Menor","","Arma","RECARGA","Escudo","PREÇO","Uniforme","PREÇO","Item comum","","Ferramenta amaldiçoada","","")</f>
        <v/>
      </c>
      <c r="K315" s="179" t="n"/>
      <c r="L315" s="181" t="n"/>
      <c r="M315" s="178" t="n"/>
      <c r="N315" s="178" t="n"/>
      <c r="O315" s="179" t="n"/>
      <c r="P315" s="173" t="n"/>
    </row>
    <row r="316" ht="18.75" customHeight="1">
      <c r="A316" s="173" t="n"/>
      <c r="B316" s="173" t="n"/>
      <c r="C316" s="173" t="n"/>
      <c r="D316" s="173" t="n"/>
      <c r="E316" s="173" t="n"/>
      <c r="F316" s="173" t="n"/>
      <c r="G316" s="173" t="n"/>
      <c r="H316" s="173" t="n"/>
      <c r="I316" s="173" t="n"/>
      <c r="J316" s="177">
        <f>SWITCH('CONFIGURAÇÃO'!$J$301,"Origem","","Marcante","","Menor","","Arma","PREÇO","Escudo","","Uniforme","","Item comum","","Ferramenta amaldiçoada","","")</f>
        <v/>
      </c>
      <c r="K316" s="179" t="n"/>
      <c r="L316" s="181" t="n"/>
      <c r="M316" s="178" t="n"/>
      <c r="N316" s="178" t="n"/>
      <c r="O316" s="179" t="n"/>
      <c r="P316" s="173" t="n"/>
    </row>
    <row r="317" ht="18.75" customHeight="1">
      <c r="A317" s="173" t="n"/>
      <c r="B317" s="173" t="n"/>
      <c r="C317" s="173" t="n"/>
      <c r="D317" s="173" t="n"/>
      <c r="E317" s="173" t="n"/>
      <c r="F317" s="173" t="n"/>
      <c r="G317" s="173" t="n"/>
      <c r="H317" s="173" t="n"/>
      <c r="I317" s="173" t="n"/>
      <c r="J317" s="177" t="inlineStr">
        <is>
          <t>EFEITO · DESCRIÇÃO</t>
        </is>
      </c>
      <c r="K317" s="178" t="n"/>
      <c r="L317" s="178" t="n"/>
      <c r="M317" s="178" t="n"/>
      <c r="N317" s="178" t="n"/>
      <c r="O317" s="179" t="n"/>
      <c r="P317" s="173" t="n"/>
    </row>
    <row r="318" ht="18.75" customHeight="1">
      <c r="A318" s="173" t="n"/>
      <c r="B318" s="173" t="n"/>
      <c r="C318" s="173" t="n"/>
      <c r="D318" s="173" t="n"/>
      <c r="E318" s="173" t="n"/>
      <c r="F318" s="173" t="n"/>
      <c r="G318" s="173" t="n"/>
      <c r="H318" s="173" t="n"/>
      <c r="I318" s="173" t="n"/>
      <c r="J318" s="183" t="n"/>
      <c r="K318" s="184" t="n"/>
      <c r="L318" s="184" t="n"/>
      <c r="M318" s="184" t="n"/>
      <c r="N318" s="184" t="n"/>
      <c r="O318" s="185" t="n"/>
      <c r="P318" s="173" t="n"/>
    </row>
    <row r="319" ht="18.75" customHeight="1">
      <c r="A319" s="173" t="n"/>
      <c r="B319" s="173" t="n"/>
      <c r="C319" s="173" t="n"/>
      <c r="D319" s="173" t="n"/>
      <c r="E319" s="173" t="n"/>
      <c r="F319" s="173" t="n"/>
      <c r="G319" s="173" t="n"/>
      <c r="H319" s="173" t="n"/>
      <c r="I319" s="173" t="n"/>
      <c r="J319" s="186" t="n"/>
      <c r="O319" s="187" t="n"/>
      <c r="P319" s="173" t="n"/>
    </row>
    <row r="320" ht="18.75" customHeight="1">
      <c r="A320" s="173" t="n"/>
      <c r="B320" s="173" t="n"/>
      <c r="C320" s="173" t="n"/>
      <c r="D320" s="173" t="n"/>
      <c r="E320" s="173" t="n"/>
      <c r="F320" s="173" t="n"/>
      <c r="G320" s="173" t="n"/>
      <c r="H320" s="173" t="n"/>
      <c r="I320" s="173" t="n"/>
      <c r="J320" s="186" t="n"/>
      <c r="O320" s="187" t="n"/>
      <c r="P320" s="173" t="n"/>
    </row>
    <row r="321" ht="18.75" customHeight="1">
      <c r="A321" s="173" t="n"/>
      <c r="B321" s="173" t="n"/>
      <c r="C321" s="173" t="n"/>
      <c r="D321" s="173" t="n"/>
      <c r="E321" s="173" t="n"/>
      <c r="F321" s="173" t="n"/>
      <c r="G321" s="173" t="n"/>
      <c r="H321" s="173" t="n"/>
      <c r="I321" s="173" t="n"/>
      <c r="J321" s="186" t="n"/>
      <c r="O321" s="187" t="n"/>
      <c r="P321" s="173" t="n"/>
    </row>
    <row r="322" ht="18.75" customHeight="1">
      <c r="A322" s="173" t="n"/>
      <c r="B322" s="173" t="n"/>
      <c r="C322" s="173" t="n"/>
      <c r="D322" s="173" t="n"/>
      <c r="E322" s="173" t="n"/>
      <c r="F322" s="173" t="n"/>
      <c r="G322" s="173" t="n"/>
      <c r="H322" s="173" t="n"/>
      <c r="I322" s="173" t="n"/>
      <c r="J322" s="188" t="n"/>
      <c r="K322" s="189" t="n"/>
      <c r="L322" s="189" t="n"/>
      <c r="M322" s="189" t="n"/>
      <c r="N322" s="189" t="n"/>
      <c r="O322" s="190" t="n"/>
      <c r="P322" s="173" t="n"/>
    </row>
    <row r="323" ht="18.75" customHeight="1">
      <c r="A323" s="173" t="n"/>
      <c r="B323" s="173" t="n"/>
      <c r="C323" s="173" t="n"/>
      <c r="D323" s="173" t="n"/>
      <c r="E323" s="173" t="n"/>
      <c r="F323" s="173" t="n"/>
      <c r="G323" s="173" t="n"/>
      <c r="H323" s="173" t="n"/>
      <c r="I323" s="173" t="n"/>
      <c r="J323" s="175">
        <f>IF('DADOS_CUSTOM'!$S$12="","Revise os valores ao trocar o tipo.","⚠ "&amp;'DADOS_CUSTOM'!$S$12)</f>
        <v/>
      </c>
      <c r="P323" s="173" t="n"/>
    </row>
    <row r="324" ht="18.75" customHeight="1">
      <c r="A324" s="173" t="n"/>
      <c r="B324" s="173" t="n"/>
      <c r="C324" s="173" t="n"/>
      <c r="D324" s="173" t="n"/>
      <c r="E324" s="173" t="n"/>
      <c r="F324" s="173" t="n"/>
      <c r="G324" s="173" t="n"/>
      <c r="H324" s="173" t="n"/>
      <c r="I324" s="173" t="n"/>
      <c r="P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row>
    <row r="328" ht="18.75" customHeight="1">
      <c r="A328" s="173" t="n"/>
      <c r="B328" s="173" t="n"/>
      <c r="C328" s="173" t="n"/>
      <c r="D328" s="173" t="n"/>
      <c r="E328" s="173" t="n"/>
      <c r="F328" s="173" t="n"/>
      <c r="G328" s="173" t="n"/>
      <c r="H328" s="173" t="n"/>
      <c r="I328" s="173" t="n"/>
      <c r="J328" s="176" t="inlineStr">
        <is>
          <t>CARTÃO 12 · CUSTOM</t>
        </is>
      </c>
      <c r="P328" s="173" t="n"/>
    </row>
    <row r="329" ht="18.75" customHeight="1">
      <c r="A329" s="173" t="n"/>
      <c r="B329" s="173" t="n"/>
      <c r="C329" s="173" t="n"/>
      <c r="D329" s="173" t="n"/>
      <c r="E329" s="173" t="n"/>
      <c r="F329" s="173" t="n"/>
      <c r="G329" s="173" t="n"/>
      <c r="H329" s="173" t="n"/>
      <c r="I329" s="173" t="n"/>
      <c r="J329" s="177" t="inlineStr">
        <is>
          <t>TIPO</t>
        </is>
      </c>
      <c r="K329" s="178" t="n"/>
      <c r="L329" s="178" t="n"/>
      <c r="M329" s="179" t="n"/>
      <c r="N329" s="177" t="inlineStr">
        <is>
          <t>MESTRE VIU</t>
        </is>
      </c>
      <c r="O329" s="179" t="n"/>
      <c r="P329" s="173" t="n"/>
    </row>
    <row r="330" ht="18.75" customHeight="1">
      <c r="A330" s="173" t="n"/>
      <c r="B330" s="173" t="n"/>
      <c r="C330" s="173" t="n"/>
      <c r="D330" s="173" t="n"/>
      <c r="E330" s="173" t="n"/>
      <c r="F330" s="173" t="n"/>
      <c r="G330" s="173" t="n"/>
      <c r="H330" s="173" t="n"/>
      <c r="I330" s="173" t="n"/>
      <c r="J330" s="181" t="n"/>
      <c r="K330" s="178" t="n"/>
      <c r="L330" s="178" t="n"/>
      <c r="M330" s="179" t="n"/>
      <c r="N330" s="180" t="b">
        <v>0</v>
      </c>
      <c r="O330" s="179" t="n"/>
      <c r="P330" s="173" t="n"/>
    </row>
    <row r="331" ht="18.75" customHeight="1">
      <c r="A331" s="173" t="n"/>
      <c r="B331" s="173" t="n"/>
      <c r="C331" s="173" t="n"/>
      <c r="D331" s="173" t="n"/>
      <c r="E331" s="173" t="n"/>
      <c r="F331" s="173" t="n"/>
      <c r="G331" s="173" t="n"/>
      <c r="H331" s="173" t="n"/>
      <c r="I331" s="173" t="n"/>
      <c r="J331" s="177" t="inlineStr">
        <is>
          <t>NOME</t>
        </is>
      </c>
      <c r="K331" s="178" t="n"/>
      <c r="L331" s="178" t="n"/>
      <c r="M331" s="178" t="n"/>
      <c r="N331" s="178" t="n"/>
      <c r="O331" s="179" t="n"/>
      <c r="P331" s="173" t="n"/>
    </row>
    <row r="332" ht="18.75" customHeight="1">
      <c r="A332" s="173" t="n"/>
      <c r="B332" s="173" t="n"/>
      <c r="C332" s="173" t="n"/>
      <c r="D332" s="173" t="n"/>
      <c r="E332" s="173" t="n"/>
      <c r="F332" s="173" t="n"/>
      <c r="G332" s="173" t="n"/>
      <c r="H332" s="173" t="n"/>
      <c r="I332" s="173" t="n"/>
      <c r="J332" s="181" t="n"/>
      <c r="K332" s="178" t="n"/>
      <c r="L332" s="178" t="n"/>
      <c r="M332" s="178" t="n"/>
      <c r="N332" s="178" t="n"/>
      <c r="O332" s="179" t="n"/>
      <c r="P332" s="173" t="n"/>
    </row>
    <row r="333" ht="18.75" customHeight="1">
      <c r="A333" s="173" t="n"/>
      <c r="B333" s="173" t="n"/>
      <c r="C333" s="173" t="n"/>
      <c r="D333" s="173" t="n"/>
      <c r="E333" s="173" t="n"/>
      <c r="F333" s="173" t="n"/>
      <c r="G333" s="173" t="n"/>
      <c r="H333" s="173" t="n"/>
      <c r="I333" s="173" t="n"/>
      <c r="J333" s="177">
        <f>SWITCH('CONFIGURAÇÃO'!$J$330,"Origem","PERÍCIA 1","Marcante","ORIGEM","Menor","ORIGEM","Arma","CATEGORIA","Escudo","","Uniforme","GRAU MÍNIMO","Item comum","","Ferramenta amaldiçoada","BASE","")</f>
        <v/>
      </c>
      <c r="K333" s="179" t="n"/>
      <c r="L333" s="181" t="n"/>
      <c r="M333" s="178" t="n"/>
      <c r="N333" s="178" t="n"/>
      <c r="O333" s="179" t="n"/>
      <c r="P333" s="173" t="n"/>
    </row>
    <row r="334" ht="18.75" customHeight="1">
      <c r="A334" s="173" t="n"/>
      <c r="B334" s="173" t="n"/>
      <c r="C334" s="173" t="n"/>
      <c r="D334" s="173" t="n"/>
      <c r="E334" s="173" t="n"/>
      <c r="F334" s="173" t="n"/>
      <c r="G334" s="173" t="n"/>
      <c r="H334" s="173" t="n"/>
      <c r="I334" s="173" t="n"/>
      <c r="J334" s="177">
        <f>SWITCH('CONFIGURAÇÃO'!$J$330,"Origem","PERÍCIA 2","Marcante","","Menor","EXIGE MARCANTE","Arma","MÃO","Escudo","","Uniforme","","Item comum","","Ferramenta amaldiçoada","GRAU","")</f>
        <v/>
      </c>
      <c r="K334" s="179" t="n"/>
      <c r="L334" s="181" t="n"/>
      <c r="M334" s="178" t="n"/>
      <c r="N334" s="178" t="n"/>
      <c r="O334" s="179" t="n"/>
      <c r="P334" s="173" t="n"/>
    </row>
    <row r="335" ht="18.75" customHeight="1">
      <c r="A335" s="173" t="n"/>
      <c r="B335" s="173" t="n"/>
      <c r="C335" s="173" t="n"/>
      <c r="D335" s="173" t="n"/>
      <c r="E335" s="173" t="n"/>
      <c r="F335" s="173" t="n"/>
      <c r="G335" s="173" t="n"/>
      <c r="H335" s="173" t="n"/>
      <c r="I335" s="173" t="n"/>
      <c r="J335" s="177">
        <f>SWITCH('CONFIGURAÇÃO'!$J$330,"Origem","PERÍCIA 3","Marcante","","Menor","","Arma","TIPO DE DANO","Escudo","","Uniforme","","Item comum","","Ferramenta amaldiçoada","","")</f>
        <v/>
      </c>
      <c r="K335" s="179" t="n"/>
      <c r="L335" s="181" t="n"/>
      <c r="M335" s="178" t="n"/>
      <c r="N335" s="178" t="n"/>
      <c r="O335" s="179" t="n"/>
      <c r="P335" s="173" t="n"/>
    </row>
    <row r="336" ht="18.75" customHeight="1">
      <c r="A336" s="173" t="n"/>
      <c r="B336" s="173" t="n"/>
      <c r="C336" s="173" t="n"/>
      <c r="D336" s="173" t="n"/>
      <c r="E336" s="173" t="n"/>
      <c r="F336" s="173" t="n"/>
      <c r="G336" s="173" t="n"/>
      <c r="H336" s="173" t="n"/>
      <c r="I336" s="173" t="n"/>
      <c r="J336" s="177">
        <f>SWITCH('CONFIGURAÇÃO'!$J$330,"Origem","PERÍCIA 4","Marcante","","Menor","","Arma","PROPRIEDADE 1","Escudo","","Uniforme","","Item comum","","Ferramenta amaldiçoada","","")</f>
        <v/>
      </c>
      <c r="K336" s="179" t="n"/>
      <c r="L336" s="181" t="n"/>
      <c r="M336" s="178" t="n"/>
      <c r="N336" s="178" t="n"/>
      <c r="O336" s="179" t="n"/>
      <c r="P336" s="173" t="n"/>
    </row>
    <row r="337" ht="18.75" customHeight="1">
      <c r="A337" s="173" t="n"/>
      <c r="B337" s="173" t="n"/>
      <c r="C337" s="173" t="n"/>
      <c r="D337" s="173" t="n"/>
      <c r="E337" s="173" t="n"/>
      <c r="F337" s="173" t="n"/>
      <c r="G337" s="173" t="n"/>
      <c r="H337" s="173" t="n"/>
      <c r="I337" s="173" t="n"/>
      <c r="J337" s="177">
        <f>SWITCH('CONFIGURAÇÃO'!$J$330,"Origem","ROTA","Marcante","","Menor","","Arma","PROPRIEDADE 2","Escudo","","Uniforme","","Item comum","","Ferramenta amaldiçoada","","")</f>
        <v/>
      </c>
      <c r="K337" s="179" t="n"/>
      <c r="L337" s="181" t="n"/>
      <c r="M337" s="178" t="n"/>
      <c r="N337" s="178" t="n"/>
      <c r="O337" s="179" t="n"/>
      <c r="P337" s="173" t="n"/>
    </row>
    <row r="338" ht="18.75" customHeight="1">
      <c r="A338" s="173" t="n"/>
      <c r="B338" s="173" t="n"/>
      <c r="C338" s="173" t="n"/>
      <c r="D338" s="173" t="n"/>
      <c r="E338" s="173" t="n"/>
      <c r="F338" s="173" t="n"/>
      <c r="G338" s="173" t="n"/>
      <c r="H338" s="173" t="n"/>
      <c r="I338" s="173" t="n"/>
      <c r="J338" s="177">
        <f>SWITCH('CONFIGURAÇÃO'!$J$330,"Origem","BASE DO LIVRO","Marcante","","Menor","","Arma","PROPRIEDADE 3","Escudo","","Uniforme","","Item comum","","Ferramenta amaldiçoada","","")</f>
        <v/>
      </c>
      <c r="K338" s="179" t="n"/>
      <c r="L338" s="181" t="n"/>
      <c r="M338" s="178" t="n"/>
      <c r="N338" s="178" t="n"/>
      <c r="O338" s="179" t="n"/>
      <c r="P338" s="173" t="n"/>
    </row>
    <row r="339" ht="18.75" customHeight="1">
      <c r="A339" s="173" t="n"/>
      <c r="B339" s="173" t="n"/>
      <c r="C339" s="173" t="n"/>
      <c r="D339" s="173" t="n"/>
      <c r="E339" s="173" t="n"/>
      <c r="F339" s="173" t="n"/>
      <c r="G339" s="173" t="n"/>
      <c r="H339" s="173" t="n"/>
      <c r="I339" s="173" t="n"/>
      <c r="J339" s="177">
        <f>SWITCH('CONFIGURAÇÃO'!$J$330,"Origem","OFÍCIO","Marcante","","Menor","","Arma","PROPRIEDADE 4","Escudo","","Uniforme","","Item comum","","Ferramenta amaldiçoada","","")</f>
        <v/>
      </c>
      <c r="K339" s="179" t="n"/>
      <c r="L339" s="181" t="n"/>
      <c r="M339" s="178" t="n"/>
      <c r="N339" s="178" t="n"/>
      <c r="O339" s="179" t="n"/>
      <c r="P339" s="173" t="n"/>
    </row>
    <row r="340" ht="18.75" customHeight="1">
      <c r="A340" s="173" t="n"/>
      <c r="B340" s="173" t="n"/>
      <c r="C340" s="173" t="n"/>
      <c r="D340" s="173" t="n"/>
      <c r="E340" s="173" t="n"/>
      <c r="F340" s="173" t="n"/>
      <c r="G340" s="173" t="n"/>
      <c r="H340" s="173" t="n"/>
      <c r="I340" s="173" t="n"/>
      <c r="J340" s="177">
        <f>SWITCH('CONFIGURAÇÃO'!$J$330,"Origem","TALENTO CE 4","Marcante","FREQUÊNCIA","Menor","FREQUÊNCIA","Arma","DADO","Escudo","PROTEÇÃO","Uniforme","PROTEÇÃO","Item comum","VOLUME","Ferramenta amaldiçoada","ESTIGMA","")</f>
        <v/>
      </c>
      <c r="K340" s="179" t="n"/>
      <c r="L340" s="181" t="n"/>
      <c r="M340" s="178" t="n"/>
      <c r="N340" s="178" t="n"/>
      <c r="O340" s="179" t="n"/>
      <c r="P340" s="173" t="n"/>
    </row>
    <row r="341" ht="18.75" customHeight="1">
      <c r="A341" s="173" t="n"/>
      <c r="B341" s="173" t="n"/>
      <c r="C341" s="173" t="n"/>
      <c r="D341" s="173" t="n"/>
      <c r="E341" s="173" t="n"/>
      <c r="F341" s="173" t="n"/>
      <c r="G341" s="173" t="n"/>
      <c r="H341" s="173" t="n"/>
      <c r="I341" s="173" t="n"/>
      <c r="J341" s="177">
        <f>SWITCH('CONFIGURAÇÃO'!$J$330,"Origem","","Marcante","","Menor","","Arma","FORÇA","Escudo","TETO DE DESTREZA","Uniforme","TETO DE DESTREZA","Item comum","PREÇO","Ferramenta amaldiçoada","DESGASTE","")</f>
        <v/>
      </c>
      <c r="K341" s="179" t="n"/>
      <c r="L341" s="181" t="n"/>
      <c r="M341" s="178" t="n"/>
      <c r="N341" s="178" t="n"/>
      <c r="O341" s="179" t="n"/>
      <c r="P341" s="173" t="n"/>
    </row>
    <row r="342" ht="18.75" customHeight="1">
      <c r="A342" s="173" t="n"/>
      <c r="B342" s="173" t="n"/>
      <c r="C342" s="173" t="n"/>
      <c r="D342" s="173" t="n"/>
      <c r="E342" s="173" t="n"/>
      <c r="F342" s="173" t="n"/>
      <c r="G342" s="173" t="n"/>
      <c r="H342" s="173" t="n"/>
      <c r="I342" s="173" t="n"/>
      <c r="J342" s="177">
        <f>SWITCH('CONFIGURAÇÃO'!$J$330,"Origem","","Marcante","","Menor","","Arma","VOLUME","Escudo","FORÇA","Uniforme","FORÇA","Item comum","","Ferramenta amaldiçoada","VOLUME","")</f>
        <v/>
      </c>
      <c r="K342" s="179" t="n"/>
      <c r="L342" s="181" t="n"/>
      <c r="M342" s="178" t="n"/>
      <c r="N342" s="178" t="n"/>
      <c r="O342" s="179" t="n"/>
      <c r="P342" s="173" t="n"/>
    </row>
    <row r="343" ht="18.75" customHeight="1">
      <c r="A343" s="173" t="n"/>
      <c r="B343" s="173" t="n"/>
      <c r="C343" s="173" t="n"/>
      <c r="D343" s="173" t="n"/>
      <c r="E343" s="173" t="n"/>
      <c r="F343" s="173" t="n"/>
      <c r="G343" s="173" t="n"/>
      <c r="H343" s="173" t="n"/>
      <c r="I343" s="173" t="n"/>
      <c r="J343" s="177">
        <f>SWITCH('CONFIGURAÇÃO'!$J$330,"Origem","","Marcante","","Menor","","Arma","ALCANCE","Escudo","VOLUME","Uniforme","VOLUME","Item comum","","Ferramenta amaldiçoada","PREÇO","")</f>
        <v/>
      </c>
      <c r="K343" s="179" t="n"/>
      <c r="L343" s="181" t="n"/>
      <c r="M343" s="178" t="n"/>
      <c r="N343" s="178" t="n"/>
      <c r="O343" s="179" t="n"/>
      <c r="P343" s="173" t="n"/>
    </row>
    <row r="344" ht="18.75" customHeight="1">
      <c r="A344" s="173" t="n"/>
      <c r="B344" s="173" t="n"/>
      <c r="C344" s="173" t="n"/>
      <c r="D344" s="173" t="n"/>
      <c r="E344" s="173" t="n"/>
      <c r="F344" s="173" t="n"/>
      <c r="G344" s="173" t="n"/>
      <c r="H344" s="173" t="n"/>
      <c r="I344" s="173" t="n"/>
      <c r="J344" s="177">
        <f>SWITCH('CONFIGURAÇÃO'!$J$330,"Origem","","Marcante","","Menor","","Arma","RECARGA","Escudo","PREÇO","Uniforme","PREÇO","Item comum","","Ferramenta amaldiçoada","","")</f>
        <v/>
      </c>
      <c r="K344" s="179" t="n"/>
      <c r="L344" s="181" t="n"/>
      <c r="M344" s="178" t="n"/>
      <c r="N344" s="178" t="n"/>
      <c r="O344" s="179" t="n"/>
      <c r="P344" s="173" t="n"/>
    </row>
    <row r="345" ht="18.75" customHeight="1">
      <c r="A345" s="173" t="n"/>
      <c r="B345" s="173" t="n"/>
      <c r="C345" s="173" t="n"/>
      <c r="D345" s="173" t="n"/>
      <c r="E345" s="173" t="n"/>
      <c r="F345" s="173" t="n"/>
      <c r="G345" s="173" t="n"/>
      <c r="H345" s="173" t="n"/>
      <c r="I345" s="173" t="n"/>
      <c r="J345" s="177">
        <f>SWITCH('CONFIGURAÇÃO'!$J$330,"Origem","","Marcante","","Menor","","Arma","PREÇO","Escudo","","Uniforme","","Item comum","","Ferramenta amaldiçoada","","")</f>
        <v/>
      </c>
      <c r="K345" s="179" t="n"/>
      <c r="L345" s="181" t="n"/>
      <c r="M345" s="178" t="n"/>
      <c r="N345" s="178" t="n"/>
      <c r="O345" s="179" t="n"/>
      <c r="P345" s="173" t="n"/>
    </row>
    <row r="346" ht="18.75" customHeight="1">
      <c r="A346" s="173" t="n"/>
      <c r="B346" s="173" t="n"/>
      <c r="C346" s="173" t="n"/>
      <c r="D346" s="173" t="n"/>
      <c r="E346" s="173" t="n"/>
      <c r="F346" s="173" t="n"/>
      <c r="G346" s="173" t="n"/>
      <c r="H346" s="173" t="n"/>
      <c r="I346" s="173" t="n"/>
      <c r="J346" s="177" t="inlineStr">
        <is>
          <t>EFEITO · DESCRIÇÃO</t>
        </is>
      </c>
      <c r="K346" s="178" t="n"/>
      <c r="L346" s="178" t="n"/>
      <c r="M346" s="178" t="n"/>
      <c r="N346" s="178" t="n"/>
      <c r="O346" s="179" t="n"/>
      <c r="P346" s="173" t="n"/>
    </row>
    <row r="347" ht="18.75" customHeight="1">
      <c r="A347" s="173" t="n"/>
      <c r="B347" s="173" t="n"/>
      <c r="C347" s="173" t="n"/>
      <c r="D347" s="173" t="n"/>
      <c r="E347" s="173" t="n"/>
      <c r="F347" s="173" t="n"/>
      <c r="G347" s="173" t="n"/>
      <c r="H347" s="173" t="n"/>
      <c r="I347" s="173" t="n"/>
      <c r="J347" s="183" t="n"/>
      <c r="K347" s="184" t="n"/>
      <c r="L347" s="184" t="n"/>
      <c r="M347" s="184" t="n"/>
      <c r="N347" s="184" t="n"/>
      <c r="O347" s="185" t="n"/>
      <c r="P347" s="173" t="n"/>
    </row>
    <row r="348" ht="18.75" customHeight="1">
      <c r="A348" s="173" t="n"/>
      <c r="B348" s="173" t="n"/>
      <c r="C348" s="173" t="n"/>
      <c r="D348" s="173" t="n"/>
      <c r="E348" s="173" t="n"/>
      <c r="F348" s="173" t="n"/>
      <c r="G348" s="173" t="n"/>
      <c r="H348" s="173" t="n"/>
      <c r="I348" s="173" t="n"/>
      <c r="J348" s="186" t="n"/>
      <c r="O348" s="187" t="n"/>
      <c r="P348" s="173" t="n"/>
    </row>
    <row r="349" ht="18.75" customHeight="1">
      <c r="A349" s="173" t="n"/>
      <c r="B349" s="173" t="n"/>
      <c r="C349" s="173" t="n"/>
      <c r="D349" s="173" t="n"/>
      <c r="E349" s="173" t="n"/>
      <c r="F349" s="173" t="n"/>
      <c r="G349" s="173" t="n"/>
      <c r="H349" s="173" t="n"/>
      <c r="I349" s="173" t="n"/>
      <c r="J349" s="186" t="n"/>
      <c r="O349" s="187" t="n"/>
      <c r="P349" s="173" t="n"/>
    </row>
    <row r="350" ht="18.75" customHeight="1">
      <c r="A350" s="173" t="n"/>
      <c r="B350" s="173" t="n"/>
      <c r="C350" s="173" t="n"/>
      <c r="D350" s="173" t="n"/>
      <c r="E350" s="173" t="n"/>
      <c r="F350" s="173" t="n"/>
      <c r="G350" s="173" t="n"/>
      <c r="H350" s="173" t="n"/>
      <c r="I350" s="173" t="n"/>
      <c r="J350" s="186" t="n"/>
      <c r="O350" s="187" t="n"/>
      <c r="P350" s="173" t="n"/>
    </row>
    <row r="351" ht="18.75" customHeight="1">
      <c r="A351" s="173" t="n"/>
      <c r="B351" s="173" t="n"/>
      <c r="C351" s="173" t="n"/>
      <c r="D351" s="173" t="n"/>
      <c r="E351" s="173" t="n"/>
      <c r="F351" s="173" t="n"/>
      <c r="G351" s="173" t="n"/>
      <c r="H351" s="173" t="n"/>
      <c r="I351" s="173" t="n"/>
      <c r="J351" s="188" t="n"/>
      <c r="K351" s="189" t="n"/>
      <c r="L351" s="189" t="n"/>
      <c r="M351" s="189" t="n"/>
      <c r="N351" s="189" t="n"/>
      <c r="O351" s="190" t="n"/>
      <c r="P351" s="173" t="n"/>
    </row>
    <row r="352" ht="18.75" customHeight="1">
      <c r="A352" s="173" t="n"/>
      <c r="B352" s="173" t="n"/>
      <c r="C352" s="173" t="n"/>
      <c r="D352" s="173" t="n"/>
      <c r="E352" s="173" t="n"/>
      <c r="F352" s="173" t="n"/>
      <c r="G352" s="173" t="n"/>
      <c r="H352" s="173" t="n"/>
      <c r="I352" s="173" t="n"/>
      <c r="J352" s="175">
        <f>IF('DADOS_CUSTOM'!$S$13="","Revise os valores ao trocar o tipo.","⚠ "&amp;'DADOS_CUSTOM'!$S$13)</f>
        <v/>
      </c>
      <c r="P352" s="173" t="n"/>
    </row>
    <row r="353" ht="18.75" customHeight="1">
      <c r="A353" s="173" t="n"/>
      <c r="B353" s="173" t="n"/>
      <c r="C353" s="173" t="n"/>
      <c r="D353" s="173" t="n"/>
      <c r="E353" s="173" t="n"/>
      <c r="F353" s="173" t="n"/>
      <c r="G353" s="173" t="n"/>
      <c r="H353" s="173" t="n"/>
      <c r="I353" s="173" t="n"/>
      <c r="P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row>
    <row r="357" ht="18.75" customHeight="1">
      <c r="A357" s="173" t="n"/>
      <c r="B357" s="173" t="n"/>
      <c r="C357" s="173" t="n"/>
      <c r="D357" s="173" t="n"/>
      <c r="E357" s="173" t="n"/>
      <c r="F357" s="173" t="n"/>
      <c r="G357" s="173" t="n"/>
      <c r="H357" s="173" t="n"/>
      <c r="I357" s="173" t="n"/>
      <c r="J357" s="176" t="inlineStr">
        <is>
          <t>CARTÃO 13 · CUSTOM</t>
        </is>
      </c>
      <c r="P357" s="173" t="n"/>
    </row>
    <row r="358" ht="18.75" customHeight="1">
      <c r="A358" s="173" t="n"/>
      <c r="B358" s="173" t="n"/>
      <c r="C358" s="173" t="n"/>
      <c r="D358" s="173" t="n"/>
      <c r="E358" s="173" t="n"/>
      <c r="F358" s="173" t="n"/>
      <c r="G358" s="173" t="n"/>
      <c r="H358" s="173" t="n"/>
      <c r="I358" s="173" t="n"/>
      <c r="J358" s="177" t="inlineStr">
        <is>
          <t>TIPO</t>
        </is>
      </c>
      <c r="K358" s="178" t="n"/>
      <c r="L358" s="178" t="n"/>
      <c r="M358" s="179" t="n"/>
      <c r="N358" s="177" t="inlineStr">
        <is>
          <t>MESTRE VIU</t>
        </is>
      </c>
      <c r="O358" s="179" t="n"/>
      <c r="P358" s="173" t="n"/>
    </row>
    <row r="359" ht="18.75" customHeight="1">
      <c r="A359" s="173" t="n"/>
      <c r="B359" s="173" t="n"/>
      <c r="C359" s="173" t="n"/>
      <c r="D359" s="173" t="n"/>
      <c r="E359" s="173" t="n"/>
      <c r="F359" s="173" t="n"/>
      <c r="G359" s="173" t="n"/>
      <c r="H359" s="173" t="n"/>
      <c r="I359" s="173" t="n"/>
      <c r="J359" s="181" t="n"/>
      <c r="K359" s="178" t="n"/>
      <c r="L359" s="178" t="n"/>
      <c r="M359" s="179" t="n"/>
      <c r="N359" s="180" t="b">
        <v>0</v>
      </c>
      <c r="O359" s="179" t="n"/>
      <c r="P359" s="173" t="n"/>
    </row>
    <row r="360" ht="18.75" customHeight="1">
      <c r="A360" s="173" t="n"/>
      <c r="B360" s="173" t="n"/>
      <c r="C360" s="173" t="n"/>
      <c r="D360" s="173" t="n"/>
      <c r="E360" s="173" t="n"/>
      <c r="F360" s="173" t="n"/>
      <c r="G360" s="173" t="n"/>
      <c r="H360" s="173" t="n"/>
      <c r="I360" s="173" t="n"/>
      <c r="J360" s="177" t="inlineStr">
        <is>
          <t>NOME</t>
        </is>
      </c>
      <c r="K360" s="178" t="n"/>
      <c r="L360" s="178" t="n"/>
      <c r="M360" s="178" t="n"/>
      <c r="N360" s="178" t="n"/>
      <c r="O360" s="179" t="n"/>
      <c r="P360" s="173" t="n"/>
    </row>
    <row r="361" ht="18.75" customHeight="1">
      <c r="A361" s="173" t="n"/>
      <c r="B361" s="173" t="n"/>
      <c r="C361" s="173" t="n"/>
      <c r="D361" s="173" t="n"/>
      <c r="E361" s="173" t="n"/>
      <c r="F361" s="173" t="n"/>
      <c r="G361" s="173" t="n"/>
      <c r="H361" s="173" t="n"/>
      <c r="I361" s="173" t="n"/>
      <c r="J361" s="181" t="n"/>
      <c r="K361" s="178" t="n"/>
      <c r="L361" s="178" t="n"/>
      <c r="M361" s="178" t="n"/>
      <c r="N361" s="178" t="n"/>
      <c r="O361" s="179" t="n"/>
      <c r="P361" s="173" t="n"/>
    </row>
    <row r="362" ht="18.75" customHeight="1">
      <c r="A362" s="173" t="n"/>
      <c r="B362" s="173" t="n"/>
      <c r="C362" s="173" t="n"/>
      <c r="D362" s="173" t="n"/>
      <c r="E362" s="173" t="n"/>
      <c r="F362" s="173" t="n"/>
      <c r="G362" s="173" t="n"/>
      <c r="H362" s="173" t="n"/>
      <c r="I362" s="173" t="n"/>
      <c r="J362" s="177">
        <f>SWITCH('CONFIGURAÇÃO'!$J$359,"Origem","PERÍCIA 1","Marcante","ORIGEM","Menor","ORIGEM","Arma","CATEGORIA","Escudo","","Uniforme","GRAU MÍNIMO","Item comum","","Ferramenta amaldiçoada","BASE","")</f>
        <v/>
      </c>
      <c r="K362" s="179" t="n"/>
      <c r="L362" s="181" t="n"/>
      <c r="M362" s="178" t="n"/>
      <c r="N362" s="178" t="n"/>
      <c r="O362" s="179" t="n"/>
      <c r="P362" s="173" t="n"/>
    </row>
    <row r="363" ht="18.75" customHeight="1">
      <c r="A363" s="173" t="n"/>
      <c r="B363" s="173" t="n"/>
      <c r="C363" s="173" t="n"/>
      <c r="D363" s="173" t="n"/>
      <c r="E363" s="173" t="n"/>
      <c r="F363" s="173" t="n"/>
      <c r="G363" s="173" t="n"/>
      <c r="H363" s="173" t="n"/>
      <c r="I363" s="173" t="n"/>
      <c r="J363" s="177">
        <f>SWITCH('CONFIGURAÇÃO'!$J$359,"Origem","PERÍCIA 2","Marcante","","Menor","EXIGE MARCANTE","Arma","MÃO","Escudo","","Uniforme","","Item comum","","Ferramenta amaldiçoada","GRAU","")</f>
        <v/>
      </c>
      <c r="K363" s="179" t="n"/>
      <c r="L363" s="181" t="n"/>
      <c r="M363" s="178" t="n"/>
      <c r="N363" s="178" t="n"/>
      <c r="O363" s="179" t="n"/>
      <c r="P363" s="173" t="n"/>
    </row>
    <row r="364" ht="18.75" customHeight="1">
      <c r="A364" s="173" t="n"/>
      <c r="B364" s="173" t="n"/>
      <c r="C364" s="173" t="n"/>
      <c r="D364" s="173" t="n"/>
      <c r="E364" s="173" t="n"/>
      <c r="F364" s="173" t="n"/>
      <c r="G364" s="173" t="n"/>
      <c r="H364" s="173" t="n"/>
      <c r="I364" s="173" t="n"/>
      <c r="J364" s="177">
        <f>SWITCH('CONFIGURAÇÃO'!$J$359,"Origem","PERÍCIA 3","Marcante","","Menor","","Arma","TIPO DE DANO","Escudo","","Uniforme","","Item comum","","Ferramenta amaldiçoada","","")</f>
        <v/>
      </c>
      <c r="K364" s="179" t="n"/>
      <c r="L364" s="181" t="n"/>
      <c r="M364" s="178" t="n"/>
      <c r="N364" s="178" t="n"/>
      <c r="O364" s="179" t="n"/>
      <c r="P364" s="173" t="n"/>
    </row>
    <row r="365" ht="18.75" customHeight="1">
      <c r="A365" s="173" t="n"/>
      <c r="B365" s="173" t="n"/>
      <c r="C365" s="173" t="n"/>
      <c r="D365" s="173" t="n"/>
      <c r="E365" s="173" t="n"/>
      <c r="F365" s="173" t="n"/>
      <c r="G365" s="173" t="n"/>
      <c r="H365" s="173" t="n"/>
      <c r="I365" s="173" t="n"/>
      <c r="J365" s="177">
        <f>SWITCH('CONFIGURAÇÃO'!$J$359,"Origem","PERÍCIA 4","Marcante","","Menor","","Arma","PROPRIEDADE 1","Escudo","","Uniforme","","Item comum","","Ferramenta amaldiçoada","","")</f>
        <v/>
      </c>
      <c r="K365" s="179" t="n"/>
      <c r="L365" s="181" t="n"/>
      <c r="M365" s="178" t="n"/>
      <c r="N365" s="178" t="n"/>
      <c r="O365" s="179" t="n"/>
      <c r="P365" s="173" t="n"/>
    </row>
    <row r="366" ht="18.75" customHeight="1">
      <c r="A366" s="173" t="n"/>
      <c r="B366" s="173" t="n"/>
      <c r="C366" s="173" t="n"/>
      <c r="D366" s="173" t="n"/>
      <c r="E366" s="173" t="n"/>
      <c r="F366" s="173" t="n"/>
      <c r="G366" s="173" t="n"/>
      <c r="H366" s="173" t="n"/>
      <c r="I366" s="173" t="n"/>
      <c r="J366" s="177">
        <f>SWITCH('CONFIGURAÇÃO'!$J$359,"Origem","ROTA","Marcante","","Menor","","Arma","PROPRIEDADE 2","Escudo","","Uniforme","","Item comum","","Ferramenta amaldiçoada","","")</f>
        <v/>
      </c>
      <c r="K366" s="179" t="n"/>
      <c r="L366" s="181" t="n"/>
      <c r="M366" s="178" t="n"/>
      <c r="N366" s="178" t="n"/>
      <c r="O366" s="179" t="n"/>
      <c r="P366" s="173" t="n"/>
    </row>
    <row r="367" ht="18.75" customHeight="1">
      <c r="A367" s="173" t="n"/>
      <c r="B367" s="173" t="n"/>
      <c r="C367" s="173" t="n"/>
      <c r="D367" s="173" t="n"/>
      <c r="E367" s="173" t="n"/>
      <c r="F367" s="173" t="n"/>
      <c r="G367" s="173" t="n"/>
      <c r="H367" s="173" t="n"/>
      <c r="I367" s="173" t="n"/>
      <c r="J367" s="177">
        <f>SWITCH('CONFIGURAÇÃO'!$J$359,"Origem","BASE DO LIVRO","Marcante","","Menor","","Arma","PROPRIEDADE 3","Escudo","","Uniforme","","Item comum","","Ferramenta amaldiçoada","","")</f>
        <v/>
      </c>
      <c r="K367" s="179" t="n"/>
      <c r="L367" s="181" t="n"/>
      <c r="M367" s="178" t="n"/>
      <c r="N367" s="178" t="n"/>
      <c r="O367" s="179" t="n"/>
      <c r="P367" s="173" t="n"/>
    </row>
    <row r="368" ht="18.75" customHeight="1">
      <c r="A368" s="173" t="n"/>
      <c r="B368" s="173" t="n"/>
      <c r="C368" s="173" t="n"/>
      <c r="D368" s="173" t="n"/>
      <c r="E368" s="173" t="n"/>
      <c r="F368" s="173" t="n"/>
      <c r="G368" s="173" t="n"/>
      <c r="H368" s="173" t="n"/>
      <c r="I368" s="173" t="n"/>
      <c r="J368" s="177">
        <f>SWITCH('CONFIGURAÇÃO'!$J$359,"Origem","OFÍCIO","Marcante","","Menor","","Arma","PROPRIEDADE 4","Escudo","","Uniforme","","Item comum","","Ferramenta amaldiçoada","","")</f>
        <v/>
      </c>
      <c r="K368" s="179" t="n"/>
      <c r="L368" s="181" t="n"/>
      <c r="M368" s="178" t="n"/>
      <c r="N368" s="178" t="n"/>
      <c r="O368" s="179" t="n"/>
      <c r="P368" s="173" t="n"/>
    </row>
    <row r="369" ht="18.75" customHeight="1">
      <c r="A369" s="173" t="n"/>
      <c r="B369" s="173" t="n"/>
      <c r="C369" s="173" t="n"/>
      <c r="D369" s="173" t="n"/>
      <c r="E369" s="173" t="n"/>
      <c r="F369" s="173" t="n"/>
      <c r="G369" s="173" t="n"/>
      <c r="H369" s="173" t="n"/>
      <c r="I369" s="173" t="n"/>
      <c r="J369" s="177">
        <f>SWITCH('CONFIGURAÇÃO'!$J$359,"Origem","TALENTO CE 4","Marcante","FREQUÊNCIA","Menor","FREQUÊNCIA","Arma","DADO","Escudo","PROTEÇÃO","Uniforme","PROTEÇÃO","Item comum","VOLUME","Ferramenta amaldiçoada","ESTIGMA","")</f>
        <v/>
      </c>
      <c r="K369" s="179" t="n"/>
      <c r="L369" s="181" t="n"/>
      <c r="M369" s="178" t="n"/>
      <c r="N369" s="178" t="n"/>
      <c r="O369" s="179" t="n"/>
      <c r="P369" s="173" t="n"/>
    </row>
    <row r="370" ht="18.75" customHeight="1">
      <c r="A370" s="173" t="n"/>
      <c r="B370" s="173" t="n"/>
      <c r="C370" s="173" t="n"/>
      <c r="D370" s="173" t="n"/>
      <c r="E370" s="173" t="n"/>
      <c r="F370" s="173" t="n"/>
      <c r="G370" s="173" t="n"/>
      <c r="H370" s="173" t="n"/>
      <c r="I370" s="173" t="n"/>
      <c r="J370" s="177">
        <f>SWITCH('CONFIGURAÇÃO'!$J$359,"Origem","","Marcante","","Menor","","Arma","FORÇA","Escudo","TETO DE DESTREZA","Uniforme","TETO DE DESTREZA","Item comum","PREÇO","Ferramenta amaldiçoada","DESGASTE","")</f>
        <v/>
      </c>
      <c r="K370" s="179" t="n"/>
      <c r="L370" s="181" t="n"/>
      <c r="M370" s="178" t="n"/>
      <c r="N370" s="178" t="n"/>
      <c r="O370" s="179" t="n"/>
      <c r="P370" s="173" t="n"/>
    </row>
    <row r="371" ht="18.75" customHeight="1">
      <c r="A371" s="173" t="n"/>
      <c r="B371" s="173" t="n"/>
      <c r="C371" s="173" t="n"/>
      <c r="D371" s="173" t="n"/>
      <c r="E371" s="173" t="n"/>
      <c r="F371" s="173" t="n"/>
      <c r="G371" s="173" t="n"/>
      <c r="H371" s="173" t="n"/>
      <c r="I371" s="173" t="n"/>
      <c r="J371" s="177">
        <f>SWITCH('CONFIGURAÇÃO'!$J$359,"Origem","","Marcante","","Menor","","Arma","VOLUME","Escudo","FORÇA","Uniforme","FORÇA","Item comum","","Ferramenta amaldiçoada","VOLUME","")</f>
        <v/>
      </c>
      <c r="K371" s="179" t="n"/>
      <c r="L371" s="181" t="n"/>
      <c r="M371" s="178" t="n"/>
      <c r="N371" s="178" t="n"/>
      <c r="O371" s="179" t="n"/>
      <c r="P371" s="173" t="n"/>
    </row>
    <row r="372" ht="18.75" customHeight="1">
      <c r="A372" s="173" t="n"/>
      <c r="B372" s="173" t="n"/>
      <c r="C372" s="173" t="n"/>
      <c r="D372" s="173" t="n"/>
      <c r="E372" s="173" t="n"/>
      <c r="F372" s="173" t="n"/>
      <c r="G372" s="173" t="n"/>
      <c r="H372" s="173" t="n"/>
      <c r="I372" s="173" t="n"/>
      <c r="J372" s="177">
        <f>SWITCH('CONFIGURAÇÃO'!$J$359,"Origem","","Marcante","","Menor","","Arma","ALCANCE","Escudo","VOLUME","Uniforme","VOLUME","Item comum","","Ferramenta amaldiçoada","PREÇO","")</f>
        <v/>
      </c>
      <c r="K372" s="179" t="n"/>
      <c r="L372" s="181" t="n"/>
      <c r="M372" s="178" t="n"/>
      <c r="N372" s="178" t="n"/>
      <c r="O372" s="179" t="n"/>
      <c r="P372" s="173" t="n"/>
    </row>
    <row r="373" ht="18.75" customHeight="1">
      <c r="A373" s="173" t="n"/>
      <c r="B373" s="173" t="n"/>
      <c r="C373" s="173" t="n"/>
      <c r="D373" s="173" t="n"/>
      <c r="E373" s="173" t="n"/>
      <c r="F373" s="173" t="n"/>
      <c r="G373" s="173" t="n"/>
      <c r="H373" s="173" t="n"/>
      <c r="I373" s="173" t="n"/>
      <c r="J373" s="177">
        <f>SWITCH('CONFIGURAÇÃO'!$J$359,"Origem","","Marcante","","Menor","","Arma","RECARGA","Escudo","PREÇO","Uniforme","PREÇO","Item comum","","Ferramenta amaldiçoada","","")</f>
        <v/>
      </c>
      <c r="K373" s="179" t="n"/>
      <c r="L373" s="181" t="n"/>
      <c r="M373" s="178" t="n"/>
      <c r="N373" s="178" t="n"/>
      <c r="O373" s="179" t="n"/>
      <c r="P373" s="173" t="n"/>
    </row>
    <row r="374" ht="18.75" customHeight="1">
      <c r="A374" s="173" t="n"/>
      <c r="B374" s="173" t="n"/>
      <c r="C374" s="173" t="n"/>
      <c r="D374" s="173" t="n"/>
      <c r="E374" s="173" t="n"/>
      <c r="F374" s="173" t="n"/>
      <c r="G374" s="173" t="n"/>
      <c r="H374" s="173" t="n"/>
      <c r="I374" s="173" t="n"/>
      <c r="J374" s="177">
        <f>SWITCH('CONFIGURAÇÃO'!$J$359,"Origem","","Marcante","","Menor","","Arma","PREÇO","Escudo","","Uniforme","","Item comum","","Ferramenta amaldiçoada","","")</f>
        <v/>
      </c>
      <c r="K374" s="179" t="n"/>
      <c r="L374" s="181" t="n"/>
      <c r="M374" s="178" t="n"/>
      <c r="N374" s="178" t="n"/>
      <c r="O374" s="179" t="n"/>
      <c r="P374" s="173" t="n"/>
    </row>
    <row r="375" ht="18.75" customHeight="1">
      <c r="A375" s="173" t="n"/>
      <c r="B375" s="173" t="n"/>
      <c r="C375" s="173" t="n"/>
      <c r="D375" s="173" t="n"/>
      <c r="E375" s="173" t="n"/>
      <c r="F375" s="173" t="n"/>
      <c r="G375" s="173" t="n"/>
      <c r="H375" s="173" t="n"/>
      <c r="I375" s="173" t="n"/>
      <c r="J375" s="177" t="inlineStr">
        <is>
          <t>EFEITO · DESCRIÇÃO</t>
        </is>
      </c>
      <c r="K375" s="178" t="n"/>
      <c r="L375" s="178" t="n"/>
      <c r="M375" s="178" t="n"/>
      <c r="N375" s="178" t="n"/>
      <c r="O375" s="179" t="n"/>
      <c r="P375" s="173" t="n"/>
    </row>
    <row r="376" ht="18.75" customHeight="1">
      <c r="A376" s="173" t="n"/>
      <c r="B376" s="173" t="n"/>
      <c r="C376" s="173" t="n"/>
      <c r="D376" s="173" t="n"/>
      <c r="E376" s="173" t="n"/>
      <c r="F376" s="173" t="n"/>
      <c r="G376" s="173" t="n"/>
      <c r="H376" s="173" t="n"/>
      <c r="I376" s="173" t="n"/>
      <c r="J376" s="183" t="n"/>
      <c r="K376" s="184" t="n"/>
      <c r="L376" s="184" t="n"/>
      <c r="M376" s="184" t="n"/>
      <c r="N376" s="184" t="n"/>
      <c r="O376" s="185" t="n"/>
      <c r="P376" s="173" t="n"/>
    </row>
    <row r="377" ht="18.75" customHeight="1">
      <c r="A377" s="173" t="n"/>
      <c r="B377" s="173" t="n"/>
      <c r="C377" s="173" t="n"/>
      <c r="D377" s="173" t="n"/>
      <c r="E377" s="173" t="n"/>
      <c r="F377" s="173" t="n"/>
      <c r="G377" s="173" t="n"/>
      <c r="H377" s="173" t="n"/>
      <c r="I377" s="173" t="n"/>
      <c r="J377" s="186" t="n"/>
      <c r="O377" s="187" t="n"/>
      <c r="P377" s="173" t="n"/>
    </row>
    <row r="378" ht="18.75" customHeight="1">
      <c r="A378" s="173" t="n"/>
      <c r="B378" s="173" t="n"/>
      <c r="C378" s="173" t="n"/>
      <c r="D378" s="173" t="n"/>
      <c r="E378" s="173" t="n"/>
      <c r="F378" s="173" t="n"/>
      <c r="G378" s="173" t="n"/>
      <c r="H378" s="173" t="n"/>
      <c r="I378" s="173" t="n"/>
      <c r="J378" s="186" t="n"/>
      <c r="O378" s="187" t="n"/>
      <c r="P378" s="173" t="n"/>
    </row>
    <row r="379" ht="18.75" customHeight="1">
      <c r="A379" s="173" t="n"/>
      <c r="B379" s="173" t="n"/>
      <c r="C379" s="173" t="n"/>
      <c r="D379" s="173" t="n"/>
      <c r="E379" s="173" t="n"/>
      <c r="F379" s="173" t="n"/>
      <c r="G379" s="173" t="n"/>
      <c r="H379" s="173" t="n"/>
      <c r="I379" s="173" t="n"/>
      <c r="J379" s="186" t="n"/>
      <c r="O379" s="187" t="n"/>
      <c r="P379" s="173" t="n"/>
    </row>
    <row r="380" ht="18.75" customHeight="1">
      <c r="A380" s="173" t="n"/>
      <c r="B380" s="173" t="n"/>
      <c r="C380" s="173" t="n"/>
      <c r="D380" s="173" t="n"/>
      <c r="E380" s="173" t="n"/>
      <c r="F380" s="173" t="n"/>
      <c r="G380" s="173" t="n"/>
      <c r="H380" s="173" t="n"/>
      <c r="I380" s="173" t="n"/>
      <c r="J380" s="188" t="n"/>
      <c r="K380" s="189" t="n"/>
      <c r="L380" s="189" t="n"/>
      <c r="M380" s="189" t="n"/>
      <c r="N380" s="189" t="n"/>
      <c r="O380" s="190" t="n"/>
      <c r="P380" s="173" t="n"/>
    </row>
    <row r="381" ht="18.75" customHeight="1">
      <c r="A381" s="173" t="n"/>
      <c r="B381" s="173" t="n"/>
      <c r="C381" s="173" t="n"/>
      <c r="D381" s="173" t="n"/>
      <c r="E381" s="173" t="n"/>
      <c r="F381" s="173" t="n"/>
      <c r="G381" s="173" t="n"/>
      <c r="H381" s="173" t="n"/>
      <c r="I381" s="173" t="n"/>
      <c r="J381" s="175">
        <f>IF('DADOS_CUSTOM'!$S$14="","Revise os valores ao trocar o tipo.","⚠ "&amp;'DADOS_CUSTOM'!$S$14)</f>
        <v/>
      </c>
      <c r="P381" s="173" t="n"/>
    </row>
    <row r="382" ht="18.75" customHeight="1">
      <c r="A382" s="173" t="n"/>
      <c r="B382" s="173" t="n"/>
      <c r="C382" s="173" t="n"/>
      <c r="D382" s="173" t="n"/>
      <c r="E382" s="173" t="n"/>
      <c r="F382" s="173" t="n"/>
      <c r="G382" s="173" t="n"/>
      <c r="H382" s="173" t="n"/>
      <c r="I382" s="173" t="n"/>
      <c r="P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row>
    <row r="386" ht="18.75" customHeight="1">
      <c r="A386" s="173" t="n"/>
      <c r="B386" s="173" t="n"/>
      <c r="C386" s="173" t="n"/>
      <c r="D386" s="173" t="n"/>
      <c r="E386" s="173" t="n"/>
      <c r="F386" s="173" t="n"/>
      <c r="G386" s="173" t="n"/>
      <c r="H386" s="173" t="n"/>
      <c r="I386" s="173" t="n"/>
      <c r="J386" s="176" t="inlineStr">
        <is>
          <t>CARTÃO 14 · CUSTOM</t>
        </is>
      </c>
      <c r="P386" s="173" t="n"/>
    </row>
    <row r="387" ht="18.75" customHeight="1">
      <c r="A387" s="173" t="n"/>
      <c r="B387" s="173" t="n"/>
      <c r="C387" s="173" t="n"/>
      <c r="D387" s="173" t="n"/>
      <c r="E387" s="173" t="n"/>
      <c r="F387" s="173" t="n"/>
      <c r="G387" s="173" t="n"/>
      <c r="H387" s="173" t="n"/>
      <c r="I387" s="173" t="n"/>
      <c r="J387" s="177" t="inlineStr">
        <is>
          <t>TIPO</t>
        </is>
      </c>
      <c r="K387" s="178" t="n"/>
      <c r="L387" s="178" t="n"/>
      <c r="M387" s="179" t="n"/>
      <c r="N387" s="177" t="inlineStr">
        <is>
          <t>MESTRE VIU</t>
        </is>
      </c>
      <c r="O387" s="179" t="n"/>
      <c r="P387" s="173" t="n"/>
    </row>
    <row r="388" ht="18.75" customHeight="1">
      <c r="A388" s="173" t="n"/>
      <c r="B388" s="173" t="n"/>
      <c r="C388" s="173" t="n"/>
      <c r="D388" s="173" t="n"/>
      <c r="E388" s="173" t="n"/>
      <c r="F388" s="173" t="n"/>
      <c r="G388" s="173" t="n"/>
      <c r="H388" s="173" t="n"/>
      <c r="I388" s="173" t="n"/>
      <c r="J388" s="181" t="n"/>
      <c r="K388" s="178" t="n"/>
      <c r="L388" s="178" t="n"/>
      <c r="M388" s="179" t="n"/>
      <c r="N388" s="180" t="b">
        <v>0</v>
      </c>
      <c r="O388" s="179" t="n"/>
      <c r="P388" s="173" t="n"/>
    </row>
    <row r="389" ht="18.75" customHeight="1">
      <c r="A389" s="173" t="n"/>
      <c r="B389" s="173" t="n"/>
      <c r="C389" s="173" t="n"/>
      <c r="D389" s="173" t="n"/>
      <c r="E389" s="173" t="n"/>
      <c r="F389" s="173" t="n"/>
      <c r="G389" s="173" t="n"/>
      <c r="H389" s="173" t="n"/>
      <c r="I389" s="173" t="n"/>
      <c r="J389" s="177" t="inlineStr">
        <is>
          <t>NOME</t>
        </is>
      </c>
      <c r="K389" s="178" t="n"/>
      <c r="L389" s="178" t="n"/>
      <c r="M389" s="178" t="n"/>
      <c r="N389" s="178" t="n"/>
      <c r="O389" s="179" t="n"/>
      <c r="P389" s="173" t="n"/>
    </row>
    <row r="390" ht="18.75" customHeight="1">
      <c r="A390" s="173" t="n"/>
      <c r="B390" s="173" t="n"/>
      <c r="C390" s="173" t="n"/>
      <c r="D390" s="173" t="n"/>
      <c r="E390" s="173" t="n"/>
      <c r="F390" s="173" t="n"/>
      <c r="G390" s="173" t="n"/>
      <c r="H390" s="173" t="n"/>
      <c r="I390" s="173" t="n"/>
      <c r="J390" s="181" t="n"/>
      <c r="K390" s="178" t="n"/>
      <c r="L390" s="178" t="n"/>
      <c r="M390" s="178" t="n"/>
      <c r="N390" s="178" t="n"/>
      <c r="O390" s="179" t="n"/>
      <c r="P390" s="173" t="n"/>
    </row>
    <row r="391" ht="18.75" customHeight="1">
      <c r="A391" s="173" t="n"/>
      <c r="B391" s="173" t="n"/>
      <c r="C391" s="173" t="n"/>
      <c r="D391" s="173" t="n"/>
      <c r="E391" s="173" t="n"/>
      <c r="F391" s="173" t="n"/>
      <c r="G391" s="173" t="n"/>
      <c r="H391" s="173" t="n"/>
      <c r="I391" s="173" t="n"/>
      <c r="J391" s="177">
        <f>SWITCH('CONFIGURAÇÃO'!$J$388,"Origem","PERÍCIA 1","Marcante","ORIGEM","Menor","ORIGEM","Arma","CATEGORIA","Escudo","","Uniforme","GRAU MÍNIMO","Item comum","","Ferramenta amaldiçoada","BASE","")</f>
        <v/>
      </c>
      <c r="K391" s="179" t="n"/>
      <c r="L391" s="181" t="n"/>
      <c r="M391" s="178" t="n"/>
      <c r="N391" s="178" t="n"/>
      <c r="O391" s="179" t="n"/>
      <c r="P391" s="173" t="n"/>
    </row>
    <row r="392" ht="18.75" customHeight="1">
      <c r="A392" s="173" t="n"/>
      <c r="B392" s="173" t="n"/>
      <c r="C392" s="173" t="n"/>
      <c r="D392" s="173" t="n"/>
      <c r="E392" s="173" t="n"/>
      <c r="F392" s="173" t="n"/>
      <c r="G392" s="173" t="n"/>
      <c r="H392" s="173" t="n"/>
      <c r="I392" s="173" t="n"/>
      <c r="J392" s="177">
        <f>SWITCH('CONFIGURAÇÃO'!$J$388,"Origem","PERÍCIA 2","Marcante","","Menor","EXIGE MARCANTE","Arma","MÃO","Escudo","","Uniforme","","Item comum","","Ferramenta amaldiçoada","GRAU","")</f>
        <v/>
      </c>
      <c r="K392" s="179" t="n"/>
      <c r="L392" s="181" t="n"/>
      <c r="M392" s="178" t="n"/>
      <c r="N392" s="178" t="n"/>
      <c r="O392" s="179" t="n"/>
      <c r="P392" s="173" t="n"/>
    </row>
    <row r="393" ht="18.75" customHeight="1">
      <c r="A393" s="173" t="n"/>
      <c r="B393" s="173" t="n"/>
      <c r="C393" s="173" t="n"/>
      <c r="D393" s="173" t="n"/>
      <c r="E393" s="173" t="n"/>
      <c r="F393" s="173" t="n"/>
      <c r="G393" s="173" t="n"/>
      <c r="H393" s="173" t="n"/>
      <c r="I393" s="173" t="n"/>
      <c r="J393" s="177">
        <f>SWITCH('CONFIGURAÇÃO'!$J$388,"Origem","PERÍCIA 3","Marcante","","Menor","","Arma","TIPO DE DANO","Escudo","","Uniforme","","Item comum","","Ferramenta amaldiçoada","","")</f>
        <v/>
      </c>
      <c r="K393" s="179" t="n"/>
      <c r="L393" s="181" t="n"/>
      <c r="M393" s="178" t="n"/>
      <c r="N393" s="178" t="n"/>
      <c r="O393" s="179" t="n"/>
      <c r="P393" s="173" t="n"/>
    </row>
    <row r="394" ht="18.75" customHeight="1">
      <c r="A394" s="173" t="n"/>
      <c r="B394" s="173" t="n"/>
      <c r="C394" s="173" t="n"/>
      <c r="D394" s="173" t="n"/>
      <c r="E394" s="173" t="n"/>
      <c r="F394" s="173" t="n"/>
      <c r="G394" s="173" t="n"/>
      <c r="H394" s="173" t="n"/>
      <c r="I394" s="173" t="n"/>
      <c r="J394" s="177">
        <f>SWITCH('CONFIGURAÇÃO'!$J$388,"Origem","PERÍCIA 4","Marcante","","Menor","","Arma","PROPRIEDADE 1","Escudo","","Uniforme","","Item comum","","Ferramenta amaldiçoada","","")</f>
        <v/>
      </c>
      <c r="K394" s="179" t="n"/>
      <c r="L394" s="181" t="n"/>
      <c r="M394" s="178" t="n"/>
      <c r="N394" s="178" t="n"/>
      <c r="O394" s="179" t="n"/>
      <c r="P394" s="173" t="n"/>
    </row>
    <row r="395" ht="18.75" customHeight="1">
      <c r="A395" s="173" t="n"/>
      <c r="B395" s="173" t="n"/>
      <c r="C395" s="173" t="n"/>
      <c r="D395" s="173" t="n"/>
      <c r="E395" s="173" t="n"/>
      <c r="F395" s="173" t="n"/>
      <c r="G395" s="173" t="n"/>
      <c r="H395" s="173" t="n"/>
      <c r="I395" s="173" t="n"/>
      <c r="J395" s="177">
        <f>SWITCH('CONFIGURAÇÃO'!$J$388,"Origem","ROTA","Marcante","","Menor","","Arma","PROPRIEDADE 2","Escudo","","Uniforme","","Item comum","","Ferramenta amaldiçoada","","")</f>
        <v/>
      </c>
      <c r="K395" s="179" t="n"/>
      <c r="L395" s="181" t="n"/>
      <c r="M395" s="178" t="n"/>
      <c r="N395" s="178" t="n"/>
      <c r="O395" s="179" t="n"/>
      <c r="P395" s="173" t="n"/>
    </row>
    <row r="396" ht="18.75" customHeight="1">
      <c r="A396" s="173" t="n"/>
      <c r="B396" s="173" t="n"/>
      <c r="C396" s="173" t="n"/>
      <c r="D396" s="173" t="n"/>
      <c r="E396" s="173" t="n"/>
      <c r="F396" s="173" t="n"/>
      <c r="G396" s="173" t="n"/>
      <c r="H396" s="173" t="n"/>
      <c r="I396" s="173" t="n"/>
      <c r="J396" s="177">
        <f>SWITCH('CONFIGURAÇÃO'!$J$388,"Origem","BASE DO LIVRO","Marcante","","Menor","","Arma","PROPRIEDADE 3","Escudo","","Uniforme","","Item comum","","Ferramenta amaldiçoada","","")</f>
        <v/>
      </c>
      <c r="K396" s="179" t="n"/>
      <c r="L396" s="181" t="n"/>
      <c r="M396" s="178" t="n"/>
      <c r="N396" s="178" t="n"/>
      <c r="O396" s="179" t="n"/>
      <c r="P396" s="173" t="n"/>
    </row>
    <row r="397" ht="18.75" customHeight="1">
      <c r="A397" s="173" t="n"/>
      <c r="B397" s="173" t="n"/>
      <c r="C397" s="173" t="n"/>
      <c r="D397" s="173" t="n"/>
      <c r="E397" s="173" t="n"/>
      <c r="F397" s="173" t="n"/>
      <c r="G397" s="173" t="n"/>
      <c r="H397" s="173" t="n"/>
      <c r="I397" s="173" t="n"/>
      <c r="J397" s="177">
        <f>SWITCH('CONFIGURAÇÃO'!$J$388,"Origem","OFÍCIO","Marcante","","Menor","","Arma","PROPRIEDADE 4","Escudo","","Uniforme","","Item comum","","Ferramenta amaldiçoada","","")</f>
        <v/>
      </c>
      <c r="K397" s="179" t="n"/>
      <c r="L397" s="181" t="n"/>
      <c r="M397" s="178" t="n"/>
      <c r="N397" s="178" t="n"/>
      <c r="O397" s="179" t="n"/>
      <c r="P397" s="173" t="n"/>
    </row>
    <row r="398" ht="18.75" customHeight="1">
      <c r="A398" s="173" t="n"/>
      <c r="B398" s="173" t="n"/>
      <c r="C398" s="173" t="n"/>
      <c r="D398" s="173" t="n"/>
      <c r="E398" s="173" t="n"/>
      <c r="F398" s="173" t="n"/>
      <c r="G398" s="173" t="n"/>
      <c r="H398" s="173" t="n"/>
      <c r="I398" s="173" t="n"/>
      <c r="J398" s="177">
        <f>SWITCH('CONFIGURAÇÃO'!$J$388,"Origem","TALENTO CE 4","Marcante","FREQUÊNCIA","Menor","FREQUÊNCIA","Arma","DADO","Escudo","PROTEÇÃO","Uniforme","PROTEÇÃO","Item comum","VOLUME","Ferramenta amaldiçoada","ESTIGMA","")</f>
        <v/>
      </c>
      <c r="K398" s="179" t="n"/>
      <c r="L398" s="181" t="n"/>
      <c r="M398" s="178" t="n"/>
      <c r="N398" s="178" t="n"/>
      <c r="O398" s="179" t="n"/>
      <c r="P398" s="173" t="n"/>
    </row>
    <row r="399" ht="18.75" customHeight="1">
      <c r="A399" s="173" t="n"/>
      <c r="B399" s="173" t="n"/>
      <c r="C399" s="173" t="n"/>
      <c r="D399" s="173" t="n"/>
      <c r="E399" s="173" t="n"/>
      <c r="F399" s="173" t="n"/>
      <c r="G399" s="173" t="n"/>
      <c r="H399" s="173" t="n"/>
      <c r="I399" s="173" t="n"/>
      <c r="J399" s="177">
        <f>SWITCH('CONFIGURAÇÃO'!$J$388,"Origem","","Marcante","","Menor","","Arma","FORÇA","Escudo","TETO DE DESTREZA","Uniforme","TETO DE DESTREZA","Item comum","PREÇO","Ferramenta amaldiçoada","DESGASTE","")</f>
        <v/>
      </c>
      <c r="K399" s="179" t="n"/>
      <c r="L399" s="181" t="n"/>
      <c r="M399" s="178" t="n"/>
      <c r="N399" s="178" t="n"/>
      <c r="O399" s="179" t="n"/>
      <c r="P399" s="173" t="n"/>
    </row>
    <row r="400" ht="18.75" customHeight="1">
      <c r="A400" s="173" t="n"/>
      <c r="B400" s="173" t="n"/>
      <c r="C400" s="173" t="n"/>
      <c r="D400" s="173" t="n"/>
      <c r="E400" s="173" t="n"/>
      <c r="F400" s="173" t="n"/>
      <c r="G400" s="173" t="n"/>
      <c r="H400" s="173" t="n"/>
      <c r="I400" s="173" t="n"/>
      <c r="J400" s="177">
        <f>SWITCH('CONFIGURAÇÃO'!$J$388,"Origem","","Marcante","","Menor","","Arma","VOLUME","Escudo","FORÇA","Uniforme","FORÇA","Item comum","","Ferramenta amaldiçoada","VOLUME","")</f>
        <v/>
      </c>
      <c r="K400" s="179" t="n"/>
      <c r="L400" s="181" t="n"/>
      <c r="M400" s="178" t="n"/>
      <c r="N400" s="178" t="n"/>
      <c r="O400" s="179" t="n"/>
      <c r="P400" s="173" t="n"/>
    </row>
    <row r="401" ht="18.75" customHeight="1">
      <c r="A401" s="173" t="n"/>
      <c r="B401" s="173" t="n"/>
      <c r="C401" s="173" t="n"/>
      <c r="D401" s="173" t="n"/>
      <c r="E401" s="173" t="n"/>
      <c r="F401" s="173" t="n"/>
      <c r="G401" s="173" t="n"/>
      <c r="H401" s="173" t="n"/>
      <c r="I401" s="173" t="n"/>
      <c r="J401" s="177">
        <f>SWITCH('CONFIGURAÇÃO'!$J$388,"Origem","","Marcante","","Menor","","Arma","ALCANCE","Escudo","VOLUME","Uniforme","VOLUME","Item comum","","Ferramenta amaldiçoada","PREÇO","")</f>
        <v/>
      </c>
      <c r="K401" s="179" t="n"/>
      <c r="L401" s="181" t="n"/>
      <c r="M401" s="178" t="n"/>
      <c r="N401" s="178" t="n"/>
      <c r="O401" s="179" t="n"/>
      <c r="P401" s="173" t="n"/>
    </row>
    <row r="402" ht="18.75" customHeight="1">
      <c r="A402" s="173" t="n"/>
      <c r="B402" s="173" t="n"/>
      <c r="C402" s="173" t="n"/>
      <c r="D402" s="173" t="n"/>
      <c r="E402" s="173" t="n"/>
      <c r="F402" s="173" t="n"/>
      <c r="G402" s="173" t="n"/>
      <c r="H402" s="173" t="n"/>
      <c r="I402" s="173" t="n"/>
      <c r="J402" s="177">
        <f>SWITCH('CONFIGURAÇÃO'!$J$388,"Origem","","Marcante","","Menor","","Arma","RECARGA","Escudo","PREÇO","Uniforme","PREÇO","Item comum","","Ferramenta amaldiçoada","","")</f>
        <v/>
      </c>
      <c r="K402" s="179" t="n"/>
      <c r="L402" s="181" t="n"/>
      <c r="M402" s="178" t="n"/>
      <c r="N402" s="178" t="n"/>
      <c r="O402" s="179" t="n"/>
      <c r="P402" s="173" t="n"/>
    </row>
    <row r="403" ht="18.75" customHeight="1">
      <c r="A403" s="173" t="n"/>
      <c r="B403" s="173" t="n"/>
      <c r="C403" s="173" t="n"/>
      <c r="D403" s="173" t="n"/>
      <c r="E403" s="173" t="n"/>
      <c r="F403" s="173" t="n"/>
      <c r="G403" s="173" t="n"/>
      <c r="H403" s="173" t="n"/>
      <c r="I403" s="173" t="n"/>
      <c r="J403" s="177">
        <f>SWITCH('CONFIGURAÇÃO'!$J$388,"Origem","","Marcante","","Menor","","Arma","PREÇO","Escudo","","Uniforme","","Item comum","","Ferramenta amaldiçoada","","")</f>
        <v/>
      </c>
      <c r="K403" s="179" t="n"/>
      <c r="L403" s="181" t="n"/>
      <c r="M403" s="178" t="n"/>
      <c r="N403" s="178" t="n"/>
      <c r="O403" s="179" t="n"/>
      <c r="P403" s="173" t="n"/>
    </row>
    <row r="404" ht="18.75" customHeight="1">
      <c r="A404" s="173" t="n"/>
      <c r="B404" s="173" t="n"/>
      <c r="C404" s="173" t="n"/>
      <c r="D404" s="173" t="n"/>
      <c r="E404" s="173" t="n"/>
      <c r="F404" s="173" t="n"/>
      <c r="G404" s="173" t="n"/>
      <c r="H404" s="173" t="n"/>
      <c r="I404" s="173" t="n"/>
      <c r="J404" s="177" t="inlineStr">
        <is>
          <t>EFEITO · DESCRIÇÃO</t>
        </is>
      </c>
      <c r="K404" s="178" t="n"/>
      <c r="L404" s="178" t="n"/>
      <c r="M404" s="178" t="n"/>
      <c r="N404" s="178" t="n"/>
      <c r="O404" s="179" t="n"/>
      <c r="P404" s="173" t="n"/>
    </row>
    <row r="405" ht="18.75" customHeight="1">
      <c r="A405" s="173" t="n"/>
      <c r="B405" s="173" t="n"/>
      <c r="C405" s="173" t="n"/>
      <c r="D405" s="173" t="n"/>
      <c r="E405" s="173" t="n"/>
      <c r="F405" s="173" t="n"/>
      <c r="G405" s="173" t="n"/>
      <c r="H405" s="173" t="n"/>
      <c r="I405" s="173" t="n"/>
      <c r="J405" s="183" t="n"/>
      <c r="K405" s="184" t="n"/>
      <c r="L405" s="184" t="n"/>
      <c r="M405" s="184" t="n"/>
      <c r="N405" s="184" t="n"/>
      <c r="O405" s="185" t="n"/>
      <c r="P405" s="173" t="n"/>
    </row>
    <row r="406" ht="18.75" customHeight="1">
      <c r="A406" s="173" t="n"/>
      <c r="B406" s="173" t="n"/>
      <c r="C406" s="173" t="n"/>
      <c r="D406" s="173" t="n"/>
      <c r="E406" s="173" t="n"/>
      <c r="F406" s="173" t="n"/>
      <c r="G406" s="173" t="n"/>
      <c r="H406" s="173" t="n"/>
      <c r="I406" s="173" t="n"/>
      <c r="J406" s="186" t="n"/>
      <c r="O406" s="187" t="n"/>
      <c r="P406" s="173" t="n"/>
    </row>
    <row r="407" ht="18.75" customHeight="1">
      <c r="A407" s="173" t="n"/>
      <c r="B407" s="173" t="n"/>
      <c r="C407" s="173" t="n"/>
      <c r="D407" s="173" t="n"/>
      <c r="E407" s="173" t="n"/>
      <c r="F407" s="173" t="n"/>
      <c r="G407" s="173" t="n"/>
      <c r="H407" s="173" t="n"/>
      <c r="I407" s="173" t="n"/>
      <c r="J407" s="186" t="n"/>
      <c r="O407" s="187" t="n"/>
      <c r="P407" s="173" t="n"/>
    </row>
    <row r="408" ht="18.75" customHeight="1">
      <c r="A408" s="173" t="n"/>
      <c r="B408" s="173" t="n"/>
      <c r="C408" s="173" t="n"/>
      <c r="D408" s="173" t="n"/>
      <c r="E408" s="173" t="n"/>
      <c r="F408" s="173" t="n"/>
      <c r="G408" s="173" t="n"/>
      <c r="H408" s="173" t="n"/>
      <c r="I408" s="173" t="n"/>
      <c r="J408" s="186" t="n"/>
      <c r="O408" s="187" t="n"/>
      <c r="P408" s="173" t="n"/>
    </row>
    <row r="409" ht="18.75" customHeight="1">
      <c r="A409" s="173" t="n"/>
      <c r="B409" s="173" t="n"/>
      <c r="C409" s="173" t="n"/>
      <c r="D409" s="173" t="n"/>
      <c r="E409" s="173" t="n"/>
      <c r="F409" s="173" t="n"/>
      <c r="G409" s="173" t="n"/>
      <c r="H409" s="173" t="n"/>
      <c r="I409" s="173" t="n"/>
      <c r="J409" s="188" t="n"/>
      <c r="K409" s="189" t="n"/>
      <c r="L409" s="189" t="n"/>
      <c r="M409" s="189" t="n"/>
      <c r="N409" s="189" t="n"/>
      <c r="O409" s="190" t="n"/>
      <c r="P409" s="173" t="n"/>
    </row>
    <row r="410" ht="18.75" customHeight="1">
      <c r="A410" s="173" t="n"/>
      <c r="B410" s="173" t="n"/>
      <c r="C410" s="173" t="n"/>
      <c r="D410" s="173" t="n"/>
      <c r="E410" s="173" t="n"/>
      <c r="F410" s="173" t="n"/>
      <c r="G410" s="173" t="n"/>
      <c r="H410" s="173" t="n"/>
      <c r="I410" s="173" t="n"/>
      <c r="J410" s="175">
        <f>IF('DADOS_CUSTOM'!$S$15="","Revise os valores ao trocar o tipo.","⚠ "&amp;'DADOS_CUSTOM'!$S$15)</f>
        <v/>
      </c>
      <c r="P410" s="173" t="n"/>
    </row>
    <row r="411" ht="18.75" customHeight="1">
      <c r="A411" s="173" t="n"/>
      <c r="B411" s="173" t="n"/>
      <c r="C411" s="173" t="n"/>
      <c r="D411" s="173" t="n"/>
      <c r="E411" s="173" t="n"/>
      <c r="F411" s="173" t="n"/>
      <c r="G411" s="173" t="n"/>
      <c r="H411" s="173" t="n"/>
      <c r="I411" s="173" t="n"/>
      <c r="P411" s="173" t="n"/>
    </row>
    <row r="412" ht="18.75" customHeight="1">
      <c r="A412" s="173" t="n"/>
      <c r="B412" s="173" t="n"/>
      <c r="C412" s="173" t="n"/>
      <c r="D412" s="173" t="n"/>
      <c r="E412" s="173" t="n"/>
      <c r="F412" s="173" t="n"/>
      <c r="G412" s="173" t="n"/>
      <c r="H412" s="173" t="n"/>
      <c r="I412" s="173" t="n"/>
      <c r="J412" s="173" t="n"/>
      <c r="K412" s="173" t="n"/>
      <c r="L412" s="173" t="n"/>
      <c r="M412" s="173" t="n"/>
      <c r="N412" s="173" t="n"/>
      <c r="O412" s="173" t="n"/>
      <c r="P412" s="173" t="n"/>
    </row>
    <row r="413" ht="18.75" customHeight="1">
      <c r="A413" s="173" t="n"/>
      <c r="B413" s="173" t="n"/>
      <c r="C413" s="173" t="n"/>
      <c r="D413" s="173" t="n"/>
      <c r="E413" s="173" t="n"/>
      <c r="F413" s="173" t="n"/>
      <c r="G413" s="173" t="n"/>
      <c r="H413" s="173" t="n"/>
      <c r="I413" s="173" t="n"/>
      <c r="J413" s="173" t="n"/>
      <c r="K413" s="173" t="n"/>
      <c r="L413" s="173" t="n"/>
      <c r="M413" s="173" t="n"/>
      <c r="N413" s="173" t="n"/>
      <c r="O413" s="173" t="n"/>
      <c r="P413" s="173" t="n"/>
    </row>
    <row r="414" ht="18.75" customHeight="1">
      <c r="A414" s="173" t="n"/>
      <c r="B414" s="173" t="n"/>
      <c r="C414" s="173" t="n"/>
      <c r="D414" s="173" t="n"/>
      <c r="E414" s="173" t="n"/>
      <c r="F414" s="173" t="n"/>
      <c r="G414" s="173" t="n"/>
      <c r="H414" s="173" t="n"/>
      <c r="I414" s="173" t="n"/>
      <c r="J414" s="173" t="n"/>
      <c r="K414" s="173" t="n"/>
      <c r="L414" s="173" t="n"/>
      <c r="M414" s="173" t="n"/>
      <c r="N414" s="173" t="n"/>
      <c r="O414" s="173" t="n"/>
      <c r="P414" s="173" t="n"/>
    </row>
    <row r="415" ht="18.75" customHeight="1">
      <c r="A415" s="173" t="n"/>
      <c r="B415" s="173" t="n"/>
      <c r="C415" s="173" t="n"/>
      <c r="D415" s="173" t="n"/>
      <c r="E415" s="173" t="n"/>
      <c r="F415" s="173" t="n"/>
      <c r="G415" s="173" t="n"/>
      <c r="H415" s="173" t="n"/>
      <c r="I415" s="173" t="n"/>
      <c r="J415" s="176" t="inlineStr">
        <is>
          <t>CARTÃO 15 · CUSTOM</t>
        </is>
      </c>
      <c r="P415" s="173" t="n"/>
    </row>
    <row r="416" ht="18.75" customHeight="1">
      <c r="A416" s="173" t="n"/>
      <c r="B416" s="173" t="n"/>
      <c r="C416" s="173" t="n"/>
      <c r="D416" s="173" t="n"/>
      <c r="E416" s="173" t="n"/>
      <c r="F416" s="173" t="n"/>
      <c r="G416" s="173" t="n"/>
      <c r="H416" s="173" t="n"/>
      <c r="I416" s="173" t="n"/>
      <c r="J416" s="177" t="inlineStr">
        <is>
          <t>TIPO</t>
        </is>
      </c>
      <c r="K416" s="178" t="n"/>
      <c r="L416" s="178" t="n"/>
      <c r="M416" s="179" t="n"/>
      <c r="N416" s="177" t="inlineStr">
        <is>
          <t>MESTRE VIU</t>
        </is>
      </c>
      <c r="O416" s="179" t="n"/>
      <c r="P416" s="173" t="n"/>
    </row>
    <row r="417" ht="18.75" customHeight="1">
      <c r="A417" s="173" t="n"/>
      <c r="B417" s="173" t="n"/>
      <c r="C417" s="173" t="n"/>
      <c r="D417" s="173" t="n"/>
      <c r="E417" s="173" t="n"/>
      <c r="F417" s="173" t="n"/>
      <c r="G417" s="173" t="n"/>
      <c r="H417" s="173" t="n"/>
      <c r="I417" s="173" t="n"/>
      <c r="J417" s="181" t="n"/>
      <c r="K417" s="178" t="n"/>
      <c r="L417" s="178" t="n"/>
      <c r="M417" s="179" t="n"/>
      <c r="N417" s="180" t="b">
        <v>0</v>
      </c>
      <c r="O417" s="179" t="n"/>
      <c r="P417" s="173" t="n"/>
    </row>
    <row r="418" ht="18.75" customHeight="1">
      <c r="A418" s="173" t="n"/>
      <c r="B418" s="173" t="n"/>
      <c r="C418" s="173" t="n"/>
      <c r="D418" s="173" t="n"/>
      <c r="E418" s="173" t="n"/>
      <c r="F418" s="173" t="n"/>
      <c r="G418" s="173" t="n"/>
      <c r="H418" s="173" t="n"/>
      <c r="I418" s="173" t="n"/>
      <c r="J418" s="177" t="inlineStr">
        <is>
          <t>NOME</t>
        </is>
      </c>
      <c r="K418" s="178" t="n"/>
      <c r="L418" s="178" t="n"/>
      <c r="M418" s="178" t="n"/>
      <c r="N418" s="178" t="n"/>
      <c r="O418" s="179" t="n"/>
      <c r="P418" s="173" t="n"/>
    </row>
    <row r="419" ht="18.75" customHeight="1">
      <c r="A419" s="173" t="n"/>
      <c r="B419" s="173" t="n"/>
      <c r="C419" s="173" t="n"/>
      <c r="D419" s="173" t="n"/>
      <c r="E419" s="173" t="n"/>
      <c r="F419" s="173" t="n"/>
      <c r="G419" s="173" t="n"/>
      <c r="H419" s="173" t="n"/>
      <c r="I419" s="173" t="n"/>
      <c r="J419" s="181" t="n"/>
      <c r="K419" s="178" t="n"/>
      <c r="L419" s="178" t="n"/>
      <c r="M419" s="178" t="n"/>
      <c r="N419" s="178" t="n"/>
      <c r="O419" s="179" t="n"/>
      <c r="P419" s="173" t="n"/>
    </row>
    <row r="420" ht="18.75" customHeight="1">
      <c r="A420" s="173" t="n"/>
      <c r="B420" s="173" t="n"/>
      <c r="C420" s="173" t="n"/>
      <c r="D420" s="173" t="n"/>
      <c r="E420" s="173" t="n"/>
      <c r="F420" s="173" t="n"/>
      <c r="G420" s="173" t="n"/>
      <c r="H420" s="173" t="n"/>
      <c r="I420" s="173" t="n"/>
      <c r="J420" s="177">
        <f>SWITCH('CONFIGURAÇÃO'!$J$417,"Origem","PERÍCIA 1","Marcante","ORIGEM","Menor","ORIGEM","Arma","CATEGORIA","Escudo","","Uniforme","GRAU MÍNIMO","Item comum","","Ferramenta amaldiçoada","BASE","")</f>
        <v/>
      </c>
      <c r="K420" s="179" t="n"/>
      <c r="L420" s="181" t="n"/>
      <c r="M420" s="178" t="n"/>
      <c r="N420" s="178" t="n"/>
      <c r="O420" s="179" t="n"/>
      <c r="P420" s="173" t="n"/>
    </row>
    <row r="421" ht="18.75" customHeight="1">
      <c r="A421" s="173" t="n"/>
      <c r="B421" s="173" t="n"/>
      <c r="C421" s="173" t="n"/>
      <c r="D421" s="173" t="n"/>
      <c r="E421" s="173" t="n"/>
      <c r="F421" s="173" t="n"/>
      <c r="G421" s="173" t="n"/>
      <c r="H421" s="173" t="n"/>
      <c r="I421" s="173" t="n"/>
      <c r="J421" s="177">
        <f>SWITCH('CONFIGURAÇÃO'!$J$417,"Origem","PERÍCIA 2","Marcante","","Menor","EXIGE MARCANTE","Arma","MÃO","Escudo","","Uniforme","","Item comum","","Ferramenta amaldiçoada","GRAU","")</f>
        <v/>
      </c>
      <c r="K421" s="179" t="n"/>
      <c r="L421" s="181" t="n"/>
      <c r="M421" s="178" t="n"/>
      <c r="N421" s="178" t="n"/>
      <c r="O421" s="179" t="n"/>
      <c r="P421" s="173" t="n"/>
    </row>
    <row r="422" ht="18.75" customHeight="1">
      <c r="A422" s="173" t="n"/>
      <c r="B422" s="173" t="n"/>
      <c r="C422" s="173" t="n"/>
      <c r="D422" s="173" t="n"/>
      <c r="E422" s="173" t="n"/>
      <c r="F422" s="173" t="n"/>
      <c r="G422" s="173" t="n"/>
      <c r="H422" s="173" t="n"/>
      <c r="I422" s="173" t="n"/>
      <c r="J422" s="177">
        <f>SWITCH('CONFIGURAÇÃO'!$J$417,"Origem","PERÍCIA 3","Marcante","","Menor","","Arma","TIPO DE DANO","Escudo","","Uniforme","","Item comum","","Ferramenta amaldiçoada","","")</f>
        <v/>
      </c>
      <c r="K422" s="179" t="n"/>
      <c r="L422" s="181" t="n"/>
      <c r="M422" s="178" t="n"/>
      <c r="N422" s="178" t="n"/>
      <c r="O422" s="179" t="n"/>
      <c r="P422" s="173" t="n"/>
    </row>
    <row r="423" ht="18.75" customHeight="1">
      <c r="A423" s="173" t="n"/>
      <c r="B423" s="173" t="n"/>
      <c r="C423" s="173" t="n"/>
      <c r="D423" s="173" t="n"/>
      <c r="E423" s="173" t="n"/>
      <c r="F423" s="173" t="n"/>
      <c r="G423" s="173" t="n"/>
      <c r="H423" s="173" t="n"/>
      <c r="I423" s="173" t="n"/>
      <c r="J423" s="177">
        <f>SWITCH('CONFIGURAÇÃO'!$J$417,"Origem","PERÍCIA 4","Marcante","","Menor","","Arma","PROPRIEDADE 1","Escudo","","Uniforme","","Item comum","","Ferramenta amaldiçoada","","")</f>
        <v/>
      </c>
      <c r="K423" s="179" t="n"/>
      <c r="L423" s="181" t="n"/>
      <c r="M423" s="178" t="n"/>
      <c r="N423" s="178" t="n"/>
      <c r="O423" s="179" t="n"/>
      <c r="P423" s="173" t="n"/>
    </row>
    <row r="424" ht="18.75" customHeight="1">
      <c r="A424" s="173" t="n"/>
      <c r="B424" s="173" t="n"/>
      <c r="C424" s="173" t="n"/>
      <c r="D424" s="173" t="n"/>
      <c r="E424" s="173" t="n"/>
      <c r="F424" s="173" t="n"/>
      <c r="G424" s="173" t="n"/>
      <c r="H424" s="173" t="n"/>
      <c r="I424" s="173" t="n"/>
      <c r="J424" s="177">
        <f>SWITCH('CONFIGURAÇÃO'!$J$417,"Origem","ROTA","Marcante","","Menor","","Arma","PROPRIEDADE 2","Escudo","","Uniforme","","Item comum","","Ferramenta amaldiçoada","","")</f>
        <v/>
      </c>
      <c r="K424" s="179" t="n"/>
      <c r="L424" s="181" t="n"/>
      <c r="M424" s="178" t="n"/>
      <c r="N424" s="178" t="n"/>
      <c r="O424" s="179" t="n"/>
      <c r="P424" s="173" t="n"/>
    </row>
    <row r="425" ht="18.75" customHeight="1">
      <c r="A425" s="173" t="n"/>
      <c r="B425" s="173" t="n"/>
      <c r="C425" s="173" t="n"/>
      <c r="D425" s="173" t="n"/>
      <c r="E425" s="173" t="n"/>
      <c r="F425" s="173" t="n"/>
      <c r="G425" s="173" t="n"/>
      <c r="H425" s="173" t="n"/>
      <c r="I425" s="173" t="n"/>
      <c r="J425" s="177">
        <f>SWITCH('CONFIGURAÇÃO'!$J$417,"Origem","BASE DO LIVRO","Marcante","","Menor","","Arma","PROPRIEDADE 3","Escudo","","Uniforme","","Item comum","","Ferramenta amaldiçoada","","")</f>
        <v/>
      </c>
      <c r="K425" s="179" t="n"/>
      <c r="L425" s="181" t="n"/>
      <c r="M425" s="178" t="n"/>
      <c r="N425" s="178" t="n"/>
      <c r="O425" s="179" t="n"/>
      <c r="P425" s="173" t="n"/>
    </row>
    <row r="426" ht="18.75" customHeight="1">
      <c r="A426" s="173" t="n"/>
      <c r="B426" s="173" t="n"/>
      <c r="C426" s="173" t="n"/>
      <c r="D426" s="173" t="n"/>
      <c r="E426" s="173" t="n"/>
      <c r="F426" s="173" t="n"/>
      <c r="G426" s="173" t="n"/>
      <c r="H426" s="173" t="n"/>
      <c r="I426" s="173" t="n"/>
      <c r="J426" s="177">
        <f>SWITCH('CONFIGURAÇÃO'!$J$417,"Origem","OFÍCIO","Marcante","","Menor","","Arma","PROPRIEDADE 4","Escudo","","Uniforme","","Item comum","","Ferramenta amaldiçoada","","")</f>
        <v/>
      </c>
      <c r="K426" s="179" t="n"/>
      <c r="L426" s="181" t="n"/>
      <c r="M426" s="178" t="n"/>
      <c r="N426" s="178" t="n"/>
      <c r="O426" s="179" t="n"/>
      <c r="P426" s="173" t="n"/>
    </row>
    <row r="427" ht="18.75" customHeight="1">
      <c r="A427" s="173" t="n"/>
      <c r="B427" s="173" t="n"/>
      <c r="C427" s="173" t="n"/>
      <c r="D427" s="173" t="n"/>
      <c r="E427" s="173" t="n"/>
      <c r="F427" s="173" t="n"/>
      <c r="G427" s="173" t="n"/>
      <c r="H427" s="173" t="n"/>
      <c r="I427" s="173" t="n"/>
      <c r="J427" s="177">
        <f>SWITCH('CONFIGURAÇÃO'!$J$417,"Origem","TALENTO CE 4","Marcante","FREQUÊNCIA","Menor","FREQUÊNCIA","Arma","DADO","Escudo","PROTEÇÃO","Uniforme","PROTEÇÃO","Item comum","VOLUME","Ferramenta amaldiçoada","ESTIGMA","")</f>
        <v/>
      </c>
      <c r="K427" s="179" t="n"/>
      <c r="L427" s="181" t="n"/>
      <c r="M427" s="178" t="n"/>
      <c r="N427" s="178" t="n"/>
      <c r="O427" s="179" t="n"/>
      <c r="P427" s="173" t="n"/>
    </row>
    <row r="428" ht="18.75" customHeight="1">
      <c r="A428" s="173" t="n"/>
      <c r="B428" s="173" t="n"/>
      <c r="C428" s="173" t="n"/>
      <c r="D428" s="173" t="n"/>
      <c r="E428" s="173" t="n"/>
      <c r="F428" s="173" t="n"/>
      <c r="G428" s="173" t="n"/>
      <c r="H428" s="173" t="n"/>
      <c r="I428" s="173" t="n"/>
      <c r="J428" s="177">
        <f>SWITCH('CONFIGURAÇÃO'!$J$417,"Origem","","Marcante","","Menor","","Arma","FORÇA","Escudo","TETO DE DESTREZA","Uniforme","TETO DE DESTREZA","Item comum","PREÇO","Ferramenta amaldiçoada","DESGASTE","")</f>
        <v/>
      </c>
      <c r="K428" s="179" t="n"/>
      <c r="L428" s="181" t="n"/>
      <c r="M428" s="178" t="n"/>
      <c r="N428" s="178" t="n"/>
      <c r="O428" s="179" t="n"/>
      <c r="P428" s="173" t="n"/>
    </row>
    <row r="429" ht="18.75" customHeight="1">
      <c r="A429" s="173" t="n"/>
      <c r="B429" s="173" t="n"/>
      <c r="C429" s="173" t="n"/>
      <c r="D429" s="173" t="n"/>
      <c r="E429" s="173" t="n"/>
      <c r="F429" s="173" t="n"/>
      <c r="G429" s="173" t="n"/>
      <c r="H429" s="173" t="n"/>
      <c r="I429" s="173" t="n"/>
      <c r="J429" s="177">
        <f>SWITCH('CONFIGURAÇÃO'!$J$417,"Origem","","Marcante","","Menor","","Arma","VOLUME","Escudo","FORÇA","Uniforme","FORÇA","Item comum","","Ferramenta amaldiçoada","VOLUME","")</f>
        <v/>
      </c>
      <c r="K429" s="179" t="n"/>
      <c r="L429" s="181" t="n"/>
      <c r="M429" s="178" t="n"/>
      <c r="N429" s="178" t="n"/>
      <c r="O429" s="179" t="n"/>
      <c r="P429" s="173" t="n"/>
    </row>
    <row r="430" ht="18.75" customHeight="1">
      <c r="A430" s="173" t="n"/>
      <c r="B430" s="173" t="n"/>
      <c r="C430" s="173" t="n"/>
      <c r="D430" s="173" t="n"/>
      <c r="E430" s="173" t="n"/>
      <c r="F430" s="173" t="n"/>
      <c r="G430" s="173" t="n"/>
      <c r="H430" s="173" t="n"/>
      <c r="I430" s="173" t="n"/>
      <c r="J430" s="177">
        <f>SWITCH('CONFIGURAÇÃO'!$J$417,"Origem","","Marcante","","Menor","","Arma","ALCANCE","Escudo","VOLUME","Uniforme","VOLUME","Item comum","","Ferramenta amaldiçoada","PREÇO","")</f>
        <v/>
      </c>
      <c r="K430" s="179" t="n"/>
      <c r="L430" s="181" t="n"/>
      <c r="M430" s="178" t="n"/>
      <c r="N430" s="178" t="n"/>
      <c r="O430" s="179" t="n"/>
      <c r="P430" s="173" t="n"/>
    </row>
    <row r="431" ht="18.75" customHeight="1">
      <c r="A431" s="173" t="n"/>
      <c r="B431" s="173" t="n"/>
      <c r="C431" s="173" t="n"/>
      <c r="D431" s="173" t="n"/>
      <c r="E431" s="173" t="n"/>
      <c r="F431" s="173" t="n"/>
      <c r="G431" s="173" t="n"/>
      <c r="H431" s="173" t="n"/>
      <c r="I431" s="173" t="n"/>
      <c r="J431" s="177">
        <f>SWITCH('CONFIGURAÇÃO'!$J$417,"Origem","","Marcante","","Menor","","Arma","RECARGA","Escudo","PREÇO","Uniforme","PREÇO","Item comum","","Ferramenta amaldiçoada","","")</f>
        <v/>
      </c>
      <c r="K431" s="179" t="n"/>
      <c r="L431" s="181" t="n"/>
      <c r="M431" s="178" t="n"/>
      <c r="N431" s="178" t="n"/>
      <c r="O431" s="179" t="n"/>
      <c r="P431" s="173" t="n"/>
    </row>
    <row r="432" ht="18.75" customHeight="1">
      <c r="A432" s="173" t="n"/>
      <c r="B432" s="173" t="n"/>
      <c r="C432" s="173" t="n"/>
      <c r="D432" s="173" t="n"/>
      <c r="E432" s="173" t="n"/>
      <c r="F432" s="173" t="n"/>
      <c r="G432" s="173" t="n"/>
      <c r="H432" s="173" t="n"/>
      <c r="I432" s="173" t="n"/>
      <c r="J432" s="177">
        <f>SWITCH('CONFIGURAÇÃO'!$J$417,"Origem","","Marcante","","Menor","","Arma","PREÇO","Escudo","","Uniforme","","Item comum","","Ferramenta amaldiçoada","","")</f>
        <v/>
      </c>
      <c r="K432" s="179" t="n"/>
      <c r="L432" s="181" t="n"/>
      <c r="M432" s="178" t="n"/>
      <c r="N432" s="178" t="n"/>
      <c r="O432" s="179" t="n"/>
      <c r="P432" s="173" t="n"/>
    </row>
    <row r="433" ht="18.75" customHeight="1">
      <c r="A433" s="173" t="n"/>
      <c r="B433" s="173" t="n"/>
      <c r="C433" s="173" t="n"/>
      <c r="D433" s="173" t="n"/>
      <c r="E433" s="173" t="n"/>
      <c r="F433" s="173" t="n"/>
      <c r="G433" s="173" t="n"/>
      <c r="H433" s="173" t="n"/>
      <c r="I433" s="173" t="n"/>
      <c r="J433" s="177" t="inlineStr">
        <is>
          <t>EFEITO · DESCRIÇÃO</t>
        </is>
      </c>
      <c r="K433" s="178" t="n"/>
      <c r="L433" s="178" t="n"/>
      <c r="M433" s="178" t="n"/>
      <c r="N433" s="178" t="n"/>
      <c r="O433" s="179" t="n"/>
      <c r="P433" s="173" t="n"/>
    </row>
    <row r="434" ht="18.75" customHeight="1">
      <c r="A434" s="173" t="n"/>
      <c r="B434" s="173" t="n"/>
      <c r="C434" s="173" t="n"/>
      <c r="D434" s="173" t="n"/>
      <c r="E434" s="173" t="n"/>
      <c r="F434" s="173" t="n"/>
      <c r="G434" s="173" t="n"/>
      <c r="H434" s="173" t="n"/>
      <c r="I434" s="173" t="n"/>
      <c r="J434" s="183" t="n"/>
      <c r="K434" s="184" t="n"/>
      <c r="L434" s="184" t="n"/>
      <c r="M434" s="184" t="n"/>
      <c r="N434" s="184" t="n"/>
      <c r="O434" s="185" t="n"/>
      <c r="P434" s="173" t="n"/>
    </row>
    <row r="435" ht="18.75" customHeight="1">
      <c r="A435" s="173" t="n"/>
      <c r="B435" s="173" t="n"/>
      <c r="C435" s="173" t="n"/>
      <c r="D435" s="173" t="n"/>
      <c r="E435" s="173" t="n"/>
      <c r="F435" s="173" t="n"/>
      <c r="G435" s="173" t="n"/>
      <c r="H435" s="173" t="n"/>
      <c r="I435" s="173" t="n"/>
      <c r="J435" s="186" t="n"/>
      <c r="O435" s="187" t="n"/>
      <c r="P435" s="173" t="n"/>
    </row>
    <row r="436" ht="18.75" customHeight="1">
      <c r="A436" s="173" t="n"/>
      <c r="B436" s="173" t="n"/>
      <c r="C436" s="173" t="n"/>
      <c r="D436" s="173" t="n"/>
      <c r="E436" s="173" t="n"/>
      <c r="F436" s="173" t="n"/>
      <c r="G436" s="173" t="n"/>
      <c r="H436" s="173" t="n"/>
      <c r="I436" s="173" t="n"/>
      <c r="J436" s="186" t="n"/>
      <c r="O436" s="187" t="n"/>
      <c r="P436" s="173" t="n"/>
    </row>
    <row r="437" ht="18.75" customHeight="1">
      <c r="A437" s="173" t="n"/>
      <c r="B437" s="173" t="n"/>
      <c r="C437" s="173" t="n"/>
      <c r="D437" s="173" t="n"/>
      <c r="E437" s="173" t="n"/>
      <c r="F437" s="173" t="n"/>
      <c r="G437" s="173" t="n"/>
      <c r="H437" s="173" t="n"/>
      <c r="I437" s="173" t="n"/>
      <c r="J437" s="186" t="n"/>
      <c r="O437" s="187" t="n"/>
      <c r="P437" s="173" t="n"/>
    </row>
    <row r="438" ht="18.75" customHeight="1">
      <c r="A438" s="173" t="n"/>
      <c r="B438" s="173" t="n"/>
      <c r="C438" s="173" t="n"/>
      <c r="D438" s="173" t="n"/>
      <c r="E438" s="173" t="n"/>
      <c r="F438" s="173" t="n"/>
      <c r="G438" s="173" t="n"/>
      <c r="H438" s="173" t="n"/>
      <c r="I438" s="173" t="n"/>
      <c r="J438" s="188" t="n"/>
      <c r="K438" s="189" t="n"/>
      <c r="L438" s="189" t="n"/>
      <c r="M438" s="189" t="n"/>
      <c r="N438" s="189" t="n"/>
      <c r="O438" s="190" t="n"/>
      <c r="P438" s="173" t="n"/>
    </row>
    <row r="439" ht="18.75" customHeight="1">
      <c r="A439" s="173" t="n"/>
      <c r="B439" s="173" t="n"/>
      <c r="C439" s="173" t="n"/>
      <c r="D439" s="173" t="n"/>
      <c r="E439" s="173" t="n"/>
      <c r="F439" s="173" t="n"/>
      <c r="G439" s="173" t="n"/>
      <c r="H439" s="173" t="n"/>
      <c r="I439" s="173" t="n"/>
      <c r="J439" s="175">
        <f>IF('DADOS_CUSTOM'!$S$16="","Revise os valores ao trocar o tipo.","⚠ "&amp;'DADOS_CUSTOM'!$S$16)</f>
        <v/>
      </c>
      <c r="P439" s="173" t="n"/>
    </row>
    <row r="440" ht="18.75" customHeight="1">
      <c r="A440" s="173" t="n"/>
      <c r="B440" s="173" t="n"/>
      <c r="C440" s="173" t="n"/>
      <c r="D440" s="173" t="n"/>
      <c r="E440" s="173" t="n"/>
      <c r="F440" s="173" t="n"/>
      <c r="G440" s="173" t="n"/>
      <c r="H440" s="173" t="n"/>
      <c r="I440" s="173" t="n"/>
      <c r="P440" s="173" t="n"/>
    </row>
    <row r="441" ht="18.75" customHeight="1">
      <c r="A441" s="173" t="n"/>
      <c r="B441" s="173" t="n"/>
      <c r="C441" s="173" t="n"/>
      <c r="D441" s="173" t="n"/>
      <c r="E441" s="173" t="n"/>
      <c r="F441" s="173" t="n"/>
      <c r="G441" s="173" t="n"/>
      <c r="H441" s="173" t="n"/>
      <c r="I441" s="173" t="n"/>
      <c r="J441" s="173" t="n"/>
      <c r="K441" s="173" t="n"/>
      <c r="L441" s="173" t="n"/>
      <c r="M441" s="173" t="n"/>
      <c r="N441" s="173" t="n"/>
      <c r="O441" s="173" t="n"/>
      <c r="P441" s="173" t="n"/>
    </row>
    <row r="442" ht="18.75" customHeight="1">
      <c r="A442" s="173" t="n"/>
      <c r="B442" s="173" t="n"/>
      <c r="C442" s="173" t="n"/>
      <c r="D442" s="173" t="n"/>
      <c r="E442" s="173" t="n"/>
      <c r="F442" s="173" t="n"/>
      <c r="G442" s="173" t="n"/>
      <c r="H442" s="173" t="n"/>
      <c r="I442" s="173" t="n"/>
      <c r="J442" s="173" t="n"/>
      <c r="K442" s="173" t="n"/>
      <c r="L442" s="173" t="n"/>
      <c r="M442" s="173" t="n"/>
      <c r="N442" s="173" t="n"/>
      <c r="O442" s="173" t="n"/>
      <c r="P442" s="173" t="n"/>
    </row>
    <row r="443" ht="18.75" customHeight="1">
      <c r="A443" s="173" t="n"/>
      <c r="B443" s="173" t="n"/>
      <c r="C443" s="173" t="n"/>
      <c r="D443" s="173" t="n"/>
      <c r="E443" s="173" t="n"/>
      <c r="F443" s="173" t="n"/>
      <c r="G443" s="173" t="n"/>
      <c r="H443" s="173" t="n"/>
      <c r="I443" s="173" t="n"/>
      <c r="J443" s="173" t="n"/>
      <c r="K443" s="173" t="n"/>
      <c r="L443" s="173" t="n"/>
      <c r="M443" s="173" t="n"/>
      <c r="N443" s="173" t="n"/>
      <c r="O443" s="173" t="n"/>
      <c r="P443" s="173" t="n"/>
    </row>
    <row r="444" ht="18.75" customHeight="1">
      <c r="A444" s="173" t="n"/>
      <c r="B444" s="173" t="n"/>
      <c r="C444" s="173" t="n"/>
      <c r="D444" s="173" t="n"/>
      <c r="E444" s="173" t="n"/>
      <c r="F444" s="173" t="n"/>
      <c r="G444" s="173" t="n"/>
      <c r="H444" s="173" t="n"/>
      <c r="I444" s="173" t="n"/>
      <c r="J444" s="176" t="inlineStr">
        <is>
          <t>CARTÃO 16 · CUSTOM</t>
        </is>
      </c>
      <c r="P444" s="173" t="n"/>
    </row>
    <row r="445" ht="18.75" customHeight="1">
      <c r="A445" s="173" t="n"/>
      <c r="B445" s="173" t="n"/>
      <c r="C445" s="173" t="n"/>
      <c r="D445" s="173" t="n"/>
      <c r="E445" s="173" t="n"/>
      <c r="F445" s="173" t="n"/>
      <c r="G445" s="173" t="n"/>
      <c r="H445" s="173" t="n"/>
      <c r="I445" s="173" t="n"/>
      <c r="J445" s="177" t="inlineStr">
        <is>
          <t>TIPO</t>
        </is>
      </c>
      <c r="K445" s="178" t="n"/>
      <c r="L445" s="178" t="n"/>
      <c r="M445" s="179" t="n"/>
      <c r="N445" s="177" t="inlineStr">
        <is>
          <t>MESTRE VIU</t>
        </is>
      </c>
      <c r="O445" s="179" t="n"/>
      <c r="P445" s="173" t="n"/>
    </row>
    <row r="446" ht="18.75" customHeight="1">
      <c r="A446" s="173" t="n"/>
      <c r="B446" s="173" t="n"/>
      <c r="C446" s="173" t="n"/>
      <c r="D446" s="173" t="n"/>
      <c r="E446" s="173" t="n"/>
      <c r="F446" s="173" t="n"/>
      <c r="G446" s="173" t="n"/>
      <c r="H446" s="173" t="n"/>
      <c r="I446" s="173" t="n"/>
      <c r="J446" s="181" t="n"/>
      <c r="K446" s="178" t="n"/>
      <c r="L446" s="178" t="n"/>
      <c r="M446" s="179" t="n"/>
      <c r="N446" s="180" t="b">
        <v>0</v>
      </c>
      <c r="O446" s="179" t="n"/>
      <c r="P446" s="173" t="n"/>
    </row>
    <row r="447" ht="18.75" customHeight="1">
      <c r="A447" s="173" t="n"/>
      <c r="B447" s="173" t="n"/>
      <c r="C447" s="173" t="n"/>
      <c r="D447" s="173" t="n"/>
      <c r="E447" s="173" t="n"/>
      <c r="F447" s="173" t="n"/>
      <c r="G447" s="173" t="n"/>
      <c r="H447" s="173" t="n"/>
      <c r="I447" s="173" t="n"/>
      <c r="J447" s="177" t="inlineStr">
        <is>
          <t>NOME</t>
        </is>
      </c>
      <c r="K447" s="178" t="n"/>
      <c r="L447" s="178" t="n"/>
      <c r="M447" s="178" t="n"/>
      <c r="N447" s="178" t="n"/>
      <c r="O447" s="179" t="n"/>
      <c r="P447" s="173" t="n"/>
    </row>
    <row r="448" ht="18.75" customHeight="1">
      <c r="A448" s="173" t="n"/>
      <c r="B448" s="173" t="n"/>
      <c r="C448" s="173" t="n"/>
      <c r="D448" s="173" t="n"/>
      <c r="E448" s="173" t="n"/>
      <c r="F448" s="173" t="n"/>
      <c r="G448" s="173" t="n"/>
      <c r="H448" s="173" t="n"/>
      <c r="I448" s="173" t="n"/>
      <c r="J448" s="181" t="n"/>
      <c r="K448" s="178" t="n"/>
      <c r="L448" s="178" t="n"/>
      <c r="M448" s="178" t="n"/>
      <c r="N448" s="178" t="n"/>
      <c r="O448" s="179" t="n"/>
      <c r="P448" s="173" t="n"/>
    </row>
    <row r="449" ht="18.75" customHeight="1">
      <c r="A449" s="173" t="n"/>
      <c r="B449" s="173" t="n"/>
      <c r="C449" s="173" t="n"/>
      <c r="D449" s="173" t="n"/>
      <c r="E449" s="173" t="n"/>
      <c r="F449" s="173" t="n"/>
      <c r="G449" s="173" t="n"/>
      <c r="H449" s="173" t="n"/>
      <c r="I449" s="173" t="n"/>
      <c r="J449" s="177">
        <f>SWITCH('CONFIGURAÇÃO'!$J$446,"Origem","PERÍCIA 1","Marcante","ORIGEM","Menor","ORIGEM","Arma","CATEGORIA","Escudo","","Uniforme","GRAU MÍNIMO","Item comum","","Ferramenta amaldiçoada","BASE","")</f>
        <v/>
      </c>
      <c r="K449" s="179" t="n"/>
      <c r="L449" s="181" t="n"/>
      <c r="M449" s="178" t="n"/>
      <c r="N449" s="178" t="n"/>
      <c r="O449" s="179" t="n"/>
      <c r="P449" s="173" t="n"/>
    </row>
    <row r="450" ht="18.75" customHeight="1">
      <c r="A450" s="173" t="n"/>
      <c r="B450" s="173" t="n"/>
      <c r="C450" s="173" t="n"/>
      <c r="D450" s="173" t="n"/>
      <c r="E450" s="173" t="n"/>
      <c r="F450" s="173" t="n"/>
      <c r="G450" s="173" t="n"/>
      <c r="H450" s="173" t="n"/>
      <c r="I450" s="173" t="n"/>
      <c r="J450" s="177">
        <f>SWITCH('CONFIGURAÇÃO'!$J$446,"Origem","PERÍCIA 2","Marcante","","Menor","EXIGE MARCANTE","Arma","MÃO","Escudo","","Uniforme","","Item comum","","Ferramenta amaldiçoada","GRAU","")</f>
        <v/>
      </c>
      <c r="K450" s="179" t="n"/>
      <c r="L450" s="181" t="n"/>
      <c r="M450" s="178" t="n"/>
      <c r="N450" s="178" t="n"/>
      <c r="O450" s="179" t="n"/>
      <c r="P450" s="173" t="n"/>
    </row>
    <row r="451" ht="18.75" customHeight="1">
      <c r="A451" s="173" t="n"/>
      <c r="B451" s="173" t="n"/>
      <c r="C451" s="173" t="n"/>
      <c r="D451" s="173" t="n"/>
      <c r="E451" s="173" t="n"/>
      <c r="F451" s="173" t="n"/>
      <c r="G451" s="173" t="n"/>
      <c r="H451" s="173" t="n"/>
      <c r="I451" s="173" t="n"/>
      <c r="J451" s="177">
        <f>SWITCH('CONFIGURAÇÃO'!$J$446,"Origem","PERÍCIA 3","Marcante","","Menor","","Arma","TIPO DE DANO","Escudo","","Uniforme","","Item comum","","Ferramenta amaldiçoada","","")</f>
        <v/>
      </c>
      <c r="K451" s="179" t="n"/>
      <c r="L451" s="181" t="n"/>
      <c r="M451" s="178" t="n"/>
      <c r="N451" s="178" t="n"/>
      <c r="O451" s="179" t="n"/>
      <c r="P451" s="173" t="n"/>
    </row>
    <row r="452" ht="18.75" customHeight="1">
      <c r="A452" s="173" t="n"/>
      <c r="B452" s="173" t="n"/>
      <c r="C452" s="173" t="n"/>
      <c r="D452" s="173" t="n"/>
      <c r="E452" s="173" t="n"/>
      <c r="F452" s="173" t="n"/>
      <c r="G452" s="173" t="n"/>
      <c r="H452" s="173" t="n"/>
      <c r="I452" s="173" t="n"/>
      <c r="J452" s="177">
        <f>SWITCH('CONFIGURAÇÃO'!$J$446,"Origem","PERÍCIA 4","Marcante","","Menor","","Arma","PROPRIEDADE 1","Escudo","","Uniforme","","Item comum","","Ferramenta amaldiçoada","","")</f>
        <v/>
      </c>
      <c r="K452" s="179" t="n"/>
      <c r="L452" s="181" t="n"/>
      <c r="M452" s="178" t="n"/>
      <c r="N452" s="178" t="n"/>
      <c r="O452" s="179" t="n"/>
      <c r="P452" s="173" t="n"/>
    </row>
    <row r="453" ht="18.75" customHeight="1">
      <c r="A453" s="173" t="n"/>
      <c r="B453" s="173" t="n"/>
      <c r="C453" s="173" t="n"/>
      <c r="D453" s="173" t="n"/>
      <c r="E453" s="173" t="n"/>
      <c r="F453" s="173" t="n"/>
      <c r="G453" s="173" t="n"/>
      <c r="H453" s="173" t="n"/>
      <c r="I453" s="173" t="n"/>
      <c r="J453" s="177">
        <f>SWITCH('CONFIGURAÇÃO'!$J$446,"Origem","ROTA","Marcante","","Menor","","Arma","PROPRIEDADE 2","Escudo","","Uniforme","","Item comum","","Ferramenta amaldiçoada","","")</f>
        <v/>
      </c>
      <c r="K453" s="179" t="n"/>
      <c r="L453" s="181" t="n"/>
      <c r="M453" s="178" t="n"/>
      <c r="N453" s="178" t="n"/>
      <c r="O453" s="179" t="n"/>
      <c r="P453" s="173" t="n"/>
    </row>
    <row r="454" ht="18.75" customHeight="1">
      <c r="A454" s="173" t="n"/>
      <c r="B454" s="173" t="n"/>
      <c r="C454" s="173" t="n"/>
      <c r="D454" s="173" t="n"/>
      <c r="E454" s="173" t="n"/>
      <c r="F454" s="173" t="n"/>
      <c r="G454" s="173" t="n"/>
      <c r="H454" s="173" t="n"/>
      <c r="I454" s="173" t="n"/>
      <c r="J454" s="177">
        <f>SWITCH('CONFIGURAÇÃO'!$J$446,"Origem","BASE DO LIVRO","Marcante","","Menor","","Arma","PROPRIEDADE 3","Escudo","","Uniforme","","Item comum","","Ferramenta amaldiçoada","","")</f>
        <v/>
      </c>
      <c r="K454" s="179" t="n"/>
      <c r="L454" s="181" t="n"/>
      <c r="M454" s="178" t="n"/>
      <c r="N454" s="178" t="n"/>
      <c r="O454" s="179" t="n"/>
      <c r="P454" s="173" t="n"/>
    </row>
    <row r="455" ht="18.75" customHeight="1">
      <c r="A455" s="173" t="n"/>
      <c r="B455" s="173" t="n"/>
      <c r="C455" s="173" t="n"/>
      <c r="D455" s="173" t="n"/>
      <c r="E455" s="173" t="n"/>
      <c r="F455" s="173" t="n"/>
      <c r="G455" s="173" t="n"/>
      <c r="H455" s="173" t="n"/>
      <c r="I455" s="173" t="n"/>
      <c r="J455" s="177">
        <f>SWITCH('CONFIGURAÇÃO'!$J$446,"Origem","OFÍCIO","Marcante","","Menor","","Arma","PROPRIEDADE 4","Escudo","","Uniforme","","Item comum","","Ferramenta amaldiçoada","","")</f>
        <v/>
      </c>
      <c r="K455" s="179" t="n"/>
      <c r="L455" s="181" t="n"/>
      <c r="M455" s="178" t="n"/>
      <c r="N455" s="178" t="n"/>
      <c r="O455" s="179" t="n"/>
      <c r="P455" s="173" t="n"/>
    </row>
    <row r="456" ht="18.75" customHeight="1">
      <c r="A456" s="173" t="n"/>
      <c r="B456" s="173" t="n"/>
      <c r="C456" s="173" t="n"/>
      <c r="D456" s="173" t="n"/>
      <c r="E456" s="173" t="n"/>
      <c r="F456" s="173" t="n"/>
      <c r="G456" s="173" t="n"/>
      <c r="H456" s="173" t="n"/>
      <c r="I456" s="173" t="n"/>
      <c r="J456" s="177">
        <f>SWITCH('CONFIGURAÇÃO'!$J$446,"Origem","TALENTO CE 4","Marcante","FREQUÊNCIA","Menor","FREQUÊNCIA","Arma","DADO","Escudo","PROTEÇÃO","Uniforme","PROTEÇÃO","Item comum","VOLUME","Ferramenta amaldiçoada","ESTIGMA","")</f>
        <v/>
      </c>
      <c r="K456" s="179" t="n"/>
      <c r="L456" s="181" t="n"/>
      <c r="M456" s="178" t="n"/>
      <c r="N456" s="178" t="n"/>
      <c r="O456" s="179" t="n"/>
      <c r="P456" s="173" t="n"/>
    </row>
    <row r="457" ht="18.75" customHeight="1">
      <c r="A457" s="173" t="n"/>
      <c r="B457" s="173" t="n"/>
      <c r="C457" s="173" t="n"/>
      <c r="D457" s="173" t="n"/>
      <c r="E457" s="173" t="n"/>
      <c r="F457" s="173" t="n"/>
      <c r="G457" s="173" t="n"/>
      <c r="H457" s="173" t="n"/>
      <c r="I457" s="173" t="n"/>
      <c r="J457" s="177">
        <f>SWITCH('CONFIGURAÇÃO'!$J$446,"Origem","","Marcante","","Menor","","Arma","FORÇA","Escudo","TETO DE DESTREZA","Uniforme","TETO DE DESTREZA","Item comum","PREÇO","Ferramenta amaldiçoada","DESGASTE","")</f>
        <v/>
      </c>
      <c r="K457" s="179" t="n"/>
      <c r="L457" s="181" t="n"/>
      <c r="M457" s="178" t="n"/>
      <c r="N457" s="178" t="n"/>
      <c r="O457" s="179" t="n"/>
      <c r="P457" s="173" t="n"/>
    </row>
    <row r="458" ht="18.75" customHeight="1">
      <c r="A458" s="173" t="n"/>
      <c r="B458" s="173" t="n"/>
      <c r="C458" s="173" t="n"/>
      <c r="D458" s="173" t="n"/>
      <c r="E458" s="173" t="n"/>
      <c r="F458" s="173" t="n"/>
      <c r="G458" s="173" t="n"/>
      <c r="H458" s="173" t="n"/>
      <c r="I458" s="173" t="n"/>
      <c r="J458" s="177">
        <f>SWITCH('CONFIGURAÇÃO'!$J$446,"Origem","","Marcante","","Menor","","Arma","VOLUME","Escudo","FORÇA","Uniforme","FORÇA","Item comum","","Ferramenta amaldiçoada","VOLUME","")</f>
        <v/>
      </c>
      <c r="K458" s="179" t="n"/>
      <c r="L458" s="181" t="n"/>
      <c r="M458" s="178" t="n"/>
      <c r="N458" s="178" t="n"/>
      <c r="O458" s="179" t="n"/>
      <c r="P458" s="173" t="n"/>
    </row>
    <row r="459" ht="18.75" customHeight="1">
      <c r="A459" s="173" t="n"/>
      <c r="B459" s="173" t="n"/>
      <c r="C459" s="173" t="n"/>
      <c r="D459" s="173" t="n"/>
      <c r="E459" s="173" t="n"/>
      <c r="F459" s="173" t="n"/>
      <c r="G459" s="173" t="n"/>
      <c r="H459" s="173" t="n"/>
      <c r="I459" s="173" t="n"/>
      <c r="J459" s="177">
        <f>SWITCH('CONFIGURAÇÃO'!$J$446,"Origem","","Marcante","","Menor","","Arma","ALCANCE","Escudo","VOLUME","Uniforme","VOLUME","Item comum","","Ferramenta amaldiçoada","PREÇO","")</f>
        <v/>
      </c>
      <c r="K459" s="179" t="n"/>
      <c r="L459" s="181" t="n"/>
      <c r="M459" s="178" t="n"/>
      <c r="N459" s="178" t="n"/>
      <c r="O459" s="179" t="n"/>
      <c r="P459" s="173" t="n"/>
    </row>
    <row r="460" ht="18.75" customHeight="1">
      <c r="A460" s="173" t="n"/>
      <c r="B460" s="173" t="n"/>
      <c r="C460" s="173" t="n"/>
      <c r="D460" s="173" t="n"/>
      <c r="E460" s="173" t="n"/>
      <c r="F460" s="173" t="n"/>
      <c r="G460" s="173" t="n"/>
      <c r="H460" s="173" t="n"/>
      <c r="I460" s="173" t="n"/>
      <c r="J460" s="177">
        <f>SWITCH('CONFIGURAÇÃO'!$J$446,"Origem","","Marcante","","Menor","","Arma","RECARGA","Escudo","PREÇO","Uniforme","PREÇO","Item comum","","Ferramenta amaldiçoada","","")</f>
        <v/>
      </c>
      <c r="K460" s="179" t="n"/>
      <c r="L460" s="181" t="n"/>
      <c r="M460" s="178" t="n"/>
      <c r="N460" s="178" t="n"/>
      <c r="O460" s="179" t="n"/>
      <c r="P460" s="173" t="n"/>
    </row>
    <row r="461" ht="18.75" customHeight="1">
      <c r="A461" s="173" t="n"/>
      <c r="B461" s="173" t="n"/>
      <c r="C461" s="173" t="n"/>
      <c r="D461" s="173" t="n"/>
      <c r="E461" s="173" t="n"/>
      <c r="F461" s="173" t="n"/>
      <c r="G461" s="173" t="n"/>
      <c r="H461" s="173" t="n"/>
      <c r="I461" s="173" t="n"/>
      <c r="J461" s="177">
        <f>SWITCH('CONFIGURAÇÃO'!$J$446,"Origem","","Marcante","","Menor","","Arma","PREÇO","Escudo","","Uniforme","","Item comum","","Ferramenta amaldiçoada","","")</f>
        <v/>
      </c>
      <c r="K461" s="179" t="n"/>
      <c r="L461" s="181" t="n"/>
      <c r="M461" s="178" t="n"/>
      <c r="N461" s="178" t="n"/>
      <c r="O461" s="179" t="n"/>
      <c r="P461" s="173" t="n"/>
    </row>
    <row r="462" ht="18.75" customHeight="1">
      <c r="A462" s="173" t="n"/>
      <c r="B462" s="173" t="n"/>
      <c r="C462" s="173" t="n"/>
      <c r="D462" s="173" t="n"/>
      <c r="E462" s="173" t="n"/>
      <c r="F462" s="173" t="n"/>
      <c r="G462" s="173" t="n"/>
      <c r="H462" s="173" t="n"/>
      <c r="I462" s="173" t="n"/>
      <c r="J462" s="177" t="inlineStr">
        <is>
          <t>EFEITO · DESCRIÇÃO</t>
        </is>
      </c>
      <c r="K462" s="178" t="n"/>
      <c r="L462" s="178" t="n"/>
      <c r="M462" s="178" t="n"/>
      <c r="N462" s="178" t="n"/>
      <c r="O462" s="179" t="n"/>
      <c r="P462" s="173" t="n"/>
    </row>
    <row r="463" ht="18.75" customHeight="1">
      <c r="A463" s="173" t="n"/>
      <c r="B463" s="173" t="n"/>
      <c r="C463" s="173" t="n"/>
      <c r="D463" s="173" t="n"/>
      <c r="E463" s="173" t="n"/>
      <c r="F463" s="173" t="n"/>
      <c r="G463" s="173" t="n"/>
      <c r="H463" s="173" t="n"/>
      <c r="I463" s="173" t="n"/>
      <c r="J463" s="183" t="n"/>
      <c r="K463" s="184" t="n"/>
      <c r="L463" s="184" t="n"/>
      <c r="M463" s="184" t="n"/>
      <c r="N463" s="184" t="n"/>
      <c r="O463" s="185" t="n"/>
      <c r="P463" s="173" t="n"/>
    </row>
    <row r="464" ht="18.75" customHeight="1">
      <c r="A464" s="173" t="n"/>
      <c r="B464" s="173" t="n"/>
      <c r="C464" s="173" t="n"/>
      <c r="D464" s="173" t="n"/>
      <c r="E464" s="173" t="n"/>
      <c r="F464" s="173" t="n"/>
      <c r="G464" s="173" t="n"/>
      <c r="H464" s="173" t="n"/>
      <c r="I464" s="173" t="n"/>
      <c r="J464" s="186" t="n"/>
      <c r="O464" s="187" t="n"/>
      <c r="P464" s="173" t="n"/>
    </row>
    <row r="465" ht="18.75" customHeight="1">
      <c r="A465" s="173" t="n"/>
      <c r="B465" s="173" t="n"/>
      <c r="C465" s="173" t="n"/>
      <c r="D465" s="173" t="n"/>
      <c r="E465" s="173" t="n"/>
      <c r="F465" s="173" t="n"/>
      <c r="G465" s="173" t="n"/>
      <c r="H465" s="173" t="n"/>
      <c r="I465" s="173" t="n"/>
      <c r="J465" s="186" t="n"/>
      <c r="O465" s="187" t="n"/>
      <c r="P465" s="173" t="n"/>
    </row>
    <row r="466" ht="18.75" customHeight="1">
      <c r="A466" s="173" t="n"/>
      <c r="B466" s="173" t="n"/>
      <c r="C466" s="173" t="n"/>
      <c r="D466" s="173" t="n"/>
      <c r="E466" s="173" t="n"/>
      <c r="F466" s="173" t="n"/>
      <c r="G466" s="173" t="n"/>
      <c r="H466" s="173" t="n"/>
      <c r="I466" s="173" t="n"/>
      <c r="J466" s="186" t="n"/>
      <c r="O466" s="187" t="n"/>
      <c r="P466" s="173" t="n"/>
    </row>
    <row r="467" ht="18.75" customHeight="1">
      <c r="A467" s="173" t="n"/>
      <c r="B467" s="173" t="n"/>
      <c r="C467" s="173" t="n"/>
      <c r="D467" s="173" t="n"/>
      <c r="E467" s="173" t="n"/>
      <c r="F467" s="173" t="n"/>
      <c r="G467" s="173" t="n"/>
      <c r="H467" s="173" t="n"/>
      <c r="I467" s="173" t="n"/>
      <c r="J467" s="188" t="n"/>
      <c r="K467" s="189" t="n"/>
      <c r="L467" s="189" t="n"/>
      <c r="M467" s="189" t="n"/>
      <c r="N467" s="189" t="n"/>
      <c r="O467" s="190" t="n"/>
      <c r="P467" s="173" t="n"/>
    </row>
    <row r="468" ht="18.75" customHeight="1">
      <c r="A468" s="173" t="n"/>
      <c r="B468" s="173" t="n"/>
      <c r="C468" s="173" t="n"/>
      <c r="D468" s="173" t="n"/>
      <c r="E468" s="173" t="n"/>
      <c r="F468" s="173" t="n"/>
      <c r="G468" s="173" t="n"/>
      <c r="H468" s="173" t="n"/>
      <c r="I468" s="173" t="n"/>
      <c r="J468" s="175">
        <f>IF('DADOS_CUSTOM'!$S$17="","Revise os valores ao trocar o tipo.","⚠ "&amp;'DADOS_CUSTOM'!$S$17)</f>
        <v/>
      </c>
      <c r="P468" s="173" t="n"/>
    </row>
    <row r="469" ht="18.75" customHeight="1">
      <c r="A469" s="173" t="n"/>
      <c r="B469" s="173" t="n"/>
      <c r="C469" s="173" t="n"/>
      <c r="D469" s="173" t="n"/>
      <c r="E469" s="173" t="n"/>
      <c r="F469" s="173" t="n"/>
      <c r="G469" s="173" t="n"/>
      <c r="H469" s="173" t="n"/>
      <c r="I469" s="173" t="n"/>
      <c r="P469" s="173" t="n"/>
    </row>
    <row r="470" ht="18.75" customHeight="1">
      <c r="A470" s="173" t="n"/>
      <c r="B470" s="173" t="n"/>
      <c r="C470" s="173" t="n"/>
      <c r="D470" s="173" t="n"/>
      <c r="E470" s="173" t="n"/>
      <c r="F470" s="173" t="n"/>
      <c r="G470" s="173" t="n"/>
      <c r="H470" s="173" t="n"/>
      <c r="I470" s="173" t="n"/>
      <c r="J470" s="173" t="n"/>
      <c r="K470" s="173" t="n"/>
      <c r="L470" s="173" t="n"/>
      <c r="M470" s="173" t="n"/>
      <c r="N470" s="173" t="n"/>
      <c r="O470" s="173" t="n"/>
      <c r="P470" s="173" t="n"/>
    </row>
    <row r="471" ht="18.75" customHeight="1">
      <c r="A471" s="173" t="n"/>
      <c r="B471" s="173" t="n"/>
      <c r="C471" s="173" t="n"/>
      <c r="D471" s="173" t="n"/>
      <c r="E471" s="173" t="n"/>
      <c r="F471" s="173" t="n"/>
      <c r="G471" s="173" t="n"/>
      <c r="H471" s="173" t="n"/>
      <c r="I471" s="173" t="n"/>
      <c r="J471" s="173" t="n"/>
      <c r="K471" s="173" t="n"/>
      <c r="L471" s="173" t="n"/>
      <c r="M471" s="173" t="n"/>
      <c r="N471" s="173" t="n"/>
      <c r="O471" s="173" t="n"/>
      <c r="P471" s="173" t="n"/>
    </row>
    <row r="472" ht="18.75" customHeight="1">
      <c r="A472" s="173" t="n"/>
      <c r="B472" s="173" t="n"/>
      <c r="C472" s="173" t="n"/>
      <c r="D472" s="173" t="n"/>
      <c r="E472" s="173" t="n"/>
      <c r="F472" s="173" t="n"/>
      <c r="G472" s="173" t="n"/>
      <c r="H472" s="173" t="n"/>
      <c r="I472" s="173" t="n"/>
      <c r="J472" s="173" t="n"/>
      <c r="K472" s="173" t="n"/>
      <c r="L472" s="173" t="n"/>
      <c r="M472" s="173" t="n"/>
      <c r="N472" s="173" t="n"/>
      <c r="O472" s="173" t="n"/>
      <c r="P472" s="173" t="n"/>
    </row>
    <row r="473" ht="18.75" customHeight="1">
      <c r="A473" s="173" t="n"/>
      <c r="B473" s="173" t="n"/>
      <c r="C473" s="173" t="n"/>
      <c r="D473" s="173" t="n"/>
      <c r="E473" s="173" t="n"/>
      <c r="F473" s="173" t="n"/>
      <c r="G473" s="173" t="n"/>
      <c r="H473" s="173" t="n"/>
      <c r="I473" s="173" t="n"/>
      <c r="J473" s="176" t="inlineStr">
        <is>
          <t>CARTÃO 17 · CUSTOM</t>
        </is>
      </c>
      <c r="P473" s="173" t="n"/>
    </row>
    <row r="474" ht="18.75" customHeight="1">
      <c r="A474" s="173" t="n"/>
      <c r="B474" s="173" t="n"/>
      <c r="C474" s="173" t="n"/>
      <c r="D474" s="173" t="n"/>
      <c r="E474" s="173" t="n"/>
      <c r="F474" s="173" t="n"/>
      <c r="G474" s="173" t="n"/>
      <c r="H474" s="173" t="n"/>
      <c r="I474" s="173" t="n"/>
      <c r="J474" s="177" t="inlineStr">
        <is>
          <t>TIPO</t>
        </is>
      </c>
      <c r="K474" s="178" t="n"/>
      <c r="L474" s="178" t="n"/>
      <c r="M474" s="179" t="n"/>
      <c r="N474" s="177" t="inlineStr">
        <is>
          <t>MESTRE VIU</t>
        </is>
      </c>
      <c r="O474" s="179" t="n"/>
      <c r="P474" s="173" t="n"/>
    </row>
    <row r="475" ht="18.75" customHeight="1">
      <c r="A475" s="173" t="n"/>
      <c r="B475" s="173" t="n"/>
      <c r="C475" s="173" t="n"/>
      <c r="D475" s="173" t="n"/>
      <c r="E475" s="173" t="n"/>
      <c r="F475" s="173" t="n"/>
      <c r="G475" s="173" t="n"/>
      <c r="H475" s="173" t="n"/>
      <c r="I475" s="173" t="n"/>
      <c r="J475" s="181" t="n"/>
      <c r="K475" s="178" t="n"/>
      <c r="L475" s="178" t="n"/>
      <c r="M475" s="179" t="n"/>
      <c r="N475" s="180" t="b">
        <v>0</v>
      </c>
      <c r="O475" s="179" t="n"/>
      <c r="P475" s="173" t="n"/>
    </row>
    <row r="476" ht="18.75" customHeight="1">
      <c r="A476" s="173" t="n"/>
      <c r="B476" s="173" t="n"/>
      <c r="C476" s="173" t="n"/>
      <c r="D476" s="173" t="n"/>
      <c r="E476" s="173" t="n"/>
      <c r="F476" s="173" t="n"/>
      <c r="G476" s="173" t="n"/>
      <c r="H476" s="173" t="n"/>
      <c r="I476" s="173" t="n"/>
      <c r="J476" s="177" t="inlineStr">
        <is>
          <t>NOME</t>
        </is>
      </c>
      <c r="K476" s="178" t="n"/>
      <c r="L476" s="178" t="n"/>
      <c r="M476" s="178" t="n"/>
      <c r="N476" s="178" t="n"/>
      <c r="O476" s="179" t="n"/>
      <c r="P476" s="173" t="n"/>
    </row>
    <row r="477" ht="18.75" customHeight="1">
      <c r="A477" s="173" t="n"/>
      <c r="B477" s="173" t="n"/>
      <c r="C477" s="173" t="n"/>
      <c r="D477" s="173" t="n"/>
      <c r="E477" s="173" t="n"/>
      <c r="F477" s="173" t="n"/>
      <c r="G477" s="173" t="n"/>
      <c r="H477" s="173" t="n"/>
      <c r="I477" s="173" t="n"/>
      <c r="J477" s="181" t="n"/>
      <c r="K477" s="178" t="n"/>
      <c r="L477" s="178" t="n"/>
      <c r="M477" s="178" t="n"/>
      <c r="N477" s="178" t="n"/>
      <c r="O477" s="179" t="n"/>
      <c r="P477" s="173" t="n"/>
    </row>
    <row r="478" ht="18.75" customHeight="1">
      <c r="A478" s="173" t="n"/>
      <c r="B478" s="173" t="n"/>
      <c r="C478" s="173" t="n"/>
      <c r="D478" s="173" t="n"/>
      <c r="E478" s="173" t="n"/>
      <c r="F478" s="173" t="n"/>
      <c r="G478" s="173" t="n"/>
      <c r="H478" s="173" t="n"/>
      <c r="I478" s="173" t="n"/>
      <c r="J478" s="177">
        <f>SWITCH('CONFIGURAÇÃO'!$J$475,"Origem","PERÍCIA 1","Marcante","ORIGEM","Menor","ORIGEM","Arma","CATEGORIA","Escudo","","Uniforme","GRAU MÍNIMO","Item comum","","Ferramenta amaldiçoada","BASE","")</f>
        <v/>
      </c>
      <c r="K478" s="179" t="n"/>
      <c r="L478" s="181" t="n"/>
      <c r="M478" s="178" t="n"/>
      <c r="N478" s="178" t="n"/>
      <c r="O478" s="179" t="n"/>
      <c r="P478" s="173" t="n"/>
    </row>
    <row r="479" ht="18.75" customHeight="1">
      <c r="A479" s="173" t="n"/>
      <c r="B479" s="173" t="n"/>
      <c r="C479" s="173" t="n"/>
      <c r="D479" s="173" t="n"/>
      <c r="E479" s="173" t="n"/>
      <c r="F479" s="173" t="n"/>
      <c r="G479" s="173" t="n"/>
      <c r="H479" s="173" t="n"/>
      <c r="I479" s="173" t="n"/>
      <c r="J479" s="177">
        <f>SWITCH('CONFIGURAÇÃO'!$J$475,"Origem","PERÍCIA 2","Marcante","","Menor","EXIGE MARCANTE","Arma","MÃO","Escudo","","Uniforme","","Item comum","","Ferramenta amaldiçoada","GRAU","")</f>
        <v/>
      </c>
      <c r="K479" s="179" t="n"/>
      <c r="L479" s="181" t="n"/>
      <c r="M479" s="178" t="n"/>
      <c r="N479" s="178" t="n"/>
      <c r="O479" s="179" t="n"/>
      <c r="P479" s="173" t="n"/>
    </row>
    <row r="480" ht="18.75" customHeight="1">
      <c r="A480" s="173" t="n"/>
      <c r="B480" s="173" t="n"/>
      <c r="C480" s="173" t="n"/>
      <c r="D480" s="173" t="n"/>
      <c r="E480" s="173" t="n"/>
      <c r="F480" s="173" t="n"/>
      <c r="G480" s="173" t="n"/>
      <c r="H480" s="173" t="n"/>
      <c r="I480" s="173" t="n"/>
      <c r="J480" s="177">
        <f>SWITCH('CONFIGURAÇÃO'!$J$475,"Origem","PERÍCIA 3","Marcante","","Menor","","Arma","TIPO DE DANO","Escudo","","Uniforme","","Item comum","","Ferramenta amaldiçoada","","")</f>
        <v/>
      </c>
      <c r="K480" s="179" t="n"/>
      <c r="L480" s="181" t="n"/>
      <c r="M480" s="178" t="n"/>
      <c r="N480" s="178" t="n"/>
      <c r="O480" s="179" t="n"/>
      <c r="P480" s="173" t="n"/>
    </row>
    <row r="481" ht="18.75" customHeight="1">
      <c r="A481" s="173" t="n"/>
      <c r="B481" s="173" t="n"/>
      <c r="C481" s="173" t="n"/>
      <c r="D481" s="173" t="n"/>
      <c r="E481" s="173" t="n"/>
      <c r="F481" s="173" t="n"/>
      <c r="G481" s="173" t="n"/>
      <c r="H481" s="173" t="n"/>
      <c r="I481" s="173" t="n"/>
      <c r="J481" s="177">
        <f>SWITCH('CONFIGURAÇÃO'!$J$475,"Origem","PERÍCIA 4","Marcante","","Menor","","Arma","PROPRIEDADE 1","Escudo","","Uniforme","","Item comum","","Ferramenta amaldiçoada","","")</f>
        <v/>
      </c>
      <c r="K481" s="179" t="n"/>
      <c r="L481" s="181" t="n"/>
      <c r="M481" s="178" t="n"/>
      <c r="N481" s="178" t="n"/>
      <c r="O481" s="179" t="n"/>
      <c r="P481" s="173" t="n"/>
    </row>
    <row r="482" ht="18.75" customHeight="1">
      <c r="A482" s="173" t="n"/>
      <c r="B482" s="173" t="n"/>
      <c r="C482" s="173" t="n"/>
      <c r="D482" s="173" t="n"/>
      <c r="E482" s="173" t="n"/>
      <c r="F482" s="173" t="n"/>
      <c r="G482" s="173" t="n"/>
      <c r="H482" s="173" t="n"/>
      <c r="I482" s="173" t="n"/>
      <c r="J482" s="177">
        <f>SWITCH('CONFIGURAÇÃO'!$J$475,"Origem","ROTA","Marcante","","Menor","","Arma","PROPRIEDADE 2","Escudo","","Uniforme","","Item comum","","Ferramenta amaldiçoada","","")</f>
        <v/>
      </c>
      <c r="K482" s="179" t="n"/>
      <c r="L482" s="181" t="n"/>
      <c r="M482" s="178" t="n"/>
      <c r="N482" s="178" t="n"/>
      <c r="O482" s="179" t="n"/>
      <c r="P482" s="173" t="n"/>
    </row>
    <row r="483" ht="18.75" customHeight="1">
      <c r="A483" s="173" t="n"/>
      <c r="B483" s="173" t="n"/>
      <c r="C483" s="173" t="n"/>
      <c r="D483" s="173" t="n"/>
      <c r="E483" s="173" t="n"/>
      <c r="F483" s="173" t="n"/>
      <c r="G483" s="173" t="n"/>
      <c r="H483" s="173" t="n"/>
      <c r="I483" s="173" t="n"/>
      <c r="J483" s="177">
        <f>SWITCH('CONFIGURAÇÃO'!$J$475,"Origem","BASE DO LIVRO","Marcante","","Menor","","Arma","PROPRIEDADE 3","Escudo","","Uniforme","","Item comum","","Ferramenta amaldiçoada","","")</f>
        <v/>
      </c>
      <c r="K483" s="179" t="n"/>
      <c r="L483" s="181" t="n"/>
      <c r="M483" s="178" t="n"/>
      <c r="N483" s="178" t="n"/>
      <c r="O483" s="179" t="n"/>
      <c r="P483" s="173" t="n"/>
    </row>
    <row r="484" ht="18.75" customHeight="1">
      <c r="A484" s="173" t="n"/>
      <c r="B484" s="173" t="n"/>
      <c r="C484" s="173" t="n"/>
      <c r="D484" s="173" t="n"/>
      <c r="E484" s="173" t="n"/>
      <c r="F484" s="173" t="n"/>
      <c r="G484" s="173" t="n"/>
      <c r="H484" s="173" t="n"/>
      <c r="I484" s="173" t="n"/>
      <c r="J484" s="177">
        <f>SWITCH('CONFIGURAÇÃO'!$J$475,"Origem","OFÍCIO","Marcante","","Menor","","Arma","PROPRIEDADE 4","Escudo","","Uniforme","","Item comum","","Ferramenta amaldiçoada","","")</f>
        <v/>
      </c>
      <c r="K484" s="179" t="n"/>
      <c r="L484" s="181" t="n"/>
      <c r="M484" s="178" t="n"/>
      <c r="N484" s="178" t="n"/>
      <c r="O484" s="179" t="n"/>
      <c r="P484" s="173" t="n"/>
    </row>
    <row r="485" ht="18.75" customHeight="1">
      <c r="A485" s="173" t="n"/>
      <c r="B485" s="173" t="n"/>
      <c r="C485" s="173" t="n"/>
      <c r="D485" s="173" t="n"/>
      <c r="E485" s="173" t="n"/>
      <c r="F485" s="173" t="n"/>
      <c r="G485" s="173" t="n"/>
      <c r="H485" s="173" t="n"/>
      <c r="I485" s="173" t="n"/>
      <c r="J485" s="177">
        <f>SWITCH('CONFIGURAÇÃO'!$J$475,"Origem","TALENTO CE 4","Marcante","FREQUÊNCIA","Menor","FREQUÊNCIA","Arma","DADO","Escudo","PROTEÇÃO","Uniforme","PROTEÇÃO","Item comum","VOLUME","Ferramenta amaldiçoada","ESTIGMA","")</f>
        <v/>
      </c>
      <c r="K485" s="179" t="n"/>
      <c r="L485" s="181" t="n"/>
      <c r="M485" s="178" t="n"/>
      <c r="N485" s="178" t="n"/>
      <c r="O485" s="179" t="n"/>
      <c r="P485" s="173" t="n"/>
    </row>
    <row r="486" ht="18.75" customHeight="1">
      <c r="A486" s="173" t="n"/>
      <c r="B486" s="173" t="n"/>
      <c r="C486" s="173" t="n"/>
      <c r="D486" s="173" t="n"/>
      <c r="E486" s="173" t="n"/>
      <c r="F486" s="173" t="n"/>
      <c r="G486" s="173" t="n"/>
      <c r="H486" s="173" t="n"/>
      <c r="I486" s="173" t="n"/>
      <c r="J486" s="177">
        <f>SWITCH('CONFIGURAÇÃO'!$J$475,"Origem","","Marcante","","Menor","","Arma","FORÇA","Escudo","TETO DE DESTREZA","Uniforme","TETO DE DESTREZA","Item comum","PREÇO","Ferramenta amaldiçoada","DESGASTE","")</f>
        <v/>
      </c>
      <c r="K486" s="179" t="n"/>
      <c r="L486" s="181" t="n"/>
      <c r="M486" s="178" t="n"/>
      <c r="N486" s="178" t="n"/>
      <c r="O486" s="179" t="n"/>
      <c r="P486" s="173" t="n"/>
    </row>
    <row r="487" ht="18.75" customHeight="1">
      <c r="A487" s="173" t="n"/>
      <c r="B487" s="173" t="n"/>
      <c r="C487" s="173" t="n"/>
      <c r="D487" s="173" t="n"/>
      <c r="E487" s="173" t="n"/>
      <c r="F487" s="173" t="n"/>
      <c r="G487" s="173" t="n"/>
      <c r="H487" s="173" t="n"/>
      <c r="I487" s="173" t="n"/>
      <c r="J487" s="177">
        <f>SWITCH('CONFIGURAÇÃO'!$J$475,"Origem","","Marcante","","Menor","","Arma","VOLUME","Escudo","FORÇA","Uniforme","FORÇA","Item comum","","Ferramenta amaldiçoada","VOLUME","")</f>
        <v/>
      </c>
      <c r="K487" s="179" t="n"/>
      <c r="L487" s="181" t="n"/>
      <c r="M487" s="178" t="n"/>
      <c r="N487" s="178" t="n"/>
      <c r="O487" s="179" t="n"/>
      <c r="P487" s="173" t="n"/>
    </row>
    <row r="488" ht="18.75" customHeight="1">
      <c r="A488" s="173" t="n"/>
      <c r="B488" s="173" t="n"/>
      <c r="C488" s="173" t="n"/>
      <c r="D488" s="173" t="n"/>
      <c r="E488" s="173" t="n"/>
      <c r="F488" s="173" t="n"/>
      <c r="G488" s="173" t="n"/>
      <c r="H488" s="173" t="n"/>
      <c r="I488" s="173" t="n"/>
      <c r="J488" s="177">
        <f>SWITCH('CONFIGURAÇÃO'!$J$475,"Origem","","Marcante","","Menor","","Arma","ALCANCE","Escudo","VOLUME","Uniforme","VOLUME","Item comum","","Ferramenta amaldiçoada","PREÇO","")</f>
        <v/>
      </c>
      <c r="K488" s="179" t="n"/>
      <c r="L488" s="181" t="n"/>
      <c r="M488" s="178" t="n"/>
      <c r="N488" s="178" t="n"/>
      <c r="O488" s="179" t="n"/>
      <c r="P488" s="173" t="n"/>
    </row>
    <row r="489" ht="18.75" customHeight="1">
      <c r="A489" s="173" t="n"/>
      <c r="B489" s="173" t="n"/>
      <c r="C489" s="173" t="n"/>
      <c r="D489" s="173" t="n"/>
      <c r="E489" s="173" t="n"/>
      <c r="F489" s="173" t="n"/>
      <c r="G489" s="173" t="n"/>
      <c r="H489" s="173" t="n"/>
      <c r="I489" s="173" t="n"/>
      <c r="J489" s="177">
        <f>SWITCH('CONFIGURAÇÃO'!$J$475,"Origem","","Marcante","","Menor","","Arma","RECARGA","Escudo","PREÇO","Uniforme","PREÇO","Item comum","","Ferramenta amaldiçoada","","")</f>
        <v/>
      </c>
      <c r="K489" s="179" t="n"/>
      <c r="L489" s="181" t="n"/>
      <c r="M489" s="178" t="n"/>
      <c r="N489" s="178" t="n"/>
      <c r="O489" s="179" t="n"/>
      <c r="P489" s="173" t="n"/>
    </row>
    <row r="490" ht="18.75" customHeight="1">
      <c r="A490" s="173" t="n"/>
      <c r="B490" s="173" t="n"/>
      <c r="C490" s="173" t="n"/>
      <c r="D490" s="173" t="n"/>
      <c r="E490" s="173" t="n"/>
      <c r="F490" s="173" t="n"/>
      <c r="G490" s="173" t="n"/>
      <c r="H490" s="173" t="n"/>
      <c r="I490" s="173" t="n"/>
      <c r="J490" s="177">
        <f>SWITCH('CONFIGURAÇÃO'!$J$475,"Origem","","Marcante","","Menor","","Arma","PREÇO","Escudo","","Uniforme","","Item comum","","Ferramenta amaldiçoada","","")</f>
        <v/>
      </c>
      <c r="K490" s="179" t="n"/>
      <c r="L490" s="181" t="n"/>
      <c r="M490" s="178" t="n"/>
      <c r="N490" s="178" t="n"/>
      <c r="O490" s="179" t="n"/>
      <c r="P490" s="173" t="n"/>
    </row>
    <row r="491" ht="18.75" customHeight="1">
      <c r="A491" s="173" t="n"/>
      <c r="B491" s="173" t="n"/>
      <c r="C491" s="173" t="n"/>
      <c r="D491" s="173" t="n"/>
      <c r="E491" s="173" t="n"/>
      <c r="F491" s="173" t="n"/>
      <c r="G491" s="173" t="n"/>
      <c r="H491" s="173" t="n"/>
      <c r="I491" s="173" t="n"/>
      <c r="J491" s="177" t="inlineStr">
        <is>
          <t>EFEITO · DESCRIÇÃO</t>
        </is>
      </c>
      <c r="K491" s="178" t="n"/>
      <c r="L491" s="178" t="n"/>
      <c r="M491" s="178" t="n"/>
      <c r="N491" s="178" t="n"/>
      <c r="O491" s="179" t="n"/>
      <c r="P491" s="173" t="n"/>
    </row>
    <row r="492" ht="18.75" customHeight="1">
      <c r="A492" s="173" t="n"/>
      <c r="B492" s="173" t="n"/>
      <c r="C492" s="173" t="n"/>
      <c r="D492" s="173" t="n"/>
      <c r="E492" s="173" t="n"/>
      <c r="F492" s="173" t="n"/>
      <c r="G492" s="173" t="n"/>
      <c r="H492" s="173" t="n"/>
      <c r="I492" s="173" t="n"/>
      <c r="J492" s="183" t="n"/>
      <c r="K492" s="184" t="n"/>
      <c r="L492" s="184" t="n"/>
      <c r="M492" s="184" t="n"/>
      <c r="N492" s="184" t="n"/>
      <c r="O492" s="185" t="n"/>
      <c r="P492" s="173" t="n"/>
    </row>
    <row r="493" ht="18.75" customHeight="1">
      <c r="A493" s="173" t="n"/>
      <c r="B493" s="173" t="n"/>
      <c r="C493" s="173" t="n"/>
      <c r="D493" s="173" t="n"/>
      <c r="E493" s="173" t="n"/>
      <c r="F493" s="173" t="n"/>
      <c r="G493" s="173" t="n"/>
      <c r="H493" s="173" t="n"/>
      <c r="I493" s="173" t="n"/>
      <c r="J493" s="186" t="n"/>
      <c r="O493" s="187" t="n"/>
      <c r="P493" s="173" t="n"/>
    </row>
    <row r="494" ht="18.75" customHeight="1">
      <c r="A494" s="173" t="n"/>
      <c r="B494" s="173" t="n"/>
      <c r="C494" s="173" t="n"/>
      <c r="D494" s="173" t="n"/>
      <c r="E494" s="173" t="n"/>
      <c r="F494" s="173" t="n"/>
      <c r="G494" s="173" t="n"/>
      <c r="H494" s="173" t="n"/>
      <c r="I494" s="173" t="n"/>
      <c r="J494" s="186" t="n"/>
      <c r="O494" s="187" t="n"/>
      <c r="P494" s="173" t="n"/>
    </row>
    <row r="495" ht="18.75" customHeight="1">
      <c r="A495" s="173" t="n"/>
      <c r="B495" s="173" t="n"/>
      <c r="C495" s="173" t="n"/>
      <c r="D495" s="173" t="n"/>
      <c r="E495" s="173" t="n"/>
      <c r="F495" s="173" t="n"/>
      <c r="G495" s="173" t="n"/>
      <c r="H495" s="173" t="n"/>
      <c r="I495" s="173" t="n"/>
      <c r="J495" s="186" t="n"/>
      <c r="O495" s="187" t="n"/>
      <c r="P495" s="173" t="n"/>
    </row>
    <row r="496" ht="18.75" customHeight="1">
      <c r="A496" s="173" t="n"/>
      <c r="B496" s="173" t="n"/>
      <c r="C496" s="173" t="n"/>
      <c r="D496" s="173" t="n"/>
      <c r="E496" s="173" t="n"/>
      <c r="F496" s="173" t="n"/>
      <c r="G496" s="173" t="n"/>
      <c r="H496" s="173" t="n"/>
      <c r="I496" s="173" t="n"/>
      <c r="J496" s="188" t="n"/>
      <c r="K496" s="189" t="n"/>
      <c r="L496" s="189" t="n"/>
      <c r="M496" s="189" t="n"/>
      <c r="N496" s="189" t="n"/>
      <c r="O496" s="190" t="n"/>
      <c r="P496" s="173" t="n"/>
    </row>
    <row r="497" ht="18.75" customHeight="1">
      <c r="A497" s="173" t="n"/>
      <c r="B497" s="173" t="n"/>
      <c r="C497" s="173" t="n"/>
      <c r="D497" s="173" t="n"/>
      <c r="E497" s="173" t="n"/>
      <c r="F497" s="173" t="n"/>
      <c r="G497" s="173" t="n"/>
      <c r="H497" s="173" t="n"/>
      <c r="I497" s="173" t="n"/>
      <c r="J497" s="175">
        <f>IF('DADOS_CUSTOM'!$S$18="","Revise os valores ao trocar o tipo.","⚠ "&amp;'DADOS_CUSTOM'!$S$18)</f>
        <v/>
      </c>
      <c r="P497" s="173" t="n"/>
    </row>
    <row r="498" ht="18.75" customHeight="1">
      <c r="A498" s="173" t="n"/>
      <c r="B498" s="173" t="n"/>
      <c r="C498" s="173" t="n"/>
      <c r="D498" s="173" t="n"/>
      <c r="E498" s="173" t="n"/>
      <c r="F498" s="173" t="n"/>
      <c r="G498" s="173" t="n"/>
      <c r="H498" s="173" t="n"/>
      <c r="I498" s="173" t="n"/>
      <c r="P498" s="173" t="n"/>
    </row>
    <row r="499" ht="18.75" customHeight="1">
      <c r="A499" s="173" t="n"/>
      <c r="B499" s="173" t="n"/>
      <c r="C499" s="173" t="n"/>
      <c r="D499" s="173" t="n"/>
      <c r="E499" s="173" t="n"/>
      <c r="F499" s="173" t="n"/>
      <c r="G499" s="173" t="n"/>
      <c r="H499" s="173" t="n"/>
      <c r="I499" s="173" t="n"/>
      <c r="J499" s="173" t="n"/>
      <c r="K499" s="173" t="n"/>
      <c r="L499" s="173" t="n"/>
      <c r="M499" s="173" t="n"/>
      <c r="N499" s="173" t="n"/>
      <c r="O499" s="173" t="n"/>
      <c r="P499" s="173" t="n"/>
    </row>
    <row r="500" ht="18.75" customHeight="1">
      <c r="A500" s="173" t="n"/>
      <c r="B500" s="173" t="n"/>
      <c r="C500" s="173" t="n"/>
      <c r="D500" s="173" t="n"/>
      <c r="E500" s="173" t="n"/>
      <c r="F500" s="173" t="n"/>
      <c r="G500" s="173" t="n"/>
      <c r="H500" s="173" t="n"/>
      <c r="I500" s="173" t="n"/>
      <c r="J500" s="173" t="n"/>
      <c r="K500" s="173" t="n"/>
      <c r="L500" s="173" t="n"/>
      <c r="M500" s="173" t="n"/>
      <c r="N500" s="173" t="n"/>
      <c r="O500" s="173" t="n"/>
      <c r="P500" s="173" t="n"/>
    </row>
    <row r="501" ht="18.75" customHeight="1">
      <c r="A501" s="173" t="n"/>
      <c r="B501" s="173" t="n"/>
      <c r="C501" s="173" t="n"/>
      <c r="D501" s="173" t="n"/>
      <c r="E501" s="173" t="n"/>
      <c r="F501" s="173" t="n"/>
      <c r="G501" s="173" t="n"/>
      <c r="H501" s="173" t="n"/>
      <c r="I501" s="173" t="n"/>
      <c r="J501" s="173" t="n"/>
      <c r="K501" s="173" t="n"/>
      <c r="L501" s="173" t="n"/>
      <c r="M501" s="173" t="n"/>
      <c r="N501" s="173" t="n"/>
      <c r="O501" s="173" t="n"/>
      <c r="P501" s="173" t="n"/>
    </row>
    <row r="502" ht="18.75" customHeight="1">
      <c r="A502" s="173" t="n"/>
      <c r="B502" s="173" t="n"/>
      <c r="C502" s="173" t="n"/>
      <c r="D502" s="173" t="n"/>
      <c r="E502" s="173" t="n"/>
      <c r="F502" s="173" t="n"/>
      <c r="G502" s="173" t="n"/>
      <c r="H502" s="173" t="n"/>
      <c r="I502" s="173" t="n"/>
      <c r="J502" s="176" t="inlineStr">
        <is>
          <t>CARTÃO 18 · CUSTOM</t>
        </is>
      </c>
      <c r="P502" s="173" t="n"/>
    </row>
    <row r="503" ht="18.75" customHeight="1">
      <c r="A503" s="173" t="n"/>
      <c r="B503" s="173" t="n"/>
      <c r="C503" s="173" t="n"/>
      <c r="D503" s="173" t="n"/>
      <c r="E503" s="173" t="n"/>
      <c r="F503" s="173" t="n"/>
      <c r="G503" s="173" t="n"/>
      <c r="H503" s="173" t="n"/>
      <c r="I503" s="173" t="n"/>
      <c r="J503" s="177" t="inlineStr">
        <is>
          <t>TIPO</t>
        </is>
      </c>
      <c r="K503" s="178" t="n"/>
      <c r="L503" s="178" t="n"/>
      <c r="M503" s="179" t="n"/>
      <c r="N503" s="177" t="inlineStr">
        <is>
          <t>MESTRE VIU</t>
        </is>
      </c>
      <c r="O503" s="179" t="n"/>
      <c r="P503" s="173" t="n"/>
    </row>
    <row r="504" ht="18.75" customHeight="1">
      <c r="A504" s="173" t="n"/>
      <c r="B504" s="173" t="n"/>
      <c r="C504" s="173" t="n"/>
      <c r="D504" s="173" t="n"/>
      <c r="E504" s="173" t="n"/>
      <c r="F504" s="173" t="n"/>
      <c r="G504" s="173" t="n"/>
      <c r="H504" s="173" t="n"/>
      <c r="I504" s="173" t="n"/>
      <c r="J504" s="181" t="n"/>
      <c r="K504" s="178" t="n"/>
      <c r="L504" s="178" t="n"/>
      <c r="M504" s="179" t="n"/>
      <c r="N504" s="180" t="b">
        <v>0</v>
      </c>
      <c r="O504" s="179" t="n"/>
      <c r="P504" s="173" t="n"/>
    </row>
    <row r="505" ht="18.75" customHeight="1">
      <c r="A505" s="173" t="n"/>
      <c r="B505" s="173" t="n"/>
      <c r="C505" s="173" t="n"/>
      <c r="D505" s="173" t="n"/>
      <c r="E505" s="173" t="n"/>
      <c r="F505" s="173" t="n"/>
      <c r="G505" s="173" t="n"/>
      <c r="H505" s="173" t="n"/>
      <c r="I505" s="173" t="n"/>
      <c r="J505" s="177" t="inlineStr">
        <is>
          <t>NOME</t>
        </is>
      </c>
      <c r="K505" s="178" t="n"/>
      <c r="L505" s="178" t="n"/>
      <c r="M505" s="178" t="n"/>
      <c r="N505" s="178" t="n"/>
      <c r="O505" s="179" t="n"/>
      <c r="P505" s="173" t="n"/>
    </row>
    <row r="506" ht="18.75" customHeight="1">
      <c r="A506" s="173" t="n"/>
      <c r="B506" s="173" t="n"/>
      <c r="C506" s="173" t="n"/>
      <c r="D506" s="173" t="n"/>
      <c r="E506" s="173" t="n"/>
      <c r="F506" s="173" t="n"/>
      <c r="G506" s="173" t="n"/>
      <c r="H506" s="173" t="n"/>
      <c r="I506" s="173" t="n"/>
      <c r="J506" s="181" t="n"/>
      <c r="K506" s="178" t="n"/>
      <c r="L506" s="178" t="n"/>
      <c r="M506" s="178" t="n"/>
      <c r="N506" s="178" t="n"/>
      <c r="O506" s="179" t="n"/>
      <c r="P506" s="173" t="n"/>
    </row>
    <row r="507" ht="18.75" customHeight="1">
      <c r="A507" s="173" t="n"/>
      <c r="B507" s="173" t="n"/>
      <c r="C507" s="173" t="n"/>
      <c r="D507" s="173" t="n"/>
      <c r="E507" s="173" t="n"/>
      <c r="F507" s="173" t="n"/>
      <c r="G507" s="173" t="n"/>
      <c r="H507" s="173" t="n"/>
      <c r="I507" s="173" t="n"/>
      <c r="J507" s="177">
        <f>SWITCH('CONFIGURAÇÃO'!$J$504,"Origem","PERÍCIA 1","Marcante","ORIGEM","Menor","ORIGEM","Arma","CATEGORIA","Escudo","","Uniforme","GRAU MÍNIMO","Item comum","","Ferramenta amaldiçoada","BASE","")</f>
        <v/>
      </c>
      <c r="K507" s="179" t="n"/>
      <c r="L507" s="181" t="n"/>
      <c r="M507" s="178" t="n"/>
      <c r="N507" s="178" t="n"/>
      <c r="O507" s="179" t="n"/>
      <c r="P507" s="173" t="n"/>
    </row>
    <row r="508" ht="18.75" customHeight="1">
      <c r="A508" s="173" t="n"/>
      <c r="B508" s="173" t="n"/>
      <c r="C508" s="173" t="n"/>
      <c r="D508" s="173" t="n"/>
      <c r="E508" s="173" t="n"/>
      <c r="F508" s="173" t="n"/>
      <c r="G508" s="173" t="n"/>
      <c r="H508" s="173" t="n"/>
      <c r="I508" s="173" t="n"/>
      <c r="J508" s="177">
        <f>SWITCH('CONFIGURAÇÃO'!$J$504,"Origem","PERÍCIA 2","Marcante","","Menor","EXIGE MARCANTE","Arma","MÃO","Escudo","","Uniforme","","Item comum","","Ferramenta amaldiçoada","GRAU","")</f>
        <v/>
      </c>
      <c r="K508" s="179" t="n"/>
      <c r="L508" s="181" t="n"/>
      <c r="M508" s="178" t="n"/>
      <c r="N508" s="178" t="n"/>
      <c r="O508" s="179" t="n"/>
      <c r="P508" s="173" t="n"/>
    </row>
    <row r="509" ht="18.75" customHeight="1">
      <c r="A509" s="173" t="n"/>
      <c r="B509" s="173" t="n"/>
      <c r="C509" s="173" t="n"/>
      <c r="D509" s="173" t="n"/>
      <c r="E509" s="173" t="n"/>
      <c r="F509" s="173" t="n"/>
      <c r="G509" s="173" t="n"/>
      <c r="H509" s="173" t="n"/>
      <c r="I509" s="173" t="n"/>
      <c r="J509" s="177">
        <f>SWITCH('CONFIGURAÇÃO'!$J$504,"Origem","PERÍCIA 3","Marcante","","Menor","","Arma","TIPO DE DANO","Escudo","","Uniforme","","Item comum","","Ferramenta amaldiçoada","","")</f>
        <v/>
      </c>
      <c r="K509" s="179" t="n"/>
      <c r="L509" s="181" t="n"/>
      <c r="M509" s="178" t="n"/>
      <c r="N509" s="178" t="n"/>
      <c r="O509" s="179" t="n"/>
      <c r="P509" s="173" t="n"/>
    </row>
    <row r="510" ht="18.75" customHeight="1">
      <c r="A510" s="173" t="n"/>
      <c r="B510" s="173" t="n"/>
      <c r="C510" s="173" t="n"/>
      <c r="D510" s="173" t="n"/>
      <c r="E510" s="173" t="n"/>
      <c r="F510" s="173" t="n"/>
      <c r="G510" s="173" t="n"/>
      <c r="H510" s="173" t="n"/>
      <c r="I510" s="173" t="n"/>
      <c r="J510" s="177">
        <f>SWITCH('CONFIGURAÇÃO'!$J$504,"Origem","PERÍCIA 4","Marcante","","Menor","","Arma","PROPRIEDADE 1","Escudo","","Uniforme","","Item comum","","Ferramenta amaldiçoada","","")</f>
        <v/>
      </c>
      <c r="K510" s="179" t="n"/>
      <c r="L510" s="181" t="n"/>
      <c r="M510" s="178" t="n"/>
      <c r="N510" s="178" t="n"/>
      <c r="O510" s="179" t="n"/>
      <c r="P510" s="173" t="n"/>
    </row>
    <row r="511" ht="18.75" customHeight="1">
      <c r="A511" s="173" t="n"/>
      <c r="B511" s="173" t="n"/>
      <c r="C511" s="173" t="n"/>
      <c r="D511" s="173" t="n"/>
      <c r="E511" s="173" t="n"/>
      <c r="F511" s="173" t="n"/>
      <c r="G511" s="173" t="n"/>
      <c r="H511" s="173" t="n"/>
      <c r="I511" s="173" t="n"/>
      <c r="J511" s="177">
        <f>SWITCH('CONFIGURAÇÃO'!$J$504,"Origem","ROTA","Marcante","","Menor","","Arma","PROPRIEDADE 2","Escudo","","Uniforme","","Item comum","","Ferramenta amaldiçoada","","")</f>
        <v/>
      </c>
      <c r="K511" s="179" t="n"/>
      <c r="L511" s="181" t="n"/>
      <c r="M511" s="178" t="n"/>
      <c r="N511" s="178" t="n"/>
      <c r="O511" s="179" t="n"/>
      <c r="P511" s="173" t="n"/>
    </row>
    <row r="512" ht="18.75" customHeight="1">
      <c r="A512" s="173" t="n"/>
      <c r="B512" s="173" t="n"/>
      <c r="C512" s="173" t="n"/>
      <c r="D512" s="173" t="n"/>
      <c r="E512" s="173" t="n"/>
      <c r="F512" s="173" t="n"/>
      <c r="G512" s="173" t="n"/>
      <c r="H512" s="173" t="n"/>
      <c r="I512" s="173" t="n"/>
      <c r="J512" s="177">
        <f>SWITCH('CONFIGURAÇÃO'!$J$504,"Origem","BASE DO LIVRO","Marcante","","Menor","","Arma","PROPRIEDADE 3","Escudo","","Uniforme","","Item comum","","Ferramenta amaldiçoada","","")</f>
        <v/>
      </c>
      <c r="K512" s="179" t="n"/>
      <c r="L512" s="181" t="n"/>
      <c r="M512" s="178" t="n"/>
      <c r="N512" s="178" t="n"/>
      <c r="O512" s="179" t="n"/>
      <c r="P512" s="173" t="n"/>
    </row>
    <row r="513" ht="18.75" customHeight="1">
      <c r="A513" s="173" t="n"/>
      <c r="B513" s="173" t="n"/>
      <c r="C513" s="173" t="n"/>
      <c r="D513" s="173" t="n"/>
      <c r="E513" s="173" t="n"/>
      <c r="F513" s="173" t="n"/>
      <c r="G513" s="173" t="n"/>
      <c r="H513" s="173" t="n"/>
      <c r="I513" s="173" t="n"/>
      <c r="J513" s="177">
        <f>SWITCH('CONFIGURAÇÃO'!$J$504,"Origem","OFÍCIO","Marcante","","Menor","","Arma","PROPRIEDADE 4","Escudo","","Uniforme","","Item comum","","Ferramenta amaldiçoada","","")</f>
        <v/>
      </c>
      <c r="K513" s="179" t="n"/>
      <c r="L513" s="181" t="n"/>
      <c r="M513" s="178" t="n"/>
      <c r="N513" s="178" t="n"/>
      <c r="O513" s="179" t="n"/>
      <c r="P513" s="173" t="n"/>
    </row>
    <row r="514" ht="18.75" customHeight="1">
      <c r="A514" s="173" t="n"/>
      <c r="B514" s="173" t="n"/>
      <c r="C514" s="173" t="n"/>
      <c r="D514" s="173" t="n"/>
      <c r="E514" s="173" t="n"/>
      <c r="F514" s="173" t="n"/>
      <c r="G514" s="173" t="n"/>
      <c r="H514" s="173" t="n"/>
      <c r="I514" s="173" t="n"/>
      <c r="J514" s="177">
        <f>SWITCH('CONFIGURAÇÃO'!$J$504,"Origem","TALENTO CE 4","Marcante","FREQUÊNCIA","Menor","FREQUÊNCIA","Arma","DADO","Escudo","PROTEÇÃO","Uniforme","PROTEÇÃO","Item comum","VOLUME","Ferramenta amaldiçoada","ESTIGMA","")</f>
        <v/>
      </c>
      <c r="K514" s="179" t="n"/>
      <c r="L514" s="181" t="n"/>
      <c r="M514" s="178" t="n"/>
      <c r="N514" s="178" t="n"/>
      <c r="O514" s="179" t="n"/>
      <c r="P514" s="173" t="n"/>
    </row>
    <row r="515" ht="18.75" customHeight="1">
      <c r="A515" s="173" t="n"/>
      <c r="B515" s="173" t="n"/>
      <c r="C515" s="173" t="n"/>
      <c r="D515" s="173" t="n"/>
      <c r="E515" s="173" t="n"/>
      <c r="F515" s="173" t="n"/>
      <c r="G515" s="173" t="n"/>
      <c r="H515" s="173" t="n"/>
      <c r="I515" s="173" t="n"/>
      <c r="J515" s="177">
        <f>SWITCH('CONFIGURAÇÃO'!$J$504,"Origem","","Marcante","","Menor","","Arma","FORÇA","Escudo","TETO DE DESTREZA","Uniforme","TETO DE DESTREZA","Item comum","PREÇO","Ferramenta amaldiçoada","DESGASTE","")</f>
        <v/>
      </c>
      <c r="K515" s="179" t="n"/>
      <c r="L515" s="181" t="n"/>
      <c r="M515" s="178" t="n"/>
      <c r="N515" s="178" t="n"/>
      <c r="O515" s="179" t="n"/>
      <c r="P515" s="173" t="n"/>
    </row>
    <row r="516" ht="18.75" customHeight="1">
      <c r="A516" s="173" t="n"/>
      <c r="B516" s="173" t="n"/>
      <c r="C516" s="173" t="n"/>
      <c r="D516" s="173" t="n"/>
      <c r="E516" s="173" t="n"/>
      <c r="F516" s="173" t="n"/>
      <c r="G516" s="173" t="n"/>
      <c r="H516" s="173" t="n"/>
      <c r="I516" s="173" t="n"/>
      <c r="J516" s="177">
        <f>SWITCH('CONFIGURAÇÃO'!$J$504,"Origem","","Marcante","","Menor","","Arma","VOLUME","Escudo","FORÇA","Uniforme","FORÇA","Item comum","","Ferramenta amaldiçoada","VOLUME","")</f>
        <v/>
      </c>
      <c r="K516" s="179" t="n"/>
      <c r="L516" s="181" t="n"/>
      <c r="M516" s="178" t="n"/>
      <c r="N516" s="178" t="n"/>
      <c r="O516" s="179" t="n"/>
      <c r="P516" s="173" t="n"/>
    </row>
    <row r="517" ht="18.75" customHeight="1">
      <c r="A517" s="173" t="n"/>
      <c r="B517" s="173" t="n"/>
      <c r="C517" s="173" t="n"/>
      <c r="D517" s="173" t="n"/>
      <c r="E517" s="173" t="n"/>
      <c r="F517" s="173" t="n"/>
      <c r="G517" s="173" t="n"/>
      <c r="H517" s="173" t="n"/>
      <c r="I517" s="173" t="n"/>
      <c r="J517" s="177">
        <f>SWITCH('CONFIGURAÇÃO'!$J$504,"Origem","","Marcante","","Menor","","Arma","ALCANCE","Escudo","VOLUME","Uniforme","VOLUME","Item comum","","Ferramenta amaldiçoada","PREÇO","")</f>
        <v/>
      </c>
      <c r="K517" s="179" t="n"/>
      <c r="L517" s="181" t="n"/>
      <c r="M517" s="178" t="n"/>
      <c r="N517" s="178" t="n"/>
      <c r="O517" s="179" t="n"/>
      <c r="P517" s="173" t="n"/>
    </row>
    <row r="518" ht="18.75" customHeight="1">
      <c r="A518" s="173" t="n"/>
      <c r="B518" s="173" t="n"/>
      <c r="C518" s="173" t="n"/>
      <c r="D518" s="173" t="n"/>
      <c r="E518" s="173" t="n"/>
      <c r="F518" s="173" t="n"/>
      <c r="G518" s="173" t="n"/>
      <c r="H518" s="173" t="n"/>
      <c r="I518" s="173" t="n"/>
      <c r="J518" s="177">
        <f>SWITCH('CONFIGURAÇÃO'!$J$504,"Origem","","Marcante","","Menor","","Arma","RECARGA","Escudo","PREÇO","Uniforme","PREÇO","Item comum","","Ferramenta amaldiçoada","","")</f>
        <v/>
      </c>
      <c r="K518" s="179" t="n"/>
      <c r="L518" s="181" t="n"/>
      <c r="M518" s="178" t="n"/>
      <c r="N518" s="178" t="n"/>
      <c r="O518" s="179" t="n"/>
      <c r="P518" s="173" t="n"/>
    </row>
    <row r="519" ht="18.75" customHeight="1">
      <c r="A519" s="173" t="n"/>
      <c r="B519" s="173" t="n"/>
      <c r="C519" s="173" t="n"/>
      <c r="D519" s="173" t="n"/>
      <c r="E519" s="173" t="n"/>
      <c r="F519" s="173" t="n"/>
      <c r="G519" s="173" t="n"/>
      <c r="H519" s="173" t="n"/>
      <c r="I519" s="173" t="n"/>
      <c r="J519" s="177">
        <f>SWITCH('CONFIGURAÇÃO'!$J$504,"Origem","","Marcante","","Menor","","Arma","PREÇO","Escudo","","Uniforme","","Item comum","","Ferramenta amaldiçoada","","")</f>
        <v/>
      </c>
      <c r="K519" s="179" t="n"/>
      <c r="L519" s="181" t="n"/>
      <c r="M519" s="178" t="n"/>
      <c r="N519" s="178" t="n"/>
      <c r="O519" s="179" t="n"/>
      <c r="P519" s="173" t="n"/>
    </row>
    <row r="520" ht="18.75" customHeight="1">
      <c r="A520" s="173" t="n"/>
      <c r="B520" s="173" t="n"/>
      <c r="C520" s="173" t="n"/>
      <c r="D520" s="173" t="n"/>
      <c r="E520" s="173" t="n"/>
      <c r="F520" s="173" t="n"/>
      <c r="G520" s="173" t="n"/>
      <c r="H520" s="173" t="n"/>
      <c r="I520" s="173" t="n"/>
      <c r="J520" s="177" t="inlineStr">
        <is>
          <t>EFEITO · DESCRIÇÃO</t>
        </is>
      </c>
      <c r="K520" s="178" t="n"/>
      <c r="L520" s="178" t="n"/>
      <c r="M520" s="178" t="n"/>
      <c r="N520" s="178" t="n"/>
      <c r="O520" s="179" t="n"/>
      <c r="P520" s="173" t="n"/>
    </row>
    <row r="521" ht="18.75" customHeight="1">
      <c r="A521" s="173" t="n"/>
      <c r="B521" s="173" t="n"/>
      <c r="C521" s="173" t="n"/>
      <c r="D521" s="173" t="n"/>
      <c r="E521" s="173" t="n"/>
      <c r="F521" s="173" t="n"/>
      <c r="G521" s="173" t="n"/>
      <c r="H521" s="173" t="n"/>
      <c r="I521" s="173" t="n"/>
      <c r="J521" s="183" t="n"/>
      <c r="K521" s="184" t="n"/>
      <c r="L521" s="184" t="n"/>
      <c r="M521" s="184" t="n"/>
      <c r="N521" s="184" t="n"/>
      <c r="O521" s="185" t="n"/>
      <c r="P521" s="173" t="n"/>
    </row>
    <row r="522" ht="18.75" customHeight="1">
      <c r="A522" s="173" t="n"/>
      <c r="B522" s="173" t="n"/>
      <c r="C522" s="173" t="n"/>
      <c r="D522" s="173" t="n"/>
      <c r="E522" s="173" t="n"/>
      <c r="F522" s="173" t="n"/>
      <c r="G522" s="173" t="n"/>
      <c r="H522" s="173" t="n"/>
      <c r="I522" s="173" t="n"/>
      <c r="J522" s="186" t="n"/>
      <c r="O522" s="187" t="n"/>
      <c r="P522" s="173" t="n"/>
    </row>
    <row r="523" ht="18.75" customHeight="1">
      <c r="A523" s="173" t="n"/>
      <c r="B523" s="173" t="n"/>
      <c r="C523" s="173" t="n"/>
      <c r="D523" s="173" t="n"/>
      <c r="E523" s="173" t="n"/>
      <c r="F523" s="173" t="n"/>
      <c r="G523" s="173" t="n"/>
      <c r="H523" s="173" t="n"/>
      <c r="I523" s="173" t="n"/>
      <c r="J523" s="186" t="n"/>
      <c r="O523" s="187" t="n"/>
      <c r="P523" s="173" t="n"/>
    </row>
    <row r="524" ht="18.75" customHeight="1">
      <c r="A524" s="173" t="n"/>
      <c r="B524" s="173" t="n"/>
      <c r="C524" s="173" t="n"/>
      <c r="D524" s="173" t="n"/>
      <c r="E524" s="173" t="n"/>
      <c r="F524" s="173" t="n"/>
      <c r="G524" s="173" t="n"/>
      <c r="H524" s="173" t="n"/>
      <c r="I524" s="173" t="n"/>
      <c r="J524" s="186" t="n"/>
      <c r="O524" s="187" t="n"/>
      <c r="P524" s="173" t="n"/>
    </row>
    <row r="525" ht="18.75" customHeight="1">
      <c r="A525" s="173" t="n"/>
      <c r="B525" s="173" t="n"/>
      <c r="C525" s="173" t="n"/>
      <c r="D525" s="173" t="n"/>
      <c r="E525" s="173" t="n"/>
      <c r="F525" s="173" t="n"/>
      <c r="G525" s="173" t="n"/>
      <c r="H525" s="173" t="n"/>
      <c r="I525" s="173" t="n"/>
      <c r="J525" s="188" t="n"/>
      <c r="K525" s="189" t="n"/>
      <c r="L525" s="189" t="n"/>
      <c r="M525" s="189" t="n"/>
      <c r="N525" s="189" t="n"/>
      <c r="O525" s="190" t="n"/>
      <c r="P525" s="173" t="n"/>
    </row>
    <row r="526" ht="18.75" customHeight="1">
      <c r="A526" s="173" t="n"/>
      <c r="B526" s="173" t="n"/>
      <c r="C526" s="173" t="n"/>
      <c r="D526" s="173" t="n"/>
      <c r="E526" s="173" t="n"/>
      <c r="F526" s="173" t="n"/>
      <c r="G526" s="173" t="n"/>
      <c r="H526" s="173" t="n"/>
      <c r="I526" s="173" t="n"/>
      <c r="J526" s="175">
        <f>IF('DADOS_CUSTOM'!$S$19="","Revise os valores ao trocar o tipo.","⚠ "&amp;'DADOS_CUSTOM'!$S$19)</f>
        <v/>
      </c>
      <c r="P526" s="173" t="n"/>
    </row>
    <row r="527" ht="18.75" customHeight="1">
      <c r="A527" s="173" t="n"/>
      <c r="B527" s="173" t="n"/>
      <c r="C527" s="173" t="n"/>
      <c r="D527" s="173" t="n"/>
      <c r="E527" s="173" t="n"/>
      <c r="F527" s="173" t="n"/>
      <c r="G527" s="173" t="n"/>
      <c r="H527" s="173" t="n"/>
      <c r="I527" s="173" t="n"/>
      <c r="P527" s="173" t="n"/>
    </row>
    <row r="528" ht="18.75" customHeight="1">
      <c r="A528" s="173" t="n"/>
      <c r="B528" s="173" t="n"/>
      <c r="C528" s="173" t="n"/>
      <c r="D528" s="173" t="n"/>
      <c r="E528" s="173" t="n"/>
      <c r="F528" s="173" t="n"/>
      <c r="G528" s="173" t="n"/>
      <c r="H528" s="173" t="n"/>
      <c r="I528" s="173" t="n"/>
      <c r="J528" s="173" t="n"/>
      <c r="K528" s="173" t="n"/>
      <c r="L528" s="173" t="n"/>
      <c r="M528" s="173" t="n"/>
      <c r="N528" s="173" t="n"/>
      <c r="O528" s="173" t="n"/>
      <c r="P528" s="173" t="n"/>
    </row>
    <row r="529" ht="18.75" customHeight="1">
      <c r="A529" s="173" t="n"/>
      <c r="B529" s="173" t="n"/>
      <c r="C529" s="173" t="n"/>
      <c r="D529" s="173" t="n"/>
      <c r="E529" s="173" t="n"/>
      <c r="F529" s="173" t="n"/>
      <c r="G529" s="173" t="n"/>
      <c r="H529" s="173" t="n"/>
      <c r="I529" s="173" t="n"/>
      <c r="J529" s="173" t="n"/>
      <c r="K529" s="173" t="n"/>
      <c r="L529" s="173" t="n"/>
      <c r="M529" s="173" t="n"/>
      <c r="N529" s="173" t="n"/>
      <c r="O529" s="173" t="n"/>
      <c r="P529" s="173" t="n"/>
    </row>
    <row r="530" ht="18.75" customHeight="1">
      <c r="A530" s="173" t="n"/>
      <c r="B530" s="173" t="n"/>
      <c r="C530" s="173" t="n"/>
      <c r="D530" s="173" t="n"/>
      <c r="E530" s="173" t="n"/>
      <c r="F530" s="173" t="n"/>
      <c r="G530" s="173" t="n"/>
      <c r="H530" s="173" t="n"/>
      <c r="I530" s="173" t="n"/>
      <c r="J530" s="173" t="n"/>
      <c r="K530" s="173" t="n"/>
      <c r="L530" s="173" t="n"/>
      <c r="M530" s="173" t="n"/>
      <c r="N530" s="173" t="n"/>
      <c r="O530" s="173" t="n"/>
      <c r="P530" s="173" t="n"/>
    </row>
    <row r="531" ht="18.75" customHeight="1">
      <c r="A531" s="173" t="n"/>
      <c r="B531" s="173" t="n"/>
      <c r="C531" s="173" t="n"/>
      <c r="D531" s="173" t="n"/>
      <c r="E531" s="173" t="n"/>
      <c r="F531" s="173" t="n"/>
      <c r="G531" s="173" t="n"/>
      <c r="H531" s="173" t="n"/>
      <c r="I531" s="173" t="n"/>
      <c r="J531" s="176" t="inlineStr">
        <is>
          <t>CARTÃO 19 · CUSTOM</t>
        </is>
      </c>
      <c r="P531" s="173" t="n"/>
    </row>
    <row r="532" ht="18.75" customHeight="1">
      <c r="A532" s="173" t="n"/>
      <c r="B532" s="173" t="n"/>
      <c r="C532" s="173" t="n"/>
      <c r="D532" s="173" t="n"/>
      <c r="E532" s="173" t="n"/>
      <c r="F532" s="173" t="n"/>
      <c r="G532" s="173" t="n"/>
      <c r="H532" s="173" t="n"/>
      <c r="I532" s="173" t="n"/>
      <c r="J532" s="177" t="inlineStr">
        <is>
          <t>TIPO</t>
        </is>
      </c>
      <c r="K532" s="178" t="n"/>
      <c r="L532" s="178" t="n"/>
      <c r="M532" s="179" t="n"/>
      <c r="N532" s="177" t="inlineStr">
        <is>
          <t>MESTRE VIU</t>
        </is>
      </c>
      <c r="O532" s="179" t="n"/>
      <c r="P532" s="173" t="n"/>
    </row>
    <row r="533" ht="18.75" customHeight="1">
      <c r="A533" s="173" t="n"/>
      <c r="B533" s="173" t="n"/>
      <c r="C533" s="173" t="n"/>
      <c r="D533" s="173" t="n"/>
      <c r="E533" s="173" t="n"/>
      <c r="F533" s="173" t="n"/>
      <c r="G533" s="173" t="n"/>
      <c r="H533" s="173" t="n"/>
      <c r="I533" s="173" t="n"/>
      <c r="J533" s="181" t="n"/>
      <c r="K533" s="178" t="n"/>
      <c r="L533" s="178" t="n"/>
      <c r="M533" s="179" t="n"/>
      <c r="N533" s="180" t="b">
        <v>0</v>
      </c>
      <c r="O533" s="179" t="n"/>
      <c r="P533" s="173" t="n"/>
    </row>
    <row r="534" ht="18.75" customHeight="1">
      <c r="A534" s="173" t="n"/>
      <c r="B534" s="173" t="n"/>
      <c r="C534" s="173" t="n"/>
      <c r="D534" s="173" t="n"/>
      <c r="E534" s="173" t="n"/>
      <c r="F534" s="173" t="n"/>
      <c r="G534" s="173" t="n"/>
      <c r="H534" s="173" t="n"/>
      <c r="I534" s="173" t="n"/>
      <c r="J534" s="177" t="inlineStr">
        <is>
          <t>NOME</t>
        </is>
      </c>
      <c r="K534" s="178" t="n"/>
      <c r="L534" s="178" t="n"/>
      <c r="M534" s="178" t="n"/>
      <c r="N534" s="178" t="n"/>
      <c r="O534" s="179" t="n"/>
      <c r="P534" s="173" t="n"/>
    </row>
    <row r="535" ht="18.75" customHeight="1">
      <c r="A535" s="173" t="n"/>
      <c r="B535" s="173" t="n"/>
      <c r="C535" s="173" t="n"/>
      <c r="D535" s="173" t="n"/>
      <c r="E535" s="173" t="n"/>
      <c r="F535" s="173" t="n"/>
      <c r="G535" s="173" t="n"/>
      <c r="H535" s="173" t="n"/>
      <c r="I535" s="173" t="n"/>
      <c r="J535" s="181" t="n"/>
      <c r="K535" s="178" t="n"/>
      <c r="L535" s="178" t="n"/>
      <c r="M535" s="178" t="n"/>
      <c r="N535" s="178" t="n"/>
      <c r="O535" s="179" t="n"/>
      <c r="P535" s="173" t="n"/>
    </row>
    <row r="536" ht="18.75" customHeight="1">
      <c r="A536" s="173" t="n"/>
      <c r="B536" s="173" t="n"/>
      <c r="C536" s="173" t="n"/>
      <c r="D536" s="173" t="n"/>
      <c r="E536" s="173" t="n"/>
      <c r="F536" s="173" t="n"/>
      <c r="G536" s="173" t="n"/>
      <c r="H536" s="173" t="n"/>
      <c r="I536" s="173" t="n"/>
      <c r="J536" s="177">
        <f>SWITCH('CONFIGURAÇÃO'!$J$533,"Origem","PERÍCIA 1","Marcante","ORIGEM","Menor","ORIGEM","Arma","CATEGORIA","Escudo","","Uniforme","GRAU MÍNIMO","Item comum","","Ferramenta amaldiçoada","BASE","")</f>
        <v/>
      </c>
      <c r="K536" s="179" t="n"/>
      <c r="L536" s="181" t="n"/>
      <c r="M536" s="178" t="n"/>
      <c r="N536" s="178" t="n"/>
      <c r="O536" s="179" t="n"/>
      <c r="P536" s="173" t="n"/>
    </row>
    <row r="537" ht="18.75" customHeight="1">
      <c r="A537" s="173" t="n"/>
      <c r="B537" s="173" t="n"/>
      <c r="C537" s="173" t="n"/>
      <c r="D537" s="173" t="n"/>
      <c r="E537" s="173" t="n"/>
      <c r="F537" s="173" t="n"/>
      <c r="G537" s="173" t="n"/>
      <c r="H537" s="173" t="n"/>
      <c r="I537" s="173" t="n"/>
      <c r="J537" s="177">
        <f>SWITCH('CONFIGURAÇÃO'!$J$533,"Origem","PERÍCIA 2","Marcante","","Menor","EXIGE MARCANTE","Arma","MÃO","Escudo","","Uniforme","","Item comum","","Ferramenta amaldiçoada","GRAU","")</f>
        <v/>
      </c>
      <c r="K537" s="179" t="n"/>
      <c r="L537" s="181" t="n"/>
      <c r="M537" s="178" t="n"/>
      <c r="N537" s="178" t="n"/>
      <c r="O537" s="179" t="n"/>
      <c r="P537" s="173" t="n"/>
    </row>
    <row r="538" ht="18.75" customHeight="1">
      <c r="A538" s="173" t="n"/>
      <c r="B538" s="173" t="n"/>
      <c r="C538" s="173" t="n"/>
      <c r="D538" s="173" t="n"/>
      <c r="E538" s="173" t="n"/>
      <c r="F538" s="173" t="n"/>
      <c r="G538" s="173" t="n"/>
      <c r="H538" s="173" t="n"/>
      <c r="I538" s="173" t="n"/>
      <c r="J538" s="177">
        <f>SWITCH('CONFIGURAÇÃO'!$J$533,"Origem","PERÍCIA 3","Marcante","","Menor","","Arma","TIPO DE DANO","Escudo","","Uniforme","","Item comum","","Ferramenta amaldiçoada","","")</f>
        <v/>
      </c>
      <c r="K538" s="179" t="n"/>
      <c r="L538" s="181" t="n"/>
      <c r="M538" s="178" t="n"/>
      <c r="N538" s="178" t="n"/>
      <c r="O538" s="179" t="n"/>
      <c r="P538" s="173" t="n"/>
    </row>
    <row r="539" ht="18.75" customHeight="1">
      <c r="A539" s="173" t="n"/>
      <c r="B539" s="173" t="n"/>
      <c r="C539" s="173" t="n"/>
      <c r="D539" s="173" t="n"/>
      <c r="E539" s="173" t="n"/>
      <c r="F539" s="173" t="n"/>
      <c r="G539" s="173" t="n"/>
      <c r="H539" s="173" t="n"/>
      <c r="I539" s="173" t="n"/>
      <c r="J539" s="177">
        <f>SWITCH('CONFIGURAÇÃO'!$J$533,"Origem","PERÍCIA 4","Marcante","","Menor","","Arma","PROPRIEDADE 1","Escudo","","Uniforme","","Item comum","","Ferramenta amaldiçoada","","")</f>
        <v/>
      </c>
      <c r="K539" s="179" t="n"/>
      <c r="L539" s="181" t="n"/>
      <c r="M539" s="178" t="n"/>
      <c r="N539" s="178" t="n"/>
      <c r="O539" s="179" t="n"/>
      <c r="P539" s="173" t="n"/>
    </row>
    <row r="540" ht="18.75" customHeight="1">
      <c r="A540" s="173" t="n"/>
      <c r="B540" s="173" t="n"/>
      <c r="C540" s="173" t="n"/>
      <c r="D540" s="173" t="n"/>
      <c r="E540" s="173" t="n"/>
      <c r="F540" s="173" t="n"/>
      <c r="G540" s="173" t="n"/>
      <c r="H540" s="173" t="n"/>
      <c r="I540" s="173" t="n"/>
      <c r="J540" s="177">
        <f>SWITCH('CONFIGURAÇÃO'!$J$533,"Origem","ROTA","Marcante","","Menor","","Arma","PROPRIEDADE 2","Escudo","","Uniforme","","Item comum","","Ferramenta amaldiçoada","","")</f>
        <v/>
      </c>
      <c r="K540" s="179" t="n"/>
      <c r="L540" s="181" t="n"/>
      <c r="M540" s="178" t="n"/>
      <c r="N540" s="178" t="n"/>
      <c r="O540" s="179" t="n"/>
      <c r="P540" s="173" t="n"/>
    </row>
    <row r="541" ht="18.75" customHeight="1">
      <c r="A541" s="173" t="n"/>
      <c r="B541" s="173" t="n"/>
      <c r="C541" s="173" t="n"/>
      <c r="D541" s="173" t="n"/>
      <c r="E541" s="173" t="n"/>
      <c r="F541" s="173" t="n"/>
      <c r="G541" s="173" t="n"/>
      <c r="H541" s="173" t="n"/>
      <c r="I541" s="173" t="n"/>
      <c r="J541" s="177">
        <f>SWITCH('CONFIGURAÇÃO'!$J$533,"Origem","BASE DO LIVRO","Marcante","","Menor","","Arma","PROPRIEDADE 3","Escudo","","Uniforme","","Item comum","","Ferramenta amaldiçoada","","")</f>
        <v/>
      </c>
      <c r="K541" s="179" t="n"/>
      <c r="L541" s="181" t="n"/>
      <c r="M541" s="178" t="n"/>
      <c r="N541" s="178" t="n"/>
      <c r="O541" s="179" t="n"/>
      <c r="P541" s="173" t="n"/>
    </row>
    <row r="542" ht="18.75" customHeight="1">
      <c r="A542" s="173" t="n"/>
      <c r="B542" s="173" t="n"/>
      <c r="C542" s="173" t="n"/>
      <c r="D542" s="173" t="n"/>
      <c r="E542" s="173" t="n"/>
      <c r="F542" s="173" t="n"/>
      <c r="G542" s="173" t="n"/>
      <c r="H542" s="173" t="n"/>
      <c r="I542" s="173" t="n"/>
      <c r="J542" s="177">
        <f>SWITCH('CONFIGURAÇÃO'!$J$533,"Origem","OFÍCIO","Marcante","","Menor","","Arma","PROPRIEDADE 4","Escudo","","Uniforme","","Item comum","","Ferramenta amaldiçoada","","")</f>
        <v/>
      </c>
      <c r="K542" s="179" t="n"/>
      <c r="L542" s="181" t="n"/>
      <c r="M542" s="178" t="n"/>
      <c r="N542" s="178" t="n"/>
      <c r="O542" s="179" t="n"/>
      <c r="P542" s="173" t="n"/>
    </row>
    <row r="543" ht="18.75" customHeight="1">
      <c r="A543" s="173" t="n"/>
      <c r="B543" s="173" t="n"/>
      <c r="C543" s="173" t="n"/>
      <c r="D543" s="173" t="n"/>
      <c r="E543" s="173" t="n"/>
      <c r="F543" s="173" t="n"/>
      <c r="G543" s="173" t="n"/>
      <c r="H543" s="173" t="n"/>
      <c r="I543" s="173" t="n"/>
      <c r="J543" s="177">
        <f>SWITCH('CONFIGURAÇÃO'!$J$533,"Origem","TALENTO CE 4","Marcante","FREQUÊNCIA","Menor","FREQUÊNCIA","Arma","DADO","Escudo","PROTEÇÃO","Uniforme","PROTEÇÃO","Item comum","VOLUME","Ferramenta amaldiçoada","ESTIGMA","")</f>
        <v/>
      </c>
      <c r="K543" s="179" t="n"/>
      <c r="L543" s="181" t="n"/>
      <c r="M543" s="178" t="n"/>
      <c r="N543" s="178" t="n"/>
      <c r="O543" s="179" t="n"/>
      <c r="P543" s="173" t="n"/>
    </row>
    <row r="544" ht="18.75" customHeight="1">
      <c r="A544" s="173" t="n"/>
      <c r="B544" s="173" t="n"/>
      <c r="C544" s="173" t="n"/>
      <c r="D544" s="173" t="n"/>
      <c r="E544" s="173" t="n"/>
      <c r="F544" s="173" t="n"/>
      <c r="G544" s="173" t="n"/>
      <c r="H544" s="173" t="n"/>
      <c r="I544" s="173" t="n"/>
      <c r="J544" s="177">
        <f>SWITCH('CONFIGURAÇÃO'!$J$533,"Origem","","Marcante","","Menor","","Arma","FORÇA","Escudo","TETO DE DESTREZA","Uniforme","TETO DE DESTREZA","Item comum","PREÇO","Ferramenta amaldiçoada","DESGASTE","")</f>
        <v/>
      </c>
      <c r="K544" s="179" t="n"/>
      <c r="L544" s="181" t="n"/>
      <c r="M544" s="178" t="n"/>
      <c r="N544" s="178" t="n"/>
      <c r="O544" s="179" t="n"/>
      <c r="P544" s="173" t="n"/>
    </row>
    <row r="545" ht="18.75" customHeight="1">
      <c r="A545" s="173" t="n"/>
      <c r="B545" s="173" t="n"/>
      <c r="C545" s="173" t="n"/>
      <c r="D545" s="173" t="n"/>
      <c r="E545" s="173" t="n"/>
      <c r="F545" s="173" t="n"/>
      <c r="G545" s="173" t="n"/>
      <c r="H545" s="173" t="n"/>
      <c r="I545" s="173" t="n"/>
      <c r="J545" s="177">
        <f>SWITCH('CONFIGURAÇÃO'!$J$533,"Origem","","Marcante","","Menor","","Arma","VOLUME","Escudo","FORÇA","Uniforme","FORÇA","Item comum","","Ferramenta amaldiçoada","VOLUME","")</f>
        <v/>
      </c>
      <c r="K545" s="179" t="n"/>
      <c r="L545" s="181" t="n"/>
      <c r="M545" s="178" t="n"/>
      <c r="N545" s="178" t="n"/>
      <c r="O545" s="179" t="n"/>
      <c r="P545" s="173" t="n"/>
    </row>
    <row r="546" ht="18.75" customHeight="1">
      <c r="A546" s="173" t="n"/>
      <c r="B546" s="173" t="n"/>
      <c r="C546" s="173" t="n"/>
      <c r="D546" s="173" t="n"/>
      <c r="E546" s="173" t="n"/>
      <c r="F546" s="173" t="n"/>
      <c r="G546" s="173" t="n"/>
      <c r="H546" s="173" t="n"/>
      <c r="I546" s="173" t="n"/>
      <c r="J546" s="177">
        <f>SWITCH('CONFIGURAÇÃO'!$J$533,"Origem","","Marcante","","Menor","","Arma","ALCANCE","Escudo","VOLUME","Uniforme","VOLUME","Item comum","","Ferramenta amaldiçoada","PREÇO","")</f>
        <v/>
      </c>
      <c r="K546" s="179" t="n"/>
      <c r="L546" s="181" t="n"/>
      <c r="M546" s="178" t="n"/>
      <c r="N546" s="178" t="n"/>
      <c r="O546" s="179" t="n"/>
      <c r="P546" s="173" t="n"/>
    </row>
    <row r="547" ht="18.75" customHeight="1">
      <c r="A547" s="173" t="n"/>
      <c r="B547" s="173" t="n"/>
      <c r="C547" s="173" t="n"/>
      <c r="D547" s="173" t="n"/>
      <c r="E547" s="173" t="n"/>
      <c r="F547" s="173" t="n"/>
      <c r="G547" s="173" t="n"/>
      <c r="H547" s="173" t="n"/>
      <c r="I547" s="173" t="n"/>
      <c r="J547" s="177">
        <f>SWITCH('CONFIGURAÇÃO'!$J$533,"Origem","","Marcante","","Menor","","Arma","RECARGA","Escudo","PREÇO","Uniforme","PREÇO","Item comum","","Ferramenta amaldiçoada","","")</f>
        <v/>
      </c>
      <c r="K547" s="179" t="n"/>
      <c r="L547" s="181" t="n"/>
      <c r="M547" s="178" t="n"/>
      <c r="N547" s="178" t="n"/>
      <c r="O547" s="179" t="n"/>
      <c r="P547" s="173" t="n"/>
    </row>
    <row r="548" ht="18.75" customHeight="1">
      <c r="A548" s="173" t="n"/>
      <c r="B548" s="173" t="n"/>
      <c r="C548" s="173" t="n"/>
      <c r="D548" s="173" t="n"/>
      <c r="E548" s="173" t="n"/>
      <c r="F548" s="173" t="n"/>
      <c r="G548" s="173" t="n"/>
      <c r="H548" s="173" t="n"/>
      <c r="I548" s="173" t="n"/>
      <c r="J548" s="177">
        <f>SWITCH('CONFIGURAÇÃO'!$J$533,"Origem","","Marcante","","Menor","","Arma","PREÇO","Escudo","","Uniforme","","Item comum","","Ferramenta amaldiçoada","","")</f>
        <v/>
      </c>
      <c r="K548" s="179" t="n"/>
      <c r="L548" s="181" t="n"/>
      <c r="M548" s="178" t="n"/>
      <c r="N548" s="178" t="n"/>
      <c r="O548" s="179" t="n"/>
      <c r="P548" s="173" t="n"/>
    </row>
    <row r="549" ht="18.75" customHeight="1">
      <c r="A549" s="173" t="n"/>
      <c r="B549" s="173" t="n"/>
      <c r="C549" s="173" t="n"/>
      <c r="D549" s="173" t="n"/>
      <c r="E549" s="173" t="n"/>
      <c r="F549" s="173" t="n"/>
      <c r="G549" s="173" t="n"/>
      <c r="H549" s="173" t="n"/>
      <c r="I549" s="173" t="n"/>
      <c r="J549" s="177" t="inlineStr">
        <is>
          <t>EFEITO · DESCRIÇÃO</t>
        </is>
      </c>
      <c r="K549" s="178" t="n"/>
      <c r="L549" s="178" t="n"/>
      <c r="M549" s="178" t="n"/>
      <c r="N549" s="178" t="n"/>
      <c r="O549" s="179" t="n"/>
      <c r="P549" s="173" t="n"/>
    </row>
    <row r="550" ht="18.75" customHeight="1">
      <c r="A550" s="173" t="n"/>
      <c r="B550" s="173" t="n"/>
      <c r="C550" s="173" t="n"/>
      <c r="D550" s="173" t="n"/>
      <c r="E550" s="173" t="n"/>
      <c r="F550" s="173" t="n"/>
      <c r="G550" s="173" t="n"/>
      <c r="H550" s="173" t="n"/>
      <c r="I550" s="173" t="n"/>
      <c r="J550" s="183" t="n"/>
      <c r="K550" s="184" t="n"/>
      <c r="L550" s="184" t="n"/>
      <c r="M550" s="184" t="n"/>
      <c r="N550" s="184" t="n"/>
      <c r="O550" s="185" t="n"/>
      <c r="P550" s="173" t="n"/>
    </row>
    <row r="551" ht="18.75" customHeight="1">
      <c r="A551" s="173" t="n"/>
      <c r="B551" s="173" t="n"/>
      <c r="C551" s="173" t="n"/>
      <c r="D551" s="173" t="n"/>
      <c r="E551" s="173" t="n"/>
      <c r="F551" s="173" t="n"/>
      <c r="G551" s="173" t="n"/>
      <c r="H551" s="173" t="n"/>
      <c r="I551" s="173" t="n"/>
      <c r="J551" s="186" t="n"/>
      <c r="O551" s="187" t="n"/>
      <c r="P551" s="173" t="n"/>
    </row>
    <row r="552" ht="18.75" customHeight="1">
      <c r="A552" s="173" t="n"/>
      <c r="B552" s="173" t="n"/>
      <c r="C552" s="173" t="n"/>
      <c r="D552" s="173" t="n"/>
      <c r="E552" s="173" t="n"/>
      <c r="F552" s="173" t="n"/>
      <c r="G552" s="173" t="n"/>
      <c r="H552" s="173" t="n"/>
      <c r="I552" s="173" t="n"/>
      <c r="J552" s="186" t="n"/>
      <c r="O552" s="187" t="n"/>
      <c r="P552" s="173" t="n"/>
    </row>
    <row r="553" ht="18.75" customHeight="1">
      <c r="A553" s="173" t="n"/>
      <c r="B553" s="173" t="n"/>
      <c r="C553" s="173" t="n"/>
      <c r="D553" s="173" t="n"/>
      <c r="E553" s="173" t="n"/>
      <c r="F553" s="173" t="n"/>
      <c r="G553" s="173" t="n"/>
      <c r="H553" s="173" t="n"/>
      <c r="I553" s="173" t="n"/>
      <c r="J553" s="186" t="n"/>
      <c r="O553" s="187" t="n"/>
      <c r="P553" s="173" t="n"/>
    </row>
    <row r="554" ht="18.75" customHeight="1">
      <c r="A554" s="173" t="n"/>
      <c r="B554" s="173" t="n"/>
      <c r="C554" s="173" t="n"/>
      <c r="D554" s="173" t="n"/>
      <c r="E554" s="173" t="n"/>
      <c r="F554" s="173" t="n"/>
      <c r="G554" s="173" t="n"/>
      <c r="H554" s="173" t="n"/>
      <c r="I554" s="173" t="n"/>
      <c r="J554" s="188" t="n"/>
      <c r="K554" s="189" t="n"/>
      <c r="L554" s="189" t="n"/>
      <c r="M554" s="189" t="n"/>
      <c r="N554" s="189" t="n"/>
      <c r="O554" s="190" t="n"/>
      <c r="P554" s="173" t="n"/>
    </row>
    <row r="555" ht="18.75" customHeight="1">
      <c r="A555" s="173" t="n"/>
      <c r="B555" s="173" t="n"/>
      <c r="C555" s="173" t="n"/>
      <c r="D555" s="173" t="n"/>
      <c r="E555" s="173" t="n"/>
      <c r="F555" s="173" t="n"/>
      <c r="G555" s="173" t="n"/>
      <c r="H555" s="173" t="n"/>
      <c r="I555" s="173" t="n"/>
      <c r="J555" s="175">
        <f>IF('DADOS_CUSTOM'!$S$20="","Revise os valores ao trocar o tipo.","⚠ "&amp;'DADOS_CUSTOM'!$S$20)</f>
        <v/>
      </c>
      <c r="P555" s="173" t="n"/>
    </row>
    <row r="556" ht="18.75" customHeight="1">
      <c r="A556" s="173" t="n"/>
      <c r="B556" s="173" t="n"/>
      <c r="C556" s="173" t="n"/>
      <c r="D556" s="173" t="n"/>
      <c r="E556" s="173" t="n"/>
      <c r="F556" s="173" t="n"/>
      <c r="G556" s="173" t="n"/>
      <c r="H556" s="173" t="n"/>
      <c r="I556" s="173" t="n"/>
      <c r="P556" s="173" t="n"/>
    </row>
    <row r="557" ht="18.75" customHeight="1">
      <c r="A557" s="173" t="n"/>
      <c r="B557" s="173" t="n"/>
      <c r="C557" s="173" t="n"/>
      <c r="D557" s="173" t="n"/>
      <c r="E557" s="173" t="n"/>
      <c r="F557" s="173" t="n"/>
      <c r="G557" s="173" t="n"/>
      <c r="H557" s="173" t="n"/>
      <c r="I557" s="173" t="n"/>
      <c r="J557" s="173" t="n"/>
      <c r="K557" s="173" t="n"/>
      <c r="L557" s="173" t="n"/>
      <c r="M557" s="173" t="n"/>
      <c r="N557" s="173" t="n"/>
      <c r="O557" s="173" t="n"/>
      <c r="P557" s="173" t="n"/>
    </row>
    <row r="558" ht="18.75" customHeight="1">
      <c r="A558" s="173" t="n"/>
      <c r="B558" s="173" t="n"/>
      <c r="C558" s="173" t="n"/>
      <c r="D558" s="173" t="n"/>
      <c r="E558" s="173" t="n"/>
      <c r="F558" s="173" t="n"/>
      <c r="G558" s="173" t="n"/>
      <c r="H558" s="173" t="n"/>
      <c r="I558" s="173" t="n"/>
      <c r="J558" s="173" t="n"/>
      <c r="K558" s="173" t="n"/>
      <c r="L558" s="173" t="n"/>
      <c r="M558" s="173" t="n"/>
      <c r="N558" s="173" t="n"/>
      <c r="O558" s="173" t="n"/>
      <c r="P558" s="173" t="n"/>
    </row>
    <row r="559" ht="18.75" customHeight="1">
      <c r="A559" s="173" t="n"/>
      <c r="B559" s="173" t="n"/>
      <c r="C559" s="173" t="n"/>
      <c r="D559" s="173" t="n"/>
      <c r="E559" s="173" t="n"/>
      <c r="F559" s="173" t="n"/>
      <c r="G559" s="173" t="n"/>
      <c r="H559" s="173" t="n"/>
      <c r="I559" s="173" t="n"/>
      <c r="J559" s="173" t="n"/>
      <c r="K559" s="173" t="n"/>
      <c r="L559" s="173" t="n"/>
      <c r="M559" s="173" t="n"/>
      <c r="N559" s="173" t="n"/>
      <c r="O559" s="173" t="n"/>
      <c r="P559" s="173" t="n"/>
    </row>
    <row r="560" ht="18.75" customHeight="1">
      <c r="A560" s="173" t="n"/>
      <c r="B560" s="173" t="n"/>
      <c r="C560" s="173" t="n"/>
      <c r="D560" s="173" t="n"/>
      <c r="E560" s="173" t="n"/>
      <c r="F560" s="173" t="n"/>
      <c r="G560" s="173" t="n"/>
      <c r="H560" s="173" t="n"/>
      <c r="I560" s="173" t="n"/>
      <c r="J560" s="176" t="inlineStr">
        <is>
          <t>CARTÃO 20 · CUSTOM</t>
        </is>
      </c>
      <c r="P560" s="173" t="n"/>
    </row>
    <row r="561" ht="18.75" customHeight="1">
      <c r="A561" s="173" t="n"/>
      <c r="B561" s="173" t="n"/>
      <c r="C561" s="173" t="n"/>
      <c r="D561" s="173" t="n"/>
      <c r="E561" s="173" t="n"/>
      <c r="F561" s="173" t="n"/>
      <c r="G561" s="173" t="n"/>
      <c r="H561" s="173" t="n"/>
      <c r="I561" s="173" t="n"/>
      <c r="J561" s="177" t="inlineStr">
        <is>
          <t>TIPO</t>
        </is>
      </c>
      <c r="K561" s="178" t="n"/>
      <c r="L561" s="178" t="n"/>
      <c r="M561" s="179" t="n"/>
      <c r="N561" s="177" t="inlineStr">
        <is>
          <t>MESTRE VIU</t>
        </is>
      </c>
      <c r="O561" s="179" t="n"/>
      <c r="P561" s="173" t="n"/>
    </row>
    <row r="562" ht="18.75" customHeight="1">
      <c r="A562" s="173" t="n"/>
      <c r="B562" s="173" t="n"/>
      <c r="C562" s="173" t="n"/>
      <c r="D562" s="173" t="n"/>
      <c r="E562" s="173" t="n"/>
      <c r="F562" s="173" t="n"/>
      <c r="G562" s="173" t="n"/>
      <c r="H562" s="173" t="n"/>
      <c r="I562" s="173" t="n"/>
      <c r="J562" s="181" t="n"/>
      <c r="K562" s="178" t="n"/>
      <c r="L562" s="178" t="n"/>
      <c r="M562" s="179" t="n"/>
      <c r="N562" s="180" t="b">
        <v>0</v>
      </c>
      <c r="O562" s="179" t="n"/>
      <c r="P562" s="173" t="n"/>
    </row>
    <row r="563" ht="18.75" customHeight="1">
      <c r="A563" s="173" t="n"/>
      <c r="B563" s="173" t="n"/>
      <c r="C563" s="173" t="n"/>
      <c r="D563" s="173" t="n"/>
      <c r="E563" s="173" t="n"/>
      <c r="F563" s="173" t="n"/>
      <c r="G563" s="173" t="n"/>
      <c r="H563" s="173" t="n"/>
      <c r="I563" s="173" t="n"/>
      <c r="J563" s="177" t="inlineStr">
        <is>
          <t>NOME</t>
        </is>
      </c>
      <c r="K563" s="178" t="n"/>
      <c r="L563" s="178" t="n"/>
      <c r="M563" s="178" t="n"/>
      <c r="N563" s="178" t="n"/>
      <c r="O563" s="179" t="n"/>
      <c r="P563" s="173" t="n"/>
    </row>
    <row r="564" ht="18.75" customHeight="1">
      <c r="A564" s="173" t="n"/>
      <c r="B564" s="173" t="n"/>
      <c r="C564" s="173" t="n"/>
      <c r="D564" s="173" t="n"/>
      <c r="E564" s="173" t="n"/>
      <c r="F564" s="173" t="n"/>
      <c r="G564" s="173" t="n"/>
      <c r="H564" s="173" t="n"/>
      <c r="I564" s="173" t="n"/>
      <c r="J564" s="181" t="n"/>
      <c r="K564" s="178" t="n"/>
      <c r="L564" s="178" t="n"/>
      <c r="M564" s="178" t="n"/>
      <c r="N564" s="178" t="n"/>
      <c r="O564" s="179" t="n"/>
      <c r="P564" s="173" t="n"/>
    </row>
    <row r="565" ht="18.75" customHeight="1">
      <c r="A565" s="173" t="n"/>
      <c r="B565" s="173" t="n"/>
      <c r="C565" s="173" t="n"/>
      <c r="D565" s="173" t="n"/>
      <c r="E565" s="173" t="n"/>
      <c r="F565" s="173" t="n"/>
      <c r="G565" s="173" t="n"/>
      <c r="H565" s="173" t="n"/>
      <c r="I565" s="173" t="n"/>
      <c r="J565" s="177">
        <f>SWITCH('CONFIGURAÇÃO'!$J$562,"Origem","PERÍCIA 1","Marcante","ORIGEM","Menor","ORIGEM","Arma","CATEGORIA","Escudo","","Uniforme","GRAU MÍNIMO","Item comum","","Ferramenta amaldiçoada","BASE","")</f>
        <v/>
      </c>
      <c r="K565" s="179" t="n"/>
      <c r="L565" s="181" t="n"/>
      <c r="M565" s="178" t="n"/>
      <c r="N565" s="178" t="n"/>
      <c r="O565" s="179" t="n"/>
      <c r="P565" s="173" t="n"/>
    </row>
    <row r="566" ht="18.75" customHeight="1">
      <c r="A566" s="173" t="n"/>
      <c r="B566" s="173" t="n"/>
      <c r="C566" s="173" t="n"/>
      <c r="D566" s="173" t="n"/>
      <c r="E566" s="173" t="n"/>
      <c r="F566" s="173" t="n"/>
      <c r="G566" s="173" t="n"/>
      <c r="H566" s="173" t="n"/>
      <c r="I566" s="173" t="n"/>
      <c r="J566" s="177">
        <f>SWITCH('CONFIGURAÇÃO'!$J$562,"Origem","PERÍCIA 2","Marcante","","Menor","EXIGE MARCANTE","Arma","MÃO","Escudo","","Uniforme","","Item comum","","Ferramenta amaldiçoada","GRAU","")</f>
        <v/>
      </c>
      <c r="K566" s="179" t="n"/>
      <c r="L566" s="181" t="n"/>
      <c r="M566" s="178" t="n"/>
      <c r="N566" s="178" t="n"/>
      <c r="O566" s="179" t="n"/>
      <c r="P566" s="173" t="n"/>
    </row>
    <row r="567" ht="18.75" customHeight="1">
      <c r="A567" s="173" t="n"/>
      <c r="B567" s="173" t="n"/>
      <c r="C567" s="173" t="n"/>
      <c r="D567" s="173" t="n"/>
      <c r="E567" s="173" t="n"/>
      <c r="F567" s="173" t="n"/>
      <c r="G567" s="173" t="n"/>
      <c r="H567" s="173" t="n"/>
      <c r="I567" s="173" t="n"/>
      <c r="J567" s="177">
        <f>SWITCH('CONFIGURAÇÃO'!$J$562,"Origem","PERÍCIA 3","Marcante","","Menor","","Arma","TIPO DE DANO","Escudo","","Uniforme","","Item comum","","Ferramenta amaldiçoada","","")</f>
        <v/>
      </c>
      <c r="K567" s="179" t="n"/>
      <c r="L567" s="181" t="n"/>
      <c r="M567" s="178" t="n"/>
      <c r="N567" s="178" t="n"/>
      <c r="O567" s="179" t="n"/>
      <c r="P567" s="173" t="n"/>
    </row>
    <row r="568" ht="18.75" customHeight="1">
      <c r="A568" s="173" t="n"/>
      <c r="B568" s="173" t="n"/>
      <c r="C568" s="173" t="n"/>
      <c r="D568" s="173" t="n"/>
      <c r="E568" s="173" t="n"/>
      <c r="F568" s="173" t="n"/>
      <c r="G568" s="173" t="n"/>
      <c r="H568" s="173" t="n"/>
      <c r="I568" s="173" t="n"/>
      <c r="J568" s="177">
        <f>SWITCH('CONFIGURAÇÃO'!$J$562,"Origem","PERÍCIA 4","Marcante","","Menor","","Arma","PROPRIEDADE 1","Escudo","","Uniforme","","Item comum","","Ferramenta amaldiçoada","","")</f>
        <v/>
      </c>
      <c r="K568" s="179" t="n"/>
      <c r="L568" s="181" t="n"/>
      <c r="M568" s="178" t="n"/>
      <c r="N568" s="178" t="n"/>
      <c r="O568" s="179" t="n"/>
      <c r="P568" s="173" t="n"/>
    </row>
    <row r="569" ht="18.75" customHeight="1">
      <c r="A569" s="173" t="n"/>
      <c r="B569" s="173" t="n"/>
      <c r="C569" s="173" t="n"/>
      <c r="D569" s="173" t="n"/>
      <c r="E569" s="173" t="n"/>
      <c r="F569" s="173" t="n"/>
      <c r="G569" s="173" t="n"/>
      <c r="H569" s="173" t="n"/>
      <c r="I569" s="173" t="n"/>
      <c r="J569" s="177">
        <f>SWITCH('CONFIGURAÇÃO'!$J$562,"Origem","ROTA","Marcante","","Menor","","Arma","PROPRIEDADE 2","Escudo","","Uniforme","","Item comum","","Ferramenta amaldiçoada","","")</f>
        <v/>
      </c>
      <c r="K569" s="179" t="n"/>
      <c r="L569" s="181" t="n"/>
      <c r="M569" s="178" t="n"/>
      <c r="N569" s="178" t="n"/>
      <c r="O569" s="179" t="n"/>
      <c r="P569" s="173" t="n"/>
    </row>
    <row r="570" ht="18.75" customHeight="1">
      <c r="A570" s="173" t="n"/>
      <c r="B570" s="173" t="n"/>
      <c r="C570" s="173" t="n"/>
      <c r="D570" s="173" t="n"/>
      <c r="E570" s="173" t="n"/>
      <c r="F570" s="173" t="n"/>
      <c r="G570" s="173" t="n"/>
      <c r="H570" s="173" t="n"/>
      <c r="I570" s="173" t="n"/>
      <c r="J570" s="177">
        <f>SWITCH('CONFIGURAÇÃO'!$J$562,"Origem","BASE DO LIVRO","Marcante","","Menor","","Arma","PROPRIEDADE 3","Escudo","","Uniforme","","Item comum","","Ferramenta amaldiçoada","","")</f>
        <v/>
      </c>
      <c r="K570" s="179" t="n"/>
      <c r="L570" s="181" t="n"/>
      <c r="M570" s="178" t="n"/>
      <c r="N570" s="178" t="n"/>
      <c r="O570" s="179" t="n"/>
      <c r="P570" s="173" t="n"/>
    </row>
    <row r="571" ht="18.75" customHeight="1">
      <c r="A571" s="173" t="n"/>
      <c r="B571" s="173" t="n"/>
      <c r="C571" s="173" t="n"/>
      <c r="D571" s="173" t="n"/>
      <c r="E571" s="173" t="n"/>
      <c r="F571" s="173" t="n"/>
      <c r="G571" s="173" t="n"/>
      <c r="H571" s="173" t="n"/>
      <c r="I571" s="173" t="n"/>
      <c r="J571" s="177">
        <f>SWITCH('CONFIGURAÇÃO'!$J$562,"Origem","OFÍCIO","Marcante","","Menor","","Arma","PROPRIEDADE 4","Escudo","","Uniforme","","Item comum","","Ferramenta amaldiçoada","","")</f>
        <v/>
      </c>
      <c r="K571" s="179" t="n"/>
      <c r="L571" s="181" t="n"/>
      <c r="M571" s="178" t="n"/>
      <c r="N571" s="178" t="n"/>
      <c r="O571" s="179" t="n"/>
      <c r="P571" s="173" t="n"/>
    </row>
    <row r="572" ht="18.75" customHeight="1">
      <c r="A572" s="173" t="n"/>
      <c r="B572" s="173" t="n"/>
      <c r="C572" s="173" t="n"/>
      <c r="D572" s="173" t="n"/>
      <c r="E572" s="173" t="n"/>
      <c r="F572" s="173" t="n"/>
      <c r="G572" s="173" t="n"/>
      <c r="H572" s="173" t="n"/>
      <c r="I572" s="173" t="n"/>
      <c r="J572" s="177">
        <f>SWITCH('CONFIGURAÇÃO'!$J$562,"Origem","TALENTO CE 4","Marcante","FREQUÊNCIA","Menor","FREQUÊNCIA","Arma","DADO","Escudo","PROTEÇÃO","Uniforme","PROTEÇÃO","Item comum","VOLUME","Ferramenta amaldiçoada","ESTIGMA","")</f>
        <v/>
      </c>
      <c r="K572" s="179" t="n"/>
      <c r="L572" s="181" t="n"/>
      <c r="M572" s="178" t="n"/>
      <c r="N572" s="178" t="n"/>
      <c r="O572" s="179" t="n"/>
      <c r="P572" s="173" t="n"/>
    </row>
    <row r="573" ht="18.75" customHeight="1">
      <c r="A573" s="173" t="n"/>
      <c r="B573" s="173" t="n"/>
      <c r="C573" s="173" t="n"/>
      <c r="D573" s="173" t="n"/>
      <c r="E573" s="173" t="n"/>
      <c r="F573" s="173" t="n"/>
      <c r="G573" s="173" t="n"/>
      <c r="H573" s="173" t="n"/>
      <c r="I573" s="173" t="n"/>
      <c r="J573" s="177">
        <f>SWITCH('CONFIGURAÇÃO'!$J$562,"Origem","","Marcante","","Menor","","Arma","FORÇA","Escudo","TETO DE DESTREZA","Uniforme","TETO DE DESTREZA","Item comum","PREÇO","Ferramenta amaldiçoada","DESGASTE","")</f>
        <v/>
      </c>
      <c r="K573" s="179" t="n"/>
      <c r="L573" s="181" t="n"/>
      <c r="M573" s="178" t="n"/>
      <c r="N573" s="178" t="n"/>
      <c r="O573" s="179" t="n"/>
      <c r="P573" s="173" t="n"/>
    </row>
    <row r="574" ht="18.75" customHeight="1">
      <c r="A574" s="173" t="n"/>
      <c r="B574" s="173" t="n"/>
      <c r="C574" s="173" t="n"/>
      <c r="D574" s="173" t="n"/>
      <c r="E574" s="173" t="n"/>
      <c r="F574" s="173" t="n"/>
      <c r="G574" s="173" t="n"/>
      <c r="H574" s="173" t="n"/>
      <c r="I574" s="173" t="n"/>
      <c r="J574" s="177">
        <f>SWITCH('CONFIGURAÇÃO'!$J$562,"Origem","","Marcante","","Menor","","Arma","VOLUME","Escudo","FORÇA","Uniforme","FORÇA","Item comum","","Ferramenta amaldiçoada","VOLUME","")</f>
        <v/>
      </c>
      <c r="K574" s="179" t="n"/>
      <c r="L574" s="181" t="n"/>
      <c r="M574" s="178" t="n"/>
      <c r="N574" s="178" t="n"/>
      <c r="O574" s="179" t="n"/>
      <c r="P574" s="173" t="n"/>
    </row>
    <row r="575" ht="18.75" customHeight="1">
      <c r="A575" s="173" t="n"/>
      <c r="B575" s="173" t="n"/>
      <c r="C575" s="173" t="n"/>
      <c r="D575" s="173" t="n"/>
      <c r="E575" s="173" t="n"/>
      <c r="F575" s="173" t="n"/>
      <c r="G575" s="173" t="n"/>
      <c r="H575" s="173" t="n"/>
      <c r="I575" s="173" t="n"/>
      <c r="J575" s="177">
        <f>SWITCH('CONFIGURAÇÃO'!$J$562,"Origem","","Marcante","","Menor","","Arma","ALCANCE","Escudo","VOLUME","Uniforme","VOLUME","Item comum","","Ferramenta amaldiçoada","PREÇO","")</f>
        <v/>
      </c>
      <c r="K575" s="179" t="n"/>
      <c r="L575" s="181" t="n"/>
      <c r="M575" s="178" t="n"/>
      <c r="N575" s="178" t="n"/>
      <c r="O575" s="179" t="n"/>
      <c r="P575" s="173" t="n"/>
    </row>
    <row r="576" ht="18.75" customHeight="1">
      <c r="A576" s="173" t="n"/>
      <c r="B576" s="173" t="n"/>
      <c r="C576" s="173" t="n"/>
      <c r="D576" s="173" t="n"/>
      <c r="E576" s="173" t="n"/>
      <c r="F576" s="173" t="n"/>
      <c r="G576" s="173" t="n"/>
      <c r="H576" s="173" t="n"/>
      <c r="I576" s="173" t="n"/>
      <c r="J576" s="177">
        <f>SWITCH('CONFIGURAÇÃO'!$J$562,"Origem","","Marcante","","Menor","","Arma","RECARGA","Escudo","PREÇO","Uniforme","PREÇO","Item comum","","Ferramenta amaldiçoada","","")</f>
        <v/>
      </c>
      <c r="K576" s="179" t="n"/>
      <c r="L576" s="181" t="n"/>
      <c r="M576" s="178" t="n"/>
      <c r="N576" s="178" t="n"/>
      <c r="O576" s="179" t="n"/>
      <c r="P576" s="173" t="n"/>
    </row>
    <row r="577" ht="18.75" customHeight="1">
      <c r="A577" s="173" t="n"/>
      <c r="B577" s="173" t="n"/>
      <c r="C577" s="173" t="n"/>
      <c r="D577" s="173" t="n"/>
      <c r="E577" s="173" t="n"/>
      <c r="F577" s="173" t="n"/>
      <c r="G577" s="173" t="n"/>
      <c r="H577" s="173" t="n"/>
      <c r="I577" s="173" t="n"/>
      <c r="J577" s="177">
        <f>SWITCH('CONFIGURAÇÃO'!$J$562,"Origem","","Marcante","","Menor","","Arma","PREÇO","Escudo","","Uniforme","","Item comum","","Ferramenta amaldiçoada","","")</f>
        <v/>
      </c>
      <c r="K577" s="179" t="n"/>
      <c r="L577" s="181" t="n"/>
      <c r="M577" s="178" t="n"/>
      <c r="N577" s="178" t="n"/>
      <c r="O577" s="179" t="n"/>
      <c r="P577" s="173" t="n"/>
    </row>
    <row r="578" ht="18.75" customHeight="1">
      <c r="A578" s="173" t="n"/>
      <c r="B578" s="173" t="n"/>
      <c r="C578" s="173" t="n"/>
      <c r="D578" s="173" t="n"/>
      <c r="E578" s="173" t="n"/>
      <c r="F578" s="173" t="n"/>
      <c r="G578" s="173" t="n"/>
      <c r="H578" s="173" t="n"/>
      <c r="I578" s="173" t="n"/>
      <c r="J578" s="177" t="inlineStr">
        <is>
          <t>EFEITO · DESCRIÇÃO</t>
        </is>
      </c>
      <c r="K578" s="178" t="n"/>
      <c r="L578" s="178" t="n"/>
      <c r="M578" s="178" t="n"/>
      <c r="N578" s="178" t="n"/>
      <c r="O578" s="179" t="n"/>
      <c r="P578" s="173" t="n"/>
    </row>
    <row r="579" ht="18.75" customHeight="1">
      <c r="A579" s="173" t="n"/>
      <c r="B579" s="173" t="n"/>
      <c r="C579" s="173" t="n"/>
      <c r="D579" s="173" t="n"/>
      <c r="E579" s="173" t="n"/>
      <c r="F579" s="173" t="n"/>
      <c r="G579" s="173" t="n"/>
      <c r="H579" s="173" t="n"/>
      <c r="I579" s="173" t="n"/>
      <c r="J579" s="183" t="n"/>
      <c r="K579" s="184" t="n"/>
      <c r="L579" s="184" t="n"/>
      <c r="M579" s="184" t="n"/>
      <c r="N579" s="184" t="n"/>
      <c r="O579" s="185" t="n"/>
      <c r="P579" s="173" t="n"/>
    </row>
    <row r="580" ht="18.75" customHeight="1">
      <c r="A580" s="173" t="n"/>
      <c r="B580" s="173" t="n"/>
      <c r="C580" s="173" t="n"/>
      <c r="D580" s="173" t="n"/>
      <c r="E580" s="173" t="n"/>
      <c r="F580" s="173" t="n"/>
      <c r="G580" s="173" t="n"/>
      <c r="H580" s="173" t="n"/>
      <c r="I580" s="173" t="n"/>
      <c r="J580" s="186" t="n"/>
      <c r="O580" s="187" t="n"/>
      <c r="P580" s="173" t="n"/>
    </row>
    <row r="581" ht="18.75" customHeight="1">
      <c r="A581" s="173" t="n"/>
      <c r="B581" s="173" t="n"/>
      <c r="C581" s="173" t="n"/>
      <c r="D581" s="173" t="n"/>
      <c r="E581" s="173" t="n"/>
      <c r="F581" s="173" t="n"/>
      <c r="G581" s="173" t="n"/>
      <c r="H581" s="173" t="n"/>
      <c r="I581" s="173" t="n"/>
      <c r="J581" s="186" t="n"/>
      <c r="O581" s="187" t="n"/>
      <c r="P581" s="173" t="n"/>
    </row>
    <row r="582" ht="18.75" customHeight="1">
      <c r="A582" s="173" t="n"/>
      <c r="B582" s="173" t="n"/>
      <c r="C582" s="173" t="n"/>
      <c r="D582" s="173" t="n"/>
      <c r="E582" s="173" t="n"/>
      <c r="F582" s="173" t="n"/>
      <c r="G582" s="173" t="n"/>
      <c r="H582" s="173" t="n"/>
      <c r="I582" s="173" t="n"/>
      <c r="J582" s="186" t="n"/>
      <c r="O582" s="187" t="n"/>
      <c r="P582" s="173" t="n"/>
    </row>
    <row r="583" ht="18.75" customHeight="1">
      <c r="A583" s="173" t="n"/>
      <c r="B583" s="173" t="n"/>
      <c r="C583" s="173" t="n"/>
      <c r="D583" s="173" t="n"/>
      <c r="E583" s="173" t="n"/>
      <c r="F583" s="173" t="n"/>
      <c r="G583" s="173" t="n"/>
      <c r="H583" s="173" t="n"/>
      <c r="I583" s="173" t="n"/>
      <c r="J583" s="188" t="n"/>
      <c r="K583" s="189" t="n"/>
      <c r="L583" s="189" t="n"/>
      <c r="M583" s="189" t="n"/>
      <c r="N583" s="189" t="n"/>
      <c r="O583" s="190" t="n"/>
      <c r="P583" s="173" t="n"/>
    </row>
    <row r="584" ht="18.75" customHeight="1">
      <c r="A584" s="173" t="n"/>
      <c r="B584" s="173" t="n"/>
      <c r="C584" s="173" t="n"/>
      <c r="D584" s="173" t="n"/>
      <c r="E584" s="173" t="n"/>
      <c r="F584" s="173" t="n"/>
      <c r="G584" s="173" t="n"/>
      <c r="H584" s="173" t="n"/>
      <c r="I584" s="173" t="n"/>
      <c r="J584" s="175">
        <f>IF('DADOS_CUSTOM'!$S$21="","Revise os valores ao trocar o tipo.","⚠ "&amp;'DADOS_CUSTOM'!$S$21)</f>
        <v/>
      </c>
      <c r="P584" s="173" t="n"/>
    </row>
    <row r="585" ht="18.75" customHeight="1">
      <c r="A585" s="173" t="n"/>
      <c r="B585" s="173" t="n"/>
      <c r="C585" s="173" t="n"/>
      <c r="D585" s="173" t="n"/>
      <c r="E585" s="173" t="n"/>
      <c r="F585" s="173" t="n"/>
      <c r="G585" s="173" t="n"/>
      <c r="H585" s="173" t="n"/>
      <c r="I585" s="173" t="n"/>
      <c r="P585" s="173" t="n"/>
    </row>
    <row r="586" ht="18.75" customHeight="1">
      <c r="A586" s="173" t="n"/>
      <c r="B586" s="173" t="n"/>
      <c r="C586" s="173" t="n"/>
      <c r="D586" s="173" t="n"/>
      <c r="E586" s="173" t="n"/>
      <c r="F586" s="173" t="n"/>
      <c r="G586" s="173" t="n"/>
      <c r="H586" s="173" t="n"/>
      <c r="I586" s="173" t="n"/>
      <c r="J586" s="173" t="n"/>
      <c r="K586" s="173" t="n"/>
      <c r="L586" s="173" t="n"/>
      <c r="M586" s="173" t="n"/>
      <c r="N586" s="173" t="n"/>
      <c r="O586" s="173" t="n"/>
      <c r="P586" s="173" t="n"/>
    </row>
    <row r="587" ht="18.75" customHeight="1">
      <c r="A587" s="173" t="n"/>
      <c r="B587" s="173" t="n"/>
      <c r="C587" s="173" t="n"/>
      <c r="D587" s="173" t="n"/>
      <c r="E587" s="173" t="n"/>
      <c r="F587" s="173" t="n"/>
      <c r="G587" s="173" t="n"/>
      <c r="H587" s="173" t="n"/>
      <c r="I587" s="173" t="n"/>
      <c r="J587" s="173" t="n"/>
      <c r="K587" s="173" t="n"/>
      <c r="L587" s="173" t="n"/>
      <c r="M587" s="173" t="n"/>
      <c r="N587" s="173" t="n"/>
      <c r="O587" s="173" t="n"/>
      <c r="P587" s="173" t="n"/>
    </row>
    <row r="588" ht="18.75" customHeight="1">
      <c r="A588" s="173" t="n"/>
      <c r="B588" s="173" t="n"/>
      <c r="C588" s="173" t="n"/>
      <c r="D588" s="173" t="n"/>
      <c r="E588" s="173" t="n"/>
      <c r="F588" s="173" t="n"/>
      <c r="G588" s="173" t="n"/>
      <c r="H588" s="173" t="n"/>
      <c r="I588" s="173" t="n"/>
      <c r="J588" s="173" t="n"/>
      <c r="K588" s="173" t="n"/>
      <c r="L588" s="173" t="n"/>
      <c r="M588" s="173" t="n"/>
      <c r="N588" s="173" t="n"/>
      <c r="O588" s="173" t="n"/>
      <c r="P588" s="173" t="n"/>
    </row>
    <row r="589" ht="18.75" customHeight="1">
      <c r="A589" s="173" t="n"/>
      <c r="B589" s="173" t="n"/>
      <c r="C589" s="173" t="n"/>
      <c r="D589" s="173" t="n"/>
      <c r="E589" s="173" t="n"/>
      <c r="F589" s="173" t="n"/>
      <c r="G589" s="173" t="n"/>
      <c r="H589" s="173" t="n"/>
      <c r="I589" s="173" t="n"/>
      <c r="J589" s="176" t="inlineStr">
        <is>
          <t>CARTÃO 21 · CUSTOM</t>
        </is>
      </c>
      <c r="P589" s="173" t="n"/>
    </row>
    <row r="590" ht="18.75" customHeight="1">
      <c r="A590" s="173" t="n"/>
      <c r="B590" s="173" t="n"/>
      <c r="C590" s="173" t="n"/>
      <c r="D590" s="173" t="n"/>
      <c r="E590" s="173" t="n"/>
      <c r="F590" s="173" t="n"/>
      <c r="G590" s="173" t="n"/>
      <c r="H590" s="173" t="n"/>
      <c r="I590" s="173" t="n"/>
      <c r="J590" s="177" t="inlineStr">
        <is>
          <t>TIPO</t>
        </is>
      </c>
      <c r="K590" s="178" t="n"/>
      <c r="L590" s="178" t="n"/>
      <c r="M590" s="179" t="n"/>
      <c r="N590" s="177" t="inlineStr">
        <is>
          <t>MESTRE VIU</t>
        </is>
      </c>
      <c r="O590" s="179" t="n"/>
      <c r="P590" s="173" t="n"/>
    </row>
    <row r="591" ht="18.75" customHeight="1">
      <c r="A591" s="173" t="n"/>
      <c r="B591" s="173" t="n"/>
      <c r="C591" s="173" t="n"/>
      <c r="D591" s="173" t="n"/>
      <c r="E591" s="173" t="n"/>
      <c r="F591" s="173" t="n"/>
      <c r="G591" s="173" t="n"/>
      <c r="H591" s="173" t="n"/>
      <c r="I591" s="173" t="n"/>
      <c r="J591" s="181" t="n"/>
      <c r="K591" s="178" t="n"/>
      <c r="L591" s="178" t="n"/>
      <c r="M591" s="179" t="n"/>
      <c r="N591" s="180" t="b">
        <v>0</v>
      </c>
      <c r="O591" s="179" t="n"/>
      <c r="P591" s="173" t="n"/>
    </row>
    <row r="592" ht="18.75" customHeight="1">
      <c r="A592" s="173" t="n"/>
      <c r="B592" s="173" t="n"/>
      <c r="C592" s="173" t="n"/>
      <c r="D592" s="173" t="n"/>
      <c r="E592" s="173" t="n"/>
      <c r="F592" s="173" t="n"/>
      <c r="G592" s="173" t="n"/>
      <c r="H592" s="173" t="n"/>
      <c r="I592" s="173" t="n"/>
      <c r="J592" s="177" t="inlineStr">
        <is>
          <t>NOME</t>
        </is>
      </c>
      <c r="K592" s="178" t="n"/>
      <c r="L592" s="178" t="n"/>
      <c r="M592" s="178" t="n"/>
      <c r="N592" s="178" t="n"/>
      <c r="O592" s="179" t="n"/>
      <c r="P592" s="173" t="n"/>
    </row>
    <row r="593" ht="18.75" customHeight="1">
      <c r="A593" s="173" t="n"/>
      <c r="B593" s="173" t="n"/>
      <c r="C593" s="173" t="n"/>
      <c r="D593" s="173" t="n"/>
      <c r="E593" s="173" t="n"/>
      <c r="F593" s="173" t="n"/>
      <c r="G593" s="173" t="n"/>
      <c r="H593" s="173" t="n"/>
      <c r="I593" s="173" t="n"/>
      <c r="J593" s="181" t="n"/>
      <c r="K593" s="178" t="n"/>
      <c r="L593" s="178" t="n"/>
      <c r="M593" s="178" t="n"/>
      <c r="N593" s="178" t="n"/>
      <c r="O593" s="179" t="n"/>
      <c r="P593" s="173" t="n"/>
    </row>
    <row r="594" ht="18.75" customHeight="1">
      <c r="A594" s="173" t="n"/>
      <c r="B594" s="173" t="n"/>
      <c r="C594" s="173" t="n"/>
      <c r="D594" s="173" t="n"/>
      <c r="E594" s="173" t="n"/>
      <c r="F594" s="173" t="n"/>
      <c r="G594" s="173" t="n"/>
      <c r="H594" s="173" t="n"/>
      <c r="I594" s="173" t="n"/>
      <c r="J594" s="177">
        <f>SWITCH('CONFIGURAÇÃO'!$J$591,"Origem","PERÍCIA 1","Marcante","ORIGEM","Menor","ORIGEM","Arma","CATEGORIA","Escudo","","Uniforme","GRAU MÍNIMO","Item comum","","Ferramenta amaldiçoada","BASE","")</f>
        <v/>
      </c>
      <c r="K594" s="179" t="n"/>
      <c r="L594" s="181" t="n"/>
      <c r="M594" s="178" t="n"/>
      <c r="N594" s="178" t="n"/>
      <c r="O594" s="179" t="n"/>
      <c r="P594" s="173" t="n"/>
    </row>
    <row r="595" ht="18.75" customHeight="1">
      <c r="A595" s="173" t="n"/>
      <c r="B595" s="173" t="n"/>
      <c r="C595" s="173" t="n"/>
      <c r="D595" s="173" t="n"/>
      <c r="E595" s="173" t="n"/>
      <c r="F595" s="173" t="n"/>
      <c r="G595" s="173" t="n"/>
      <c r="H595" s="173" t="n"/>
      <c r="I595" s="173" t="n"/>
      <c r="J595" s="177">
        <f>SWITCH('CONFIGURAÇÃO'!$J$591,"Origem","PERÍCIA 2","Marcante","","Menor","EXIGE MARCANTE","Arma","MÃO","Escudo","","Uniforme","","Item comum","","Ferramenta amaldiçoada","GRAU","")</f>
        <v/>
      </c>
      <c r="K595" s="179" t="n"/>
      <c r="L595" s="181" t="n"/>
      <c r="M595" s="178" t="n"/>
      <c r="N595" s="178" t="n"/>
      <c r="O595" s="179" t="n"/>
      <c r="P595" s="173" t="n"/>
    </row>
    <row r="596" ht="18.75" customHeight="1">
      <c r="A596" s="173" t="n"/>
      <c r="B596" s="173" t="n"/>
      <c r="C596" s="173" t="n"/>
      <c r="D596" s="173" t="n"/>
      <c r="E596" s="173" t="n"/>
      <c r="F596" s="173" t="n"/>
      <c r="G596" s="173" t="n"/>
      <c r="H596" s="173" t="n"/>
      <c r="I596" s="173" t="n"/>
      <c r="J596" s="177">
        <f>SWITCH('CONFIGURAÇÃO'!$J$591,"Origem","PERÍCIA 3","Marcante","","Menor","","Arma","TIPO DE DANO","Escudo","","Uniforme","","Item comum","","Ferramenta amaldiçoada","","")</f>
        <v/>
      </c>
      <c r="K596" s="179" t="n"/>
      <c r="L596" s="181" t="n"/>
      <c r="M596" s="178" t="n"/>
      <c r="N596" s="178" t="n"/>
      <c r="O596" s="179" t="n"/>
      <c r="P596" s="173" t="n"/>
    </row>
    <row r="597" ht="18.75" customHeight="1">
      <c r="A597" s="173" t="n"/>
      <c r="B597" s="173" t="n"/>
      <c r="C597" s="173" t="n"/>
      <c r="D597" s="173" t="n"/>
      <c r="E597" s="173" t="n"/>
      <c r="F597" s="173" t="n"/>
      <c r="G597" s="173" t="n"/>
      <c r="H597" s="173" t="n"/>
      <c r="I597" s="173" t="n"/>
      <c r="J597" s="177">
        <f>SWITCH('CONFIGURAÇÃO'!$J$591,"Origem","PERÍCIA 4","Marcante","","Menor","","Arma","PROPRIEDADE 1","Escudo","","Uniforme","","Item comum","","Ferramenta amaldiçoada","","")</f>
        <v/>
      </c>
      <c r="K597" s="179" t="n"/>
      <c r="L597" s="181" t="n"/>
      <c r="M597" s="178" t="n"/>
      <c r="N597" s="178" t="n"/>
      <c r="O597" s="179" t="n"/>
      <c r="P597" s="173" t="n"/>
    </row>
    <row r="598" ht="18.75" customHeight="1">
      <c r="A598" s="173" t="n"/>
      <c r="B598" s="173" t="n"/>
      <c r="C598" s="173" t="n"/>
      <c r="D598" s="173" t="n"/>
      <c r="E598" s="173" t="n"/>
      <c r="F598" s="173" t="n"/>
      <c r="G598" s="173" t="n"/>
      <c r="H598" s="173" t="n"/>
      <c r="I598" s="173" t="n"/>
      <c r="J598" s="177">
        <f>SWITCH('CONFIGURAÇÃO'!$J$591,"Origem","ROTA","Marcante","","Menor","","Arma","PROPRIEDADE 2","Escudo","","Uniforme","","Item comum","","Ferramenta amaldiçoada","","")</f>
        <v/>
      </c>
      <c r="K598" s="179" t="n"/>
      <c r="L598" s="181" t="n"/>
      <c r="M598" s="178" t="n"/>
      <c r="N598" s="178" t="n"/>
      <c r="O598" s="179" t="n"/>
      <c r="P598" s="173" t="n"/>
    </row>
    <row r="599" ht="18.75" customHeight="1">
      <c r="A599" s="173" t="n"/>
      <c r="B599" s="173" t="n"/>
      <c r="C599" s="173" t="n"/>
      <c r="D599" s="173" t="n"/>
      <c r="E599" s="173" t="n"/>
      <c r="F599" s="173" t="n"/>
      <c r="G599" s="173" t="n"/>
      <c r="H599" s="173" t="n"/>
      <c r="I599" s="173" t="n"/>
      <c r="J599" s="177">
        <f>SWITCH('CONFIGURAÇÃO'!$J$591,"Origem","BASE DO LIVRO","Marcante","","Menor","","Arma","PROPRIEDADE 3","Escudo","","Uniforme","","Item comum","","Ferramenta amaldiçoada","","")</f>
        <v/>
      </c>
      <c r="K599" s="179" t="n"/>
      <c r="L599" s="181" t="n"/>
      <c r="M599" s="178" t="n"/>
      <c r="N599" s="178" t="n"/>
      <c r="O599" s="179" t="n"/>
      <c r="P599" s="173" t="n"/>
    </row>
    <row r="600" ht="18.75" customHeight="1">
      <c r="A600" s="173" t="n"/>
      <c r="B600" s="173" t="n"/>
      <c r="C600" s="173" t="n"/>
      <c r="D600" s="173" t="n"/>
      <c r="E600" s="173" t="n"/>
      <c r="F600" s="173" t="n"/>
      <c r="G600" s="173" t="n"/>
      <c r="H600" s="173" t="n"/>
      <c r="I600" s="173" t="n"/>
      <c r="J600" s="177">
        <f>SWITCH('CONFIGURAÇÃO'!$J$591,"Origem","OFÍCIO","Marcante","","Menor","","Arma","PROPRIEDADE 4","Escudo","","Uniforme","","Item comum","","Ferramenta amaldiçoada","","")</f>
        <v/>
      </c>
      <c r="K600" s="179" t="n"/>
      <c r="L600" s="181" t="n"/>
      <c r="M600" s="178" t="n"/>
      <c r="N600" s="178" t="n"/>
      <c r="O600" s="179" t="n"/>
      <c r="P600" s="173" t="n"/>
    </row>
    <row r="601" ht="18.75" customHeight="1">
      <c r="A601" s="173" t="n"/>
      <c r="B601" s="173" t="n"/>
      <c r="C601" s="173" t="n"/>
      <c r="D601" s="173" t="n"/>
      <c r="E601" s="173" t="n"/>
      <c r="F601" s="173" t="n"/>
      <c r="G601" s="173" t="n"/>
      <c r="H601" s="173" t="n"/>
      <c r="I601" s="173" t="n"/>
      <c r="J601" s="177">
        <f>SWITCH('CONFIGURAÇÃO'!$J$591,"Origem","TALENTO CE 4","Marcante","FREQUÊNCIA","Menor","FREQUÊNCIA","Arma","DADO","Escudo","PROTEÇÃO","Uniforme","PROTEÇÃO","Item comum","VOLUME","Ferramenta amaldiçoada","ESTIGMA","")</f>
        <v/>
      </c>
      <c r="K601" s="179" t="n"/>
      <c r="L601" s="181" t="n"/>
      <c r="M601" s="178" t="n"/>
      <c r="N601" s="178" t="n"/>
      <c r="O601" s="179" t="n"/>
      <c r="P601" s="173" t="n"/>
    </row>
    <row r="602" ht="18.75" customHeight="1">
      <c r="A602" s="173" t="n"/>
      <c r="B602" s="173" t="n"/>
      <c r="C602" s="173" t="n"/>
      <c r="D602" s="173" t="n"/>
      <c r="E602" s="173" t="n"/>
      <c r="F602" s="173" t="n"/>
      <c r="G602" s="173" t="n"/>
      <c r="H602" s="173" t="n"/>
      <c r="I602" s="173" t="n"/>
      <c r="J602" s="177">
        <f>SWITCH('CONFIGURAÇÃO'!$J$591,"Origem","","Marcante","","Menor","","Arma","FORÇA","Escudo","TETO DE DESTREZA","Uniforme","TETO DE DESTREZA","Item comum","PREÇO","Ferramenta amaldiçoada","DESGASTE","")</f>
        <v/>
      </c>
      <c r="K602" s="179" t="n"/>
      <c r="L602" s="181" t="n"/>
      <c r="M602" s="178" t="n"/>
      <c r="N602" s="178" t="n"/>
      <c r="O602" s="179" t="n"/>
      <c r="P602" s="173" t="n"/>
    </row>
    <row r="603" ht="18.75" customHeight="1">
      <c r="A603" s="173" t="n"/>
      <c r="B603" s="173" t="n"/>
      <c r="C603" s="173" t="n"/>
      <c r="D603" s="173" t="n"/>
      <c r="E603" s="173" t="n"/>
      <c r="F603" s="173" t="n"/>
      <c r="G603" s="173" t="n"/>
      <c r="H603" s="173" t="n"/>
      <c r="I603" s="173" t="n"/>
      <c r="J603" s="177">
        <f>SWITCH('CONFIGURAÇÃO'!$J$591,"Origem","","Marcante","","Menor","","Arma","VOLUME","Escudo","FORÇA","Uniforme","FORÇA","Item comum","","Ferramenta amaldiçoada","VOLUME","")</f>
        <v/>
      </c>
      <c r="K603" s="179" t="n"/>
      <c r="L603" s="181" t="n"/>
      <c r="M603" s="178" t="n"/>
      <c r="N603" s="178" t="n"/>
      <c r="O603" s="179" t="n"/>
      <c r="P603" s="173" t="n"/>
    </row>
    <row r="604" ht="18.75" customHeight="1">
      <c r="A604" s="173" t="n"/>
      <c r="B604" s="173" t="n"/>
      <c r="C604" s="173" t="n"/>
      <c r="D604" s="173" t="n"/>
      <c r="E604" s="173" t="n"/>
      <c r="F604" s="173" t="n"/>
      <c r="G604" s="173" t="n"/>
      <c r="H604" s="173" t="n"/>
      <c r="I604" s="173" t="n"/>
      <c r="J604" s="177">
        <f>SWITCH('CONFIGURAÇÃO'!$J$591,"Origem","","Marcante","","Menor","","Arma","ALCANCE","Escudo","VOLUME","Uniforme","VOLUME","Item comum","","Ferramenta amaldiçoada","PREÇO","")</f>
        <v/>
      </c>
      <c r="K604" s="179" t="n"/>
      <c r="L604" s="181" t="n"/>
      <c r="M604" s="178" t="n"/>
      <c r="N604" s="178" t="n"/>
      <c r="O604" s="179" t="n"/>
      <c r="P604" s="173" t="n"/>
    </row>
    <row r="605" ht="18.75" customHeight="1">
      <c r="A605" s="173" t="n"/>
      <c r="B605" s="173" t="n"/>
      <c r="C605" s="173" t="n"/>
      <c r="D605" s="173" t="n"/>
      <c r="E605" s="173" t="n"/>
      <c r="F605" s="173" t="n"/>
      <c r="G605" s="173" t="n"/>
      <c r="H605" s="173" t="n"/>
      <c r="I605" s="173" t="n"/>
      <c r="J605" s="177">
        <f>SWITCH('CONFIGURAÇÃO'!$J$591,"Origem","","Marcante","","Menor","","Arma","RECARGA","Escudo","PREÇO","Uniforme","PREÇO","Item comum","","Ferramenta amaldiçoada","","")</f>
        <v/>
      </c>
      <c r="K605" s="179" t="n"/>
      <c r="L605" s="181" t="n"/>
      <c r="M605" s="178" t="n"/>
      <c r="N605" s="178" t="n"/>
      <c r="O605" s="179" t="n"/>
      <c r="P605" s="173" t="n"/>
    </row>
    <row r="606" ht="18.75" customHeight="1">
      <c r="A606" s="173" t="n"/>
      <c r="B606" s="173" t="n"/>
      <c r="C606" s="173" t="n"/>
      <c r="D606" s="173" t="n"/>
      <c r="E606" s="173" t="n"/>
      <c r="F606" s="173" t="n"/>
      <c r="G606" s="173" t="n"/>
      <c r="H606" s="173" t="n"/>
      <c r="I606" s="173" t="n"/>
      <c r="J606" s="177">
        <f>SWITCH('CONFIGURAÇÃO'!$J$591,"Origem","","Marcante","","Menor","","Arma","PREÇO","Escudo","","Uniforme","","Item comum","","Ferramenta amaldiçoada","","")</f>
        <v/>
      </c>
      <c r="K606" s="179" t="n"/>
      <c r="L606" s="181" t="n"/>
      <c r="M606" s="178" t="n"/>
      <c r="N606" s="178" t="n"/>
      <c r="O606" s="179" t="n"/>
      <c r="P606" s="173" t="n"/>
    </row>
    <row r="607" ht="18.75" customHeight="1">
      <c r="A607" s="173" t="n"/>
      <c r="B607" s="173" t="n"/>
      <c r="C607" s="173" t="n"/>
      <c r="D607" s="173" t="n"/>
      <c r="E607" s="173" t="n"/>
      <c r="F607" s="173" t="n"/>
      <c r="G607" s="173" t="n"/>
      <c r="H607" s="173" t="n"/>
      <c r="I607" s="173" t="n"/>
      <c r="J607" s="177" t="inlineStr">
        <is>
          <t>EFEITO · DESCRIÇÃO</t>
        </is>
      </c>
      <c r="K607" s="178" t="n"/>
      <c r="L607" s="178" t="n"/>
      <c r="M607" s="178" t="n"/>
      <c r="N607" s="178" t="n"/>
      <c r="O607" s="179" t="n"/>
      <c r="P607" s="173" t="n"/>
    </row>
    <row r="608" ht="18.75" customHeight="1">
      <c r="A608" s="173" t="n"/>
      <c r="B608" s="173" t="n"/>
      <c r="C608" s="173" t="n"/>
      <c r="D608" s="173" t="n"/>
      <c r="E608" s="173" t="n"/>
      <c r="F608" s="173" t="n"/>
      <c r="G608" s="173" t="n"/>
      <c r="H608" s="173" t="n"/>
      <c r="I608" s="173" t="n"/>
      <c r="J608" s="183" t="n"/>
      <c r="K608" s="184" t="n"/>
      <c r="L608" s="184" t="n"/>
      <c r="M608" s="184" t="n"/>
      <c r="N608" s="184" t="n"/>
      <c r="O608" s="185" t="n"/>
      <c r="P608" s="173" t="n"/>
    </row>
    <row r="609" ht="18.75" customHeight="1">
      <c r="A609" s="173" t="n"/>
      <c r="B609" s="173" t="n"/>
      <c r="C609" s="173" t="n"/>
      <c r="D609" s="173" t="n"/>
      <c r="E609" s="173" t="n"/>
      <c r="F609" s="173" t="n"/>
      <c r="G609" s="173" t="n"/>
      <c r="H609" s="173" t="n"/>
      <c r="I609" s="173" t="n"/>
      <c r="J609" s="186" t="n"/>
      <c r="O609" s="187" t="n"/>
      <c r="P609" s="173" t="n"/>
    </row>
    <row r="610" ht="18.75" customHeight="1">
      <c r="A610" s="173" t="n"/>
      <c r="B610" s="173" t="n"/>
      <c r="C610" s="173" t="n"/>
      <c r="D610" s="173" t="n"/>
      <c r="E610" s="173" t="n"/>
      <c r="F610" s="173" t="n"/>
      <c r="G610" s="173" t="n"/>
      <c r="H610" s="173" t="n"/>
      <c r="I610" s="173" t="n"/>
      <c r="J610" s="186" t="n"/>
      <c r="O610" s="187" t="n"/>
      <c r="P610" s="173" t="n"/>
    </row>
    <row r="611" ht="18.75" customHeight="1">
      <c r="A611" s="173" t="n"/>
      <c r="B611" s="173" t="n"/>
      <c r="C611" s="173" t="n"/>
      <c r="D611" s="173" t="n"/>
      <c r="E611" s="173" t="n"/>
      <c r="F611" s="173" t="n"/>
      <c r="G611" s="173" t="n"/>
      <c r="H611" s="173" t="n"/>
      <c r="I611" s="173" t="n"/>
      <c r="J611" s="186" t="n"/>
      <c r="O611" s="187" t="n"/>
      <c r="P611" s="173" t="n"/>
    </row>
    <row r="612" ht="18.75" customHeight="1">
      <c r="A612" s="173" t="n"/>
      <c r="B612" s="173" t="n"/>
      <c r="C612" s="173" t="n"/>
      <c r="D612" s="173" t="n"/>
      <c r="E612" s="173" t="n"/>
      <c r="F612" s="173" t="n"/>
      <c r="G612" s="173" t="n"/>
      <c r="H612" s="173" t="n"/>
      <c r="I612" s="173" t="n"/>
      <c r="J612" s="188" t="n"/>
      <c r="K612" s="189" t="n"/>
      <c r="L612" s="189" t="n"/>
      <c r="M612" s="189" t="n"/>
      <c r="N612" s="189" t="n"/>
      <c r="O612" s="190" t="n"/>
      <c r="P612" s="173" t="n"/>
    </row>
    <row r="613" ht="18.75" customHeight="1">
      <c r="A613" s="173" t="n"/>
      <c r="B613" s="173" t="n"/>
      <c r="C613" s="173" t="n"/>
      <c r="D613" s="173" t="n"/>
      <c r="E613" s="173" t="n"/>
      <c r="F613" s="173" t="n"/>
      <c r="G613" s="173" t="n"/>
      <c r="H613" s="173" t="n"/>
      <c r="I613" s="173" t="n"/>
      <c r="J613" s="175">
        <f>IF('DADOS_CUSTOM'!$S$22="","Revise os valores ao trocar o tipo.","⚠ "&amp;'DADOS_CUSTOM'!$S$22)</f>
        <v/>
      </c>
      <c r="P613" s="173" t="n"/>
    </row>
    <row r="614" ht="18.75" customHeight="1">
      <c r="A614" s="173" t="n"/>
      <c r="B614" s="173" t="n"/>
      <c r="C614" s="173" t="n"/>
      <c r="D614" s="173" t="n"/>
      <c r="E614" s="173" t="n"/>
      <c r="F614" s="173" t="n"/>
      <c r="G614" s="173" t="n"/>
      <c r="H614" s="173" t="n"/>
      <c r="I614" s="173" t="n"/>
      <c r="P614" s="173" t="n"/>
    </row>
    <row r="615" ht="18.75" customHeight="1">
      <c r="A615" s="173" t="n"/>
      <c r="B615" s="173" t="n"/>
      <c r="C615" s="173" t="n"/>
      <c r="D615" s="173" t="n"/>
      <c r="E615" s="173" t="n"/>
      <c r="F615" s="173" t="n"/>
      <c r="G615" s="173" t="n"/>
      <c r="H615" s="173" t="n"/>
      <c r="I615" s="173" t="n"/>
      <c r="J615" s="173" t="n"/>
      <c r="K615" s="173" t="n"/>
      <c r="L615" s="173" t="n"/>
      <c r="M615" s="173" t="n"/>
      <c r="N615" s="173" t="n"/>
      <c r="O615" s="173" t="n"/>
      <c r="P615" s="173" t="n"/>
    </row>
    <row r="616" ht="18.75" customHeight="1">
      <c r="A616" s="173" t="n"/>
      <c r="B616" s="173" t="n"/>
      <c r="C616" s="173" t="n"/>
      <c r="D616" s="173" t="n"/>
      <c r="E616" s="173" t="n"/>
      <c r="F616" s="173" t="n"/>
      <c r="G616" s="173" t="n"/>
      <c r="H616" s="173" t="n"/>
      <c r="I616" s="173" t="n"/>
      <c r="J616" s="173" t="n"/>
      <c r="K616" s="173" t="n"/>
      <c r="L616" s="173" t="n"/>
      <c r="M616" s="173" t="n"/>
      <c r="N616" s="173" t="n"/>
      <c r="O616" s="173" t="n"/>
      <c r="P616" s="173" t="n"/>
    </row>
    <row r="617" ht="18.75" customHeight="1">
      <c r="A617" s="173" t="n"/>
      <c r="B617" s="173" t="n"/>
      <c r="C617" s="173" t="n"/>
      <c r="D617" s="173" t="n"/>
      <c r="E617" s="173" t="n"/>
      <c r="F617" s="173" t="n"/>
      <c r="G617" s="173" t="n"/>
      <c r="H617" s="173" t="n"/>
      <c r="I617" s="173" t="n"/>
      <c r="J617" s="173" t="n"/>
      <c r="K617" s="173" t="n"/>
      <c r="L617" s="173" t="n"/>
      <c r="M617" s="173" t="n"/>
      <c r="N617" s="173" t="n"/>
      <c r="O617" s="173" t="n"/>
      <c r="P617" s="173" t="n"/>
    </row>
    <row r="618" ht="18.75" customHeight="1">
      <c r="A618" s="173" t="n"/>
      <c r="B618" s="173" t="n"/>
      <c r="C618" s="173" t="n"/>
      <c r="D618" s="173" t="n"/>
      <c r="E618" s="173" t="n"/>
      <c r="F618" s="173" t="n"/>
      <c r="G618" s="173" t="n"/>
      <c r="H618" s="173" t="n"/>
      <c r="I618" s="173" t="n"/>
      <c r="J618" s="176" t="inlineStr">
        <is>
          <t>CARTÃO 22 · CUSTOM</t>
        </is>
      </c>
      <c r="P618" s="173" t="n"/>
    </row>
    <row r="619" ht="18.75" customHeight="1">
      <c r="A619" s="173" t="n"/>
      <c r="B619" s="173" t="n"/>
      <c r="C619" s="173" t="n"/>
      <c r="D619" s="173" t="n"/>
      <c r="E619" s="173" t="n"/>
      <c r="F619" s="173" t="n"/>
      <c r="G619" s="173" t="n"/>
      <c r="H619" s="173" t="n"/>
      <c r="I619" s="173" t="n"/>
      <c r="J619" s="177" t="inlineStr">
        <is>
          <t>TIPO</t>
        </is>
      </c>
      <c r="K619" s="178" t="n"/>
      <c r="L619" s="178" t="n"/>
      <c r="M619" s="179" t="n"/>
      <c r="N619" s="177" t="inlineStr">
        <is>
          <t>MESTRE VIU</t>
        </is>
      </c>
      <c r="O619" s="179" t="n"/>
      <c r="P619" s="173" t="n"/>
    </row>
    <row r="620" ht="18.75" customHeight="1">
      <c r="A620" s="173" t="n"/>
      <c r="B620" s="173" t="n"/>
      <c r="C620" s="173" t="n"/>
      <c r="D620" s="173" t="n"/>
      <c r="E620" s="173" t="n"/>
      <c r="F620" s="173" t="n"/>
      <c r="G620" s="173" t="n"/>
      <c r="H620" s="173" t="n"/>
      <c r="I620" s="173" t="n"/>
      <c r="J620" s="181" t="n"/>
      <c r="K620" s="178" t="n"/>
      <c r="L620" s="178" t="n"/>
      <c r="M620" s="179" t="n"/>
      <c r="N620" s="180" t="b">
        <v>0</v>
      </c>
      <c r="O620" s="179" t="n"/>
      <c r="P620" s="173" t="n"/>
    </row>
    <row r="621" ht="18.75" customHeight="1">
      <c r="A621" s="173" t="n"/>
      <c r="B621" s="173" t="n"/>
      <c r="C621" s="173" t="n"/>
      <c r="D621" s="173" t="n"/>
      <c r="E621" s="173" t="n"/>
      <c r="F621" s="173" t="n"/>
      <c r="G621" s="173" t="n"/>
      <c r="H621" s="173" t="n"/>
      <c r="I621" s="173" t="n"/>
      <c r="J621" s="177" t="inlineStr">
        <is>
          <t>NOME</t>
        </is>
      </c>
      <c r="K621" s="178" t="n"/>
      <c r="L621" s="178" t="n"/>
      <c r="M621" s="178" t="n"/>
      <c r="N621" s="178" t="n"/>
      <c r="O621" s="179" t="n"/>
      <c r="P621" s="173" t="n"/>
    </row>
    <row r="622" ht="18.75" customHeight="1">
      <c r="A622" s="173" t="n"/>
      <c r="B622" s="173" t="n"/>
      <c r="C622" s="173" t="n"/>
      <c r="D622" s="173" t="n"/>
      <c r="E622" s="173" t="n"/>
      <c r="F622" s="173" t="n"/>
      <c r="G622" s="173" t="n"/>
      <c r="H622" s="173" t="n"/>
      <c r="I622" s="173" t="n"/>
      <c r="J622" s="181" t="n"/>
      <c r="K622" s="178" t="n"/>
      <c r="L622" s="178" t="n"/>
      <c r="M622" s="178" t="n"/>
      <c r="N622" s="178" t="n"/>
      <c r="O622" s="179" t="n"/>
      <c r="P622" s="173" t="n"/>
    </row>
    <row r="623" ht="18.75" customHeight="1">
      <c r="A623" s="173" t="n"/>
      <c r="B623" s="173" t="n"/>
      <c r="C623" s="173" t="n"/>
      <c r="D623" s="173" t="n"/>
      <c r="E623" s="173" t="n"/>
      <c r="F623" s="173" t="n"/>
      <c r="G623" s="173" t="n"/>
      <c r="H623" s="173" t="n"/>
      <c r="I623" s="173" t="n"/>
      <c r="J623" s="177">
        <f>SWITCH('CONFIGURAÇÃO'!$J$620,"Origem","PERÍCIA 1","Marcante","ORIGEM","Menor","ORIGEM","Arma","CATEGORIA","Escudo","","Uniforme","GRAU MÍNIMO","Item comum","","Ferramenta amaldiçoada","BASE","")</f>
        <v/>
      </c>
      <c r="K623" s="179" t="n"/>
      <c r="L623" s="181" t="n"/>
      <c r="M623" s="178" t="n"/>
      <c r="N623" s="178" t="n"/>
      <c r="O623" s="179" t="n"/>
      <c r="P623" s="173" t="n"/>
    </row>
    <row r="624" ht="18.75" customHeight="1">
      <c r="A624" s="173" t="n"/>
      <c r="B624" s="173" t="n"/>
      <c r="C624" s="173" t="n"/>
      <c r="D624" s="173" t="n"/>
      <c r="E624" s="173" t="n"/>
      <c r="F624" s="173" t="n"/>
      <c r="G624" s="173" t="n"/>
      <c r="H624" s="173" t="n"/>
      <c r="I624" s="173" t="n"/>
      <c r="J624" s="177">
        <f>SWITCH('CONFIGURAÇÃO'!$J$620,"Origem","PERÍCIA 2","Marcante","","Menor","EXIGE MARCANTE","Arma","MÃO","Escudo","","Uniforme","","Item comum","","Ferramenta amaldiçoada","GRAU","")</f>
        <v/>
      </c>
      <c r="K624" s="179" t="n"/>
      <c r="L624" s="181" t="n"/>
      <c r="M624" s="178" t="n"/>
      <c r="N624" s="178" t="n"/>
      <c r="O624" s="179" t="n"/>
      <c r="P624" s="173" t="n"/>
    </row>
    <row r="625" ht="18.75" customHeight="1">
      <c r="A625" s="173" t="n"/>
      <c r="B625" s="173" t="n"/>
      <c r="C625" s="173" t="n"/>
      <c r="D625" s="173" t="n"/>
      <c r="E625" s="173" t="n"/>
      <c r="F625" s="173" t="n"/>
      <c r="G625" s="173" t="n"/>
      <c r="H625" s="173" t="n"/>
      <c r="I625" s="173" t="n"/>
      <c r="J625" s="177">
        <f>SWITCH('CONFIGURAÇÃO'!$J$620,"Origem","PERÍCIA 3","Marcante","","Menor","","Arma","TIPO DE DANO","Escudo","","Uniforme","","Item comum","","Ferramenta amaldiçoada","","")</f>
        <v/>
      </c>
      <c r="K625" s="179" t="n"/>
      <c r="L625" s="181" t="n"/>
      <c r="M625" s="178" t="n"/>
      <c r="N625" s="178" t="n"/>
      <c r="O625" s="179" t="n"/>
      <c r="P625" s="173" t="n"/>
    </row>
    <row r="626" ht="18.75" customHeight="1">
      <c r="A626" s="173" t="n"/>
      <c r="B626" s="173" t="n"/>
      <c r="C626" s="173" t="n"/>
      <c r="D626" s="173" t="n"/>
      <c r="E626" s="173" t="n"/>
      <c r="F626" s="173" t="n"/>
      <c r="G626" s="173" t="n"/>
      <c r="H626" s="173" t="n"/>
      <c r="I626" s="173" t="n"/>
      <c r="J626" s="177">
        <f>SWITCH('CONFIGURAÇÃO'!$J$620,"Origem","PERÍCIA 4","Marcante","","Menor","","Arma","PROPRIEDADE 1","Escudo","","Uniforme","","Item comum","","Ferramenta amaldiçoada","","")</f>
        <v/>
      </c>
      <c r="K626" s="179" t="n"/>
      <c r="L626" s="181" t="n"/>
      <c r="M626" s="178" t="n"/>
      <c r="N626" s="178" t="n"/>
      <c r="O626" s="179" t="n"/>
      <c r="P626" s="173" t="n"/>
    </row>
    <row r="627" ht="18.75" customHeight="1">
      <c r="A627" s="173" t="n"/>
      <c r="B627" s="173" t="n"/>
      <c r="C627" s="173" t="n"/>
      <c r="D627" s="173" t="n"/>
      <c r="E627" s="173" t="n"/>
      <c r="F627" s="173" t="n"/>
      <c r="G627" s="173" t="n"/>
      <c r="H627" s="173" t="n"/>
      <c r="I627" s="173" t="n"/>
      <c r="J627" s="177">
        <f>SWITCH('CONFIGURAÇÃO'!$J$620,"Origem","ROTA","Marcante","","Menor","","Arma","PROPRIEDADE 2","Escudo","","Uniforme","","Item comum","","Ferramenta amaldiçoada","","")</f>
        <v/>
      </c>
      <c r="K627" s="179" t="n"/>
      <c r="L627" s="181" t="n"/>
      <c r="M627" s="178" t="n"/>
      <c r="N627" s="178" t="n"/>
      <c r="O627" s="179" t="n"/>
      <c r="P627" s="173" t="n"/>
    </row>
    <row r="628" ht="18.75" customHeight="1">
      <c r="A628" s="173" t="n"/>
      <c r="B628" s="173" t="n"/>
      <c r="C628" s="173" t="n"/>
      <c r="D628" s="173" t="n"/>
      <c r="E628" s="173" t="n"/>
      <c r="F628" s="173" t="n"/>
      <c r="G628" s="173" t="n"/>
      <c r="H628" s="173" t="n"/>
      <c r="I628" s="173" t="n"/>
      <c r="J628" s="177">
        <f>SWITCH('CONFIGURAÇÃO'!$J$620,"Origem","BASE DO LIVRO","Marcante","","Menor","","Arma","PROPRIEDADE 3","Escudo","","Uniforme","","Item comum","","Ferramenta amaldiçoada","","")</f>
        <v/>
      </c>
      <c r="K628" s="179" t="n"/>
      <c r="L628" s="181" t="n"/>
      <c r="M628" s="178" t="n"/>
      <c r="N628" s="178" t="n"/>
      <c r="O628" s="179" t="n"/>
      <c r="P628" s="173" t="n"/>
    </row>
    <row r="629" ht="18.75" customHeight="1">
      <c r="A629" s="173" t="n"/>
      <c r="B629" s="173" t="n"/>
      <c r="C629" s="173" t="n"/>
      <c r="D629" s="173" t="n"/>
      <c r="E629" s="173" t="n"/>
      <c r="F629" s="173" t="n"/>
      <c r="G629" s="173" t="n"/>
      <c r="H629" s="173" t="n"/>
      <c r="I629" s="173" t="n"/>
      <c r="J629" s="177">
        <f>SWITCH('CONFIGURAÇÃO'!$J$620,"Origem","OFÍCIO","Marcante","","Menor","","Arma","PROPRIEDADE 4","Escudo","","Uniforme","","Item comum","","Ferramenta amaldiçoada","","")</f>
        <v/>
      </c>
      <c r="K629" s="179" t="n"/>
      <c r="L629" s="181" t="n"/>
      <c r="M629" s="178" t="n"/>
      <c r="N629" s="178" t="n"/>
      <c r="O629" s="179" t="n"/>
      <c r="P629" s="173" t="n"/>
    </row>
    <row r="630" ht="18.75" customHeight="1">
      <c r="A630" s="173" t="n"/>
      <c r="B630" s="173" t="n"/>
      <c r="C630" s="173" t="n"/>
      <c r="D630" s="173" t="n"/>
      <c r="E630" s="173" t="n"/>
      <c r="F630" s="173" t="n"/>
      <c r="G630" s="173" t="n"/>
      <c r="H630" s="173" t="n"/>
      <c r="I630" s="173" t="n"/>
      <c r="J630" s="177">
        <f>SWITCH('CONFIGURAÇÃO'!$J$620,"Origem","TALENTO CE 4","Marcante","FREQUÊNCIA","Menor","FREQUÊNCIA","Arma","DADO","Escudo","PROTEÇÃO","Uniforme","PROTEÇÃO","Item comum","VOLUME","Ferramenta amaldiçoada","ESTIGMA","")</f>
        <v/>
      </c>
      <c r="K630" s="179" t="n"/>
      <c r="L630" s="181" t="n"/>
      <c r="M630" s="178" t="n"/>
      <c r="N630" s="178" t="n"/>
      <c r="O630" s="179" t="n"/>
      <c r="P630" s="173" t="n"/>
    </row>
    <row r="631" ht="18.75" customHeight="1">
      <c r="A631" s="173" t="n"/>
      <c r="B631" s="173" t="n"/>
      <c r="C631" s="173" t="n"/>
      <c r="D631" s="173" t="n"/>
      <c r="E631" s="173" t="n"/>
      <c r="F631" s="173" t="n"/>
      <c r="G631" s="173" t="n"/>
      <c r="H631" s="173" t="n"/>
      <c r="I631" s="173" t="n"/>
      <c r="J631" s="177">
        <f>SWITCH('CONFIGURAÇÃO'!$J$620,"Origem","","Marcante","","Menor","","Arma","FORÇA","Escudo","TETO DE DESTREZA","Uniforme","TETO DE DESTREZA","Item comum","PREÇO","Ferramenta amaldiçoada","DESGASTE","")</f>
        <v/>
      </c>
      <c r="K631" s="179" t="n"/>
      <c r="L631" s="181" t="n"/>
      <c r="M631" s="178" t="n"/>
      <c r="N631" s="178" t="n"/>
      <c r="O631" s="179" t="n"/>
      <c r="P631" s="173" t="n"/>
    </row>
    <row r="632" ht="18.75" customHeight="1">
      <c r="A632" s="173" t="n"/>
      <c r="B632" s="173" t="n"/>
      <c r="C632" s="173" t="n"/>
      <c r="D632" s="173" t="n"/>
      <c r="E632" s="173" t="n"/>
      <c r="F632" s="173" t="n"/>
      <c r="G632" s="173" t="n"/>
      <c r="H632" s="173" t="n"/>
      <c r="I632" s="173" t="n"/>
      <c r="J632" s="177">
        <f>SWITCH('CONFIGURAÇÃO'!$J$620,"Origem","","Marcante","","Menor","","Arma","VOLUME","Escudo","FORÇA","Uniforme","FORÇA","Item comum","","Ferramenta amaldiçoada","VOLUME","")</f>
        <v/>
      </c>
      <c r="K632" s="179" t="n"/>
      <c r="L632" s="181" t="n"/>
      <c r="M632" s="178" t="n"/>
      <c r="N632" s="178" t="n"/>
      <c r="O632" s="179" t="n"/>
      <c r="P632" s="173" t="n"/>
    </row>
    <row r="633" ht="18.75" customHeight="1">
      <c r="A633" s="173" t="n"/>
      <c r="B633" s="173" t="n"/>
      <c r="C633" s="173" t="n"/>
      <c r="D633" s="173" t="n"/>
      <c r="E633" s="173" t="n"/>
      <c r="F633" s="173" t="n"/>
      <c r="G633" s="173" t="n"/>
      <c r="H633" s="173" t="n"/>
      <c r="I633" s="173" t="n"/>
      <c r="J633" s="177">
        <f>SWITCH('CONFIGURAÇÃO'!$J$620,"Origem","","Marcante","","Menor","","Arma","ALCANCE","Escudo","VOLUME","Uniforme","VOLUME","Item comum","","Ferramenta amaldiçoada","PREÇO","")</f>
        <v/>
      </c>
      <c r="K633" s="179" t="n"/>
      <c r="L633" s="181" t="n"/>
      <c r="M633" s="178" t="n"/>
      <c r="N633" s="178" t="n"/>
      <c r="O633" s="179" t="n"/>
      <c r="P633" s="173" t="n"/>
    </row>
    <row r="634" ht="18.75" customHeight="1">
      <c r="A634" s="173" t="n"/>
      <c r="B634" s="173" t="n"/>
      <c r="C634" s="173" t="n"/>
      <c r="D634" s="173" t="n"/>
      <c r="E634" s="173" t="n"/>
      <c r="F634" s="173" t="n"/>
      <c r="G634" s="173" t="n"/>
      <c r="H634" s="173" t="n"/>
      <c r="I634" s="173" t="n"/>
      <c r="J634" s="177">
        <f>SWITCH('CONFIGURAÇÃO'!$J$620,"Origem","","Marcante","","Menor","","Arma","RECARGA","Escudo","PREÇO","Uniforme","PREÇO","Item comum","","Ferramenta amaldiçoada","","")</f>
        <v/>
      </c>
      <c r="K634" s="179" t="n"/>
      <c r="L634" s="181" t="n"/>
      <c r="M634" s="178" t="n"/>
      <c r="N634" s="178" t="n"/>
      <c r="O634" s="179" t="n"/>
      <c r="P634" s="173" t="n"/>
    </row>
    <row r="635" ht="18.75" customHeight="1">
      <c r="A635" s="173" t="n"/>
      <c r="B635" s="173" t="n"/>
      <c r="C635" s="173" t="n"/>
      <c r="D635" s="173" t="n"/>
      <c r="E635" s="173" t="n"/>
      <c r="F635" s="173" t="n"/>
      <c r="G635" s="173" t="n"/>
      <c r="H635" s="173" t="n"/>
      <c r="I635" s="173" t="n"/>
      <c r="J635" s="177">
        <f>SWITCH('CONFIGURAÇÃO'!$J$620,"Origem","","Marcante","","Menor","","Arma","PREÇO","Escudo","","Uniforme","","Item comum","","Ferramenta amaldiçoada","","")</f>
        <v/>
      </c>
      <c r="K635" s="179" t="n"/>
      <c r="L635" s="181" t="n"/>
      <c r="M635" s="178" t="n"/>
      <c r="N635" s="178" t="n"/>
      <c r="O635" s="179" t="n"/>
      <c r="P635" s="173" t="n"/>
    </row>
    <row r="636" ht="18.75" customHeight="1">
      <c r="A636" s="173" t="n"/>
      <c r="B636" s="173" t="n"/>
      <c r="C636" s="173" t="n"/>
      <c r="D636" s="173" t="n"/>
      <c r="E636" s="173" t="n"/>
      <c r="F636" s="173" t="n"/>
      <c r="G636" s="173" t="n"/>
      <c r="H636" s="173" t="n"/>
      <c r="I636" s="173" t="n"/>
      <c r="J636" s="177" t="inlineStr">
        <is>
          <t>EFEITO · DESCRIÇÃO</t>
        </is>
      </c>
      <c r="K636" s="178" t="n"/>
      <c r="L636" s="178" t="n"/>
      <c r="M636" s="178" t="n"/>
      <c r="N636" s="178" t="n"/>
      <c r="O636" s="179" t="n"/>
      <c r="P636" s="173" t="n"/>
    </row>
    <row r="637" ht="18.75" customHeight="1">
      <c r="A637" s="173" t="n"/>
      <c r="B637" s="173" t="n"/>
      <c r="C637" s="173" t="n"/>
      <c r="D637" s="173" t="n"/>
      <c r="E637" s="173" t="n"/>
      <c r="F637" s="173" t="n"/>
      <c r="G637" s="173" t="n"/>
      <c r="H637" s="173" t="n"/>
      <c r="I637" s="173" t="n"/>
      <c r="J637" s="183" t="n"/>
      <c r="K637" s="184" t="n"/>
      <c r="L637" s="184" t="n"/>
      <c r="M637" s="184" t="n"/>
      <c r="N637" s="184" t="n"/>
      <c r="O637" s="185" t="n"/>
      <c r="P637" s="173" t="n"/>
    </row>
    <row r="638" ht="18.75" customHeight="1">
      <c r="A638" s="173" t="n"/>
      <c r="B638" s="173" t="n"/>
      <c r="C638" s="173" t="n"/>
      <c r="D638" s="173" t="n"/>
      <c r="E638" s="173" t="n"/>
      <c r="F638" s="173" t="n"/>
      <c r="G638" s="173" t="n"/>
      <c r="H638" s="173" t="n"/>
      <c r="I638" s="173" t="n"/>
      <c r="J638" s="186" t="n"/>
      <c r="O638" s="187" t="n"/>
      <c r="P638" s="173" t="n"/>
    </row>
    <row r="639" ht="18.75" customHeight="1">
      <c r="A639" s="173" t="n"/>
      <c r="B639" s="173" t="n"/>
      <c r="C639" s="173" t="n"/>
      <c r="D639" s="173" t="n"/>
      <c r="E639" s="173" t="n"/>
      <c r="F639" s="173" t="n"/>
      <c r="G639" s="173" t="n"/>
      <c r="H639" s="173" t="n"/>
      <c r="I639" s="173" t="n"/>
      <c r="J639" s="186" t="n"/>
      <c r="O639" s="187" t="n"/>
      <c r="P639" s="173" t="n"/>
    </row>
    <row r="640" ht="18.75" customHeight="1">
      <c r="A640" s="173" t="n"/>
      <c r="B640" s="173" t="n"/>
      <c r="C640" s="173" t="n"/>
      <c r="D640" s="173" t="n"/>
      <c r="E640" s="173" t="n"/>
      <c r="F640" s="173" t="n"/>
      <c r="G640" s="173" t="n"/>
      <c r="H640" s="173" t="n"/>
      <c r="I640" s="173" t="n"/>
      <c r="J640" s="186" t="n"/>
      <c r="O640" s="187" t="n"/>
      <c r="P640" s="173" t="n"/>
    </row>
    <row r="641" ht="18.75" customHeight="1">
      <c r="A641" s="173" t="n"/>
      <c r="B641" s="173" t="n"/>
      <c r="C641" s="173" t="n"/>
      <c r="D641" s="173" t="n"/>
      <c r="E641" s="173" t="n"/>
      <c r="F641" s="173" t="n"/>
      <c r="G641" s="173" t="n"/>
      <c r="H641" s="173" t="n"/>
      <c r="I641" s="173" t="n"/>
      <c r="J641" s="188" t="n"/>
      <c r="K641" s="189" t="n"/>
      <c r="L641" s="189" t="n"/>
      <c r="M641" s="189" t="n"/>
      <c r="N641" s="189" t="n"/>
      <c r="O641" s="190" t="n"/>
      <c r="P641" s="173" t="n"/>
    </row>
    <row r="642" ht="18.75" customHeight="1">
      <c r="A642" s="173" t="n"/>
      <c r="B642" s="173" t="n"/>
      <c r="C642" s="173" t="n"/>
      <c r="D642" s="173" t="n"/>
      <c r="E642" s="173" t="n"/>
      <c r="F642" s="173" t="n"/>
      <c r="G642" s="173" t="n"/>
      <c r="H642" s="173" t="n"/>
      <c r="I642" s="173" t="n"/>
      <c r="J642" s="175">
        <f>IF('DADOS_CUSTOM'!$S$23="","Revise os valores ao trocar o tipo.","⚠ "&amp;'DADOS_CUSTOM'!$S$23)</f>
        <v/>
      </c>
      <c r="P642" s="173" t="n"/>
    </row>
    <row r="643" ht="18.75" customHeight="1">
      <c r="A643" s="173" t="n"/>
      <c r="B643" s="173" t="n"/>
      <c r="C643" s="173" t="n"/>
      <c r="D643" s="173" t="n"/>
      <c r="E643" s="173" t="n"/>
      <c r="F643" s="173" t="n"/>
      <c r="G643" s="173" t="n"/>
      <c r="H643" s="173" t="n"/>
      <c r="I643" s="173" t="n"/>
      <c r="P643" s="173" t="n"/>
    </row>
    <row r="644" ht="18.75" customHeight="1">
      <c r="A644" s="173" t="n"/>
      <c r="B644" s="173" t="n"/>
      <c r="C644" s="173" t="n"/>
      <c r="D644" s="173" t="n"/>
      <c r="E644" s="173" t="n"/>
      <c r="F644" s="173" t="n"/>
      <c r="G644" s="173" t="n"/>
      <c r="H644" s="173" t="n"/>
      <c r="I644" s="173" t="n"/>
      <c r="J644" s="173" t="n"/>
      <c r="K644" s="173" t="n"/>
      <c r="L644" s="173" t="n"/>
      <c r="M644" s="173" t="n"/>
      <c r="N644" s="173" t="n"/>
      <c r="O644" s="173" t="n"/>
      <c r="P644" s="173" t="n"/>
    </row>
    <row r="645" ht="18.75" customHeight="1">
      <c r="A645" s="173" t="n"/>
      <c r="B645" s="173" t="n"/>
      <c r="C645" s="173" t="n"/>
      <c r="D645" s="173" t="n"/>
      <c r="E645" s="173" t="n"/>
      <c r="F645" s="173" t="n"/>
      <c r="G645" s="173" t="n"/>
      <c r="H645" s="173" t="n"/>
      <c r="I645" s="173" t="n"/>
      <c r="J645" s="173" t="n"/>
      <c r="K645" s="173" t="n"/>
      <c r="L645" s="173" t="n"/>
      <c r="M645" s="173" t="n"/>
      <c r="N645" s="173" t="n"/>
      <c r="O645" s="173" t="n"/>
      <c r="P645" s="173" t="n"/>
    </row>
    <row r="646" ht="18.75" customHeight="1">
      <c r="A646" s="173" t="n"/>
      <c r="B646" s="173" t="n"/>
      <c r="C646" s="173" t="n"/>
      <c r="D646" s="173" t="n"/>
      <c r="E646" s="173" t="n"/>
      <c r="F646" s="173" t="n"/>
      <c r="G646" s="173" t="n"/>
      <c r="H646" s="173" t="n"/>
      <c r="I646" s="173" t="n"/>
      <c r="J646" s="173" t="n"/>
      <c r="K646" s="173" t="n"/>
      <c r="L646" s="173" t="n"/>
      <c r="M646" s="173" t="n"/>
      <c r="N646" s="173" t="n"/>
      <c r="O646" s="173" t="n"/>
      <c r="P646" s="173" t="n"/>
    </row>
    <row r="647" ht="18.75" customHeight="1">
      <c r="A647" s="173" t="n"/>
      <c r="B647" s="173" t="n"/>
      <c r="C647" s="173" t="n"/>
      <c r="D647" s="173" t="n"/>
      <c r="E647" s="173" t="n"/>
      <c r="F647" s="173" t="n"/>
      <c r="G647" s="173" t="n"/>
      <c r="H647" s="173" t="n"/>
      <c r="I647" s="173" t="n"/>
      <c r="J647" s="176" t="inlineStr">
        <is>
          <t>CARTÃO 23 · CUSTOM</t>
        </is>
      </c>
      <c r="P647" s="173" t="n"/>
    </row>
    <row r="648" ht="18.75" customHeight="1">
      <c r="A648" s="173" t="n"/>
      <c r="B648" s="173" t="n"/>
      <c r="C648" s="173" t="n"/>
      <c r="D648" s="173" t="n"/>
      <c r="E648" s="173" t="n"/>
      <c r="F648" s="173" t="n"/>
      <c r="G648" s="173" t="n"/>
      <c r="H648" s="173" t="n"/>
      <c r="I648" s="173" t="n"/>
      <c r="J648" s="177" t="inlineStr">
        <is>
          <t>TIPO</t>
        </is>
      </c>
      <c r="K648" s="178" t="n"/>
      <c r="L648" s="178" t="n"/>
      <c r="M648" s="179" t="n"/>
      <c r="N648" s="177" t="inlineStr">
        <is>
          <t>MESTRE VIU</t>
        </is>
      </c>
      <c r="O648" s="179" t="n"/>
      <c r="P648" s="173" t="n"/>
    </row>
    <row r="649" ht="18.75" customHeight="1">
      <c r="A649" s="173" t="n"/>
      <c r="B649" s="173" t="n"/>
      <c r="C649" s="173" t="n"/>
      <c r="D649" s="173" t="n"/>
      <c r="E649" s="173" t="n"/>
      <c r="F649" s="173" t="n"/>
      <c r="G649" s="173" t="n"/>
      <c r="H649" s="173" t="n"/>
      <c r="I649" s="173" t="n"/>
      <c r="J649" s="181" t="n"/>
      <c r="K649" s="178" t="n"/>
      <c r="L649" s="178" t="n"/>
      <c r="M649" s="179" t="n"/>
      <c r="N649" s="180" t="b">
        <v>0</v>
      </c>
      <c r="O649" s="179" t="n"/>
      <c r="P649" s="173" t="n"/>
    </row>
    <row r="650" ht="18.75" customHeight="1">
      <c r="A650" s="173" t="n"/>
      <c r="B650" s="173" t="n"/>
      <c r="C650" s="173" t="n"/>
      <c r="D650" s="173" t="n"/>
      <c r="E650" s="173" t="n"/>
      <c r="F650" s="173" t="n"/>
      <c r="G650" s="173" t="n"/>
      <c r="H650" s="173" t="n"/>
      <c r="I650" s="173" t="n"/>
      <c r="J650" s="177" t="inlineStr">
        <is>
          <t>NOME</t>
        </is>
      </c>
      <c r="K650" s="178" t="n"/>
      <c r="L650" s="178" t="n"/>
      <c r="M650" s="178" t="n"/>
      <c r="N650" s="178" t="n"/>
      <c r="O650" s="179" t="n"/>
      <c r="P650" s="173" t="n"/>
    </row>
    <row r="651" ht="18.75" customHeight="1">
      <c r="A651" s="173" t="n"/>
      <c r="B651" s="173" t="n"/>
      <c r="C651" s="173" t="n"/>
      <c r="D651" s="173" t="n"/>
      <c r="E651" s="173" t="n"/>
      <c r="F651" s="173" t="n"/>
      <c r="G651" s="173" t="n"/>
      <c r="H651" s="173" t="n"/>
      <c r="I651" s="173" t="n"/>
      <c r="J651" s="181" t="n"/>
      <c r="K651" s="178" t="n"/>
      <c r="L651" s="178" t="n"/>
      <c r="M651" s="178" t="n"/>
      <c r="N651" s="178" t="n"/>
      <c r="O651" s="179" t="n"/>
      <c r="P651" s="173" t="n"/>
    </row>
    <row r="652" ht="18.75" customHeight="1">
      <c r="A652" s="173" t="n"/>
      <c r="B652" s="173" t="n"/>
      <c r="C652" s="173" t="n"/>
      <c r="D652" s="173" t="n"/>
      <c r="E652" s="173" t="n"/>
      <c r="F652" s="173" t="n"/>
      <c r="G652" s="173" t="n"/>
      <c r="H652" s="173" t="n"/>
      <c r="I652" s="173" t="n"/>
      <c r="J652" s="177">
        <f>SWITCH('CONFIGURAÇÃO'!$J$649,"Origem","PERÍCIA 1","Marcante","ORIGEM","Menor","ORIGEM","Arma","CATEGORIA","Escudo","","Uniforme","GRAU MÍNIMO","Item comum","","Ferramenta amaldiçoada","BASE","")</f>
        <v/>
      </c>
      <c r="K652" s="179" t="n"/>
      <c r="L652" s="181" t="n"/>
      <c r="M652" s="178" t="n"/>
      <c r="N652" s="178" t="n"/>
      <c r="O652" s="179" t="n"/>
      <c r="P652" s="173" t="n"/>
    </row>
    <row r="653" ht="18.75" customHeight="1">
      <c r="A653" s="173" t="n"/>
      <c r="B653" s="173" t="n"/>
      <c r="C653" s="173" t="n"/>
      <c r="D653" s="173" t="n"/>
      <c r="E653" s="173" t="n"/>
      <c r="F653" s="173" t="n"/>
      <c r="G653" s="173" t="n"/>
      <c r="H653" s="173" t="n"/>
      <c r="I653" s="173" t="n"/>
      <c r="J653" s="177">
        <f>SWITCH('CONFIGURAÇÃO'!$J$649,"Origem","PERÍCIA 2","Marcante","","Menor","EXIGE MARCANTE","Arma","MÃO","Escudo","","Uniforme","","Item comum","","Ferramenta amaldiçoada","GRAU","")</f>
        <v/>
      </c>
      <c r="K653" s="179" t="n"/>
      <c r="L653" s="181" t="n"/>
      <c r="M653" s="178" t="n"/>
      <c r="N653" s="178" t="n"/>
      <c r="O653" s="179" t="n"/>
      <c r="P653" s="173" t="n"/>
    </row>
    <row r="654" ht="18.75" customHeight="1">
      <c r="A654" s="173" t="n"/>
      <c r="B654" s="173" t="n"/>
      <c r="C654" s="173" t="n"/>
      <c r="D654" s="173" t="n"/>
      <c r="E654" s="173" t="n"/>
      <c r="F654" s="173" t="n"/>
      <c r="G654" s="173" t="n"/>
      <c r="H654" s="173" t="n"/>
      <c r="I654" s="173" t="n"/>
      <c r="J654" s="177">
        <f>SWITCH('CONFIGURAÇÃO'!$J$649,"Origem","PERÍCIA 3","Marcante","","Menor","","Arma","TIPO DE DANO","Escudo","","Uniforme","","Item comum","","Ferramenta amaldiçoada","","")</f>
        <v/>
      </c>
      <c r="K654" s="179" t="n"/>
      <c r="L654" s="181" t="n"/>
      <c r="M654" s="178" t="n"/>
      <c r="N654" s="178" t="n"/>
      <c r="O654" s="179" t="n"/>
      <c r="P654" s="173" t="n"/>
    </row>
    <row r="655" ht="18.75" customHeight="1">
      <c r="A655" s="173" t="n"/>
      <c r="B655" s="173" t="n"/>
      <c r="C655" s="173" t="n"/>
      <c r="D655" s="173" t="n"/>
      <c r="E655" s="173" t="n"/>
      <c r="F655" s="173" t="n"/>
      <c r="G655" s="173" t="n"/>
      <c r="H655" s="173" t="n"/>
      <c r="I655" s="173" t="n"/>
      <c r="J655" s="177">
        <f>SWITCH('CONFIGURAÇÃO'!$J$649,"Origem","PERÍCIA 4","Marcante","","Menor","","Arma","PROPRIEDADE 1","Escudo","","Uniforme","","Item comum","","Ferramenta amaldiçoada","","")</f>
        <v/>
      </c>
      <c r="K655" s="179" t="n"/>
      <c r="L655" s="181" t="n"/>
      <c r="M655" s="178" t="n"/>
      <c r="N655" s="178" t="n"/>
      <c r="O655" s="179" t="n"/>
      <c r="P655" s="173" t="n"/>
    </row>
    <row r="656" ht="18.75" customHeight="1">
      <c r="A656" s="173" t="n"/>
      <c r="B656" s="173" t="n"/>
      <c r="C656" s="173" t="n"/>
      <c r="D656" s="173" t="n"/>
      <c r="E656" s="173" t="n"/>
      <c r="F656" s="173" t="n"/>
      <c r="G656" s="173" t="n"/>
      <c r="H656" s="173" t="n"/>
      <c r="I656" s="173" t="n"/>
      <c r="J656" s="177">
        <f>SWITCH('CONFIGURAÇÃO'!$J$649,"Origem","ROTA","Marcante","","Menor","","Arma","PROPRIEDADE 2","Escudo","","Uniforme","","Item comum","","Ferramenta amaldiçoada","","")</f>
        <v/>
      </c>
      <c r="K656" s="179" t="n"/>
      <c r="L656" s="181" t="n"/>
      <c r="M656" s="178" t="n"/>
      <c r="N656" s="178" t="n"/>
      <c r="O656" s="179" t="n"/>
      <c r="P656" s="173" t="n"/>
    </row>
    <row r="657" ht="18.75" customHeight="1">
      <c r="A657" s="173" t="n"/>
      <c r="B657" s="173" t="n"/>
      <c r="C657" s="173" t="n"/>
      <c r="D657" s="173" t="n"/>
      <c r="E657" s="173" t="n"/>
      <c r="F657" s="173" t="n"/>
      <c r="G657" s="173" t="n"/>
      <c r="H657" s="173" t="n"/>
      <c r="I657" s="173" t="n"/>
      <c r="J657" s="177">
        <f>SWITCH('CONFIGURAÇÃO'!$J$649,"Origem","BASE DO LIVRO","Marcante","","Menor","","Arma","PROPRIEDADE 3","Escudo","","Uniforme","","Item comum","","Ferramenta amaldiçoada","","")</f>
        <v/>
      </c>
      <c r="K657" s="179" t="n"/>
      <c r="L657" s="181" t="n"/>
      <c r="M657" s="178" t="n"/>
      <c r="N657" s="178" t="n"/>
      <c r="O657" s="179" t="n"/>
      <c r="P657" s="173" t="n"/>
    </row>
    <row r="658" ht="18.75" customHeight="1">
      <c r="A658" s="173" t="n"/>
      <c r="B658" s="173" t="n"/>
      <c r="C658" s="173" t="n"/>
      <c r="D658" s="173" t="n"/>
      <c r="E658" s="173" t="n"/>
      <c r="F658" s="173" t="n"/>
      <c r="G658" s="173" t="n"/>
      <c r="H658" s="173" t="n"/>
      <c r="I658" s="173" t="n"/>
      <c r="J658" s="177">
        <f>SWITCH('CONFIGURAÇÃO'!$J$649,"Origem","OFÍCIO","Marcante","","Menor","","Arma","PROPRIEDADE 4","Escudo","","Uniforme","","Item comum","","Ferramenta amaldiçoada","","")</f>
        <v/>
      </c>
      <c r="K658" s="179" t="n"/>
      <c r="L658" s="181" t="n"/>
      <c r="M658" s="178" t="n"/>
      <c r="N658" s="178" t="n"/>
      <c r="O658" s="179" t="n"/>
      <c r="P658" s="173" t="n"/>
    </row>
    <row r="659" ht="18.75" customHeight="1">
      <c r="A659" s="173" t="n"/>
      <c r="B659" s="173" t="n"/>
      <c r="C659" s="173" t="n"/>
      <c r="D659" s="173" t="n"/>
      <c r="E659" s="173" t="n"/>
      <c r="F659" s="173" t="n"/>
      <c r="G659" s="173" t="n"/>
      <c r="H659" s="173" t="n"/>
      <c r="I659" s="173" t="n"/>
      <c r="J659" s="177">
        <f>SWITCH('CONFIGURAÇÃO'!$J$649,"Origem","TALENTO CE 4","Marcante","FREQUÊNCIA","Menor","FREQUÊNCIA","Arma","DADO","Escudo","PROTEÇÃO","Uniforme","PROTEÇÃO","Item comum","VOLUME","Ferramenta amaldiçoada","ESTIGMA","")</f>
        <v/>
      </c>
      <c r="K659" s="179" t="n"/>
      <c r="L659" s="181" t="n"/>
      <c r="M659" s="178" t="n"/>
      <c r="N659" s="178" t="n"/>
      <c r="O659" s="179" t="n"/>
      <c r="P659" s="173" t="n"/>
    </row>
    <row r="660" ht="18.75" customHeight="1">
      <c r="A660" s="173" t="n"/>
      <c r="B660" s="173" t="n"/>
      <c r="C660" s="173" t="n"/>
      <c r="D660" s="173" t="n"/>
      <c r="E660" s="173" t="n"/>
      <c r="F660" s="173" t="n"/>
      <c r="G660" s="173" t="n"/>
      <c r="H660" s="173" t="n"/>
      <c r="I660" s="173" t="n"/>
      <c r="J660" s="177">
        <f>SWITCH('CONFIGURAÇÃO'!$J$649,"Origem","","Marcante","","Menor","","Arma","FORÇA","Escudo","TETO DE DESTREZA","Uniforme","TETO DE DESTREZA","Item comum","PREÇO","Ferramenta amaldiçoada","DESGASTE","")</f>
        <v/>
      </c>
      <c r="K660" s="179" t="n"/>
      <c r="L660" s="181" t="n"/>
      <c r="M660" s="178" t="n"/>
      <c r="N660" s="178" t="n"/>
      <c r="O660" s="179" t="n"/>
      <c r="P660" s="173" t="n"/>
    </row>
    <row r="661" ht="18.75" customHeight="1">
      <c r="A661" s="173" t="n"/>
      <c r="B661" s="173" t="n"/>
      <c r="C661" s="173" t="n"/>
      <c r="D661" s="173" t="n"/>
      <c r="E661" s="173" t="n"/>
      <c r="F661" s="173" t="n"/>
      <c r="G661" s="173" t="n"/>
      <c r="H661" s="173" t="n"/>
      <c r="I661" s="173" t="n"/>
      <c r="J661" s="177">
        <f>SWITCH('CONFIGURAÇÃO'!$J$649,"Origem","","Marcante","","Menor","","Arma","VOLUME","Escudo","FORÇA","Uniforme","FORÇA","Item comum","","Ferramenta amaldiçoada","VOLUME","")</f>
        <v/>
      </c>
      <c r="K661" s="179" t="n"/>
      <c r="L661" s="181" t="n"/>
      <c r="M661" s="178" t="n"/>
      <c r="N661" s="178" t="n"/>
      <c r="O661" s="179" t="n"/>
      <c r="P661" s="173" t="n"/>
    </row>
    <row r="662" ht="18.75" customHeight="1">
      <c r="A662" s="173" t="n"/>
      <c r="B662" s="173" t="n"/>
      <c r="C662" s="173" t="n"/>
      <c r="D662" s="173" t="n"/>
      <c r="E662" s="173" t="n"/>
      <c r="F662" s="173" t="n"/>
      <c r="G662" s="173" t="n"/>
      <c r="H662" s="173" t="n"/>
      <c r="I662" s="173" t="n"/>
      <c r="J662" s="177">
        <f>SWITCH('CONFIGURAÇÃO'!$J$649,"Origem","","Marcante","","Menor","","Arma","ALCANCE","Escudo","VOLUME","Uniforme","VOLUME","Item comum","","Ferramenta amaldiçoada","PREÇO","")</f>
        <v/>
      </c>
      <c r="K662" s="179" t="n"/>
      <c r="L662" s="181" t="n"/>
      <c r="M662" s="178" t="n"/>
      <c r="N662" s="178" t="n"/>
      <c r="O662" s="179" t="n"/>
      <c r="P662" s="173" t="n"/>
    </row>
    <row r="663" ht="18.75" customHeight="1">
      <c r="A663" s="173" t="n"/>
      <c r="B663" s="173" t="n"/>
      <c r="C663" s="173" t="n"/>
      <c r="D663" s="173" t="n"/>
      <c r="E663" s="173" t="n"/>
      <c r="F663" s="173" t="n"/>
      <c r="G663" s="173" t="n"/>
      <c r="H663" s="173" t="n"/>
      <c r="I663" s="173" t="n"/>
      <c r="J663" s="177">
        <f>SWITCH('CONFIGURAÇÃO'!$J$649,"Origem","","Marcante","","Menor","","Arma","RECARGA","Escudo","PREÇO","Uniforme","PREÇO","Item comum","","Ferramenta amaldiçoada","","")</f>
        <v/>
      </c>
      <c r="K663" s="179" t="n"/>
      <c r="L663" s="181" t="n"/>
      <c r="M663" s="178" t="n"/>
      <c r="N663" s="178" t="n"/>
      <c r="O663" s="179" t="n"/>
      <c r="P663" s="173" t="n"/>
    </row>
    <row r="664" ht="18.75" customHeight="1">
      <c r="A664" s="173" t="n"/>
      <c r="B664" s="173" t="n"/>
      <c r="C664" s="173" t="n"/>
      <c r="D664" s="173" t="n"/>
      <c r="E664" s="173" t="n"/>
      <c r="F664" s="173" t="n"/>
      <c r="G664" s="173" t="n"/>
      <c r="H664" s="173" t="n"/>
      <c r="I664" s="173" t="n"/>
      <c r="J664" s="177">
        <f>SWITCH('CONFIGURAÇÃO'!$J$649,"Origem","","Marcante","","Menor","","Arma","PREÇO","Escudo","","Uniforme","","Item comum","","Ferramenta amaldiçoada","","")</f>
        <v/>
      </c>
      <c r="K664" s="179" t="n"/>
      <c r="L664" s="181" t="n"/>
      <c r="M664" s="178" t="n"/>
      <c r="N664" s="178" t="n"/>
      <c r="O664" s="179" t="n"/>
      <c r="P664" s="173" t="n"/>
    </row>
    <row r="665" ht="18.75" customHeight="1">
      <c r="A665" s="173" t="n"/>
      <c r="B665" s="173" t="n"/>
      <c r="C665" s="173" t="n"/>
      <c r="D665" s="173" t="n"/>
      <c r="E665" s="173" t="n"/>
      <c r="F665" s="173" t="n"/>
      <c r="G665" s="173" t="n"/>
      <c r="H665" s="173" t="n"/>
      <c r="I665" s="173" t="n"/>
      <c r="J665" s="177" t="inlineStr">
        <is>
          <t>EFEITO · DESCRIÇÃO</t>
        </is>
      </c>
      <c r="K665" s="178" t="n"/>
      <c r="L665" s="178" t="n"/>
      <c r="M665" s="178" t="n"/>
      <c r="N665" s="178" t="n"/>
      <c r="O665" s="179" t="n"/>
      <c r="P665" s="173" t="n"/>
    </row>
    <row r="666" ht="18.75" customHeight="1">
      <c r="A666" s="173" t="n"/>
      <c r="B666" s="173" t="n"/>
      <c r="C666" s="173" t="n"/>
      <c r="D666" s="173" t="n"/>
      <c r="E666" s="173" t="n"/>
      <c r="F666" s="173" t="n"/>
      <c r="G666" s="173" t="n"/>
      <c r="H666" s="173" t="n"/>
      <c r="I666" s="173" t="n"/>
      <c r="J666" s="183" t="n"/>
      <c r="K666" s="184" t="n"/>
      <c r="L666" s="184" t="n"/>
      <c r="M666" s="184" t="n"/>
      <c r="N666" s="184" t="n"/>
      <c r="O666" s="185" t="n"/>
      <c r="P666" s="173" t="n"/>
    </row>
    <row r="667" ht="18.75" customHeight="1">
      <c r="A667" s="173" t="n"/>
      <c r="B667" s="173" t="n"/>
      <c r="C667" s="173" t="n"/>
      <c r="D667" s="173" t="n"/>
      <c r="E667" s="173" t="n"/>
      <c r="F667" s="173" t="n"/>
      <c r="G667" s="173" t="n"/>
      <c r="H667" s="173" t="n"/>
      <c r="I667" s="173" t="n"/>
      <c r="J667" s="186" t="n"/>
      <c r="O667" s="187" t="n"/>
      <c r="P667" s="173" t="n"/>
    </row>
    <row r="668" ht="18.75" customHeight="1">
      <c r="A668" s="173" t="n"/>
      <c r="B668" s="173" t="n"/>
      <c r="C668" s="173" t="n"/>
      <c r="D668" s="173" t="n"/>
      <c r="E668" s="173" t="n"/>
      <c r="F668" s="173" t="n"/>
      <c r="G668" s="173" t="n"/>
      <c r="H668" s="173" t="n"/>
      <c r="I668" s="173" t="n"/>
      <c r="J668" s="186" t="n"/>
      <c r="O668" s="187" t="n"/>
      <c r="P668" s="173" t="n"/>
    </row>
    <row r="669" ht="18.75" customHeight="1">
      <c r="A669" s="173" t="n"/>
      <c r="B669" s="173" t="n"/>
      <c r="C669" s="173" t="n"/>
      <c r="D669" s="173" t="n"/>
      <c r="E669" s="173" t="n"/>
      <c r="F669" s="173" t="n"/>
      <c r="G669" s="173" t="n"/>
      <c r="H669" s="173" t="n"/>
      <c r="I669" s="173" t="n"/>
      <c r="J669" s="186" t="n"/>
      <c r="O669" s="187" t="n"/>
      <c r="P669" s="173" t="n"/>
    </row>
    <row r="670" ht="18.75" customHeight="1">
      <c r="A670" s="173" t="n"/>
      <c r="B670" s="173" t="n"/>
      <c r="C670" s="173" t="n"/>
      <c r="D670" s="173" t="n"/>
      <c r="E670" s="173" t="n"/>
      <c r="F670" s="173" t="n"/>
      <c r="G670" s="173" t="n"/>
      <c r="H670" s="173" t="n"/>
      <c r="I670" s="173" t="n"/>
      <c r="J670" s="188" t="n"/>
      <c r="K670" s="189" t="n"/>
      <c r="L670" s="189" t="n"/>
      <c r="M670" s="189" t="n"/>
      <c r="N670" s="189" t="n"/>
      <c r="O670" s="190" t="n"/>
      <c r="P670" s="173" t="n"/>
    </row>
    <row r="671" ht="18.75" customHeight="1">
      <c r="A671" s="173" t="n"/>
      <c r="B671" s="173" t="n"/>
      <c r="C671" s="173" t="n"/>
      <c r="D671" s="173" t="n"/>
      <c r="E671" s="173" t="n"/>
      <c r="F671" s="173" t="n"/>
      <c r="G671" s="173" t="n"/>
      <c r="H671" s="173" t="n"/>
      <c r="I671" s="173" t="n"/>
      <c r="J671" s="175">
        <f>IF('DADOS_CUSTOM'!$S$24="","Revise os valores ao trocar o tipo.","⚠ "&amp;'DADOS_CUSTOM'!$S$24)</f>
        <v/>
      </c>
      <c r="P671" s="173" t="n"/>
    </row>
    <row r="672" ht="18.75" customHeight="1">
      <c r="A672" s="173" t="n"/>
      <c r="B672" s="173" t="n"/>
      <c r="C672" s="173" t="n"/>
      <c r="D672" s="173" t="n"/>
      <c r="E672" s="173" t="n"/>
      <c r="F672" s="173" t="n"/>
      <c r="G672" s="173" t="n"/>
      <c r="H672" s="173" t="n"/>
      <c r="I672" s="173" t="n"/>
      <c r="P672" s="173" t="n"/>
    </row>
    <row r="673" ht="18.75" customHeight="1">
      <c r="A673" s="173" t="n"/>
      <c r="B673" s="173" t="n"/>
      <c r="C673" s="173" t="n"/>
      <c r="D673" s="173" t="n"/>
      <c r="E673" s="173" t="n"/>
      <c r="F673" s="173" t="n"/>
      <c r="G673" s="173" t="n"/>
      <c r="H673" s="173" t="n"/>
      <c r="I673" s="173" t="n"/>
      <c r="J673" s="173" t="n"/>
      <c r="K673" s="173" t="n"/>
      <c r="L673" s="173" t="n"/>
      <c r="M673" s="173" t="n"/>
      <c r="N673" s="173" t="n"/>
      <c r="O673" s="173" t="n"/>
      <c r="P673" s="173" t="n"/>
    </row>
    <row r="674" ht="18.75" customHeight="1">
      <c r="A674" s="173" t="n"/>
      <c r="B674" s="173" t="n"/>
      <c r="C674" s="173" t="n"/>
      <c r="D674" s="173" t="n"/>
      <c r="E674" s="173" t="n"/>
      <c r="F674" s="173" t="n"/>
      <c r="G674" s="173" t="n"/>
      <c r="H674" s="173" t="n"/>
      <c r="I674" s="173" t="n"/>
      <c r="J674" s="173" t="n"/>
      <c r="K674" s="173" t="n"/>
      <c r="L674" s="173" t="n"/>
      <c r="M674" s="173" t="n"/>
      <c r="N674" s="173" t="n"/>
      <c r="O674" s="173" t="n"/>
      <c r="P674" s="173" t="n"/>
    </row>
    <row r="675" ht="18.75" customHeight="1">
      <c r="A675" s="173" t="n"/>
      <c r="B675" s="173" t="n"/>
      <c r="C675" s="173" t="n"/>
      <c r="D675" s="173" t="n"/>
      <c r="E675" s="173" t="n"/>
      <c r="F675" s="173" t="n"/>
      <c r="G675" s="173" t="n"/>
      <c r="H675" s="173" t="n"/>
      <c r="I675" s="173" t="n"/>
      <c r="J675" s="173" t="n"/>
      <c r="K675" s="173" t="n"/>
      <c r="L675" s="173" t="n"/>
      <c r="M675" s="173" t="n"/>
      <c r="N675" s="173" t="n"/>
      <c r="O675" s="173" t="n"/>
      <c r="P675" s="173" t="n"/>
    </row>
    <row r="676" ht="18.75" customHeight="1">
      <c r="A676" s="173" t="n"/>
      <c r="B676" s="173" t="n"/>
      <c r="C676" s="173" t="n"/>
      <c r="D676" s="173" t="n"/>
      <c r="E676" s="173" t="n"/>
      <c r="F676" s="173" t="n"/>
      <c r="G676" s="173" t="n"/>
      <c r="H676" s="173" t="n"/>
      <c r="I676" s="173" t="n"/>
      <c r="J676" s="176" t="inlineStr">
        <is>
          <t>CARTÃO 24 · CUSTOM</t>
        </is>
      </c>
      <c r="P676" s="173" t="n"/>
    </row>
    <row r="677" ht="18.75" customHeight="1">
      <c r="A677" s="173" t="n"/>
      <c r="B677" s="173" t="n"/>
      <c r="C677" s="173" t="n"/>
      <c r="D677" s="173" t="n"/>
      <c r="E677" s="173" t="n"/>
      <c r="F677" s="173" t="n"/>
      <c r="G677" s="173" t="n"/>
      <c r="H677" s="173" t="n"/>
      <c r="I677" s="173" t="n"/>
      <c r="J677" s="177" t="inlineStr">
        <is>
          <t>TIPO</t>
        </is>
      </c>
      <c r="K677" s="178" t="n"/>
      <c r="L677" s="178" t="n"/>
      <c r="M677" s="179" t="n"/>
      <c r="N677" s="177" t="inlineStr">
        <is>
          <t>MESTRE VIU</t>
        </is>
      </c>
      <c r="O677" s="179" t="n"/>
      <c r="P677" s="173" t="n"/>
    </row>
    <row r="678" ht="18.75" customHeight="1">
      <c r="A678" s="173" t="n"/>
      <c r="B678" s="173" t="n"/>
      <c r="C678" s="173" t="n"/>
      <c r="D678" s="173" t="n"/>
      <c r="E678" s="173" t="n"/>
      <c r="F678" s="173" t="n"/>
      <c r="G678" s="173" t="n"/>
      <c r="H678" s="173" t="n"/>
      <c r="I678" s="173" t="n"/>
      <c r="J678" s="181" t="n"/>
      <c r="K678" s="178" t="n"/>
      <c r="L678" s="178" t="n"/>
      <c r="M678" s="179" t="n"/>
      <c r="N678" s="180" t="b">
        <v>0</v>
      </c>
      <c r="O678" s="179" t="n"/>
      <c r="P678" s="173" t="n"/>
    </row>
    <row r="679" ht="18.75" customHeight="1">
      <c r="A679" s="173" t="n"/>
      <c r="B679" s="173" t="n"/>
      <c r="C679" s="173" t="n"/>
      <c r="D679" s="173" t="n"/>
      <c r="E679" s="173" t="n"/>
      <c r="F679" s="173" t="n"/>
      <c r="G679" s="173" t="n"/>
      <c r="H679" s="173" t="n"/>
      <c r="I679" s="173" t="n"/>
      <c r="J679" s="177" t="inlineStr">
        <is>
          <t>NOME</t>
        </is>
      </c>
      <c r="K679" s="178" t="n"/>
      <c r="L679" s="178" t="n"/>
      <c r="M679" s="178" t="n"/>
      <c r="N679" s="178" t="n"/>
      <c r="O679" s="179" t="n"/>
      <c r="P679" s="173" t="n"/>
    </row>
    <row r="680" ht="18.75" customHeight="1">
      <c r="A680" s="173" t="n"/>
      <c r="B680" s="173" t="n"/>
      <c r="C680" s="173" t="n"/>
      <c r="D680" s="173" t="n"/>
      <c r="E680" s="173" t="n"/>
      <c r="F680" s="173" t="n"/>
      <c r="G680" s="173" t="n"/>
      <c r="H680" s="173" t="n"/>
      <c r="I680" s="173" t="n"/>
      <c r="J680" s="181" t="n"/>
      <c r="K680" s="178" t="n"/>
      <c r="L680" s="178" t="n"/>
      <c r="M680" s="178" t="n"/>
      <c r="N680" s="178" t="n"/>
      <c r="O680" s="179" t="n"/>
      <c r="P680" s="173" t="n"/>
    </row>
    <row r="681" ht="18.75" customHeight="1">
      <c r="A681" s="173" t="n"/>
      <c r="B681" s="173" t="n"/>
      <c r="C681" s="173" t="n"/>
      <c r="D681" s="173" t="n"/>
      <c r="E681" s="173" t="n"/>
      <c r="F681" s="173" t="n"/>
      <c r="G681" s="173" t="n"/>
      <c r="H681" s="173" t="n"/>
      <c r="I681" s="173" t="n"/>
      <c r="J681" s="177">
        <f>SWITCH('CONFIGURAÇÃO'!$J$678,"Origem","PERÍCIA 1","Marcante","ORIGEM","Menor","ORIGEM","Arma","CATEGORIA","Escudo","","Uniforme","GRAU MÍNIMO","Item comum","","Ferramenta amaldiçoada","BASE","")</f>
        <v/>
      </c>
      <c r="K681" s="179" t="n"/>
      <c r="L681" s="181" t="n"/>
      <c r="M681" s="178" t="n"/>
      <c r="N681" s="178" t="n"/>
      <c r="O681" s="179" t="n"/>
      <c r="P681" s="173" t="n"/>
    </row>
    <row r="682" ht="18.75" customHeight="1">
      <c r="A682" s="173" t="n"/>
      <c r="B682" s="173" t="n"/>
      <c r="C682" s="173" t="n"/>
      <c r="D682" s="173" t="n"/>
      <c r="E682" s="173" t="n"/>
      <c r="F682" s="173" t="n"/>
      <c r="G682" s="173" t="n"/>
      <c r="H682" s="173" t="n"/>
      <c r="I682" s="173" t="n"/>
      <c r="J682" s="177">
        <f>SWITCH('CONFIGURAÇÃO'!$J$678,"Origem","PERÍCIA 2","Marcante","","Menor","EXIGE MARCANTE","Arma","MÃO","Escudo","","Uniforme","","Item comum","","Ferramenta amaldiçoada","GRAU","")</f>
        <v/>
      </c>
      <c r="K682" s="179" t="n"/>
      <c r="L682" s="181" t="n"/>
      <c r="M682" s="178" t="n"/>
      <c r="N682" s="178" t="n"/>
      <c r="O682" s="179" t="n"/>
      <c r="P682" s="173" t="n"/>
    </row>
    <row r="683" ht="18.75" customHeight="1">
      <c r="A683" s="173" t="n"/>
      <c r="B683" s="173" t="n"/>
      <c r="C683" s="173" t="n"/>
      <c r="D683" s="173" t="n"/>
      <c r="E683" s="173" t="n"/>
      <c r="F683" s="173" t="n"/>
      <c r="G683" s="173" t="n"/>
      <c r="H683" s="173" t="n"/>
      <c r="I683" s="173" t="n"/>
      <c r="J683" s="177">
        <f>SWITCH('CONFIGURAÇÃO'!$J$678,"Origem","PERÍCIA 3","Marcante","","Menor","","Arma","TIPO DE DANO","Escudo","","Uniforme","","Item comum","","Ferramenta amaldiçoada","","")</f>
        <v/>
      </c>
      <c r="K683" s="179" t="n"/>
      <c r="L683" s="181" t="n"/>
      <c r="M683" s="178" t="n"/>
      <c r="N683" s="178" t="n"/>
      <c r="O683" s="179" t="n"/>
      <c r="P683" s="173" t="n"/>
    </row>
    <row r="684" ht="18.75" customHeight="1">
      <c r="A684" s="173" t="n"/>
      <c r="B684" s="173" t="n"/>
      <c r="C684" s="173" t="n"/>
      <c r="D684" s="173" t="n"/>
      <c r="E684" s="173" t="n"/>
      <c r="F684" s="173" t="n"/>
      <c r="G684" s="173" t="n"/>
      <c r="H684" s="173" t="n"/>
      <c r="I684" s="173" t="n"/>
      <c r="J684" s="177">
        <f>SWITCH('CONFIGURAÇÃO'!$J$678,"Origem","PERÍCIA 4","Marcante","","Menor","","Arma","PROPRIEDADE 1","Escudo","","Uniforme","","Item comum","","Ferramenta amaldiçoada","","")</f>
        <v/>
      </c>
      <c r="K684" s="179" t="n"/>
      <c r="L684" s="181" t="n"/>
      <c r="M684" s="178" t="n"/>
      <c r="N684" s="178" t="n"/>
      <c r="O684" s="179" t="n"/>
      <c r="P684" s="173" t="n"/>
    </row>
    <row r="685" ht="18.75" customHeight="1">
      <c r="A685" s="173" t="n"/>
      <c r="B685" s="173" t="n"/>
      <c r="C685" s="173" t="n"/>
      <c r="D685" s="173" t="n"/>
      <c r="E685" s="173" t="n"/>
      <c r="F685" s="173" t="n"/>
      <c r="G685" s="173" t="n"/>
      <c r="H685" s="173" t="n"/>
      <c r="I685" s="173" t="n"/>
      <c r="J685" s="177">
        <f>SWITCH('CONFIGURAÇÃO'!$J$678,"Origem","ROTA","Marcante","","Menor","","Arma","PROPRIEDADE 2","Escudo","","Uniforme","","Item comum","","Ferramenta amaldiçoada","","")</f>
        <v/>
      </c>
      <c r="K685" s="179" t="n"/>
      <c r="L685" s="181" t="n"/>
      <c r="M685" s="178" t="n"/>
      <c r="N685" s="178" t="n"/>
      <c r="O685" s="179" t="n"/>
      <c r="P685" s="173" t="n"/>
    </row>
    <row r="686" ht="18.75" customHeight="1">
      <c r="A686" s="173" t="n"/>
      <c r="B686" s="173" t="n"/>
      <c r="C686" s="173" t="n"/>
      <c r="D686" s="173" t="n"/>
      <c r="E686" s="173" t="n"/>
      <c r="F686" s="173" t="n"/>
      <c r="G686" s="173" t="n"/>
      <c r="H686" s="173" t="n"/>
      <c r="I686" s="173" t="n"/>
      <c r="J686" s="177">
        <f>SWITCH('CONFIGURAÇÃO'!$J$678,"Origem","BASE DO LIVRO","Marcante","","Menor","","Arma","PROPRIEDADE 3","Escudo","","Uniforme","","Item comum","","Ferramenta amaldiçoada","","")</f>
        <v/>
      </c>
      <c r="K686" s="179" t="n"/>
      <c r="L686" s="181" t="n"/>
      <c r="M686" s="178" t="n"/>
      <c r="N686" s="178" t="n"/>
      <c r="O686" s="179" t="n"/>
      <c r="P686" s="173" t="n"/>
    </row>
    <row r="687" ht="18.75" customHeight="1">
      <c r="A687" s="173" t="n"/>
      <c r="B687" s="173" t="n"/>
      <c r="C687" s="173" t="n"/>
      <c r="D687" s="173" t="n"/>
      <c r="E687" s="173" t="n"/>
      <c r="F687" s="173" t="n"/>
      <c r="G687" s="173" t="n"/>
      <c r="H687" s="173" t="n"/>
      <c r="I687" s="173" t="n"/>
      <c r="J687" s="177">
        <f>SWITCH('CONFIGURAÇÃO'!$J$678,"Origem","OFÍCIO","Marcante","","Menor","","Arma","PROPRIEDADE 4","Escudo","","Uniforme","","Item comum","","Ferramenta amaldiçoada","","")</f>
        <v/>
      </c>
      <c r="K687" s="179" t="n"/>
      <c r="L687" s="181" t="n"/>
      <c r="M687" s="178" t="n"/>
      <c r="N687" s="178" t="n"/>
      <c r="O687" s="179" t="n"/>
      <c r="P687" s="173" t="n"/>
    </row>
    <row r="688" ht="18.75" customHeight="1">
      <c r="A688" s="173" t="n"/>
      <c r="B688" s="173" t="n"/>
      <c r="C688" s="173" t="n"/>
      <c r="D688" s="173" t="n"/>
      <c r="E688" s="173" t="n"/>
      <c r="F688" s="173" t="n"/>
      <c r="G688" s="173" t="n"/>
      <c r="H688" s="173" t="n"/>
      <c r="I688" s="173" t="n"/>
      <c r="J688" s="177">
        <f>SWITCH('CONFIGURAÇÃO'!$J$678,"Origem","TALENTO CE 4","Marcante","FREQUÊNCIA","Menor","FREQUÊNCIA","Arma","DADO","Escudo","PROTEÇÃO","Uniforme","PROTEÇÃO","Item comum","VOLUME","Ferramenta amaldiçoada","ESTIGMA","")</f>
        <v/>
      </c>
      <c r="K688" s="179" t="n"/>
      <c r="L688" s="181" t="n"/>
      <c r="M688" s="178" t="n"/>
      <c r="N688" s="178" t="n"/>
      <c r="O688" s="179" t="n"/>
      <c r="P688" s="173" t="n"/>
    </row>
    <row r="689" ht="18.75" customHeight="1">
      <c r="A689" s="173" t="n"/>
      <c r="B689" s="173" t="n"/>
      <c r="C689" s="173" t="n"/>
      <c r="D689" s="173" t="n"/>
      <c r="E689" s="173" t="n"/>
      <c r="F689" s="173" t="n"/>
      <c r="G689" s="173" t="n"/>
      <c r="H689" s="173" t="n"/>
      <c r="I689" s="173" t="n"/>
      <c r="J689" s="177">
        <f>SWITCH('CONFIGURAÇÃO'!$J$678,"Origem","","Marcante","","Menor","","Arma","FORÇA","Escudo","TETO DE DESTREZA","Uniforme","TETO DE DESTREZA","Item comum","PREÇO","Ferramenta amaldiçoada","DESGASTE","")</f>
        <v/>
      </c>
      <c r="K689" s="179" t="n"/>
      <c r="L689" s="181" t="n"/>
      <c r="M689" s="178" t="n"/>
      <c r="N689" s="178" t="n"/>
      <c r="O689" s="179" t="n"/>
      <c r="P689" s="173" t="n"/>
    </row>
    <row r="690" ht="18.75" customHeight="1">
      <c r="A690" s="173" t="n"/>
      <c r="B690" s="173" t="n"/>
      <c r="C690" s="173" t="n"/>
      <c r="D690" s="173" t="n"/>
      <c r="E690" s="173" t="n"/>
      <c r="F690" s="173" t="n"/>
      <c r="G690" s="173" t="n"/>
      <c r="H690" s="173" t="n"/>
      <c r="I690" s="173" t="n"/>
      <c r="J690" s="177">
        <f>SWITCH('CONFIGURAÇÃO'!$J$678,"Origem","","Marcante","","Menor","","Arma","VOLUME","Escudo","FORÇA","Uniforme","FORÇA","Item comum","","Ferramenta amaldiçoada","VOLUME","")</f>
        <v/>
      </c>
      <c r="K690" s="179" t="n"/>
      <c r="L690" s="181" t="n"/>
      <c r="M690" s="178" t="n"/>
      <c r="N690" s="178" t="n"/>
      <c r="O690" s="179" t="n"/>
      <c r="P690" s="173" t="n"/>
    </row>
    <row r="691" ht="18.75" customHeight="1">
      <c r="A691" s="173" t="n"/>
      <c r="B691" s="173" t="n"/>
      <c r="C691" s="173" t="n"/>
      <c r="D691" s="173" t="n"/>
      <c r="E691" s="173" t="n"/>
      <c r="F691" s="173" t="n"/>
      <c r="G691" s="173" t="n"/>
      <c r="H691" s="173" t="n"/>
      <c r="I691" s="173" t="n"/>
      <c r="J691" s="177">
        <f>SWITCH('CONFIGURAÇÃO'!$J$678,"Origem","","Marcante","","Menor","","Arma","ALCANCE","Escudo","VOLUME","Uniforme","VOLUME","Item comum","","Ferramenta amaldiçoada","PREÇO","")</f>
        <v/>
      </c>
      <c r="K691" s="179" t="n"/>
      <c r="L691" s="181" t="n"/>
      <c r="M691" s="178" t="n"/>
      <c r="N691" s="178" t="n"/>
      <c r="O691" s="179" t="n"/>
      <c r="P691" s="173" t="n"/>
    </row>
    <row r="692" ht="18.75" customHeight="1">
      <c r="A692" s="173" t="n"/>
      <c r="B692" s="173" t="n"/>
      <c r="C692" s="173" t="n"/>
      <c r="D692" s="173" t="n"/>
      <c r="E692" s="173" t="n"/>
      <c r="F692" s="173" t="n"/>
      <c r="G692" s="173" t="n"/>
      <c r="H692" s="173" t="n"/>
      <c r="I692" s="173" t="n"/>
      <c r="J692" s="177">
        <f>SWITCH('CONFIGURAÇÃO'!$J$678,"Origem","","Marcante","","Menor","","Arma","RECARGA","Escudo","PREÇO","Uniforme","PREÇO","Item comum","","Ferramenta amaldiçoada","","")</f>
        <v/>
      </c>
      <c r="K692" s="179" t="n"/>
      <c r="L692" s="181" t="n"/>
      <c r="M692" s="178" t="n"/>
      <c r="N692" s="178" t="n"/>
      <c r="O692" s="179" t="n"/>
      <c r="P692" s="173" t="n"/>
    </row>
    <row r="693" ht="18.75" customHeight="1">
      <c r="A693" s="173" t="n"/>
      <c r="B693" s="173" t="n"/>
      <c r="C693" s="173" t="n"/>
      <c r="D693" s="173" t="n"/>
      <c r="E693" s="173" t="n"/>
      <c r="F693" s="173" t="n"/>
      <c r="G693" s="173" t="n"/>
      <c r="H693" s="173" t="n"/>
      <c r="I693" s="173" t="n"/>
      <c r="J693" s="177">
        <f>SWITCH('CONFIGURAÇÃO'!$J$678,"Origem","","Marcante","","Menor","","Arma","PREÇO","Escudo","","Uniforme","","Item comum","","Ferramenta amaldiçoada","","")</f>
        <v/>
      </c>
      <c r="K693" s="179" t="n"/>
      <c r="L693" s="181" t="n"/>
      <c r="M693" s="178" t="n"/>
      <c r="N693" s="178" t="n"/>
      <c r="O693" s="179" t="n"/>
      <c r="P693" s="173" t="n"/>
    </row>
    <row r="694" ht="18.75" customHeight="1">
      <c r="A694" s="173" t="n"/>
      <c r="B694" s="173" t="n"/>
      <c r="C694" s="173" t="n"/>
      <c r="D694" s="173" t="n"/>
      <c r="E694" s="173" t="n"/>
      <c r="F694" s="173" t="n"/>
      <c r="G694" s="173" t="n"/>
      <c r="H694" s="173" t="n"/>
      <c r="I694" s="173" t="n"/>
      <c r="J694" s="177" t="inlineStr">
        <is>
          <t>EFEITO · DESCRIÇÃO</t>
        </is>
      </c>
      <c r="K694" s="178" t="n"/>
      <c r="L694" s="178" t="n"/>
      <c r="M694" s="178" t="n"/>
      <c r="N694" s="178" t="n"/>
      <c r="O694" s="179" t="n"/>
      <c r="P694" s="173" t="n"/>
    </row>
    <row r="695" ht="18.75" customHeight="1">
      <c r="A695" s="173" t="n"/>
      <c r="B695" s="173" t="n"/>
      <c r="C695" s="173" t="n"/>
      <c r="D695" s="173" t="n"/>
      <c r="E695" s="173" t="n"/>
      <c r="F695" s="173" t="n"/>
      <c r="G695" s="173" t="n"/>
      <c r="H695" s="173" t="n"/>
      <c r="I695" s="173" t="n"/>
      <c r="J695" s="183" t="n"/>
      <c r="K695" s="184" t="n"/>
      <c r="L695" s="184" t="n"/>
      <c r="M695" s="184" t="n"/>
      <c r="N695" s="184" t="n"/>
      <c r="O695" s="185" t="n"/>
      <c r="P695" s="173" t="n"/>
    </row>
    <row r="696" ht="18.75" customHeight="1">
      <c r="A696" s="173" t="n"/>
      <c r="B696" s="173" t="n"/>
      <c r="C696" s="173" t="n"/>
      <c r="D696" s="173" t="n"/>
      <c r="E696" s="173" t="n"/>
      <c r="F696" s="173" t="n"/>
      <c r="G696" s="173" t="n"/>
      <c r="H696" s="173" t="n"/>
      <c r="I696" s="173" t="n"/>
      <c r="J696" s="186" t="n"/>
      <c r="O696" s="187" t="n"/>
      <c r="P696" s="173" t="n"/>
    </row>
    <row r="697" ht="18.75" customHeight="1">
      <c r="A697" s="173" t="n"/>
      <c r="B697" s="173" t="n"/>
      <c r="C697" s="173" t="n"/>
      <c r="D697" s="173" t="n"/>
      <c r="E697" s="173" t="n"/>
      <c r="F697" s="173" t="n"/>
      <c r="G697" s="173" t="n"/>
      <c r="H697" s="173" t="n"/>
      <c r="I697" s="173" t="n"/>
      <c r="J697" s="186" t="n"/>
      <c r="O697" s="187" t="n"/>
      <c r="P697" s="173" t="n"/>
    </row>
    <row r="698" ht="18.75" customHeight="1">
      <c r="A698" s="173" t="n"/>
      <c r="B698" s="173" t="n"/>
      <c r="C698" s="173" t="n"/>
      <c r="D698" s="173" t="n"/>
      <c r="E698" s="173" t="n"/>
      <c r="F698" s="173" t="n"/>
      <c r="G698" s="173" t="n"/>
      <c r="H698" s="173" t="n"/>
      <c r="I698" s="173" t="n"/>
      <c r="J698" s="186" t="n"/>
      <c r="O698" s="187" t="n"/>
      <c r="P698" s="173" t="n"/>
    </row>
    <row r="699" ht="18.75" customHeight="1">
      <c r="A699" s="173" t="n"/>
      <c r="B699" s="173" t="n"/>
      <c r="C699" s="173" t="n"/>
      <c r="D699" s="173" t="n"/>
      <c r="E699" s="173" t="n"/>
      <c r="F699" s="173" t="n"/>
      <c r="G699" s="173" t="n"/>
      <c r="H699" s="173" t="n"/>
      <c r="I699" s="173" t="n"/>
      <c r="J699" s="188" t="n"/>
      <c r="K699" s="189" t="n"/>
      <c r="L699" s="189" t="n"/>
      <c r="M699" s="189" t="n"/>
      <c r="N699" s="189" t="n"/>
      <c r="O699" s="190" t="n"/>
      <c r="P699" s="173" t="n"/>
    </row>
    <row r="700" ht="18.75" customHeight="1">
      <c r="A700" s="173" t="n"/>
      <c r="B700" s="173" t="n"/>
      <c r="C700" s="173" t="n"/>
      <c r="D700" s="173" t="n"/>
      <c r="E700" s="173" t="n"/>
      <c r="F700" s="173" t="n"/>
      <c r="G700" s="173" t="n"/>
      <c r="H700" s="173" t="n"/>
      <c r="I700" s="173" t="n"/>
      <c r="J700" s="175">
        <f>IF('DADOS_CUSTOM'!$S$25="","Revise os valores ao trocar o tipo.","⚠ "&amp;'DADOS_CUSTOM'!$S$25)</f>
        <v/>
      </c>
      <c r="P700" s="173" t="n"/>
    </row>
    <row r="701" ht="18.75" customHeight="1">
      <c r="A701" s="173" t="n"/>
      <c r="B701" s="173" t="n"/>
      <c r="C701" s="173" t="n"/>
      <c r="D701" s="173" t="n"/>
      <c r="E701" s="173" t="n"/>
      <c r="F701" s="173" t="n"/>
      <c r="G701" s="173" t="n"/>
      <c r="H701" s="173" t="n"/>
      <c r="I701" s="173" t="n"/>
      <c r="P701" s="173" t="n"/>
    </row>
    <row r="702" ht="18.75" customHeight="1">
      <c r="A702" s="173" t="n"/>
      <c r="B702" s="173" t="n"/>
      <c r="C702" s="173" t="n"/>
      <c r="D702" s="173" t="n"/>
      <c r="E702" s="173" t="n"/>
      <c r="F702" s="173" t="n"/>
      <c r="G702" s="173" t="n"/>
      <c r="H702" s="173" t="n"/>
      <c r="I702" s="173" t="n"/>
      <c r="J702" s="173" t="n"/>
      <c r="K702" s="173" t="n"/>
      <c r="L702" s="173" t="n"/>
      <c r="M702" s="173" t="n"/>
      <c r="N702" s="173" t="n"/>
      <c r="O702" s="173" t="n"/>
      <c r="P702" s="173" t="n"/>
    </row>
    <row r="703" ht="18.75" customHeight="1">
      <c r="A703" s="173" t="n"/>
      <c r="B703" s="173" t="n"/>
      <c r="C703" s="173" t="n"/>
      <c r="D703" s="173" t="n"/>
      <c r="E703" s="173" t="n"/>
      <c r="F703" s="173" t="n"/>
      <c r="G703" s="173" t="n"/>
      <c r="H703" s="173" t="n"/>
      <c r="I703" s="173" t="n"/>
      <c r="J703" s="173" t="n"/>
      <c r="K703" s="173" t="n"/>
      <c r="L703" s="173" t="n"/>
      <c r="M703" s="173" t="n"/>
      <c r="N703" s="173" t="n"/>
      <c r="O703" s="173" t="n"/>
      <c r="P703" s="173" t="n"/>
    </row>
    <row r="704" ht="18.75" customHeight="1">
      <c r="A704" s="173" t="n"/>
      <c r="B704" s="173" t="n"/>
      <c r="C704" s="173" t="n"/>
      <c r="D704" s="173" t="n"/>
      <c r="E704" s="173" t="n"/>
      <c r="F704" s="173" t="n"/>
      <c r="G704" s="173" t="n"/>
      <c r="H704" s="173" t="n"/>
      <c r="I704" s="173" t="n"/>
      <c r="J704" s="173" t="n"/>
      <c r="K704" s="173" t="n"/>
      <c r="L704" s="173" t="n"/>
      <c r="M704" s="173" t="n"/>
      <c r="N704" s="173" t="n"/>
      <c r="O704" s="173" t="n"/>
      <c r="P704" s="173" t="n"/>
    </row>
    <row r="705" ht="18.75" customHeight="1">
      <c r="A705" s="173" t="n"/>
      <c r="B705" s="173" t="n"/>
      <c r="C705" s="173" t="n"/>
      <c r="D705" s="173" t="n"/>
      <c r="E705" s="173" t="n"/>
      <c r="F705" s="173" t="n"/>
      <c r="G705" s="173" t="n"/>
      <c r="H705" s="173" t="n"/>
      <c r="I705" s="173" t="n"/>
      <c r="J705" s="176" t="inlineStr">
        <is>
          <t>CARTÃO 25 · CUSTOM</t>
        </is>
      </c>
      <c r="P705" s="173" t="n"/>
    </row>
    <row r="706" ht="18.75" customHeight="1">
      <c r="A706" s="173" t="n"/>
      <c r="B706" s="173" t="n"/>
      <c r="C706" s="173" t="n"/>
      <c r="D706" s="173" t="n"/>
      <c r="E706" s="173" t="n"/>
      <c r="F706" s="173" t="n"/>
      <c r="G706" s="173" t="n"/>
      <c r="H706" s="173" t="n"/>
      <c r="I706" s="173" t="n"/>
      <c r="J706" s="177" t="inlineStr">
        <is>
          <t>TIPO</t>
        </is>
      </c>
      <c r="K706" s="178" t="n"/>
      <c r="L706" s="178" t="n"/>
      <c r="M706" s="179" t="n"/>
      <c r="N706" s="177" t="inlineStr">
        <is>
          <t>MESTRE VIU</t>
        </is>
      </c>
      <c r="O706" s="179" t="n"/>
      <c r="P706" s="173" t="n"/>
    </row>
    <row r="707" ht="18.75" customHeight="1">
      <c r="A707" s="173" t="n"/>
      <c r="B707" s="173" t="n"/>
      <c r="C707" s="173" t="n"/>
      <c r="D707" s="173" t="n"/>
      <c r="E707" s="173" t="n"/>
      <c r="F707" s="173" t="n"/>
      <c r="G707" s="173" t="n"/>
      <c r="H707" s="173" t="n"/>
      <c r="I707" s="173" t="n"/>
      <c r="J707" s="181" t="n"/>
      <c r="K707" s="178" t="n"/>
      <c r="L707" s="178" t="n"/>
      <c r="M707" s="179" t="n"/>
      <c r="N707" s="180" t="b">
        <v>0</v>
      </c>
      <c r="O707" s="179" t="n"/>
      <c r="P707" s="173" t="n"/>
    </row>
    <row r="708" ht="18.75" customHeight="1">
      <c r="A708" s="173" t="n"/>
      <c r="B708" s="173" t="n"/>
      <c r="C708" s="173" t="n"/>
      <c r="D708" s="173" t="n"/>
      <c r="E708" s="173" t="n"/>
      <c r="F708" s="173" t="n"/>
      <c r="G708" s="173" t="n"/>
      <c r="H708" s="173" t="n"/>
      <c r="I708" s="173" t="n"/>
      <c r="J708" s="177" t="inlineStr">
        <is>
          <t>NOME</t>
        </is>
      </c>
      <c r="K708" s="178" t="n"/>
      <c r="L708" s="178" t="n"/>
      <c r="M708" s="178" t="n"/>
      <c r="N708" s="178" t="n"/>
      <c r="O708" s="179" t="n"/>
      <c r="P708" s="173" t="n"/>
    </row>
    <row r="709" ht="18.75" customHeight="1">
      <c r="A709" s="173" t="n"/>
      <c r="B709" s="173" t="n"/>
      <c r="C709" s="173" t="n"/>
      <c r="D709" s="173" t="n"/>
      <c r="E709" s="173" t="n"/>
      <c r="F709" s="173" t="n"/>
      <c r="G709" s="173" t="n"/>
      <c r="H709" s="173" t="n"/>
      <c r="I709" s="173" t="n"/>
      <c r="J709" s="181" t="n"/>
      <c r="K709" s="178" t="n"/>
      <c r="L709" s="178" t="n"/>
      <c r="M709" s="178" t="n"/>
      <c r="N709" s="178" t="n"/>
      <c r="O709" s="179" t="n"/>
      <c r="P709" s="173" t="n"/>
    </row>
    <row r="710" ht="18.75" customHeight="1">
      <c r="A710" s="173" t="n"/>
      <c r="B710" s="173" t="n"/>
      <c r="C710" s="173" t="n"/>
      <c r="D710" s="173" t="n"/>
      <c r="E710" s="173" t="n"/>
      <c r="F710" s="173" t="n"/>
      <c r="G710" s="173" t="n"/>
      <c r="H710" s="173" t="n"/>
      <c r="I710" s="173" t="n"/>
      <c r="J710" s="177">
        <f>SWITCH('CONFIGURAÇÃO'!$J$707,"Origem","PERÍCIA 1","Marcante","ORIGEM","Menor","ORIGEM","Arma","CATEGORIA","Escudo","","Uniforme","GRAU MÍNIMO","Item comum","","Ferramenta amaldiçoada","BASE","")</f>
        <v/>
      </c>
      <c r="K710" s="179" t="n"/>
      <c r="L710" s="181" t="n"/>
      <c r="M710" s="178" t="n"/>
      <c r="N710" s="178" t="n"/>
      <c r="O710" s="179" t="n"/>
      <c r="P710" s="173" t="n"/>
    </row>
    <row r="711" ht="18.75" customHeight="1">
      <c r="A711" s="173" t="n"/>
      <c r="B711" s="173" t="n"/>
      <c r="C711" s="173" t="n"/>
      <c r="D711" s="173" t="n"/>
      <c r="E711" s="173" t="n"/>
      <c r="F711" s="173" t="n"/>
      <c r="G711" s="173" t="n"/>
      <c r="H711" s="173" t="n"/>
      <c r="I711" s="173" t="n"/>
      <c r="J711" s="177">
        <f>SWITCH('CONFIGURAÇÃO'!$J$707,"Origem","PERÍCIA 2","Marcante","","Menor","EXIGE MARCANTE","Arma","MÃO","Escudo","","Uniforme","","Item comum","","Ferramenta amaldiçoada","GRAU","")</f>
        <v/>
      </c>
      <c r="K711" s="179" t="n"/>
      <c r="L711" s="181" t="n"/>
      <c r="M711" s="178" t="n"/>
      <c r="N711" s="178" t="n"/>
      <c r="O711" s="179" t="n"/>
      <c r="P711" s="173" t="n"/>
    </row>
    <row r="712" ht="18.75" customHeight="1">
      <c r="A712" s="173" t="n"/>
      <c r="B712" s="173" t="n"/>
      <c r="C712" s="173" t="n"/>
      <c r="D712" s="173" t="n"/>
      <c r="E712" s="173" t="n"/>
      <c r="F712" s="173" t="n"/>
      <c r="G712" s="173" t="n"/>
      <c r="H712" s="173" t="n"/>
      <c r="I712" s="173" t="n"/>
      <c r="J712" s="177">
        <f>SWITCH('CONFIGURAÇÃO'!$J$707,"Origem","PERÍCIA 3","Marcante","","Menor","","Arma","TIPO DE DANO","Escudo","","Uniforme","","Item comum","","Ferramenta amaldiçoada","","")</f>
        <v/>
      </c>
      <c r="K712" s="179" t="n"/>
      <c r="L712" s="181" t="n"/>
      <c r="M712" s="178" t="n"/>
      <c r="N712" s="178" t="n"/>
      <c r="O712" s="179" t="n"/>
      <c r="P712" s="173" t="n"/>
    </row>
    <row r="713" ht="18.75" customHeight="1">
      <c r="A713" s="173" t="n"/>
      <c r="B713" s="173" t="n"/>
      <c r="C713" s="173" t="n"/>
      <c r="D713" s="173" t="n"/>
      <c r="E713" s="173" t="n"/>
      <c r="F713" s="173" t="n"/>
      <c r="G713" s="173" t="n"/>
      <c r="H713" s="173" t="n"/>
      <c r="I713" s="173" t="n"/>
      <c r="J713" s="177">
        <f>SWITCH('CONFIGURAÇÃO'!$J$707,"Origem","PERÍCIA 4","Marcante","","Menor","","Arma","PROPRIEDADE 1","Escudo","","Uniforme","","Item comum","","Ferramenta amaldiçoada","","")</f>
        <v/>
      </c>
      <c r="K713" s="179" t="n"/>
      <c r="L713" s="181" t="n"/>
      <c r="M713" s="178" t="n"/>
      <c r="N713" s="178" t="n"/>
      <c r="O713" s="179" t="n"/>
      <c r="P713" s="173" t="n"/>
    </row>
    <row r="714" ht="18.75" customHeight="1">
      <c r="A714" s="173" t="n"/>
      <c r="B714" s="173" t="n"/>
      <c r="C714" s="173" t="n"/>
      <c r="D714" s="173" t="n"/>
      <c r="E714" s="173" t="n"/>
      <c r="F714" s="173" t="n"/>
      <c r="G714" s="173" t="n"/>
      <c r="H714" s="173" t="n"/>
      <c r="I714" s="173" t="n"/>
      <c r="J714" s="177">
        <f>SWITCH('CONFIGURAÇÃO'!$J$707,"Origem","ROTA","Marcante","","Menor","","Arma","PROPRIEDADE 2","Escudo","","Uniforme","","Item comum","","Ferramenta amaldiçoada","","")</f>
        <v/>
      </c>
      <c r="K714" s="179" t="n"/>
      <c r="L714" s="181" t="n"/>
      <c r="M714" s="178" t="n"/>
      <c r="N714" s="178" t="n"/>
      <c r="O714" s="179" t="n"/>
      <c r="P714" s="173" t="n"/>
    </row>
    <row r="715" ht="18.75" customHeight="1">
      <c r="A715" s="173" t="n"/>
      <c r="B715" s="173" t="n"/>
      <c r="C715" s="173" t="n"/>
      <c r="D715" s="173" t="n"/>
      <c r="E715" s="173" t="n"/>
      <c r="F715" s="173" t="n"/>
      <c r="G715" s="173" t="n"/>
      <c r="H715" s="173" t="n"/>
      <c r="I715" s="173" t="n"/>
      <c r="J715" s="177">
        <f>SWITCH('CONFIGURAÇÃO'!$J$707,"Origem","BASE DO LIVRO","Marcante","","Menor","","Arma","PROPRIEDADE 3","Escudo","","Uniforme","","Item comum","","Ferramenta amaldiçoada","","")</f>
        <v/>
      </c>
      <c r="K715" s="179" t="n"/>
      <c r="L715" s="181" t="n"/>
      <c r="M715" s="178" t="n"/>
      <c r="N715" s="178" t="n"/>
      <c r="O715" s="179" t="n"/>
      <c r="P715" s="173" t="n"/>
    </row>
    <row r="716" ht="18.75" customHeight="1">
      <c r="A716" s="173" t="n"/>
      <c r="B716" s="173" t="n"/>
      <c r="C716" s="173" t="n"/>
      <c r="D716" s="173" t="n"/>
      <c r="E716" s="173" t="n"/>
      <c r="F716" s="173" t="n"/>
      <c r="G716" s="173" t="n"/>
      <c r="H716" s="173" t="n"/>
      <c r="I716" s="173" t="n"/>
      <c r="J716" s="177">
        <f>SWITCH('CONFIGURAÇÃO'!$J$707,"Origem","OFÍCIO","Marcante","","Menor","","Arma","PROPRIEDADE 4","Escudo","","Uniforme","","Item comum","","Ferramenta amaldiçoada","","")</f>
        <v/>
      </c>
      <c r="K716" s="179" t="n"/>
      <c r="L716" s="181" t="n"/>
      <c r="M716" s="178" t="n"/>
      <c r="N716" s="178" t="n"/>
      <c r="O716" s="179" t="n"/>
      <c r="P716" s="173" t="n"/>
    </row>
    <row r="717" ht="18.75" customHeight="1">
      <c r="A717" s="173" t="n"/>
      <c r="B717" s="173" t="n"/>
      <c r="C717" s="173" t="n"/>
      <c r="D717" s="173" t="n"/>
      <c r="E717" s="173" t="n"/>
      <c r="F717" s="173" t="n"/>
      <c r="G717" s="173" t="n"/>
      <c r="H717" s="173" t="n"/>
      <c r="I717" s="173" t="n"/>
      <c r="J717" s="177">
        <f>SWITCH('CONFIGURAÇÃO'!$J$707,"Origem","TALENTO CE 4","Marcante","FREQUÊNCIA","Menor","FREQUÊNCIA","Arma","DADO","Escudo","PROTEÇÃO","Uniforme","PROTEÇÃO","Item comum","VOLUME","Ferramenta amaldiçoada","ESTIGMA","")</f>
        <v/>
      </c>
      <c r="K717" s="179" t="n"/>
      <c r="L717" s="181" t="n"/>
      <c r="M717" s="178" t="n"/>
      <c r="N717" s="178" t="n"/>
      <c r="O717" s="179" t="n"/>
      <c r="P717" s="173" t="n"/>
    </row>
    <row r="718" ht="18.75" customHeight="1">
      <c r="A718" s="173" t="n"/>
      <c r="B718" s="173" t="n"/>
      <c r="C718" s="173" t="n"/>
      <c r="D718" s="173" t="n"/>
      <c r="E718" s="173" t="n"/>
      <c r="F718" s="173" t="n"/>
      <c r="G718" s="173" t="n"/>
      <c r="H718" s="173" t="n"/>
      <c r="I718" s="173" t="n"/>
      <c r="J718" s="177">
        <f>SWITCH('CONFIGURAÇÃO'!$J$707,"Origem","","Marcante","","Menor","","Arma","FORÇA","Escudo","TETO DE DESTREZA","Uniforme","TETO DE DESTREZA","Item comum","PREÇO","Ferramenta amaldiçoada","DESGASTE","")</f>
        <v/>
      </c>
      <c r="K718" s="179" t="n"/>
      <c r="L718" s="181" t="n"/>
      <c r="M718" s="178" t="n"/>
      <c r="N718" s="178" t="n"/>
      <c r="O718" s="179" t="n"/>
      <c r="P718" s="173" t="n"/>
    </row>
    <row r="719" ht="18.75" customHeight="1">
      <c r="A719" s="173" t="n"/>
      <c r="B719" s="173" t="n"/>
      <c r="C719" s="173" t="n"/>
      <c r="D719" s="173" t="n"/>
      <c r="E719" s="173" t="n"/>
      <c r="F719" s="173" t="n"/>
      <c r="G719" s="173" t="n"/>
      <c r="H719" s="173" t="n"/>
      <c r="I719" s="173" t="n"/>
      <c r="J719" s="177">
        <f>SWITCH('CONFIGURAÇÃO'!$J$707,"Origem","","Marcante","","Menor","","Arma","VOLUME","Escudo","FORÇA","Uniforme","FORÇA","Item comum","","Ferramenta amaldiçoada","VOLUME","")</f>
        <v/>
      </c>
      <c r="K719" s="179" t="n"/>
      <c r="L719" s="181" t="n"/>
      <c r="M719" s="178" t="n"/>
      <c r="N719" s="178" t="n"/>
      <c r="O719" s="179" t="n"/>
      <c r="P719" s="173" t="n"/>
    </row>
    <row r="720" ht="18.75" customHeight="1">
      <c r="A720" s="173" t="n"/>
      <c r="B720" s="173" t="n"/>
      <c r="C720" s="173" t="n"/>
      <c r="D720" s="173" t="n"/>
      <c r="E720" s="173" t="n"/>
      <c r="F720" s="173" t="n"/>
      <c r="G720" s="173" t="n"/>
      <c r="H720" s="173" t="n"/>
      <c r="I720" s="173" t="n"/>
      <c r="J720" s="177">
        <f>SWITCH('CONFIGURAÇÃO'!$J$707,"Origem","","Marcante","","Menor","","Arma","ALCANCE","Escudo","VOLUME","Uniforme","VOLUME","Item comum","","Ferramenta amaldiçoada","PREÇO","")</f>
        <v/>
      </c>
      <c r="K720" s="179" t="n"/>
      <c r="L720" s="181" t="n"/>
      <c r="M720" s="178" t="n"/>
      <c r="N720" s="178" t="n"/>
      <c r="O720" s="179" t="n"/>
      <c r="P720" s="173" t="n"/>
    </row>
    <row r="721" ht="18.75" customHeight="1">
      <c r="A721" s="173" t="n"/>
      <c r="B721" s="173" t="n"/>
      <c r="C721" s="173" t="n"/>
      <c r="D721" s="173" t="n"/>
      <c r="E721" s="173" t="n"/>
      <c r="F721" s="173" t="n"/>
      <c r="G721" s="173" t="n"/>
      <c r="H721" s="173" t="n"/>
      <c r="I721" s="173" t="n"/>
      <c r="J721" s="177">
        <f>SWITCH('CONFIGURAÇÃO'!$J$707,"Origem","","Marcante","","Menor","","Arma","RECARGA","Escudo","PREÇO","Uniforme","PREÇO","Item comum","","Ferramenta amaldiçoada","","")</f>
        <v/>
      </c>
      <c r="K721" s="179" t="n"/>
      <c r="L721" s="181" t="n"/>
      <c r="M721" s="178" t="n"/>
      <c r="N721" s="178" t="n"/>
      <c r="O721" s="179" t="n"/>
      <c r="P721" s="173" t="n"/>
    </row>
    <row r="722" ht="18.75" customHeight="1">
      <c r="A722" s="173" t="n"/>
      <c r="B722" s="173" t="n"/>
      <c r="C722" s="173" t="n"/>
      <c r="D722" s="173" t="n"/>
      <c r="E722" s="173" t="n"/>
      <c r="F722" s="173" t="n"/>
      <c r="G722" s="173" t="n"/>
      <c r="H722" s="173" t="n"/>
      <c r="I722" s="173" t="n"/>
      <c r="J722" s="177">
        <f>SWITCH('CONFIGURAÇÃO'!$J$707,"Origem","","Marcante","","Menor","","Arma","PREÇO","Escudo","","Uniforme","","Item comum","","Ferramenta amaldiçoada","","")</f>
        <v/>
      </c>
      <c r="K722" s="179" t="n"/>
      <c r="L722" s="181" t="n"/>
      <c r="M722" s="178" t="n"/>
      <c r="N722" s="178" t="n"/>
      <c r="O722" s="179" t="n"/>
      <c r="P722" s="173" t="n"/>
    </row>
    <row r="723" ht="18.75" customHeight="1">
      <c r="A723" s="173" t="n"/>
      <c r="B723" s="173" t="n"/>
      <c r="C723" s="173" t="n"/>
      <c r="D723" s="173" t="n"/>
      <c r="E723" s="173" t="n"/>
      <c r="F723" s="173" t="n"/>
      <c r="G723" s="173" t="n"/>
      <c r="H723" s="173" t="n"/>
      <c r="I723" s="173" t="n"/>
      <c r="J723" s="177" t="inlineStr">
        <is>
          <t>EFEITO · DESCRIÇÃO</t>
        </is>
      </c>
      <c r="K723" s="178" t="n"/>
      <c r="L723" s="178" t="n"/>
      <c r="M723" s="178" t="n"/>
      <c r="N723" s="178" t="n"/>
      <c r="O723" s="179" t="n"/>
      <c r="P723" s="173" t="n"/>
    </row>
    <row r="724" ht="18.75" customHeight="1">
      <c r="A724" s="173" t="n"/>
      <c r="B724" s="173" t="n"/>
      <c r="C724" s="173" t="n"/>
      <c r="D724" s="173" t="n"/>
      <c r="E724" s="173" t="n"/>
      <c r="F724" s="173" t="n"/>
      <c r="G724" s="173" t="n"/>
      <c r="H724" s="173" t="n"/>
      <c r="I724" s="173" t="n"/>
      <c r="J724" s="183" t="n"/>
      <c r="K724" s="184" t="n"/>
      <c r="L724" s="184" t="n"/>
      <c r="M724" s="184" t="n"/>
      <c r="N724" s="184" t="n"/>
      <c r="O724" s="185" t="n"/>
      <c r="P724" s="173" t="n"/>
    </row>
    <row r="725" ht="18.75" customHeight="1">
      <c r="A725" s="173" t="n"/>
      <c r="B725" s="173" t="n"/>
      <c r="C725" s="173" t="n"/>
      <c r="D725" s="173" t="n"/>
      <c r="E725" s="173" t="n"/>
      <c r="F725" s="173" t="n"/>
      <c r="G725" s="173" t="n"/>
      <c r="H725" s="173" t="n"/>
      <c r="I725" s="173" t="n"/>
      <c r="J725" s="186" t="n"/>
      <c r="O725" s="187" t="n"/>
      <c r="P725" s="173" t="n"/>
    </row>
    <row r="726" ht="18.75" customHeight="1">
      <c r="A726" s="173" t="n"/>
      <c r="B726" s="173" t="n"/>
      <c r="C726" s="173" t="n"/>
      <c r="D726" s="173" t="n"/>
      <c r="E726" s="173" t="n"/>
      <c r="F726" s="173" t="n"/>
      <c r="G726" s="173" t="n"/>
      <c r="H726" s="173" t="n"/>
      <c r="I726" s="173" t="n"/>
      <c r="J726" s="186" t="n"/>
      <c r="O726" s="187" t="n"/>
      <c r="P726" s="173" t="n"/>
    </row>
    <row r="727" ht="18.75" customHeight="1">
      <c r="A727" s="173" t="n"/>
      <c r="B727" s="173" t="n"/>
      <c r="C727" s="173" t="n"/>
      <c r="D727" s="173" t="n"/>
      <c r="E727" s="173" t="n"/>
      <c r="F727" s="173" t="n"/>
      <c r="G727" s="173" t="n"/>
      <c r="H727" s="173" t="n"/>
      <c r="I727" s="173" t="n"/>
      <c r="J727" s="186" t="n"/>
      <c r="O727" s="187" t="n"/>
      <c r="P727" s="173" t="n"/>
    </row>
    <row r="728" ht="18.75" customHeight="1">
      <c r="A728" s="173" t="n"/>
      <c r="B728" s="173" t="n"/>
      <c r="C728" s="173" t="n"/>
      <c r="D728" s="173" t="n"/>
      <c r="E728" s="173" t="n"/>
      <c r="F728" s="173" t="n"/>
      <c r="G728" s="173" t="n"/>
      <c r="H728" s="173" t="n"/>
      <c r="I728" s="173" t="n"/>
      <c r="J728" s="188" t="n"/>
      <c r="K728" s="189" t="n"/>
      <c r="L728" s="189" t="n"/>
      <c r="M728" s="189" t="n"/>
      <c r="N728" s="189" t="n"/>
      <c r="O728" s="190" t="n"/>
      <c r="P728" s="173" t="n"/>
    </row>
    <row r="729" ht="18.75" customHeight="1">
      <c r="A729" s="173" t="n"/>
      <c r="B729" s="173" t="n"/>
      <c r="C729" s="173" t="n"/>
      <c r="D729" s="173" t="n"/>
      <c r="E729" s="173" t="n"/>
      <c r="F729" s="173" t="n"/>
      <c r="G729" s="173" t="n"/>
      <c r="H729" s="173" t="n"/>
      <c r="I729" s="173" t="n"/>
      <c r="J729" s="175">
        <f>IF('DADOS_CUSTOM'!$S$26="","Revise os valores ao trocar o tipo.","⚠ "&amp;'DADOS_CUSTOM'!$S$26)</f>
        <v/>
      </c>
      <c r="P729" s="173" t="n"/>
    </row>
    <row r="730" ht="18.75" customHeight="1">
      <c r="A730" s="173" t="n"/>
      <c r="B730" s="173" t="n"/>
      <c r="C730" s="173" t="n"/>
      <c r="D730" s="173" t="n"/>
      <c r="E730" s="173" t="n"/>
      <c r="F730" s="173" t="n"/>
      <c r="G730" s="173" t="n"/>
      <c r="H730" s="173" t="n"/>
      <c r="I730" s="173" t="n"/>
      <c r="P730" s="173" t="n"/>
    </row>
    <row r="733">
      <c r="A733" s="173" t="n"/>
      <c r="B733" s="173" t="n"/>
      <c r="C733" s="173" t="n"/>
      <c r="D733" s="173" t="n"/>
      <c r="E733" s="173" t="n"/>
      <c r="F733" s="173" t="n"/>
      <c r="G733" s="173" t="n"/>
      <c r="H733" s="173" t="n"/>
      <c r="I733" s="173" t="n"/>
      <c r="J733" s="173" t="n"/>
      <c r="K733" s="173" t="n"/>
      <c r="L733" s="173" t="n"/>
      <c r="M733" s="173" t="n"/>
      <c r="N733" s="173" t="n"/>
      <c r="O733" s="173" t="n"/>
      <c r="P733" s="173" t="n"/>
    </row>
    <row r="734">
      <c r="A734" s="173" t="n"/>
      <c r="B734" s="173" t="n"/>
      <c r="C734" s="173" t="n"/>
      <c r="D734" s="173" t="n"/>
      <c r="E734" s="173" t="n"/>
      <c r="F734" s="173" t="n"/>
      <c r="G734" s="173" t="n"/>
      <c r="H734" s="173" t="n"/>
      <c r="I734" s="173" t="n"/>
      <c r="J734" s="173" t="n"/>
      <c r="K734" s="173" t="n"/>
      <c r="L734" s="173" t="n"/>
      <c r="M734" s="173" t="n"/>
      <c r="N734" s="173" t="n"/>
      <c r="O734" s="173" t="n"/>
      <c r="P734" s="173" t="n"/>
    </row>
    <row r="735">
      <c r="A735" s="173" t="n"/>
      <c r="B735" s="173" t="n"/>
      <c r="C735" s="173" t="n"/>
      <c r="D735" s="173" t="n"/>
      <c r="E735" s="173" t="n"/>
      <c r="F735" s="173" t="n"/>
      <c r="G735" s="173" t="n"/>
      <c r="H735" s="173" t="n"/>
      <c r="I735" s="173" t="n"/>
      <c r="J735" s="173" t="n"/>
      <c r="K735" s="173" t="n"/>
      <c r="L735" s="173" t="n"/>
      <c r="M735" s="173" t="n"/>
      <c r="N735" s="173" t="n"/>
      <c r="O735" s="173" t="n"/>
      <c r="P735" s="173" t="n"/>
    </row>
    <row r="736">
      <c r="A736" s="173" t="n"/>
      <c r="B736" s="173" t="n"/>
      <c r="C736" s="173" t="n"/>
      <c r="D736" s="173" t="n"/>
      <c r="E736" s="173" t="n"/>
      <c r="F736" s="173" t="n"/>
      <c r="G736" s="173" t="n"/>
      <c r="H736" s="173" t="n"/>
      <c r="I736" s="173" t="n"/>
      <c r="J736" s="173" t="n"/>
      <c r="K736" s="173" t="n"/>
      <c r="L736" s="173" t="n"/>
      <c r="M736" s="173" t="n"/>
      <c r="N736" s="173" t="n"/>
      <c r="O736" s="173" t="n"/>
      <c r="P736" s="173" t="n"/>
    </row>
    <row r="737" ht="18.75" customHeight="1">
      <c r="A737" s="173" t="n"/>
      <c r="B737" s="176" t="inlineStr">
        <is>
          <t>CAMINHO · CUSTOM</t>
        </is>
      </c>
      <c r="H737" s="173" t="n"/>
      <c r="I737" s="173" t="n"/>
      <c r="J737" s="176" t="inlineStr">
        <is>
          <t>TRILHA · CUSTOM</t>
        </is>
      </c>
      <c r="P737" s="173" t="n"/>
    </row>
    <row r="738" ht="18.75" customHeight="1">
      <c r="A738" s="173" t="n"/>
      <c r="B738" s="177" t="inlineStr">
        <is>
          <t>TIPO</t>
        </is>
      </c>
      <c r="C738" s="178" t="n"/>
      <c r="D738" s="178" t="n"/>
      <c r="E738" s="179" t="n"/>
      <c r="F738" s="177" t="inlineStr">
        <is>
          <t>MESTRE VIU</t>
        </is>
      </c>
      <c r="G738" s="179" t="n"/>
      <c r="H738" s="173" t="n"/>
      <c r="I738" s="173" t="n"/>
      <c r="J738" s="177" t="inlineStr">
        <is>
          <t>TIPO</t>
        </is>
      </c>
      <c r="K738" s="178" t="n"/>
      <c r="L738" s="178" t="n"/>
      <c r="M738" s="179" t="n"/>
      <c r="N738" s="177" t="inlineStr">
        <is>
          <t>MESTRE VIU</t>
        </is>
      </c>
      <c r="O738" s="179" t="n"/>
      <c r="P738" s="173" t="n"/>
    </row>
    <row r="739" ht="18.75" customHeight="1">
      <c r="A739" s="173" t="n"/>
      <c r="B739" s="181" t="inlineStr">
        <is>
          <t>Caminho</t>
        </is>
      </c>
      <c r="C739" s="178" t="n"/>
      <c r="D739" s="178" t="n"/>
      <c r="E739" s="179" t="n"/>
      <c r="F739" s="180" t="b">
        <v>0</v>
      </c>
      <c r="G739" s="179" t="n"/>
      <c r="H739" s="173" t="n"/>
      <c r="I739" s="173" t="n"/>
      <c r="J739" s="181" t="inlineStr">
        <is>
          <t>Trilha</t>
        </is>
      </c>
      <c r="K739" s="178" t="n"/>
      <c r="L739" s="178" t="n"/>
      <c r="M739" s="179" t="n"/>
      <c r="N739" s="180" t="b">
        <v>0</v>
      </c>
      <c r="O739" s="179" t="n"/>
      <c r="P739" s="173" t="n"/>
    </row>
    <row r="740" ht="18.75" customHeight="1">
      <c r="A740" s="173" t="n"/>
      <c r="B740" s="177" t="inlineStr">
        <is>
          <t>NOME</t>
        </is>
      </c>
      <c r="C740" s="178" t="n"/>
      <c r="D740" s="178" t="n"/>
      <c r="E740" s="178" t="n"/>
      <c r="F740" s="178" t="n"/>
      <c r="G740" s="179" t="n"/>
      <c r="H740" s="173" t="n"/>
      <c r="I740" s="173" t="n"/>
      <c r="J740" s="177" t="inlineStr">
        <is>
          <t>NOME</t>
        </is>
      </c>
      <c r="K740" s="178" t="n"/>
      <c r="L740" s="178" t="n"/>
      <c r="M740" s="178" t="n"/>
      <c r="N740" s="178" t="n"/>
      <c r="O740" s="179" t="n"/>
      <c r="P740" s="173" t="n"/>
    </row>
    <row r="741" ht="18.75" customHeight="1">
      <c r="A741" s="173" t="n"/>
      <c r="B741" s="181" t="n"/>
      <c r="C741" s="178" t="n"/>
      <c r="D741" s="178" t="n"/>
      <c r="E741" s="178" t="n"/>
      <c r="F741" s="178" t="n"/>
      <c r="G741" s="179" t="n"/>
      <c r="H741" s="173" t="n"/>
      <c r="I741" s="173" t="n"/>
      <c r="J741" s="181" t="n"/>
      <c r="K741" s="178" t="n"/>
      <c r="L741" s="178" t="n"/>
      <c r="M741" s="178" t="n"/>
      <c r="N741" s="178" t="n"/>
      <c r="O741" s="179" t="n"/>
      <c r="P741" s="173" t="n"/>
    </row>
    <row r="742" ht="18.75" customHeight="1">
      <c r="A742" s="173" t="n"/>
      <c r="B742" s="177" t="inlineStr">
        <is>
          <t>VIDA INICIAL</t>
        </is>
      </c>
      <c r="C742" s="178" t="n"/>
      <c r="D742" s="179" t="n"/>
      <c r="E742" s="181" t="n"/>
      <c r="F742" s="178" t="n"/>
      <c r="G742" s="179" t="n"/>
      <c r="H742" s="173" t="n"/>
      <c r="I742" s="173" t="n"/>
      <c r="J742" s="177" t="inlineStr">
        <is>
          <t>CAMINHO</t>
        </is>
      </c>
      <c r="K742" s="178" t="n"/>
      <c r="L742" s="179" t="n"/>
      <c r="M742" s="181" t="n"/>
      <c r="N742" s="178" t="n"/>
      <c r="O742" s="179" t="n"/>
      <c r="P742" s="173" t="n"/>
    </row>
    <row r="743" ht="18.75" customHeight="1">
      <c r="A743" s="173" t="n"/>
      <c r="B743" s="177" t="inlineStr">
        <is>
          <t>VIDA POR NÍVEL</t>
        </is>
      </c>
      <c r="C743" s="178" t="n"/>
      <c r="D743" s="179" t="n"/>
      <c r="E743" s="181" t="n"/>
      <c r="F743" s="178" t="n"/>
      <c r="G743" s="179" t="n"/>
      <c r="H743" s="173" t="n"/>
      <c r="I743" s="173" t="n"/>
      <c r="J743" s="177" t="inlineStr">
        <is>
          <t>BASE DO LIVRO</t>
        </is>
      </c>
      <c r="K743" s="178" t="n"/>
      <c r="L743" s="179" t="n"/>
      <c r="M743" s="181" t="inlineStr">
        <is>
          <t>Nenhuma</t>
        </is>
      </c>
      <c r="N743" s="178" t="n"/>
      <c r="O743" s="179" t="n"/>
      <c r="P743" s="173" t="n"/>
    </row>
    <row r="744" ht="18.75" customHeight="1">
      <c r="A744" s="173" t="n"/>
      <c r="B744" s="177" t="inlineStr">
        <is>
          <t>DADO DE VIDA</t>
        </is>
      </c>
      <c r="C744" s="178" t="n"/>
      <c r="D744" s="179" t="n"/>
      <c r="E744" s="181" t="n"/>
      <c r="F744" s="178" t="n"/>
      <c r="G744" s="179" t="n"/>
      <c r="H744" s="173" t="n"/>
      <c r="I744" s="173" t="n"/>
      <c r="J744" s="173" t="n"/>
      <c r="K744" s="173" t="n"/>
      <c r="L744" s="173" t="n"/>
      <c r="M744" s="173" t="n"/>
      <c r="N744" s="173" t="n"/>
      <c r="O744" s="173" t="n"/>
      <c r="P744" s="173" t="n"/>
    </row>
    <row r="745" ht="18.75" customHeight="1">
      <c r="A745" s="173" t="n"/>
      <c r="B745" s="177" t="inlineStr">
        <is>
          <t>PE POR NÍVEL</t>
        </is>
      </c>
      <c r="C745" s="178" t="n"/>
      <c r="D745" s="179" t="n"/>
      <c r="E745" s="181" t="n"/>
      <c r="F745" s="178" t="n"/>
      <c r="G745" s="179" t="n"/>
      <c r="H745" s="173" t="n"/>
      <c r="I745" s="173" t="n"/>
      <c r="J745" s="173" t="n"/>
      <c r="K745" s="173" t="n"/>
      <c r="L745" s="173" t="n"/>
      <c r="M745" s="173" t="n"/>
      <c r="N745" s="173" t="n"/>
      <c r="O745" s="173" t="n"/>
      <c r="P745" s="173" t="n"/>
    </row>
    <row r="746" ht="18.75" customHeight="1">
      <c r="A746" s="173" t="n"/>
      <c r="B746" s="177" t="inlineStr">
        <is>
          <t>ATRIBUTO NATURAL 1</t>
        </is>
      </c>
      <c r="C746" s="178" t="n"/>
      <c r="D746" s="179" t="n"/>
      <c r="E746" s="181" t="n"/>
      <c r="F746" s="178" t="n"/>
      <c r="G746" s="179" t="n"/>
      <c r="H746" s="173" t="n"/>
      <c r="I746" s="173" t="n"/>
      <c r="J746" s="173" t="n"/>
      <c r="K746" s="173" t="n"/>
      <c r="L746" s="173" t="n"/>
      <c r="M746" s="173" t="n"/>
      <c r="N746" s="173" t="n"/>
      <c r="O746" s="173" t="n"/>
      <c r="P746" s="173" t="n"/>
    </row>
    <row r="747" ht="18.75" customHeight="1">
      <c r="A747" s="173" t="n"/>
      <c r="B747" s="177" t="inlineStr">
        <is>
          <t>ATRIBUTO NATURAL 2</t>
        </is>
      </c>
      <c r="C747" s="178" t="n"/>
      <c r="D747" s="179" t="n"/>
      <c r="E747" s="181" t="n"/>
      <c r="F747" s="178" t="n"/>
      <c r="G747" s="179" t="n"/>
      <c r="H747" s="173" t="n"/>
      <c r="I747" s="173" t="n"/>
      <c r="J747" s="173" t="n"/>
      <c r="K747" s="173" t="n"/>
      <c r="L747" s="173" t="n"/>
      <c r="M747" s="173" t="n"/>
      <c r="N747" s="173" t="n"/>
      <c r="O747" s="173" t="n"/>
      <c r="P747" s="173" t="n"/>
    </row>
    <row r="748" ht="18.75" customHeight="1">
      <c r="A748" s="173" t="n"/>
      <c r="B748" s="177" t="inlineStr">
        <is>
          <t>PERÍCIA FIXA 1</t>
        </is>
      </c>
      <c r="C748" s="178" t="n"/>
      <c r="D748" s="179" t="n"/>
      <c r="E748" s="181" t="n"/>
      <c r="F748" s="178" t="n"/>
      <c r="G748" s="179" t="n"/>
      <c r="H748" s="173" t="n"/>
      <c r="I748" s="173" t="n"/>
      <c r="J748" s="173" t="n"/>
      <c r="K748" s="173" t="n"/>
      <c r="L748" s="173" t="n"/>
      <c r="M748" s="173" t="n"/>
      <c r="N748" s="173" t="n"/>
      <c r="O748" s="173" t="n"/>
      <c r="P748" s="173" t="n"/>
    </row>
    <row r="749" ht="18.75" customHeight="1">
      <c r="A749" s="173" t="n"/>
      <c r="B749" s="177" t="inlineStr">
        <is>
          <t>PERÍCIA FIXA 2</t>
        </is>
      </c>
      <c r="C749" s="178" t="n"/>
      <c r="D749" s="179" t="n"/>
      <c r="E749" s="181" t="n"/>
      <c r="F749" s="178" t="n"/>
      <c r="G749" s="179" t="n"/>
      <c r="H749" s="173" t="n"/>
      <c r="I749" s="173" t="n"/>
      <c r="J749" s="173" t="n"/>
      <c r="K749" s="173" t="n"/>
      <c r="L749" s="173" t="n"/>
      <c r="M749" s="173" t="n"/>
      <c r="N749" s="173" t="n"/>
      <c r="O749" s="173" t="n"/>
      <c r="P749" s="173" t="n"/>
    </row>
    <row r="750" ht="18.75" customHeight="1">
      <c r="A750" s="173" t="n"/>
      <c r="B750" s="177" t="inlineStr">
        <is>
          <t>TROCA PERÍCIAS POR ARMA</t>
        </is>
      </c>
      <c r="C750" s="178" t="n"/>
      <c r="D750" s="179" t="n"/>
      <c r="E750" s="181" t="inlineStr">
        <is>
          <t>Não</t>
        </is>
      </c>
      <c r="F750" s="178" t="n"/>
      <c r="G750" s="179" t="n"/>
      <c r="H750" s="173" t="n"/>
      <c r="I750" s="173" t="n"/>
      <c r="J750" s="173" t="n"/>
      <c r="K750" s="173" t="n"/>
      <c r="L750" s="173" t="n"/>
      <c r="M750" s="173" t="n"/>
      <c r="N750" s="173" t="n"/>
      <c r="O750" s="173" t="n"/>
      <c r="P750" s="173" t="n"/>
    </row>
    <row r="751" ht="18.75" customHeight="1">
      <c r="A751" s="173" t="n"/>
      <c r="B751" s="177" t="inlineStr">
        <is>
          <t>TREINO DE ARMA</t>
        </is>
      </c>
      <c r="C751" s="178" t="n"/>
      <c r="D751" s="179" t="n"/>
      <c r="E751" s="181" t="inlineStr">
        <is>
          <t>Todas</t>
        </is>
      </c>
      <c r="F751" s="178" t="n"/>
      <c r="G751" s="179" t="n"/>
      <c r="H751" s="173" t="n"/>
      <c r="I751" s="173" t="n"/>
      <c r="J751" s="173" t="n"/>
      <c r="K751" s="173" t="n"/>
      <c r="L751" s="173" t="n"/>
      <c r="M751" s="173" t="n"/>
      <c r="N751" s="173" t="n"/>
      <c r="O751" s="173" t="n"/>
      <c r="P751" s="173" t="n"/>
    </row>
    <row r="752" ht="18.75" customHeight="1">
      <c r="A752" s="173" t="n"/>
      <c r="B752" s="177" t="inlineStr">
        <is>
          <t>CATEGORIA DE ARMA 1</t>
        </is>
      </c>
      <c r="C752" s="178" t="n"/>
      <c r="D752" s="179" t="n"/>
      <c r="E752" s="181" t="n"/>
      <c r="F752" s="178" t="n"/>
      <c r="G752" s="179" t="n"/>
      <c r="H752" s="173" t="n"/>
      <c r="I752" s="173" t="n"/>
      <c r="J752" s="173" t="n"/>
      <c r="K752" s="173" t="n"/>
      <c r="L752" s="173" t="n"/>
      <c r="M752" s="173" t="n"/>
      <c r="N752" s="173" t="n"/>
      <c r="O752" s="173" t="n"/>
      <c r="P752" s="173" t="n"/>
    </row>
    <row r="753" ht="18.75" customHeight="1">
      <c r="A753" s="173" t="n"/>
      <c r="B753" s="177" t="inlineStr">
        <is>
          <t>CATEGORIA DE ARMA 2</t>
        </is>
      </c>
      <c r="C753" s="178" t="n"/>
      <c r="D753" s="179" t="n"/>
      <c r="E753" s="181" t="n"/>
      <c r="F753" s="178" t="n"/>
      <c r="G753" s="179" t="n"/>
      <c r="H753" s="173" t="n"/>
      <c r="I753" s="173" t="n"/>
      <c r="J753" s="173" t="n"/>
      <c r="K753" s="173" t="n"/>
      <c r="L753" s="173" t="n"/>
      <c r="M753" s="173" t="n"/>
      <c r="N753" s="173" t="n"/>
      <c r="O753" s="173" t="n"/>
      <c r="P753" s="173" t="n"/>
    </row>
    <row r="754" ht="18.75" customHeight="1">
      <c r="A754" s="173" t="n"/>
      <c r="B754" s="177" t="inlineStr">
        <is>
          <t>CATEGORIA DE ARMA 3</t>
        </is>
      </c>
      <c r="C754" s="178" t="n"/>
      <c r="D754" s="179" t="n"/>
      <c r="E754" s="181" t="n"/>
      <c r="F754" s="178" t="n"/>
      <c r="G754" s="179" t="n"/>
      <c r="H754" s="173" t="n"/>
      <c r="I754" s="173" t="n"/>
      <c r="J754" s="173" t="n"/>
      <c r="K754" s="173" t="n"/>
      <c r="L754" s="173" t="n"/>
      <c r="M754" s="173" t="n"/>
      <c r="N754" s="173" t="n"/>
      <c r="O754" s="173" t="n"/>
      <c r="P754" s="173" t="n"/>
    </row>
    <row r="755" ht="18.75" customHeight="1">
      <c r="A755" s="173" t="n"/>
      <c r="B755" s="177" t="inlineStr">
        <is>
          <t>CATEGORIA DE ARMA 4</t>
        </is>
      </c>
      <c r="C755" s="178" t="n"/>
      <c r="D755" s="179" t="n"/>
      <c r="E755" s="181" t="n"/>
      <c r="F755" s="178" t="n"/>
      <c r="G755" s="179" t="n"/>
      <c r="H755" s="173" t="n"/>
      <c r="I755" s="173" t="n"/>
      <c r="J755" s="173" t="n"/>
      <c r="K755" s="173" t="n"/>
      <c r="L755" s="173" t="n"/>
      <c r="M755" s="173" t="n"/>
      <c r="N755" s="173" t="n"/>
      <c r="O755" s="173" t="n"/>
      <c r="P755" s="173" t="n"/>
    </row>
    <row r="756" ht="18.75" customHeight="1">
      <c r="A756" s="173" t="n"/>
      <c r="B756" s="177" t="inlineStr">
        <is>
          <t>CATEGORIA DE ARMA 5</t>
        </is>
      </c>
      <c r="C756" s="178" t="n"/>
      <c r="D756" s="179" t="n"/>
      <c r="E756" s="181" t="n"/>
      <c r="F756" s="178" t="n"/>
      <c r="G756" s="179" t="n"/>
      <c r="H756" s="173" t="n"/>
      <c r="I756" s="173" t="n"/>
      <c r="J756" s="173" t="n"/>
      <c r="K756" s="173" t="n"/>
      <c r="L756" s="173" t="n"/>
      <c r="M756" s="173" t="n"/>
      <c r="N756" s="173" t="n"/>
      <c r="O756" s="173" t="n"/>
      <c r="P756" s="173" t="n"/>
    </row>
    <row r="757" ht="18.75" customHeight="1">
      <c r="A757" s="173" t="n"/>
      <c r="B757" s="177" t="inlineStr">
        <is>
          <t>CATEGORIA DE ARMA 6</t>
        </is>
      </c>
      <c r="C757" s="178" t="n"/>
      <c r="D757" s="179" t="n"/>
      <c r="E757" s="181" t="n"/>
      <c r="F757" s="178" t="n"/>
      <c r="G757" s="179" t="n"/>
      <c r="H757" s="173" t="n"/>
      <c r="I757" s="173" t="n"/>
      <c r="J757" s="173" t="n"/>
      <c r="K757" s="173" t="n"/>
      <c r="L757" s="173" t="n"/>
      <c r="M757" s="173" t="n"/>
      <c r="N757" s="173" t="n"/>
      <c r="O757" s="173" t="n"/>
      <c r="P757" s="173" t="n"/>
    </row>
    <row r="758" ht="18.75" customHeight="1">
      <c r="A758" s="173" t="n"/>
      <c r="B758" s="177" t="inlineStr">
        <is>
          <t>CATEGORIA DE ARMA 7</t>
        </is>
      </c>
      <c r="C758" s="178" t="n"/>
      <c r="D758" s="179" t="n"/>
      <c r="E758" s="181" t="n"/>
      <c r="F758" s="178" t="n"/>
      <c r="G758" s="179" t="n"/>
      <c r="H758" s="173" t="n"/>
      <c r="I758" s="173" t="n"/>
      <c r="J758" s="173" t="n"/>
      <c r="K758" s="173" t="n"/>
      <c r="L758" s="173" t="n"/>
      <c r="M758" s="173" t="n"/>
      <c r="N758" s="173" t="n"/>
      <c r="O758" s="173" t="n"/>
      <c r="P758" s="173" t="n"/>
    </row>
    <row r="759" ht="18.75" customHeight="1">
      <c r="A759" s="173" t="n"/>
      <c r="B759" s="177" t="inlineStr">
        <is>
          <t>CATEGORIA DE ARMA 8</t>
        </is>
      </c>
      <c r="C759" s="178" t="n"/>
      <c r="D759" s="179" t="n"/>
      <c r="E759" s="181" t="n"/>
      <c r="F759" s="178" t="n"/>
      <c r="G759" s="179" t="n"/>
      <c r="H759" s="173" t="n"/>
      <c r="I759" s="173" t="n"/>
      <c r="J759" s="173" t="n"/>
      <c r="K759" s="173" t="n"/>
      <c r="L759" s="173" t="n"/>
      <c r="M759" s="173" t="n"/>
      <c r="N759" s="173" t="n"/>
      <c r="O759" s="173" t="n"/>
      <c r="P759" s="173" t="n"/>
    </row>
    <row r="760" ht="18.75" customHeight="1">
      <c r="A760" s="173" t="n"/>
      <c r="B760" s="177" t="inlineStr">
        <is>
          <t>CATEGORIA DE ARMA 9</t>
        </is>
      </c>
      <c r="C760" s="178" t="n"/>
      <c r="D760" s="179" t="n"/>
      <c r="E760" s="181" t="n"/>
      <c r="F760" s="178" t="n"/>
      <c r="G760" s="179" t="n"/>
      <c r="H760" s="173" t="n"/>
      <c r="I760" s="173" t="n"/>
      <c r="J760" s="173" t="n"/>
      <c r="K760" s="173" t="n"/>
      <c r="L760" s="173" t="n"/>
      <c r="M760" s="173" t="n"/>
      <c r="N760" s="173" t="n"/>
      <c r="O760" s="173" t="n"/>
      <c r="P760" s="173" t="n"/>
    </row>
    <row r="761" ht="18.75" customHeight="1">
      <c r="A761" s="173" t="n"/>
      <c r="B761" s="177" t="inlineStr">
        <is>
          <t>CATEGORIA DE ARMA 10</t>
        </is>
      </c>
      <c r="C761" s="178" t="n"/>
      <c r="D761" s="179" t="n"/>
      <c r="E761" s="181" t="n"/>
      <c r="F761" s="178" t="n"/>
      <c r="G761" s="179" t="n"/>
      <c r="H761" s="173" t="n"/>
      <c r="I761" s="173" t="n"/>
      <c r="J761" s="173" t="n"/>
      <c r="K761" s="173" t="n"/>
      <c r="L761" s="173" t="n"/>
      <c r="M761" s="173" t="n"/>
      <c r="N761" s="173" t="n"/>
      <c r="O761" s="173" t="n"/>
      <c r="P761" s="173" t="n"/>
    </row>
    <row r="762" ht="18.75" customHeight="1">
      <c r="A762" s="173" t="n"/>
      <c r="B762" s="177" t="inlineStr">
        <is>
          <t>CATEGORIA DE ARMA 11</t>
        </is>
      </c>
      <c r="C762" s="178" t="n"/>
      <c r="D762" s="179" t="n"/>
      <c r="E762" s="181" t="n"/>
      <c r="F762" s="178" t="n"/>
      <c r="G762" s="179" t="n"/>
      <c r="H762" s="173" t="n"/>
      <c r="I762" s="173" t="n"/>
      <c r="J762" s="173" t="n"/>
      <c r="K762" s="173" t="n"/>
      <c r="L762" s="173" t="n"/>
      <c r="M762" s="173" t="n"/>
      <c r="N762" s="173" t="n"/>
      <c r="O762" s="173" t="n"/>
      <c r="P762" s="173" t="n"/>
    </row>
    <row r="763" ht="18.75" customHeight="1">
      <c r="A763" s="173" t="n"/>
      <c r="B763" s="177" t="inlineStr">
        <is>
          <t>CATEGORIA DE ARMA 12</t>
        </is>
      </c>
      <c r="C763" s="178" t="n"/>
      <c r="D763" s="179" t="n"/>
      <c r="E763" s="181" t="n"/>
      <c r="F763" s="178" t="n"/>
      <c r="G763" s="179" t="n"/>
      <c r="H763" s="173" t="n"/>
      <c r="I763" s="173" t="n"/>
      <c r="J763" s="173" t="n"/>
      <c r="K763" s="173" t="n"/>
      <c r="L763" s="173" t="n"/>
      <c r="M763" s="173" t="n"/>
      <c r="N763" s="173" t="n"/>
      <c r="O763" s="173" t="n"/>
      <c r="P763" s="173" t="n"/>
    </row>
    <row r="764" ht="18.75" customHeight="1">
      <c r="A764" s="173" t="n"/>
      <c r="B764" s="177" t="inlineStr">
        <is>
          <t>CATEGORIA DE ARMA 13</t>
        </is>
      </c>
      <c r="C764" s="178" t="n"/>
      <c r="D764" s="179" t="n"/>
      <c r="E764" s="181" t="n"/>
      <c r="F764" s="178" t="n"/>
      <c r="G764" s="179" t="n"/>
      <c r="H764" s="173" t="n"/>
      <c r="I764" s="173" t="n"/>
      <c r="J764" s="173" t="n"/>
      <c r="K764" s="173" t="n"/>
      <c r="L764" s="173" t="n"/>
      <c r="M764" s="173" t="n"/>
      <c r="N764" s="173" t="n"/>
      <c r="O764" s="173" t="n"/>
      <c r="P764" s="173" t="n"/>
    </row>
    <row r="765" ht="18.75" customHeight="1">
      <c r="A765" s="173" t="n"/>
      <c r="B765" s="173" t="n"/>
      <c r="C765" s="173" t="n"/>
      <c r="D765" s="173" t="n"/>
      <c r="E765" s="173" t="n"/>
      <c r="F765" s="173" t="n"/>
      <c r="G765" s="173" t="n"/>
      <c r="H765" s="173" t="n"/>
      <c r="I765" s="173" t="n"/>
      <c r="J765" s="173" t="n"/>
      <c r="K765" s="173" t="n"/>
      <c r="L765" s="173" t="n"/>
      <c r="M765" s="173" t="n"/>
      <c r="N765" s="173" t="n"/>
      <c r="O765" s="173" t="n"/>
      <c r="P765" s="173" t="n"/>
    </row>
    <row r="766" ht="18.75" customHeight="1">
      <c r="A766" s="173" t="n"/>
      <c r="B766" s="173" t="n"/>
      <c r="C766" s="173" t="n"/>
      <c r="D766" s="173" t="n"/>
      <c r="E766" s="173" t="n"/>
      <c r="F766" s="173" t="n"/>
      <c r="G766" s="173" t="n"/>
      <c r="H766" s="173" t="n"/>
      <c r="I766" s="173" t="n"/>
      <c r="J766" s="173" t="n"/>
      <c r="K766" s="173" t="n"/>
      <c r="L766" s="173" t="n"/>
      <c r="M766" s="173" t="n"/>
      <c r="N766" s="173" t="n"/>
      <c r="O766" s="173" t="n"/>
      <c r="P766" s="173" t="n"/>
    </row>
    <row r="767" ht="18.75" customHeight="1">
      <c r="A767" s="173" t="n"/>
      <c r="B767" s="173" t="n"/>
      <c r="C767" s="173" t="n"/>
      <c r="D767" s="173" t="n"/>
      <c r="E767" s="173" t="n"/>
      <c r="F767" s="173" t="n"/>
      <c r="G767" s="173" t="n"/>
      <c r="H767" s="173" t="n"/>
      <c r="I767" s="173" t="n"/>
      <c r="J767" s="173" t="n"/>
      <c r="K767" s="173" t="n"/>
      <c r="L767" s="173" t="n"/>
      <c r="M767" s="173" t="n"/>
      <c r="N767" s="173" t="n"/>
      <c r="O767" s="173" t="n"/>
      <c r="P767" s="173" t="n"/>
    </row>
    <row r="768" ht="18.75" customHeight="1">
      <c r="A768" s="173" t="n"/>
      <c r="B768" s="177" t="inlineStr">
        <is>
          <t>OBSERVAÇÕES</t>
        </is>
      </c>
      <c r="C768" s="178" t="n"/>
      <c r="D768" s="178" t="n"/>
      <c r="E768" s="178" t="n"/>
      <c r="F768" s="178" t="n"/>
      <c r="G768" s="179" t="n"/>
      <c r="H768" s="173" t="n"/>
      <c r="I768" s="173" t="n"/>
      <c r="J768" s="177" t="inlineStr">
        <is>
          <t>OBSERVAÇÕES</t>
        </is>
      </c>
      <c r="K768" s="178" t="n"/>
      <c r="L768" s="178" t="n"/>
      <c r="M768" s="178" t="n"/>
      <c r="N768" s="178" t="n"/>
      <c r="O768" s="179" t="n"/>
      <c r="P768" s="173" t="n"/>
    </row>
    <row r="769" ht="18.75" customHeight="1">
      <c r="A769" s="173" t="n"/>
      <c r="B769" s="183" t="n"/>
      <c r="C769" s="184" t="n"/>
      <c r="D769" s="184" t="n"/>
      <c r="E769" s="184" t="n"/>
      <c r="F769" s="184" t="n"/>
      <c r="G769" s="185" t="n"/>
      <c r="H769" s="173" t="n"/>
      <c r="I769" s="173" t="n"/>
      <c r="J769" s="183" t="n"/>
      <c r="K769" s="184" t="n"/>
      <c r="L769" s="184" t="n"/>
      <c r="M769" s="184" t="n"/>
      <c r="N769" s="184" t="n"/>
      <c r="O769" s="185" t="n"/>
      <c r="P769" s="173" t="n"/>
    </row>
    <row r="770" ht="18.75" customHeight="1">
      <c r="A770" s="173" t="n"/>
      <c r="B770" s="186" t="n"/>
      <c r="G770" s="187" t="n"/>
      <c r="H770" s="173" t="n"/>
      <c r="I770" s="173" t="n"/>
      <c r="J770" s="186" t="n"/>
      <c r="O770" s="187" t="n"/>
      <c r="P770" s="173" t="n"/>
    </row>
    <row r="771" ht="18.75" customHeight="1">
      <c r="A771" s="173" t="n"/>
      <c r="B771" s="188" t="n"/>
      <c r="C771" s="189" t="n"/>
      <c r="D771" s="189" t="n"/>
      <c r="E771" s="189" t="n"/>
      <c r="F771" s="189" t="n"/>
      <c r="G771" s="190" t="n"/>
      <c r="H771" s="173" t="n"/>
      <c r="I771" s="173" t="n"/>
      <c r="J771" s="188" t="n"/>
      <c r="K771" s="189" t="n"/>
      <c r="L771" s="189" t="n"/>
      <c r="M771" s="189" t="n"/>
      <c r="N771" s="189" t="n"/>
      <c r="O771" s="190" t="n"/>
      <c r="P771" s="173" t="n"/>
    </row>
    <row r="772" ht="18.75" customHeight="1">
      <c r="A772" s="173" t="n"/>
      <c r="B772" s="173" t="n"/>
      <c r="C772" s="173" t="n"/>
      <c r="D772" s="173" t="n"/>
      <c r="E772" s="173" t="n"/>
      <c r="F772" s="173" t="n"/>
      <c r="G772" s="173" t="n"/>
      <c r="H772" s="173" t="n"/>
      <c r="I772" s="173" t="n"/>
      <c r="J772" s="173" t="n"/>
      <c r="K772" s="173" t="n"/>
      <c r="L772" s="173" t="n"/>
      <c r="M772" s="173" t="n"/>
      <c r="N772" s="173" t="n"/>
      <c r="O772" s="173" t="n"/>
      <c r="P772" s="173" t="n"/>
    </row>
    <row r="773" ht="18.75" customHeight="1">
      <c r="A773" s="173" t="n"/>
      <c r="B773" s="175">
        <f>IF('DADOS_PROGRESSAO'!$K$2="","Livro + custom nos menus.","⚠ "&amp;'DADOS_PROGRESSAO'!$K$2)</f>
        <v/>
      </c>
      <c r="H773" s="173" t="n"/>
      <c r="I773" s="173" t="n"/>
      <c r="J773" s="175">
        <f>IF('DADOS_PROGRESSAO'!$K$3="","Livro + custom nos menus.","⚠ "&amp;'DADOS_PROGRESSAO'!$K$3)</f>
        <v/>
      </c>
      <c r="P773" s="173" t="n"/>
    </row>
    <row r="774" ht="18.75" customHeight="1">
      <c r="A774" s="173" t="n"/>
      <c r="H774" s="173" t="n"/>
      <c r="I774" s="173" t="n"/>
      <c r="P774" s="173" t="n"/>
    </row>
    <row r="775" ht="18.75" customHeight="1">
      <c r="A775" s="173" t="n"/>
      <c r="B775" s="173" t="n"/>
      <c r="C775" s="173" t="n"/>
      <c r="D775" s="173" t="n"/>
      <c r="E775" s="173" t="n"/>
      <c r="F775" s="173" t="n"/>
      <c r="G775" s="173" t="n"/>
      <c r="H775" s="173" t="n"/>
      <c r="I775" s="173" t="n"/>
      <c r="J775" s="173" t="n"/>
      <c r="K775" s="173" t="n"/>
      <c r="L775" s="173" t="n"/>
      <c r="M775" s="173" t="n"/>
      <c r="N775" s="173" t="n"/>
      <c r="O775" s="173" t="n"/>
      <c r="P775" s="173" t="n"/>
    </row>
    <row r="776" ht="18.75" customHeight="1">
      <c r="A776" s="173" t="n"/>
      <c r="B776" s="176" t="inlineStr">
        <is>
          <t>HABILIDADES POR NÍVEL · CAMINHO</t>
        </is>
      </c>
      <c r="H776" s="173" t="n"/>
      <c r="I776" s="173" t="n"/>
      <c r="J776" s="176" t="inlineStr">
        <is>
          <t>HABILIDADES POR NÍVEL · TRILHA</t>
        </is>
      </c>
      <c r="P776" s="173" t="n"/>
    </row>
    <row r="777" ht="18.75" customHeight="1">
      <c r="A777" s="173" t="n"/>
      <c r="B777" s="175" t="inlineStr">
        <is>
          <t>Mesmos níveis do livro · preenche o grupo 7 da FICHA.</t>
        </is>
      </c>
      <c r="H777" s="173" t="n"/>
      <c r="I777" s="173" t="n"/>
      <c r="J777" s="175" t="inlineStr">
        <is>
          <t>Mesmos níveis do livro · preenche o grupo 7 da FICHA.</t>
        </is>
      </c>
      <c r="P777" s="173" t="n"/>
    </row>
    <row r="778" ht="18.75" customHeight="1">
      <c r="A778" s="173" t="n"/>
      <c r="B778" s="177" t="n">
        <v>2</v>
      </c>
      <c r="C778" s="181" t="n"/>
      <c r="D778" s="178" t="n"/>
      <c r="E778" s="178" t="n"/>
      <c r="F778" s="178" t="n"/>
      <c r="G778" s="179" t="n"/>
      <c r="H778" s="173" t="n"/>
      <c r="I778" s="173" t="n"/>
      <c r="J778" s="177" t="n">
        <v>2</v>
      </c>
      <c r="K778" s="181" t="n"/>
      <c r="L778" s="178" t="n"/>
      <c r="M778" s="178" t="n"/>
      <c r="N778" s="178" t="n"/>
      <c r="O778" s="179" t="n"/>
      <c r="P778" s="173" t="n"/>
    </row>
    <row r="779" ht="18.75" customHeight="1">
      <c r="A779" s="173" t="n"/>
      <c r="B779" s="183" t="n"/>
      <c r="C779" s="184" t="n"/>
      <c r="D779" s="184" t="n"/>
      <c r="E779" s="184" t="n"/>
      <c r="F779" s="184" t="n"/>
      <c r="G779" s="185" t="n"/>
      <c r="H779" s="173" t="n"/>
      <c r="I779" s="173" t="n"/>
      <c r="J779" s="183" t="n"/>
      <c r="K779" s="184" t="n"/>
      <c r="L779" s="184" t="n"/>
      <c r="M779" s="184" t="n"/>
      <c r="N779" s="184" t="n"/>
      <c r="O779" s="185" t="n"/>
      <c r="P779" s="173" t="n"/>
    </row>
    <row r="780" ht="18.75" customHeight="1">
      <c r="A780" s="173" t="n"/>
      <c r="B780" s="188" t="n"/>
      <c r="C780" s="189" t="n"/>
      <c r="D780" s="189" t="n"/>
      <c r="E780" s="189" t="n"/>
      <c r="F780" s="189" t="n"/>
      <c r="G780" s="190" t="n"/>
      <c r="H780" s="173" t="n"/>
      <c r="I780" s="173" t="n"/>
      <c r="J780" s="188" t="n"/>
      <c r="K780" s="189" t="n"/>
      <c r="L780" s="189" t="n"/>
      <c r="M780" s="189" t="n"/>
      <c r="N780" s="189" t="n"/>
      <c r="O780" s="190" t="n"/>
      <c r="P780" s="173" t="n"/>
    </row>
    <row r="781" ht="18.75" customHeight="1">
      <c r="A781" s="173" t="n"/>
      <c r="B781" s="177" t="n">
        <v>7</v>
      </c>
      <c r="C781" s="181" t="n"/>
      <c r="D781" s="178" t="n"/>
      <c r="E781" s="178" t="n"/>
      <c r="F781" s="178" t="n"/>
      <c r="G781" s="179" t="n"/>
      <c r="H781" s="173" t="n"/>
      <c r="I781" s="173" t="n"/>
      <c r="J781" s="177" t="n">
        <v>11</v>
      </c>
      <c r="K781" s="181" t="n"/>
      <c r="L781" s="178" t="n"/>
      <c r="M781" s="178" t="n"/>
      <c r="N781" s="178" t="n"/>
      <c r="O781" s="179" t="n"/>
      <c r="P781" s="173" t="n"/>
    </row>
    <row r="782" ht="18.75" customHeight="1">
      <c r="A782" s="173" t="n"/>
      <c r="B782" s="183" t="n"/>
      <c r="C782" s="184" t="n"/>
      <c r="D782" s="184" t="n"/>
      <c r="E782" s="184" t="n"/>
      <c r="F782" s="184" t="n"/>
      <c r="G782" s="185" t="n"/>
      <c r="H782" s="173" t="n"/>
      <c r="I782" s="173" t="n"/>
      <c r="J782" s="183" t="n"/>
      <c r="K782" s="184" t="n"/>
      <c r="L782" s="184" t="n"/>
      <c r="M782" s="184" t="n"/>
      <c r="N782" s="184" t="n"/>
      <c r="O782" s="185" t="n"/>
      <c r="P782" s="173" t="n"/>
    </row>
    <row r="783" ht="18.75" customHeight="1">
      <c r="A783" s="173" t="n"/>
      <c r="B783" s="188" t="n"/>
      <c r="C783" s="189" t="n"/>
      <c r="D783" s="189" t="n"/>
      <c r="E783" s="189" t="n"/>
      <c r="F783" s="189" t="n"/>
      <c r="G783" s="190" t="n"/>
      <c r="H783" s="173" t="n"/>
      <c r="I783" s="173" t="n"/>
      <c r="J783" s="188" t="n"/>
      <c r="K783" s="189" t="n"/>
      <c r="L783" s="189" t="n"/>
      <c r="M783" s="189" t="n"/>
      <c r="N783" s="189" t="n"/>
      <c r="O783" s="190" t="n"/>
      <c r="P783" s="173" t="n"/>
    </row>
    <row r="784" ht="18.75" customHeight="1">
      <c r="A784" s="173" t="n"/>
      <c r="B784" s="177" t="n">
        <v>15</v>
      </c>
      <c r="C784" s="181" t="n"/>
      <c r="D784" s="178" t="n"/>
      <c r="E784" s="178" t="n"/>
      <c r="F784" s="178" t="n"/>
      <c r="G784" s="179" t="n"/>
      <c r="H784" s="173" t="n"/>
      <c r="I784" s="173" t="n"/>
      <c r="J784" s="177" t="n">
        <v>19</v>
      </c>
      <c r="K784" s="181" t="n"/>
      <c r="L784" s="178" t="n"/>
      <c r="M784" s="178" t="n"/>
      <c r="N784" s="178" t="n"/>
      <c r="O784" s="179" t="n"/>
      <c r="P784" s="173" t="n"/>
    </row>
    <row r="785" ht="18.75" customHeight="1">
      <c r="A785" s="173" t="n"/>
      <c r="B785" s="183" t="n"/>
      <c r="C785" s="184" t="n"/>
      <c r="D785" s="184" t="n"/>
      <c r="E785" s="184" t="n"/>
      <c r="F785" s="184" t="n"/>
      <c r="G785" s="185" t="n"/>
      <c r="H785" s="173" t="n"/>
      <c r="I785" s="173" t="n"/>
      <c r="J785" s="183" t="n"/>
      <c r="K785" s="184" t="n"/>
      <c r="L785" s="184" t="n"/>
      <c r="M785" s="184" t="n"/>
      <c r="N785" s="184" t="n"/>
      <c r="O785" s="185" t="n"/>
      <c r="P785" s="173" t="n"/>
    </row>
    <row r="786" ht="18.75" customHeight="1">
      <c r="A786" s="173" t="n"/>
      <c r="B786" s="188" t="n"/>
      <c r="C786" s="189" t="n"/>
      <c r="D786" s="189" t="n"/>
      <c r="E786" s="189" t="n"/>
      <c r="F786" s="189" t="n"/>
      <c r="G786" s="190" t="n"/>
      <c r="H786" s="173" t="n"/>
      <c r="I786" s="173" t="n"/>
      <c r="J786" s="188" t="n"/>
      <c r="K786" s="189" t="n"/>
      <c r="L786" s="189" t="n"/>
      <c r="M786" s="189" t="n"/>
      <c r="N786" s="189" t="n"/>
      <c r="O786" s="190" t="n"/>
      <c r="P786" s="173" t="n"/>
    </row>
    <row r="787" ht="18.75" customHeight="1">
      <c r="A787" s="173" t="n"/>
      <c r="B787" s="177" t="n">
        <v>23</v>
      </c>
      <c r="C787" s="181" t="n"/>
      <c r="D787" s="178" t="n"/>
      <c r="E787" s="178" t="n"/>
      <c r="F787" s="178" t="n"/>
      <c r="G787" s="179" t="n"/>
      <c r="H787" s="173" t="n"/>
      <c r="I787" s="173" t="n"/>
      <c r="J787" s="177" t="n">
        <v>27</v>
      </c>
      <c r="K787" s="181" t="n"/>
      <c r="L787" s="178" t="n"/>
      <c r="M787" s="178" t="n"/>
      <c r="N787" s="178" t="n"/>
      <c r="O787" s="179" t="n"/>
      <c r="P787" s="173" t="n"/>
    </row>
    <row r="788" ht="18.75" customHeight="1">
      <c r="A788" s="173" t="n"/>
      <c r="B788" s="183" t="n"/>
      <c r="C788" s="184" t="n"/>
      <c r="D788" s="184" t="n"/>
      <c r="E788" s="184" t="n"/>
      <c r="F788" s="184" t="n"/>
      <c r="G788" s="185" t="n"/>
      <c r="H788" s="173" t="n"/>
      <c r="I788" s="173" t="n"/>
      <c r="J788" s="183" t="n"/>
      <c r="K788" s="184" t="n"/>
      <c r="L788" s="184" t="n"/>
      <c r="M788" s="184" t="n"/>
      <c r="N788" s="184" t="n"/>
      <c r="O788" s="185" t="n"/>
      <c r="P788" s="173" t="n"/>
    </row>
    <row r="789" ht="18.75" customHeight="1">
      <c r="A789" s="173" t="n"/>
      <c r="B789" s="188" t="n"/>
      <c r="C789" s="189" t="n"/>
      <c r="D789" s="189" t="n"/>
      <c r="E789" s="189" t="n"/>
      <c r="F789" s="189" t="n"/>
      <c r="G789" s="190" t="n"/>
      <c r="H789" s="173" t="n"/>
      <c r="I789" s="173" t="n"/>
      <c r="J789" s="188" t="n"/>
      <c r="K789" s="189" t="n"/>
      <c r="L789" s="189" t="n"/>
      <c r="M789" s="189" t="n"/>
      <c r="N789" s="189" t="n"/>
      <c r="O789" s="190" t="n"/>
      <c r="P789" s="173" t="n"/>
    </row>
    <row r="790" ht="18.75" customHeight="1">
      <c r="A790" s="173" t="n"/>
      <c r="B790" s="177" t="n">
        <v>30</v>
      </c>
      <c r="C790" s="181" t="n"/>
      <c r="D790" s="178" t="n"/>
      <c r="E790" s="178" t="n"/>
      <c r="F790" s="178" t="n"/>
      <c r="G790" s="179" t="n"/>
      <c r="H790" s="173" t="n"/>
      <c r="I790" s="173" t="n"/>
      <c r="J790" s="173" t="n"/>
      <c r="K790" s="173" t="n"/>
      <c r="L790" s="173" t="n"/>
      <c r="M790" s="173" t="n"/>
      <c r="N790" s="173" t="n"/>
      <c r="O790" s="173" t="n"/>
      <c r="P790" s="173" t="n"/>
    </row>
    <row r="791" ht="18.75" customHeight="1">
      <c r="A791" s="173" t="n"/>
      <c r="B791" s="183" t="n"/>
      <c r="C791" s="184" t="n"/>
      <c r="D791" s="184" t="n"/>
      <c r="E791" s="184" t="n"/>
      <c r="F791" s="184" t="n"/>
      <c r="G791" s="185" t="n"/>
      <c r="H791" s="173" t="n"/>
      <c r="I791" s="173" t="n"/>
      <c r="J791" s="173" t="n"/>
      <c r="K791" s="173" t="n"/>
      <c r="L791" s="173" t="n"/>
      <c r="M791" s="173" t="n"/>
      <c r="N791" s="173" t="n"/>
      <c r="O791" s="173" t="n"/>
      <c r="P791" s="173" t="n"/>
    </row>
    <row r="792" ht="18.75" customHeight="1">
      <c r="A792" s="173" t="n"/>
      <c r="B792" s="188" t="n"/>
      <c r="C792" s="189" t="n"/>
      <c r="D792" s="189" t="n"/>
      <c r="E792" s="189" t="n"/>
      <c r="F792" s="189" t="n"/>
      <c r="G792" s="190" t="n"/>
      <c r="H792" s="173" t="n"/>
      <c r="I792" s="173" t="n"/>
      <c r="J792" s="173" t="n"/>
      <c r="K792" s="173" t="n"/>
      <c r="L792" s="173" t="n"/>
      <c r="M792" s="173" t="n"/>
      <c r="N792" s="173" t="n"/>
      <c r="O792" s="173" t="n"/>
      <c r="P792" s="173" t="n"/>
    </row>
    <row r="793" hidden="1" outlineLevel="1" ht="18.75" customHeight="1">
      <c r="A793" s="173" t="n"/>
      <c r="B793" s="173" t="n"/>
      <c r="C793" s="173" t="n"/>
      <c r="D793" s="173" t="n"/>
      <c r="E793" s="173" t="n"/>
      <c r="F793" s="173" t="n"/>
      <c r="G793" s="173" t="n"/>
      <c r="H793" s="173" t="n"/>
      <c r="I793" s="173" t="n"/>
      <c r="J793" s="173" t="n"/>
      <c r="K793" s="173" t="n"/>
      <c r="L793" s="173" t="n"/>
      <c r="M793" s="173" t="n"/>
      <c r="N793" s="173" t="n"/>
      <c r="O793" s="173" t="n"/>
      <c r="P793" s="173" t="n"/>
    </row>
    <row r="794" hidden="1" outlineLevel="1" ht="18.75" customHeight="1">
      <c r="A794" s="173" t="n"/>
      <c r="B794" s="173" t="n"/>
      <c r="C794" s="173" t="n"/>
      <c r="D794" s="173" t="n"/>
      <c r="E794" s="173" t="n"/>
      <c r="F794" s="173" t="n"/>
      <c r="G794" s="173" t="n"/>
      <c r="H794" s="173" t="n"/>
      <c r="I794" s="173" t="n"/>
      <c r="J794" s="173" t="n"/>
      <c r="K794" s="173" t="n"/>
      <c r="L794" s="173" t="n"/>
      <c r="M794" s="173" t="n"/>
      <c r="N794" s="173" t="n"/>
      <c r="O794" s="173" t="n"/>
      <c r="P794" s="173" t="n"/>
    </row>
    <row r="795" ht="18.75" customHeight="1">
      <c r="A795" s="173" t="n"/>
      <c r="B795" s="173" t="n"/>
      <c r="C795" s="173" t="n"/>
      <c r="D795" s="173" t="n"/>
      <c r="E795" s="173" t="n"/>
      <c r="F795" s="173" t="n"/>
      <c r="G795" s="173" t="n"/>
      <c r="H795" s="173" t="n"/>
      <c r="I795" s="173" t="n"/>
      <c r="J795" s="173" t="n"/>
      <c r="K795" s="173" t="n"/>
      <c r="L795" s="173" t="n"/>
      <c r="M795" s="173" t="n"/>
      <c r="N795" s="173" t="n"/>
      <c r="O795" s="173" t="n"/>
      <c r="P795" s="173" t="n"/>
    </row>
    <row r="796" ht="18.75" customHeight="1">
      <c r="A796" s="173" t="n"/>
      <c r="B796" s="173" t="n"/>
      <c r="C796" s="173" t="n"/>
      <c r="D796" s="173" t="n"/>
      <c r="E796" s="173" t="n"/>
      <c r="F796" s="173" t="n"/>
      <c r="G796" s="173" t="n"/>
      <c r="H796" s="173" t="n"/>
      <c r="I796" s="173" t="n"/>
      <c r="J796" s="173" t="n"/>
      <c r="K796" s="173" t="n"/>
      <c r="L796" s="173" t="n"/>
      <c r="M796" s="173" t="n"/>
      <c r="N796" s="173" t="n"/>
      <c r="O796" s="173" t="n"/>
      <c r="P796" s="173" t="n"/>
    </row>
    <row r="797" ht="18.75" customHeight="1">
      <c r="A797" s="173" t="n"/>
      <c r="B797" s="176" t="inlineStr">
        <is>
          <t>PERÍCIA 1 · CUSTOM</t>
        </is>
      </c>
      <c r="H797" s="173" t="n"/>
      <c r="I797" s="173" t="n"/>
      <c r="J797" s="176" t="inlineStr">
        <is>
          <t>PERÍCIA 2 · CUSTOM</t>
        </is>
      </c>
      <c r="P797" s="173" t="n"/>
    </row>
    <row r="798" ht="18.75" customHeight="1">
      <c r="A798" s="173" t="n"/>
      <c r="B798" s="177" t="inlineStr">
        <is>
          <t>TIPO</t>
        </is>
      </c>
      <c r="C798" s="178" t="n"/>
      <c r="D798" s="178" t="n"/>
      <c r="E798" s="179" t="n"/>
      <c r="F798" s="177" t="inlineStr">
        <is>
          <t>MESTRE VIU</t>
        </is>
      </c>
      <c r="G798" s="179" t="n"/>
      <c r="H798" s="173" t="n"/>
      <c r="I798" s="173" t="n"/>
      <c r="J798" s="177" t="inlineStr">
        <is>
          <t>TIPO</t>
        </is>
      </c>
      <c r="K798" s="178" t="n"/>
      <c r="L798" s="178" t="n"/>
      <c r="M798" s="179" t="n"/>
      <c r="N798" s="177" t="inlineStr">
        <is>
          <t>MESTRE VIU</t>
        </is>
      </c>
      <c r="O798" s="179" t="n"/>
      <c r="P798" s="173" t="n"/>
    </row>
    <row r="799" ht="18.75" customHeight="1">
      <c r="A799" s="173" t="n"/>
      <c r="B799" s="181" t="inlineStr">
        <is>
          <t>Perícia</t>
        </is>
      </c>
      <c r="C799" s="178" t="n"/>
      <c r="D799" s="178" t="n"/>
      <c r="E799" s="179" t="n"/>
      <c r="F799" s="180" t="b">
        <v>0</v>
      </c>
      <c r="G799" s="179" t="n"/>
      <c r="H799" s="173" t="n"/>
      <c r="I799" s="173" t="n"/>
      <c r="J799" s="181" t="inlineStr">
        <is>
          <t>Perícia</t>
        </is>
      </c>
      <c r="K799" s="178" t="n"/>
      <c r="L799" s="178" t="n"/>
      <c r="M799" s="179" t="n"/>
      <c r="N799" s="180" t="b">
        <v>0</v>
      </c>
      <c r="O799" s="179" t="n"/>
      <c r="P799" s="173" t="n"/>
    </row>
    <row r="800" ht="18.75" customHeight="1">
      <c r="A800" s="173" t="n"/>
      <c r="B800" s="177" t="inlineStr">
        <is>
          <t>NOME</t>
        </is>
      </c>
      <c r="C800" s="178" t="n"/>
      <c r="D800" s="178" t="n"/>
      <c r="E800" s="178" t="n"/>
      <c r="F800" s="178" t="n"/>
      <c r="G800" s="179" t="n"/>
      <c r="H800" s="173" t="n"/>
      <c r="I800" s="173" t="n"/>
      <c r="J800" s="177" t="inlineStr">
        <is>
          <t>NOME</t>
        </is>
      </c>
      <c r="K800" s="178" t="n"/>
      <c r="L800" s="178" t="n"/>
      <c r="M800" s="178" t="n"/>
      <c r="N800" s="178" t="n"/>
      <c r="O800" s="179" t="n"/>
      <c r="P800" s="173" t="n"/>
    </row>
    <row r="801" ht="18.75" customHeight="1">
      <c r="A801" s="173" t="n"/>
      <c r="B801" s="181" t="n"/>
      <c r="C801" s="178" t="n"/>
      <c r="D801" s="178" t="n"/>
      <c r="E801" s="178" t="n"/>
      <c r="F801" s="178" t="n"/>
      <c r="G801" s="179" t="n"/>
      <c r="H801" s="173" t="n"/>
      <c r="I801" s="173" t="n"/>
      <c r="J801" s="181" t="n"/>
      <c r="K801" s="178" t="n"/>
      <c r="L801" s="178" t="n"/>
      <c r="M801" s="178" t="n"/>
      <c r="N801" s="178" t="n"/>
      <c r="O801" s="179" t="n"/>
      <c r="P801" s="173" t="n"/>
    </row>
    <row r="802" ht="18.75" customHeight="1">
      <c r="A802" s="173" t="n"/>
      <c r="B802" s="177">
        <f>IF(B799="Ofício","ATRIBUTO PADRÃO","ATRIBUTO FIXO")</f>
        <v/>
      </c>
      <c r="C802" s="178" t="n"/>
      <c r="D802" s="179" t="n"/>
      <c r="E802" s="181" t="n"/>
      <c r="F802" s="178" t="n"/>
      <c r="G802" s="179" t="n"/>
      <c r="H802" s="173" t="n"/>
      <c r="I802" s="173" t="n"/>
      <c r="J802" s="177">
        <f>IF(J799="Ofício","ATRIBUTO PADRÃO","ATRIBUTO FIXO")</f>
        <v/>
      </c>
      <c r="K802" s="178" t="n"/>
      <c r="L802" s="179" t="n"/>
      <c r="M802" s="181" t="n"/>
      <c r="N802" s="178" t="n"/>
      <c r="O802" s="179" t="n"/>
      <c r="P802" s="173" t="n"/>
    </row>
    <row r="803" ht="18.75" customHeight="1">
      <c r="A803" s="173" t="n"/>
      <c r="B803" s="177" t="inlineStr">
        <is>
          <t>DESCRIÇÃO</t>
        </is>
      </c>
      <c r="C803" s="178" t="n"/>
      <c r="D803" s="178" t="n"/>
      <c r="E803" s="178" t="n"/>
      <c r="F803" s="178" t="n"/>
      <c r="G803" s="179" t="n"/>
      <c r="H803" s="173" t="n"/>
      <c r="I803" s="173" t="n"/>
      <c r="J803" s="177" t="inlineStr">
        <is>
          <t>DESCRIÇÃO</t>
        </is>
      </c>
      <c r="K803" s="178" t="n"/>
      <c r="L803" s="178" t="n"/>
      <c r="M803" s="178" t="n"/>
      <c r="N803" s="178" t="n"/>
      <c r="O803" s="179" t="n"/>
      <c r="P803" s="173" t="n"/>
    </row>
    <row r="804" ht="18.75" customHeight="1">
      <c r="A804" s="173" t="n"/>
      <c r="B804" s="183" t="n"/>
      <c r="C804" s="184" t="n"/>
      <c r="D804" s="184" t="n"/>
      <c r="E804" s="184" t="n"/>
      <c r="F804" s="184" t="n"/>
      <c r="G804" s="185" t="n"/>
      <c r="H804" s="173" t="n"/>
      <c r="I804" s="173" t="n"/>
      <c r="J804" s="183" t="n"/>
      <c r="K804" s="184" t="n"/>
      <c r="L804" s="184" t="n"/>
      <c r="M804" s="184" t="n"/>
      <c r="N804" s="184" t="n"/>
      <c r="O804" s="185" t="n"/>
      <c r="P804" s="173" t="n"/>
    </row>
    <row r="805" ht="18.75" customHeight="1">
      <c r="A805" s="173" t="n"/>
      <c r="B805" s="186" t="n"/>
      <c r="G805" s="187" t="n"/>
      <c r="H805" s="173" t="n"/>
      <c r="I805" s="173" t="n"/>
      <c r="J805" s="186" t="n"/>
      <c r="O805" s="187" t="n"/>
      <c r="P805" s="173" t="n"/>
    </row>
    <row r="806" ht="18.75" customHeight="1">
      <c r="A806" s="173" t="n"/>
      <c r="B806" s="188" t="n"/>
      <c r="C806" s="189" t="n"/>
      <c r="D806" s="189" t="n"/>
      <c r="E806" s="189" t="n"/>
      <c r="F806" s="189" t="n"/>
      <c r="G806" s="190" t="n"/>
      <c r="H806" s="173" t="n"/>
      <c r="I806" s="173" t="n"/>
      <c r="J806" s="188" t="n"/>
      <c r="K806" s="189" t="n"/>
      <c r="L806" s="189" t="n"/>
      <c r="M806" s="189" t="n"/>
      <c r="N806" s="189" t="n"/>
      <c r="O806" s="190" t="n"/>
      <c r="P806" s="173" t="n"/>
    </row>
    <row r="807" ht="18.75" customHeight="1">
      <c r="A807" s="173" t="n"/>
      <c r="B807" s="173" t="n"/>
      <c r="C807" s="173" t="n"/>
      <c r="D807" s="173" t="n"/>
      <c r="E807" s="173" t="n"/>
      <c r="F807" s="173" t="n"/>
      <c r="G807" s="173" t="n"/>
      <c r="H807" s="173" t="n"/>
      <c r="I807" s="173" t="n"/>
      <c r="J807" s="173" t="n"/>
      <c r="K807" s="173" t="n"/>
      <c r="L807" s="173" t="n"/>
      <c r="M807" s="173" t="n"/>
      <c r="N807" s="173" t="n"/>
      <c r="O807" s="173" t="n"/>
      <c r="P807" s="173" t="n"/>
    </row>
    <row r="808" ht="18.75" customHeight="1">
      <c r="A808" s="173" t="n"/>
      <c r="B808" s="175">
        <f>IF('DADOS_PROGRESSAO'!$G$2="","Usa os treinos e especializações existentes.","⚠ "&amp;'DADOS_PROGRESSAO'!$G$2)</f>
        <v/>
      </c>
      <c r="H808" s="173" t="n"/>
      <c r="I808" s="173" t="n"/>
      <c r="J808" s="175">
        <f>IF('DADOS_PROGRESSAO'!$G$3="","Usa os treinos e especializações existentes.","⚠ "&amp;'DADOS_PROGRESSAO'!$G$3)</f>
        <v/>
      </c>
      <c r="P808" s="173" t="n"/>
    </row>
    <row r="809" ht="18.75" customHeight="1">
      <c r="A809" s="173" t="n"/>
      <c r="H809" s="173" t="n"/>
      <c r="I809" s="173" t="n"/>
      <c r="P809" s="173" t="n"/>
    </row>
    <row r="810" ht="18.75" customHeight="1">
      <c r="A810" s="173" t="n"/>
      <c r="B810" s="173" t="n"/>
      <c r="C810" s="173" t="n"/>
      <c r="D810" s="173" t="n"/>
      <c r="E810" s="173" t="n"/>
      <c r="F810" s="173" t="n"/>
      <c r="G810" s="173" t="n"/>
      <c r="H810" s="173" t="n"/>
      <c r="I810" s="173" t="n"/>
      <c r="J810" s="173" t="n"/>
      <c r="K810" s="173" t="n"/>
      <c r="L810" s="173" t="n"/>
      <c r="M810" s="173" t="n"/>
      <c r="N810" s="173" t="n"/>
      <c r="O810" s="173" t="n"/>
      <c r="P810" s="173" t="n"/>
    </row>
    <row r="811" ht="18.75" customHeight="1">
      <c r="A811" s="173" t="n"/>
      <c r="B811" s="176" t="inlineStr">
        <is>
          <t>PERÍCIA 3 · CUSTOM</t>
        </is>
      </c>
      <c r="H811" s="173" t="n"/>
      <c r="I811" s="173" t="n"/>
      <c r="J811" s="176" t="inlineStr">
        <is>
          <t>PERÍCIA 4 · CUSTOM</t>
        </is>
      </c>
      <c r="P811" s="173" t="n"/>
    </row>
    <row r="812" ht="18.75" customHeight="1">
      <c r="A812" s="173" t="n"/>
      <c r="B812" s="177" t="inlineStr">
        <is>
          <t>TIPO</t>
        </is>
      </c>
      <c r="C812" s="178" t="n"/>
      <c r="D812" s="178" t="n"/>
      <c r="E812" s="179" t="n"/>
      <c r="F812" s="177" t="inlineStr">
        <is>
          <t>MESTRE VIU</t>
        </is>
      </c>
      <c r="G812" s="179" t="n"/>
      <c r="H812" s="173" t="n"/>
      <c r="I812" s="173" t="n"/>
      <c r="J812" s="177" t="inlineStr">
        <is>
          <t>TIPO</t>
        </is>
      </c>
      <c r="K812" s="178" t="n"/>
      <c r="L812" s="178" t="n"/>
      <c r="M812" s="179" t="n"/>
      <c r="N812" s="177" t="inlineStr">
        <is>
          <t>MESTRE VIU</t>
        </is>
      </c>
      <c r="O812" s="179" t="n"/>
      <c r="P812" s="173" t="n"/>
    </row>
    <row r="813" ht="18.75" customHeight="1">
      <c r="A813" s="173" t="n"/>
      <c r="B813" s="181" t="inlineStr">
        <is>
          <t>Perícia</t>
        </is>
      </c>
      <c r="C813" s="178" t="n"/>
      <c r="D813" s="178" t="n"/>
      <c r="E813" s="179" t="n"/>
      <c r="F813" s="180" t="b">
        <v>0</v>
      </c>
      <c r="G813" s="179" t="n"/>
      <c r="H813" s="173" t="n"/>
      <c r="I813" s="173" t="n"/>
      <c r="J813" s="181" t="inlineStr">
        <is>
          <t>Perícia</t>
        </is>
      </c>
      <c r="K813" s="178" t="n"/>
      <c r="L813" s="178" t="n"/>
      <c r="M813" s="179" t="n"/>
      <c r="N813" s="180" t="b">
        <v>0</v>
      </c>
      <c r="O813" s="179" t="n"/>
      <c r="P813" s="173" t="n"/>
    </row>
    <row r="814" ht="18.75" customHeight="1">
      <c r="A814" s="173" t="n"/>
      <c r="B814" s="177" t="inlineStr">
        <is>
          <t>NOME</t>
        </is>
      </c>
      <c r="C814" s="178" t="n"/>
      <c r="D814" s="178" t="n"/>
      <c r="E814" s="178" t="n"/>
      <c r="F814" s="178" t="n"/>
      <c r="G814" s="179" t="n"/>
      <c r="H814" s="173" t="n"/>
      <c r="I814" s="173" t="n"/>
      <c r="J814" s="177" t="inlineStr">
        <is>
          <t>NOME</t>
        </is>
      </c>
      <c r="K814" s="178" t="n"/>
      <c r="L814" s="178" t="n"/>
      <c r="M814" s="178" t="n"/>
      <c r="N814" s="178" t="n"/>
      <c r="O814" s="179" t="n"/>
      <c r="P814" s="173" t="n"/>
    </row>
    <row r="815" ht="18.75" customHeight="1">
      <c r="A815" s="173" t="n"/>
      <c r="B815" s="181" t="n"/>
      <c r="C815" s="178" t="n"/>
      <c r="D815" s="178" t="n"/>
      <c r="E815" s="178" t="n"/>
      <c r="F815" s="178" t="n"/>
      <c r="G815" s="179" t="n"/>
      <c r="H815" s="173" t="n"/>
      <c r="I815" s="173" t="n"/>
      <c r="J815" s="181" t="n"/>
      <c r="K815" s="178" t="n"/>
      <c r="L815" s="178" t="n"/>
      <c r="M815" s="178" t="n"/>
      <c r="N815" s="178" t="n"/>
      <c r="O815" s="179" t="n"/>
      <c r="P815" s="173" t="n"/>
    </row>
    <row r="816" ht="18.75" customHeight="1">
      <c r="A816" s="173" t="n"/>
      <c r="B816" s="177">
        <f>IF(B813="Ofício","ATRIBUTO PADRÃO","ATRIBUTO FIXO")</f>
        <v/>
      </c>
      <c r="C816" s="178" t="n"/>
      <c r="D816" s="179" t="n"/>
      <c r="E816" s="181" t="n"/>
      <c r="F816" s="178" t="n"/>
      <c r="G816" s="179" t="n"/>
      <c r="H816" s="173" t="n"/>
      <c r="I816" s="173" t="n"/>
      <c r="J816" s="177">
        <f>IF(J813="Ofício","ATRIBUTO PADRÃO","ATRIBUTO FIXO")</f>
        <v/>
      </c>
      <c r="K816" s="178" t="n"/>
      <c r="L816" s="179" t="n"/>
      <c r="M816" s="181" t="n"/>
      <c r="N816" s="178" t="n"/>
      <c r="O816" s="179" t="n"/>
      <c r="P816" s="173" t="n"/>
    </row>
    <row r="817" ht="18.75" customHeight="1">
      <c r="A817" s="173" t="n"/>
      <c r="B817" s="177" t="inlineStr">
        <is>
          <t>DESCRIÇÃO</t>
        </is>
      </c>
      <c r="C817" s="178" t="n"/>
      <c r="D817" s="178" t="n"/>
      <c r="E817" s="178" t="n"/>
      <c r="F817" s="178" t="n"/>
      <c r="G817" s="179" t="n"/>
      <c r="H817" s="173" t="n"/>
      <c r="I817" s="173" t="n"/>
      <c r="J817" s="177" t="inlineStr">
        <is>
          <t>DESCRIÇÃO</t>
        </is>
      </c>
      <c r="K817" s="178" t="n"/>
      <c r="L817" s="178" t="n"/>
      <c r="M817" s="178" t="n"/>
      <c r="N817" s="178" t="n"/>
      <c r="O817" s="179" t="n"/>
      <c r="P817" s="173" t="n"/>
    </row>
    <row r="818" ht="18.75" customHeight="1">
      <c r="A818" s="173" t="n"/>
      <c r="B818" s="183" t="n"/>
      <c r="C818" s="184" t="n"/>
      <c r="D818" s="184" t="n"/>
      <c r="E818" s="184" t="n"/>
      <c r="F818" s="184" t="n"/>
      <c r="G818" s="185" t="n"/>
      <c r="H818" s="173" t="n"/>
      <c r="I818" s="173" t="n"/>
      <c r="J818" s="183" t="n"/>
      <c r="K818" s="184" t="n"/>
      <c r="L818" s="184" t="n"/>
      <c r="M818" s="184" t="n"/>
      <c r="N818" s="184" t="n"/>
      <c r="O818" s="185" t="n"/>
      <c r="P818" s="173" t="n"/>
    </row>
    <row r="819" ht="18.75" customHeight="1">
      <c r="A819" s="173" t="n"/>
      <c r="B819" s="186" t="n"/>
      <c r="G819" s="187" t="n"/>
      <c r="H819" s="173" t="n"/>
      <c r="I819" s="173" t="n"/>
      <c r="J819" s="186" t="n"/>
      <c r="O819" s="187" t="n"/>
      <c r="P819" s="173" t="n"/>
    </row>
    <row r="820" ht="18.75" customHeight="1">
      <c r="A820" s="173" t="n"/>
      <c r="B820" s="188" t="n"/>
      <c r="C820" s="189" t="n"/>
      <c r="D820" s="189" t="n"/>
      <c r="E820" s="189" t="n"/>
      <c r="F820" s="189" t="n"/>
      <c r="G820" s="190" t="n"/>
      <c r="H820" s="173" t="n"/>
      <c r="I820" s="173" t="n"/>
      <c r="J820" s="188" t="n"/>
      <c r="K820" s="189" t="n"/>
      <c r="L820" s="189" t="n"/>
      <c r="M820" s="189" t="n"/>
      <c r="N820" s="189" t="n"/>
      <c r="O820" s="190" t="n"/>
      <c r="P820" s="173" t="n"/>
    </row>
    <row r="821" ht="18.75" customHeight="1">
      <c r="A821" s="173" t="n"/>
      <c r="B821" s="173" t="n"/>
      <c r="C821" s="173" t="n"/>
      <c r="D821" s="173" t="n"/>
      <c r="E821" s="173" t="n"/>
      <c r="F821" s="173" t="n"/>
      <c r="G821" s="173" t="n"/>
      <c r="H821" s="173" t="n"/>
      <c r="I821" s="173" t="n"/>
      <c r="J821" s="173" t="n"/>
      <c r="K821" s="173" t="n"/>
      <c r="L821" s="173" t="n"/>
      <c r="M821" s="173" t="n"/>
      <c r="N821" s="173" t="n"/>
      <c r="O821" s="173" t="n"/>
      <c r="P821" s="173" t="n"/>
    </row>
    <row r="822" ht="18.75" customHeight="1">
      <c r="A822" s="173" t="n"/>
      <c r="B822" s="175">
        <f>IF('DADOS_PROGRESSAO'!$G$4="","Usa os treinos e especializações existentes.","⚠ "&amp;'DADOS_PROGRESSAO'!$G$4)</f>
        <v/>
      </c>
      <c r="H822" s="173" t="n"/>
      <c r="I822" s="173" t="n"/>
      <c r="J822" s="175">
        <f>IF('DADOS_PROGRESSAO'!$G$5="","Usa os treinos e especializações existentes.","⚠ "&amp;'DADOS_PROGRESSAO'!$G$5)</f>
        <v/>
      </c>
      <c r="P822" s="173" t="n"/>
    </row>
    <row r="823" ht="18.75" customHeight="1">
      <c r="A823" s="173" t="n"/>
      <c r="H823" s="173" t="n"/>
      <c r="I823" s="173" t="n"/>
      <c r="P823" s="173" t="n"/>
    </row>
    <row r="824" ht="18.75" customHeight="1">
      <c r="A824" s="173" t="n"/>
      <c r="B824" s="173" t="n"/>
      <c r="C824" s="173" t="n"/>
      <c r="D824" s="173" t="n"/>
      <c r="E824" s="173" t="n"/>
      <c r="F824" s="173" t="n"/>
      <c r="G824" s="173" t="n"/>
      <c r="H824" s="173" t="n"/>
      <c r="I824" s="173" t="n"/>
      <c r="J824" s="173" t="n"/>
      <c r="K824" s="173" t="n"/>
      <c r="L824" s="173" t="n"/>
      <c r="M824" s="173" t="n"/>
      <c r="N824" s="173" t="n"/>
      <c r="O824" s="173" t="n"/>
      <c r="P824" s="173" t="n"/>
    </row>
    <row r="825" ht="18.75" customHeight="1">
      <c r="A825" s="173" t="n"/>
      <c r="B825" s="176" t="inlineStr">
        <is>
          <t>PERÍCIA 5 · CUSTOM</t>
        </is>
      </c>
      <c r="H825" s="173" t="n"/>
      <c r="I825" s="173" t="n"/>
      <c r="J825" s="176" t="inlineStr">
        <is>
          <t>PERÍCIA 6 · CUSTOM</t>
        </is>
      </c>
      <c r="P825" s="173" t="n"/>
    </row>
    <row r="826" ht="18.75" customHeight="1">
      <c r="A826" s="173" t="n"/>
      <c r="B826" s="177" t="inlineStr">
        <is>
          <t>TIPO</t>
        </is>
      </c>
      <c r="C826" s="178" t="n"/>
      <c r="D826" s="178" t="n"/>
      <c r="E826" s="179" t="n"/>
      <c r="F826" s="177" t="inlineStr">
        <is>
          <t>MESTRE VIU</t>
        </is>
      </c>
      <c r="G826" s="179" t="n"/>
      <c r="H826" s="173" t="n"/>
      <c r="I826" s="173" t="n"/>
      <c r="J826" s="177" t="inlineStr">
        <is>
          <t>TIPO</t>
        </is>
      </c>
      <c r="K826" s="178" t="n"/>
      <c r="L826" s="178" t="n"/>
      <c r="M826" s="179" t="n"/>
      <c r="N826" s="177" t="inlineStr">
        <is>
          <t>MESTRE VIU</t>
        </is>
      </c>
      <c r="O826" s="179" t="n"/>
      <c r="P826" s="173" t="n"/>
    </row>
    <row r="827" ht="18.75" customHeight="1">
      <c r="A827" s="173" t="n"/>
      <c r="B827" s="181" t="inlineStr">
        <is>
          <t>Perícia</t>
        </is>
      </c>
      <c r="C827" s="178" t="n"/>
      <c r="D827" s="178" t="n"/>
      <c r="E827" s="179" t="n"/>
      <c r="F827" s="180" t="b">
        <v>0</v>
      </c>
      <c r="G827" s="179" t="n"/>
      <c r="H827" s="173" t="n"/>
      <c r="I827" s="173" t="n"/>
      <c r="J827" s="181" t="inlineStr">
        <is>
          <t>Perícia</t>
        </is>
      </c>
      <c r="K827" s="178" t="n"/>
      <c r="L827" s="178" t="n"/>
      <c r="M827" s="179" t="n"/>
      <c r="N827" s="180" t="b">
        <v>0</v>
      </c>
      <c r="O827" s="179" t="n"/>
      <c r="P827" s="173" t="n"/>
    </row>
    <row r="828" ht="18.75" customHeight="1">
      <c r="A828" s="173" t="n"/>
      <c r="B828" s="177" t="inlineStr">
        <is>
          <t>NOME</t>
        </is>
      </c>
      <c r="C828" s="178" t="n"/>
      <c r="D828" s="178" t="n"/>
      <c r="E828" s="178" t="n"/>
      <c r="F828" s="178" t="n"/>
      <c r="G828" s="179" t="n"/>
      <c r="H828" s="173" t="n"/>
      <c r="I828" s="173" t="n"/>
      <c r="J828" s="177" t="inlineStr">
        <is>
          <t>NOME</t>
        </is>
      </c>
      <c r="K828" s="178" t="n"/>
      <c r="L828" s="178" t="n"/>
      <c r="M828" s="178" t="n"/>
      <c r="N828" s="178" t="n"/>
      <c r="O828" s="179" t="n"/>
      <c r="P828" s="173" t="n"/>
    </row>
    <row r="829" ht="18.75" customHeight="1">
      <c r="A829" s="173" t="n"/>
      <c r="B829" s="181" t="n"/>
      <c r="C829" s="178" t="n"/>
      <c r="D829" s="178" t="n"/>
      <c r="E829" s="178" t="n"/>
      <c r="F829" s="178" t="n"/>
      <c r="G829" s="179" t="n"/>
      <c r="H829" s="173" t="n"/>
      <c r="I829" s="173" t="n"/>
      <c r="J829" s="181" t="n"/>
      <c r="K829" s="178" t="n"/>
      <c r="L829" s="178" t="n"/>
      <c r="M829" s="178" t="n"/>
      <c r="N829" s="178" t="n"/>
      <c r="O829" s="179" t="n"/>
      <c r="P829" s="173" t="n"/>
    </row>
    <row r="830" ht="18.75" customHeight="1">
      <c r="A830" s="173" t="n"/>
      <c r="B830" s="177">
        <f>IF(B827="Ofício","ATRIBUTO PADRÃO","ATRIBUTO FIXO")</f>
        <v/>
      </c>
      <c r="C830" s="178" t="n"/>
      <c r="D830" s="179" t="n"/>
      <c r="E830" s="181" t="n"/>
      <c r="F830" s="178" t="n"/>
      <c r="G830" s="179" t="n"/>
      <c r="H830" s="173" t="n"/>
      <c r="I830" s="173" t="n"/>
      <c r="J830" s="177">
        <f>IF(J827="Ofício","ATRIBUTO PADRÃO","ATRIBUTO FIXO")</f>
        <v/>
      </c>
      <c r="K830" s="178" t="n"/>
      <c r="L830" s="179" t="n"/>
      <c r="M830" s="181" t="n"/>
      <c r="N830" s="178" t="n"/>
      <c r="O830" s="179" t="n"/>
      <c r="P830" s="173" t="n"/>
    </row>
    <row r="831" ht="18.75" customHeight="1">
      <c r="A831" s="173" t="n"/>
      <c r="B831" s="177" t="inlineStr">
        <is>
          <t>DESCRIÇÃO</t>
        </is>
      </c>
      <c r="C831" s="178" t="n"/>
      <c r="D831" s="178" t="n"/>
      <c r="E831" s="178" t="n"/>
      <c r="F831" s="178" t="n"/>
      <c r="G831" s="179" t="n"/>
      <c r="H831" s="173" t="n"/>
      <c r="I831" s="173" t="n"/>
      <c r="J831" s="177" t="inlineStr">
        <is>
          <t>DESCRIÇÃO</t>
        </is>
      </c>
      <c r="K831" s="178" t="n"/>
      <c r="L831" s="178" t="n"/>
      <c r="M831" s="178" t="n"/>
      <c r="N831" s="178" t="n"/>
      <c r="O831" s="179" t="n"/>
      <c r="P831" s="173" t="n"/>
    </row>
    <row r="832" ht="18.75" customHeight="1">
      <c r="A832" s="173" t="n"/>
      <c r="B832" s="183" t="n"/>
      <c r="C832" s="184" t="n"/>
      <c r="D832" s="184" t="n"/>
      <c r="E832" s="184" t="n"/>
      <c r="F832" s="184" t="n"/>
      <c r="G832" s="185" t="n"/>
      <c r="H832" s="173" t="n"/>
      <c r="I832" s="173" t="n"/>
      <c r="J832" s="183" t="n"/>
      <c r="K832" s="184" t="n"/>
      <c r="L832" s="184" t="n"/>
      <c r="M832" s="184" t="n"/>
      <c r="N832" s="184" t="n"/>
      <c r="O832" s="185" t="n"/>
      <c r="P832" s="173" t="n"/>
    </row>
    <row r="833" ht="18.75" customHeight="1">
      <c r="A833" s="173" t="n"/>
      <c r="B833" s="186" t="n"/>
      <c r="G833" s="187" t="n"/>
      <c r="H833" s="173" t="n"/>
      <c r="I833" s="173" t="n"/>
      <c r="J833" s="186" t="n"/>
      <c r="O833" s="187" t="n"/>
      <c r="P833" s="173" t="n"/>
    </row>
    <row r="834" ht="18.75" customHeight="1">
      <c r="A834" s="173" t="n"/>
      <c r="B834" s="188" t="n"/>
      <c r="C834" s="189" t="n"/>
      <c r="D834" s="189" t="n"/>
      <c r="E834" s="189" t="n"/>
      <c r="F834" s="189" t="n"/>
      <c r="G834" s="190" t="n"/>
      <c r="H834" s="173" t="n"/>
      <c r="I834" s="173" t="n"/>
      <c r="J834" s="188" t="n"/>
      <c r="K834" s="189" t="n"/>
      <c r="L834" s="189" t="n"/>
      <c r="M834" s="189" t="n"/>
      <c r="N834" s="189" t="n"/>
      <c r="O834" s="190" t="n"/>
      <c r="P834" s="173" t="n"/>
    </row>
    <row r="835" ht="18.75" customHeight="1">
      <c r="A835" s="173" t="n"/>
      <c r="B835" s="173" t="n"/>
      <c r="C835" s="173" t="n"/>
      <c r="D835" s="173" t="n"/>
      <c r="E835" s="173" t="n"/>
      <c r="F835" s="173" t="n"/>
      <c r="G835" s="173" t="n"/>
      <c r="H835" s="173" t="n"/>
      <c r="I835" s="173" t="n"/>
      <c r="J835" s="173" t="n"/>
      <c r="K835" s="173" t="n"/>
      <c r="L835" s="173" t="n"/>
      <c r="M835" s="173" t="n"/>
      <c r="N835" s="173" t="n"/>
      <c r="O835" s="173" t="n"/>
      <c r="P835" s="173" t="n"/>
    </row>
    <row r="836" ht="18.75" customHeight="1">
      <c r="A836" s="173" t="n"/>
      <c r="B836" s="175">
        <f>IF('DADOS_PROGRESSAO'!$G$6="","Usa os treinos e especializações existentes.","⚠ "&amp;'DADOS_PROGRESSAO'!$G$6)</f>
        <v/>
      </c>
      <c r="H836" s="173" t="n"/>
      <c r="I836" s="173" t="n"/>
      <c r="J836" s="175">
        <f>IF('DADOS_PROGRESSAO'!$G$7="","Usa os treinos e especializações existentes.","⚠ "&amp;'DADOS_PROGRESSAO'!$G$7)</f>
        <v/>
      </c>
      <c r="P836" s="173" t="n"/>
    </row>
    <row r="837" ht="18.75" customHeight="1">
      <c r="A837" s="173" t="n"/>
      <c r="H837" s="173" t="n"/>
      <c r="I837" s="173" t="n"/>
      <c r="P837" s="173" t="n"/>
    </row>
    <row r="838" ht="18.75" customHeight="1">
      <c r="A838" s="173" t="n"/>
      <c r="B838" s="173" t="n"/>
      <c r="C838" s="173" t="n"/>
      <c r="D838" s="173" t="n"/>
      <c r="E838" s="173" t="n"/>
      <c r="F838" s="173" t="n"/>
      <c r="G838" s="173" t="n"/>
      <c r="H838" s="173" t="n"/>
      <c r="I838" s="173" t="n"/>
      <c r="J838" s="173" t="n"/>
      <c r="K838" s="173" t="n"/>
      <c r="L838" s="173" t="n"/>
      <c r="M838" s="173" t="n"/>
      <c r="N838" s="173" t="n"/>
      <c r="O838" s="173" t="n"/>
      <c r="P838" s="173" t="n"/>
    </row>
    <row r="839" ht="18.75" customHeight="1">
      <c r="A839" s="173" t="n"/>
      <c r="B839" s="176" t="inlineStr">
        <is>
          <t>PERÍCIA 7 · CUSTOM</t>
        </is>
      </c>
      <c r="H839" s="173" t="n"/>
      <c r="I839" s="173" t="n"/>
      <c r="J839" s="176" t="inlineStr">
        <is>
          <t>PERÍCIA 8 · CUSTOM</t>
        </is>
      </c>
      <c r="P839" s="173" t="n"/>
    </row>
    <row r="840" ht="18.75" customHeight="1">
      <c r="A840" s="173" t="n"/>
      <c r="B840" s="177" t="inlineStr">
        <is>
          <t>TIPO</t>
        </is>
      </c>
      <c r="C840" s="178" t="n"/>
      <c r="D840" s="178" t="n"/>
      <c r="E840" s="179" t="n"/>
      <c r="F840" s="177" t="inlineStr">
        <is>
          <t>MESTRE VIU</t>
        </is>
      </c>
      <c r="G840" s="179" t="n"/>
      <c r="H840" s="173" t="n"/>
      <c r="I840" s="173" t="n"/>
      <c r="J840" s="177" t="inlineStr">
        <is>
          <t>TIPO</t>
        </is>
      </c>
      <c r="K840" s="178" t="n"/>
      <c r="L840" s="178" t="n"/>
      <c r="M840" s="179" t="n"/>
      <c r="N840" s="177" t="inlineStr">
        <is>
          <t>MESTRE VIU</t>
        </is>
      </c>
      <c r="O840" s="179" t="n"/>
      <c r="P840" s="173" t="n"/>
    </row>
    <row r="841" ht="18.75" customHeight="1">
      <c r="A841" s="173" t="n"/>
      <c r="B841" s="181" t="inlineStr">
        <is>
          <t>Perícia</t>
        </is>
      </c>
      <c r="C841" s="178" t="n"/>
      <c r="D841" s="178" t="n"/>
      <c r="E841" s="179" t="n"/>
      <c r="F841" s="180" t="b">
        <v>0</v>
      </c>
      <c r="G841" s="179" t="n"/>
      <c r="H841" s="173" t="n"/>
      <c r="I841" s="173" t="n"/>
      <c r="J841" s="181" t="inlineStr">
        <is>
          <t>Perícia</t>
        </is>
      </c>
      <c r="K841" s="178" t="n"/>
      <c r="L841" s="178" t="n"/>
      <c r="M841" s="179" t="n"/>
      <c r="N841" s="180" t="b">
        <v>0</v>
      </c>
      <c r="O841" s="179" t="n"/>
      <c r="P841" s="173" t="n"/>
    </row>
    <row r="842" ht="18.75" customHeight="1">
      <c r="A842" s="173" t="n"/>
      <c r="B842" s="177" t="inlineStr">
        <is>
          <t>NOME</t>
        </is>
      </c>
      <c r="C842" s="178" t="n"/>
      <c r="D842" s="178" t="n"/>
      <c r="E842" s="178" t="n"/>
      <c r="F842" s="178" t="n"/>
      <c r="G842" s="179" t="n"/>
      <c r="H842" s="173" t="n"/>
      <c r="I842" s="173" t="n"/>
      <c r="J842" s="177" t="inlineStr">
        <is>
          <t>NOME</t>
        </is>
      </c>
      <c r="K842" s="178" t="n"/>
      <c r="L842" s="178" t="n"/>
      <c r="M842" s="178" t="n"/>
      <c r="N842" s="178" t="n"/>
      <c r="O842" s="179" t="n"/>
      <c r="P842" s="173" t="n"/>
    </row>
    <row r="843" ht="18.75" customHeight="1">
      <c r="A843" s="173" t="n"/>
      <c r="B843" s="181" t="n"/>
      <c r="C843" s="178" t="n"/>
      <c r="D843" s="178" t="n"/>
      <c r="E843" s="178" t="n"/>
      <c r="F843" s="178" t="n"/>
      <c r="G843" s="179" t="n"/>
      <c r="H843" s="173" t="n"/>
      <c r="I843" s="173" t="n"/>
      <c r="J843" s="181" t="n"/>
      <c r="K843" s="178" t="n"/>
      <c r="L843" s="178" t="n"/>
      <c r="M843" s="178" t="n"/>
      <c r="N843" s="178" t="n"/>
      <c r="O843" s="179" t="n"/>
      <c r="P843" s="173" t="n"/>
    </row>
    <row r="844" ht="18.75" customHeight="1">
      <c r="A844" s="173" t="n"/>
      <c r="B844" s="177">
        <f>IF(B841="Ofício","ATRIBUTO PADRÃO","ATRIBUTO FIXO")</f>
        <v/>
      </c>
      <c r="C844" s="178" t="n"/>
      <c r="D844" s="179" t="n"/>
      <c r="E844" s="181" t="n"/>
      <c r="F844" s="178" t="n"/>
      <c r="G844" s="179" t="n"/>
      <c r="H844" s="173" t="n"/>
      <c r="I844" s="173" t="n"/>
      <c r="J844" s="177">
        <f>IF(J841="Ofício","ATRIBUTO PADRÃO","ATRIBUTO FIXO")</f>
        <v/>
      </c>
      <c r="K844" s="178" t="n"/>
      <c r="L844" s="179" t="n"/>
      <c r="M844" s="181" t="n"/>
      <c r="N844" s="178" t="n"/>
      <c r="O844" s="179" t="n"/>
      <c r="P844" s="173" t="n"/>
    </row>
    <row r="845" ht="18.75" customHeight="1">
      <c r="A845" s="173" t="n"/>
      <c r="B845" s="177" t="inlineStr">
        <is>
          <t>DESCRIÇÃO</t>
        </is>
      </c>
      <c r="C845" s="178" t="n"/>
      <c r="D845" s="178" t="n"/>
      <c r="E845" s="178" t="n"/>
      <c r="F845" s="178" t="n"/>
      <c r="G845" s="179" t="n"/>
      <c r="H845" s="173" t="n"/>
      <c r="I845" s="173" t="n"/>
      <c r="J845" s="177" t="inlineStr">
        <is>
          <t>DESCRIÇÃO</t>
        </is>
      </c>
      <c r="K845" s="178" t="n"/>
      <c r="L845" s="178" t="n"/>
      <c r="M845" s="178" t="n"/>
      <c r="N845" s="178" t="n"/>
      <c r="O845" s="179" t="n"/>
      <c r="P845" s="173" t="n"/>
    </row>
    <row r="846" ht="18.75" customHeight="1">
      <c r="A846" s="173" t="n"/>
      <c r="B846" s="183" t="n"/>
      <c r="C846" s="184" t="n"/>
      <c r="D846" s="184" t="n"/>
      <c r="E846" s="184" t="n"/>
      <c r="F846" s="184" t="n"/>
      <c r="G846" s="185" t="n"/>
      <c r="H846" s="173" t="n"/>
      <c r="I846" s="173" t="n"/>
      <c r="J846" s="183" t="n"/>
      <c r="K846" s="184" t="n"/>
      <c r="L846" s="184" t="n"/>
      <c r="M846" s="184" t="n"/>
      <c r="N846" s="184" t="n"/>
      <c r="O846" s="185" t="n"/>
      <c r="P846" s="173" t="n"/>
    </row>
    <row r="847" ht="18.75" customHeight="1">
      <c r="A847" s="173" t="n"/>
      <c r="B847" s="186" t="n"/>
      <c r="G847" s="187" t="n"/>
      <c r="H847" s="173" t="n"/>
      <c r="I847" s="173" t="n"/>
      <c r="J847" s="186" t="n"/>
      <c r="O847" s="187" t="n"/>
      <c r="P847" s="173" t="n"/>
    </row>
    <row r="848" ht="18.75" customHeight="1">
      <c r="A848" s="173" t="n"/>
      <c r="B848" s="188" t="n"/>
      <c r="C848" s="189" t="n"/>
      <c r="D848" s="189" t="n"/>
      <c r="E848" s="189" t="n"/>
      <c r="F848" s="189" t="n"/>
      <c r="G848" s="190" t="n"/>
      <c r="H848" s="173" t="n"/>
      <c r="I848" s="173" t="n"/>
      <c r="J848" s="188" t="n"/>
      <c r="K848" s="189" t="n"/>
      <c r="L848" s="189" t="n"/>
      <c r="M848" s="189" t="n"/>
      <c r="N848" s="189" t="n"/>
      <c r="O848" s="190" t="n"/>
      <c r="P848" s="173" t="n"/>
    </row>
    <row r="849" ht="18.75" customHeight="1">
      <c r="A849" s="173" t="n"/>
      <c r="B849" s="173" t="n"/>
      <c r="C849" s="173" t="n"/>
      <c r="D849" s="173" t="n"/>
      <c r="E849" s="173" t="n"/>
      <c r="F849" s="173" t="n"/>
      <c r="G849" s="173" t="n"/>
      <c r="H849" s="173" t="n"/>
      <c r="I849" s="173" t="n"/>
      <c r="J849" s="173" t="n"/>
      <c r="K849" s="173" t="n"/>
      <c r="L849" s="173" t="n"/>
      <c r="M849" s="173" t="n"/>
      <c r="N849" s="173" t="n"/>
      <c r="O849" s="173" t="n"/>
      <c r="P849" s="173" t="n"/>
    </row>
    <row r="850" ht="18.75" customHeight="1">
      <c r="A850" s="173" t="n"/>
      <c r="B850" s="175">
        <f>IF('DADOS_PROGRESSAO'!$G$8="","Usa os treinos e especializações existentes.","⚠ "&amp;'DADOS_PROGRESSAO'!$G$8)</f>
        <v/>
      </c>
      <c r="H850" s="173" t="n"/>
      <c r="I850" s="173" t="n"/>
      <c r="J850" s="175">
        <f>IF('DADOS_PROGRESSAO'!$G$9="","Usa os treinos e especializações existentes.","⚠ "&amp;'DADOS_PROGRESSAO'!$G$9)</f>
        <v/>
      </c>
      <c r="P850" s="173" t="n"/>
    </row>
    <row r="851" ht="18.75" customHeight="1">
      <c r="A851" s="173" t="n"/>
      <c r="H851" s="173" t="n"/>
      <c r="I851" s="173" t="n"/>
      <c r="P851" s="173" t="n"/>
    </row>
    <row r="852" ht="18.75" customHeight="1">
      <c r="A852" s="173" t="n"/>
      <c r="B852" s="173" t="n"/>
      <c r="C852" s="173" t="n"/>
      <c r="D852" s="173" t="n"/>
      <c r="E852" s="173" t="n"/>
      <c r="F852" s="173" t="n"/>
      <c r="G852" s="173" t="n"/>
      <c r="H852" s="173" t="n"/>
      <c r="I852" s="173" t="n"/>
      <c r="J852" s="173" t="n"/>
      <c r="K852" s="173" t="n"/>
      <c r="L852" s="173" t="n"/>
      <c r="M852" s="173" t="n"/>
      <c r="N852" s="173" t="n"/>
      <c r="O852" s="173" t="n"/>
      <c r="P852" s="173" t="n"/>
    </row>
    <row r="853" ht="18.75" customHeight="1">
      <c r="A853" s="173" t="n"/>
      <c r="B853" s="176" t="inlineStr">
        <is>
          <t>PERÍCIA 9 · CUSTOM</t>
        </is>
      </c>
      <c r="H853" s="173" t="n"/>
      <c r="I853" s="173" t="n"/>
      <c r="J853" s="176" t="inlineStr">
        <is>
          <t>PERÍCIA 10 · CUSTOM</t>
        </is>
      </c>
      <c r="P853" s="173" t="n"/>
    </row>
    <row r="854" ht="18.75" customHeight="1">
      <c r="A854" s="173" t="n"/>
      <c r="B854" s="177" t="inlineStr">
        <is>
          <t>TIPO</t>
        </is>
      </c>
      <c r="C854" s="178" t="n"/>
      <c r="D854" s="178" t="n"/>
      <c r="E854" s="179" t="n"/>
      <c r="F854" s="177" t="inlineStr">
        <is>
          <t>MESTRE VIU</t>
        </is>
      </c>
      <c r="G854" s="179" t="n"/>
      <c r="H854" s="173" t="n"/>
      <c r="I854" s="173" t="n"/>
      <c r="J854" s="177" t="inlineStr">
        <is>
          <t>TIPO</t>
        </is>
      </c>
      <c r="K854" s="178" t="n"/>
      <c r="L854" s="178" t="n"/>
      <c r="M854" s="179" t="n"/>
      <c r="N854" s="177" t="inlineStr">
        <is>
          <t>MESTRE VIU</t>
        </is>
      </c>
      <c r="O854" s="179" t="n"/>
      <c r="P854" s="173" t="n"/>
    </row>
    <row r="855" ht="18.75" customHeight="1">
      <c r="A855" s="173" t="n"/>
      <c r="B855" s="181" t="inlineStr">
        <is>
          <t>Perícia</t>
        </is>
      </c>
      <c r="C855" s="178" t="n"/>
      <c r="D855" s="178" t="n"/>
      <c r="E855" s="179" t="n"/>
      <c r="F855" s="180" t="b">
        <v>0</v>
      </c>
      <c r="G855" s="179" t="n"/>
      <c r="H855" s="173" t="n"/>
      <c r="I855" s="173" t="n"/>
      <c r="J855" s="181" t="inlineStr">
        <is>
          <t>Perícia</t>
        </is>
      </c>
      <c r="K855" s="178" t="n"/>
      <c r="L855" s="178" t="n"/>
      <c r="M855" s="179" t="n"/>
      <c r="N855" s="180" t="b">
        <v>0</v>
      </c>
      <c r="O855" s="179" t="n"/>
      <c r="P855" s="173" t="n"/>
    </row>
    <row r="856" ht="18.75" customHeight="1">
      <c r="A856" s="173" t="n"/>
      <c r="B856" s="177" t="inlineStr">
        <is>
          <t>NOME</t>
        </is>
      </c>
      <c r="C856" s="178" t="n"/>
      <c r="D856" s="178" t="n"/>
      <c r="E856" s="178" t="n"/>
      <c r="F856" s="178" t="n"/>
      <c r="G856" s="179" t="n"/>
      <c r="H856" s="173" t="n"/>
      <c r="I856" s="173" t="n"/>
      <c r="J856" s="177" t="inlineStr">
        <is>
          <t>NOME</t>
        </is>
      </c>
      <c r="K856" s="178" t="n"/>
      <c r="L856" s="178" t="n"/>
      <c r="M856" s="178" t="n"/>
      <c r="N856" s="178" t="n"/>
      <c r="O856" s="179" t="n"/>
      <c r="P856" s="173" t="n"/>
    </row>
    <row r="857" ht="18.75" customHeight="1">
      <c r="A857" s="173" t="n"/>
      <c r="B857" s="181" t="n"/>
      <c r="C857" s="178" t="n"/>
      <c r="D857" s="178" t="n"/>
      <c r="E857" s="178" t="n"/>
      <c r="F857" s="178" t="n"/>
      <c r="G857" s="179" t="n"/>
      <c r="H857" s="173" t="n"/>
      <c r="I857" s="173" t="n"/>
      <c r="J857" s="181" t="n"/>
      <c r="K857" s="178" t="n"/>
      <c r="L857" s="178" t="n"/>
      <c r="M857" s="178" t="n"/>
      <c r="N857" s="178" t="n"/>
      <c r="O857" s="179" t="n"/>
      <c r="P857" s="173" t="n"/>
    </row>
    <row r="858" ht="18.75" customHeight="1">
      <c r="A858" s="173" t="n"/>
      <c r="B858" s="177">
        <f>IF(B855="Ofício","ATRIBUTO PADRÃO","ATRIBUTO FIXO")</f>
        <v/>
      </c>
      <c r="C858" s="178" t="n"/>
      <c r="D858" s="179" t="n"/>
      <c r="E858" s="181" t="n"/>
      <c r="F858" s="178" t="n"/>
      <c r="G858" s="179" t="n"/>
      <c r="H858" s="173" t="n"/>
      <c r="I858" s="173" t="n"/>
      <c r="J858" s="177">
        <f>IF(J855="Ofício","ATRIBUTO PADRÃO","ATRIBUTO FIXO")</f>
        <v/>
      </c>
      <c r="K858" s="178" t="n"/>
      <c r="L858" s="179" t="n"/>
      <c r="M858" s="181" t="n"/>
      <c r="N858" s="178" t="n"/>
      <c r="O858" s="179" t="n"/>
      <c r="P858" s="173" t="n"/>
    </row>
    <row r="859" ht="18.75" customHeight="1">
      <c r="A859" s="173" t="n"/>
      <c r="B859" s="177" t="inlineStr">
        <is>
          <t>DESCRIÇÃO</t>
        </is>
      </c>
      <c r="C859" s="178" t="n"/>
      <c r="D859" s="178" t="n"/>
      <c r="E859" s="178" t="n"/>
      <c r="F859" s="178" t="n"/>
      <c r="G859" s="179" t="n"/>
      <c r="H859" s="173" t="n"/>
      <c r="I859" s="173" t="n"/>
      <c r="J859" s="177" t="inlineStr">
        <is>
          <t>DESCRIÇÃO</t>
        </is>
      </c>
      <c r="K859" s="178" t="n"/>
      <c r="L859" s="178" t="n"/>
      <c r="M859" s="178" t="n"/>
      <c r="N859" s="178" t="n"/>
      <c r="O859" s="179" t="n"/>
      <c r="P859" s="173" t="n"/>
    </row>
    <row r="860" ht="18.75" customHeight="1">
      <c r="A860" s="173" t="n"/>
      <c r="B860" s="183" t="n"/>
      <c r="C860" s="184" t="n"/>
      <c r="D860" s="184" t="n"/>
      <c r="E860" s="184" t="n"/>
      <c r="F860" s="184" t="n"/>
      <c r="G860" s="185" t="n"/>
      <c r="H860" s="173" t="n"/>
      <c r="I860" s="173" t="n"/>
      <c r="J860" s="183" t="n"/>
      <c r="K860" s="184" t="n"/>
      <c r="L860" s="184" t="n"/>
      <c r="M860" s="184" t="n"/>
      <c r="N860" s="184" t="n"/>
      <c r="O860" s="185" t="n"/>
      <c r="P860" s="173" t="n"/>
    </row>
    <row r="861" ht="18.75" customHeight="1">
      <c r="A861" s="173" t="n"/>
      <c r="B861" s="186" t="n"/>
      <c r="G861" s="187" t="n"/>
      <c r="H861" s="173" t="n"/>
      <c r="I861" s="173" t="n"/>
      <c r="J861" s="186" t="n"/>
      <c r="O861" s="187" t="n"/>
      <c r="P861" s="173" t="n"/>
    </row>
    <row r="862" ht="18.75" customHeight="1">
      <c r="A862" s="173" t="n"/>
      <c r="B862" s="188" t="n"/>
      <c r="C862" s="189" t="n"/>
      <c r="D862" s="189" t="n"/>
      <c r="E862" s="189" t="n"/>
      <c r="F862" s="189" t="n"/>
      <c r="G862" s="190" t="n"/>
      <c r="H862" s="173" t="n"/>
      <c r="I862" s="173" t="n"/>
      <c r="J862" s="188" t="n"/>
      <c r="K862" s="189" t="n"/>
      <c r="L862" s="189" t="n"/>
      <c r="M862" s="189" t="n"/>
      <c r="N862" s="189" t="n"/>
      <c r="O862" s="190" t="n"/>
      <c r="P862" s="173" t="n"/>
    </row>
    <row r="863" ht="18.75" customHeight="1">
      <c r="A863" s="173" t="n"/>
      <c r="B863" s="173" t="n"/>
      <c r="C863" s="173" t="n"/>
      <c r="D863" s="173" t="n"/>
      <c r="E863" s="173" t="n"/>
      <c r="F863" s="173" t="n"/>
      <c r="G863" s="173" t="n"/>
      <c r="H863" s="173" t="n"/>
      <c r="I863" s="173" t="n"/>
      <c r="J863" s="173" t="n"/>
      <c r="K863" s="173" t="n"/>
      <c r="L863" s="173" t="n"/>
      <c r="M863" s="173" t="n"/>
      <c r="N863" s="173" t="n"/>
      <c r="O863" s="173" t="n"/>
      <c r="P863" s="173" t="n"/>
    </row>
    <row r="864" ht="18.75" customHeight="1">
      <c r="A864" s="173" t="n"/>
      <c r="B864" s="175">
        <f>IF('DADOS_PROGRESSAO'!$G$10="","Usa os treinos e especializações existentes.","⚠ "&amp;'DADOS_PROGRESSAO'!$G$10)</f>
        <v/>
      </c>
      <c r="H864" s="173" t="n"/>
      <c r="I864" s="173" t="n"/>
      <c r="J864" s="175">
        <f>IF('DADOS_PROGRESSAO'!$G$11="","Usa os treinos e especializações existentes.","⚠ "&amp;'DADOS_PROGRESSAO'!$G$11)</f>
        <v/>
      </c>
      <c r="P864" s="173" t="n"/>
    </row>
    <row r="865" ht="18.75" customHeight="1">
      <c r="A865" s="173" t="n"/>
      <c r="H865" s="173" t="n"/>
      <c r="I865" s="173" t="n"/>
      <c r="P865" s="173" t="n"/>
    </row>
    <row r="866" ht="18.75" customHeight="1">
      <c r="A866" s="173" t="n"/>
      <c r="B866" s="173" t="n"/>
      <c r="C866" s="173" t="n"/>
      <c r="D866" s="173" t="n"/>
      <c r="E866" s="173" t="n"/>
      <c r="F866" s="173" t="n"/>
      <c r="G866" s="173" t="n"/>
      <c r="H866" s="173" t="n"/>
      <c r="I866" s="173" t="n"/>
      <c r="J866" s="173" t="n"/>
      <c r="K866" s="173" t="n"/>
      <c r="L866" s="173" t="n"/>
      <c r="M866" s="173" t="n"/>
      <c r="N866" s="173" t="n"/>
      <c r="O866" s="173" t="n"/>
      <c r="P866" s="173" t="n"/>
    </row>
    <row r="867" ht="18.75" customHeight="1">
      <c r="A867" s="173" t="n"/>
      <c r="B867" s="176" t="inlineStr">
        <is>
          <t>OFÍCIO 1 · CUSTOM</t>
        </is>
      </c>
      <c r="H867" s="173" t="n"/>
      <c r="I867" s="173" t="n"/>
      <c r="J867" s="176" t="inlineStr">
        <is>
          <t>OFÍCIO 2 · CUSTOM</t>
        </is>
      </c>
      <c r="P867" s="173" t="n"/>
    </row>
    <row r="868" ht="18.75" customHeight="1">
      <c r="A868" s="173" t="n"/>
      <c r="B868" s="177" t="inlineStr">
        <is>
          <t>TIPO</t>
        </is>
      </c>
      <c r="C868" s="178" t="n"/>
      <c r="D868" s="178" t="n"/>
      <c r="E868" s="179" t="n"/>
      <c r="F868" s="177" t="inlineStr">
        <is>
          <t>MESTRE VIU</t>
        </is>
      </c>
      <c r="G868" s="179" t="n"/>
      <c r="H868" s="173" t="n"/>
      <c r="I868" s="173" t="n"/>
      <c r="J868" s="177" t="inlineStr">
        <is>
          <t>TIPO</t>
        </is>
      </c>
      <c r="K868" s="178" t="n"/>
      <c r="L868" s="178" t="n"/>
      <c r="M868" s="179" t="n"/>
      <c r="N868" s="177" t="inlineStr">
        <is>
          <t>MESTRE VIU</t>
        </is>
      </c>
      <c r="O868" s="179" t="n"/>
      <c r="P868" s="173" t="n"/>
    </row>
    <row r="869" ht="18.75" customHeight="1">
      <c r="A869" s="173" t="n"/>
      <c r="B869" s="181" t="inlineStr">
        <is>
          <t>Ofício</t>
        </is>
      </c>
      <c r="C869" s="178" t="n"/>
      <c r="D869" s="178" t="n"/>
      <c r="E869" s="179" t="n"/>
      <c r="F869" s="180" t="b">
        <v>0</v>
      </c>
      <c r="G869" s="179" t="n"/>
      <c r="H869" s="173" t="n"/>
      <c r="I869" s="173" t="n"/>
      <c r="J869" s="181" t="inlineStr">
        <is>
          <t>Ofício</t>
        </is>
      </c>
      <c r="K869" s="178" t="n"/>
      <c r="L869" s="178" t="n"/>
      <c r="M869" s="179" t="n"/>
      <c r="N869" s="180" t="b">
        <v>0</v>
      </c>
      <c r="O869" s="179" t="n"/>
      <c r="P869" s="173" t="n"/>
    </row>
    <row r="870" ht="18.75" customHeight="1">
      <c r="A870" s="173" t="n"/>
      <c r="B870" s="177" t="inlineStr">
        <is>
          <t>NOME</t>
        </is>
      </c>
      <c r="C870" s="178" t="n"/>
      <c r="D870" s="178" t="n"/>
      <c r="E870" s="178" t="n"/>
      <c r="F870" s="178" t="n"/>
      <c r="G870" s="179" t="n"/>
      <c r="H870" s="173" t="n"/>
      <c r="I870" s="173" t="n"/>
      <c r="J870" s="177" t="inlineStr">
        <is>
          <t>NOME</t>
        </is>
      </c>
      <c r="K870" s="178" t="n"/>
      <c r="L870" s="178" t="n"/>
      <c r="M870" s="178" t="n"/>
      <c r="N870" s="178" t="n"/>
      <c r="O870" s="179" t="n"/>
      <c r="P870" s="173" t="n"/>
    </row>
    <row r="871" ht="18.75" customHeight="1">
      <c r="A871" s="173" t="n"/>
      <c r="B871" s="181" t="n"/>
      <c r="C871" s="178" t="n"/>
      <c r="D871" s="178" t="n"/>
      <c r="E871" s="178" t="n"/>
      <c r="F871" s="178" t="n"/>
      <c r="G871" s="179" t="n"/>
      <c r="H871" s="173" t="n"/>
      <c r="I871" s="173" t="n"/>
      <c r="J871" s="181" t="n"/>
      <c r="K871" s="178" t="n"/>
      <c r="L871" s="178" t="n"/>
      <c r="M871" s="178" t="n"/>
      <c r="N871" s="178" t="n"/>
      <c r="O871" s="179" t="n"/>
      <c r="P871" s="173" t="n"/>
    </row>
    <row r="872" ht="18.75" customHeight="1">
      <c r="A872" s="173" t="n"/>
      <c r="B872" s="177">
        <f>IF(B869="Ofício","ATRIBUTO PADRÃO","ATRIBUTO FIXO")</f>
        <v/>
      </c>
      <c r="C872" s="178" t="n"/>
      <c r="D872" s="179" t="n"/>
      <c r="E872" s="181" t="n"/>
      <c r="F872" s="178" t="n"/>
      <c r="G872" s="179" t="n"/>
      <c r="H872" s="173" t="n"/>
      <c r="I872" s="173" t="n"/>
      <c r="J872" s="177">
        <f>IF(J869="Ofício","ATRIBUTO PADRÃO","ATRIBUTO FIXO")</f>
        <v/>
      </c>
      <c r="K872" s="178" t="n"/>
      <c r="L872" s="179" t="n"/>
      <c r="M872" s="181" t="n"/>
      <c r="N872" s="178" t="n"/>
      <c r="O872" s="179" t="n"/>
      <c r="P872" s="173" t="n"/>
    </row>
    <row r="873" ht="18.75" customHeight="1">
      <c r="A873" s="173" t="n"/>
      <c r="B873" s="177" t="inlineStr">
        <is>
          <t>DESCRIÇÃO</t>
        </is>
      </c>
      <c r="C873" s="178" t="n"/>
      <c r="D873" s="178" t="n"/>
      <c r="E873" s="178" t="n"/>
      <c r="F873" s="178" t="n"/>
      <c r="G873" s="179" t="n"/>
      <c r="H873" s="173" t="n"/>
      <c r="I873" s="173" t="n"/>
      <c r="J873" s="177" t="inlineStr">
        <is>
          <t>DESCRIÇÃO</t>
        </is>
      </c>
      <c r="K873" s="178" t="n"/>
      <c r="L873" s="178" t="n"/>
      <c r="M873" s="178" t="n"/>
      <c r="N873" s="178" t="n"/>
      <c r="O873" s="179" t="n"/>
      <c r="P873" s="173" t="n"/>
    </row>
    <row r="874" ht="18.75" customHeight="1">
      <c r="A874" s="173" t="n"/>
      <c r="B874" s="183" t="n"/>
      <c r="C874" s="184" t="n"/>
      <c r="D874" s="184" t="n"/>
      <c r="E874" s="184" t="n"/>
      <c r="F874" s="184" t="n"/>
      <c r="G874" s="185" t="n"/>
      <c r="H874" s="173" t="n"/>
      <c r="I874" s="173" t="n"/>
      <c r="J874" s="183" t="n"/>
      <c r="K874" s="184" t="n"/>
      <c r="L874" s="184" t="n"/>
      <c r="M874" s="184" t="n"/>
      <c r="N874" s="184" t="n"/>
      <c r="O874" s="185" t="n"/>
      <c r="P874" s="173" t="n"/>
    </row>
    <row r="875" ht="18.75" customHeight="1">
      <c r="A875" s="173" t="n"/>
      <c r="B875" s="186" t="n"/>
      <c r="G875" s="187" t="n"/>
      <c r="H875" s="173" t="n"/>
      <c r="I875" s="173" t="n"/>
      <c r="J875" s="186" t="n"/>
      <c r="O875" s="187" t="n"/>
      <c r="P875" s="173" t="n"/>
    </row>
    <row r="876" ht="18.75" customHeight="1">
      <c r="A876" s="173" t="n"/>
      <c r="B876" s="188" t="n"/>
      <c r="C876" s="189" t="n"/>
      <c r="D876" s="189" t="n"/>
      <c r="E876" s="189" t="n"/>
      <c r="F876" s="189" t="n"/>
      <c r="G876" s="190" t="n"/>
      <c r="H876" s="173" t="n"/>
      <c r="I876" s="173" t="n"/>
      <c r="J876" s="188" t="n"/>
      <c r="K876" s="189" t="n"/>
      <c r="L876" s="189" t="n"/>
      <c r="M876" s="189" t="n"/>
      <c r="N876" s="189" t="n"/>
      <c r="O876" s="190" t="n"/>
      <c r="P876" s="173" t="n"/>
    </row>
    <row r="877" ht="18.75" customHeight="1">
      <c r="A877" s="173" t="n"/>
      <c r="B877" s="173" t="n"/>
      <c r="C877" s="173" t="n"/>
      <c r="D877" s="173" t="n"/>
      <c r="E877" s="173" t="n"/>
      <c r="F877" s="173" t="n"/>
      <c r="G877" s="173" t="n"/>
      <c r="H877" s="173" t="n"/>
      <c r="I877" s="173" t="n"/>
      <c r="J877" s="173" t="n"/>
      <c r="K877" s="173" t="n"/>
      <c r="L877" s="173" t="n"/>
      <c r="M877" s="173" t="n"/>
      <c r="N877" s="173" t="n"/>
      <c r="O877" s="173" t="n"/>
      <c r="P877" s="173" t="n"/>
    </row>
    <row r="878" ht="18.75" customHeight="1">
      <c r="A878" s="173" t="n"/>
      <c r="B878" s="175">
        <f>IF('DADOS_PROGRESSAO'!$G$12="","Usa os treinos e especializações existentes.","⚠ "&amp;'DADOS_PROGRESSAO'!$G$12)</f>
        <v/>
      </c>
      <c r="H878" s="173" t="n"/>
      <c r="I878" s="173" t="n"/>
      <c r="J878" s="175">
        <f>IF('DADOS_PROGRESSAO'!$G$13="","Usa os treinos e especializações existentes.","⚠ "&amp;'DADOS_PROGRESSAO'!$G$13)</f>
        <v/>
      </c>
      <c r="P878" s="173" t="n"/>
    </row>
    <row r="879" ht="18.75" customHeight="1">
      <c r="A879" s="173" t="n"/>
      <c r="H879" s="173" t="n"/>
      <c r="I879" s="173" t="n"/>
      <c r="P879" s="173" t="n"/>
    </row>
    <row r="880" ht="18.75" customHeight="1">
      <c r="A880" s="173" t="n"/>
      <c r="B880" s="173" t="n"/>
      <c r="C880" s="173" t="n"/>
      <c r="D880" s="173" t="n"/>
      <c r="E880" s="173" t="n"/>
      <c r="F880" s="173" t="n"/>
      <c r="G880" s="173" t="n"/>
      <c r="H880" s="173" t="n"/>
      <c r="I880" s="173" t="n"/>
      <c r="J880" s="173" t="n"/>
      <c r="K880" s="173" t="n"/>
      <c r="L880" s="173" t="n"/>
      <c r="M880" s="173" t="n"/>
      <c r="N880" s="173" t="n"/>
      <c r="O880" s="173" t="n"/>
      <c r="P880" s="173" t="n"/>
    </row>
    <row r="881" ht="18.75" customHeight="1">
      <c r="A881" s="173" t="n"/>
      <c r="B881" s="176" t="inlineStr">
        <is>
          <t>OFÍCIO 3 · CUSTOM</t>
        </is>
      </c>
      <c r="H881" s="173" t="n"/>
      <c r="I881" s="173" t="n"/>
      <c r="J881" s="176" t="inlineStr">
        <is>
          <t>OFÍCIO 4 · CUSTOM</t>
        </is>
      </c>
      <c r="P881" s="173" t="n"/>
    </row>
    <row r="882" ht="18.75" customHeight="1">
      <c r="A882" s="173" t="n"/>
      <c r="B882" s="177" t="inlineStr">
        <is>
          <t>TIPO</t>
        </is>
      </c>
      <c r="C882" s="178" t="n"/>
      <c r="D882" s="178" t="n"/>
      <c r="E882" s="179" t="n"/>
      <c r="F882" s="177" t="inlineStr">
        <is>
          <t>MESTRE VIU</t>
        </is>
      </c>
      <c r="G882" s="179" t="n"/>
      <c r="H882" s="173" t="n"/>
      <c r="I882" s="173" t="n"/>
      <c r="J882" s="177" t="inlineStr">
        <is>
          <t>TIPO</t>
        </is>
      </c>
      <c r="K882" s="178" t="n"/>
      <c r="L882" s="178" t="n"/>
      <c r="M882" s="179" t="n"/>
      <c r="N882" s="177" t="inlineStr">
        <is>
          <t>MESTRE VIU</t>
        </is>
      </c>
      <c r="O882" s="179" t="n"/>
      <c r="P882" s="173" t="n"/>
    </row>
    <row r="883" ht="18.75" customHeight="1">
      <c r="A883" s="173" t="n"/>
      <c r="B883" s="181" t="inlineStr">
        <is>
          <t>Ofício</t>
        </is>
      </c>
      <c r="C883" s="178" t="n"/>
      <c r="D883" s="178" t="n"/>
      <c r="E883" s="179" t="n"/>
      <c r="F883" s="180" t="b">
        <v>0</v>
      </c>
      <c r="G883" s="179" t="n"/>
      <c r="H883" s="173" t="n"/>
      <c r="I883" s="173" t="n"/>
      <c r="J883" s="181" t="inlineStr">
        <is>
          <t>Ofício</t>
        </is>
      </c>
      <c r="K883" s="178" t="n"/>
      <c r="L883" s="178" t="n"/>
      <c r="M883" s="179" t="n"/>
      <c r="N883" s="180" t="b">
        <v>0</v>
      </c>
      <c r="O883" s="179" t="n"/>
      <c r="P883" s="173" t="n"/>
    </row>
    <row r="884" ht="18.75" customHeight="1">
      <c r="A884" s="173" t="n"/>
      <c r="B884" s="177" t="inlineStr">
        <is>
          <t>NOME</t>
        </is>
      </c>
      <c r="C884" s="178" t="n"/>
      <c r="D884" s="178" t="n"/>
      <c r="E884" s="178" t="n"/>
      <c r="F884" s="178" t="n"/>
      <c r="G884" s="179" t="n"/>
      <c r="H884" s="173" t="n"/>
      <c r="I884" s="173" t="n"/>
      <c r="J884" s="177" t="inlineStr">
        <is>
          <t>NOME</t>
        </is>
      </c>
      <c r="K884" s="178" t="n"/>
      <c r="L884" s="178" t="n"/>
      <c r="M884" s="178" t="n"/>
      <c r="N884" s="178" t="n"/>
      <c r="O884" s="179" t="n"/>
      <c r="P884" s="173" t="n"/>
    </row>
    <row r="885" ht="18.75" customHeight="1">
      <c r="A885" s="173" t="n"/>
      <c r="B885" s="181" t="n"/>
      <c r="C885" s="178" t="n"/>
      <c r="D885" s="178" t="n"/>
      <c r="E885" s="178" t="n"/>
      <c r="F885" s="178" t="n"/>
      <c r="G885" s="179" t="n"/>
      <c r="H885" s="173" t="n"/>
      <c r="I885" s="173" t="n"/>
      <c r="J885" s="181" t="n"/>
      <c r="K885" s="178" t="n"/>
      <c r="L885" s="178" t="n"/>
      <c r="M885" s="178" t="n"/>
      <c r="N885" s="178" t="n"/>
      <c r="O885" s="179" t="n"/>
      <c r="P885" s="173" t="n"/>
    </row>
    <row r="886" ht="18.75" customHeight="1">
      <c r="A886" s="173" t="n"/>
      <c r="B886" s="177">
        <f>IF(B883="Ofício","ATRIBUTO PADRÃO","ATRIBUTO FIXO")</f>
        <v/>
      </c>
      <c r="C886" s="178" t="n"/>
      <c r="D886" s="179" t="n"/>
      <c r="E886" s="181" t="n"/>
      <c r="F886" s="178" t="n"/>
      <c r="G886" s="179" t="n"/>
      <c r="H886" s="173" t="n"/>
      <c r="I886" s="173" t="n"/>
      <c r="J886" s="177">
        <f>IF(J883="Ofício","ATRIBUTO PADRÃO","ATRIBUTO FIXO")</f>
        <v/>
      </c>
      <c r="K886" s="178" t="n"/>
      <c r="L886" s="179" t="n"/>
      <c r="M886" s="181" t="n"/>
      <c r="N886" s="178" t="n"/>
      <c r="O886" s="179" t="n"/>
      <c r="P886" s="173" t="n"/>
    </row>
    <row r="887" ht="18.75" customHeight="1">
      <c r="A887" s="173" t="n"/>
      <c r="B887" s="177" t="inlineStr">
        <is>
          <t>DESCRIÇÃO</t>
        </is>
      </c>
      <c r="C887" s="178" t="n"/>
      <c r="D887" s="178" t="n"/>
      <c r="E887" s="178" t="n"/>
      <c r="F887" s="178" t="n"/>
      <c r="G887" s="179" t="n"/>
      <c r="H887" s="173" t="n"/>
      <c r="I887" s="173" t="n"/>
      <c r="J887" s="177" t="inlineStr">
        <is>
          <t>DESCRIÇÃO</t>
        </is>
      </c>
      <c r="K887" s="178" t="n"/>
      <c r="L887" s="178" t="n"/>
      <c r="M887" s="178" t="n"/>
      <c r="N887" s="178" t="n"/>
      <c r="O887" s="179" t="n"/>
      <c r="P887" s="173" t="n"/>
    </row>
    <row r="888" ht="18.75" customHeight="1">
      <c r="A888" s="173" t="n"/>
      <c r="B888" s="183" t="n"/>
      <c r="C888" s="184" t="n"/>
      <c r="D888" s="184" t="n"/>
      <c r="E888" s="184" t="n"/>
      <c r="F888" s="184" t="n"/>
      <c r="G888" s="185" t="n"/>
      <c r="H888" s="173" t="n"/>
      <c r="I888" s="173" t="n"/>
      <c r="J888" s="183" t="n"/>
      <c r="K888" s="184" t="n"/>
      <c r="L888" s="184" t="n"/>
      <c r="M888" s="184" t="n"/>
      <c r="N888" s="184" t="n"/>
      <c r="O888" s="185" t="n"/>
      <c r="P888" s="173" t="n"/>
    </row>
    <row r="889" ht="18.75" customHeight="1">
      <c r="A889" s="173" t="n"/>
      <c r="B889" s="186" t="n"/>
      <c r="G889" s="187" t="n"/>
      <c r="H889" s="173" t="n"/>
      <c r="I889" s="173" t="n"/>
      <c r="J889" s="186" t="n"/>
      <c r="O889" s="187" t="n"/>
      <c r="P889" s="173" t="n"/>
    </row>
    <row r="890" ht="18.75" customHeight="1">
      <c r="A890" s="173" t="n"/>
      <c r="B890" s="188" t="n"/>
      <c r="C890" s="189" t="n"/>
      <c r="D890" s="189" t="n"/>
      <c r="E890" s="189" t="n"/>
      <c r="F890" s="189" t="n"/>
      <c r="G890" s="190" t="n"/>
      <c r="H890" s="173" t="n"/>
      <c r="I890" s="173" t="n"/>
      <c r="J890" s="188" t="n"/>
      <c r="K890" s="189" t="n"/>
      <c r="L890" s="189" t="n"/>
      <c r="M890" s="189" t="n"/>
      <c r="N890" s="189" t="n"/>
      <c r="O890" s="190" t="n"/>
      <c r="P890" s="173" t="n"/>
    </row>
    <row r="891" ht="18.75" customHeight="1">
      <c r="A891" s="173" t="n"/>
      <c r="B891" s="173" t="n"/>
      <c r="C891" s="173" t="n"/>
      <c r="D891" s="173" t="n"/>
      <c r="E891" s="173" t="n"/>
      <c r="F891" s="173" t="n"/>
      <c r="G891" s="173" t="n"/>
      <c r="H891" s="173" t="n"/>
      <c r="I891" s="173" t="n"/>
      <c r="J891" s="173" t="n"/>
      <c r="K891" s="173" t="n"/>
      <c r="L891" s="173" t="n"/>
      <c r="M891" s="173" t="n"/>
      <c r="N891" s="173" t="n"/>
      <c r="O891" s="173" t="n"/>
      <c r="P891" s="173" t="n"/>
    </row>
    <row r="892" ht="18.75" customHeight="1">
      <c r="A892" s="173" t="n"/>
      <c r="B892" s="175">
        <f>IF('DADOS_PROGRESSAO'!$G$14="","Usa os treinos e especializações existentes.","⚠ "&amp;'DADOS_PROGRESSAO'!$G$14)</f>
        <v/>
      </c>
      <c r="H892" s="173" t="n"/>
      <c r="I892" s="173" t="n"/>
      <c r="J892" s="175">
        <f>IF('DADOS_PROGRESSAO'!$G$15="","Usa os treinos e especializações existentes.","⚠ "&amp;'DADOS_PROGRESSAO'!$G$15)</f>
        <v/>
      </c>
      <c r="P892" s="173" t="n"/>
    </row>
    <row r="893" ht="18.75" customHeight="1">
      <c r="A893" s="173" t="n"/>
      <c r="H893" s="173" t="n"/>
      <c r="I893" s="173" t="n"/>
      <c r="P893" s="173" t="n"/>
    </row>
    <row r="894" ht="18.75" customHeight="1">
      <c r="A894" s="173" t="n"/>
      <c r="B894" s="173" t="n"/>
      <c r="C894" s="173" t="n"/>
      <c r="D894" s="173" t="n"/>
      <c r="E894" s="173" t="n"/>
      <c r="F894" s="173" t="n"/>
      <c r="G894" s="173" t="n"/>
      <c r="H894" s="173" t="n"/>
      <c r="I894" s="173" t="n"/>
      <c r="J894" s="173" t="n"/>
      <c r="K894" s="173" t="n"/>
      <c r="L894" s="173" t="n"/>
      <c r="M894" s="173" t="n"/>
      <c r="N894" s="173" t="n"/>
      <c r="O894" s="173" t="n"/>
      <c r="P894" s="173" t="n"/>
    </row>
    <row r="895" ht="18.75" customHeight="1">
      <c r="A895" s="173" t="n"/>
      <c r="B895" s="176" t="inlineStr">
        <is>
          <t>OFÍCIO 5 · CUSTOM</t>
        </is>
      </c>
      <c r="H895" s="173" t="n"/>
      <c r="I895" s="173" t="n"/>
      <c r="J895" s="176" t="inlineStr">
        <is>
          <t>OFÍCIO 6 · CUSTOM</t>
        </is>
      </c>
      <c r="P895" s="173" t="n"/>
    </row>
    <row r="896" ht="18.75" customHeight="1">
      <c r="A896" s="173" t="n"/>
      <c r="B896" s="177" t="inlineStr">
        <is>
          <t>TIPO</t>
        </is>
      </c>
      <c r="C896" s="178" t="n"/>
      <c r="D896" s="178" t="n"/>
      <c r="E896" s="179" t="n"/>
      <c r="F896" s="177" t="inlineStr">
        <is>
          <t>MESTRE VIU</t>
        </is>
      </c>
      <c r="G896" s="179" t="n"/>
      <c r="H896" s="173" t="n"/>
      <c r="I896" s="173" t="n"/>
      <c r="J896" s="177" t="inlineStr">
        <is>
          <t>TIPO</t>
        </is>
      </c>
      <c r="K896" s="178" t="n"/>
      <c r="L896" s="178" t="n"/>
      <c r="M896" s="179" t="n"/>
      <c r="N896" s="177" t="inlineStr">
        <is>
          <t>MESTRE VIU</t>
        </is>
      </c>
      <c r="O896" s="179" t="n"/>
      <c r="P896" s="173" t="n"/>
    </row>
    <row r="897" ht="18.75" customHeight="1">
      <c r="A897" s="173" t="n"/>
      <c r="B897" s="181" t="inlineStr">
        <is>
          <t>Ofício</t>
        </is>
      </c>
      <c r="C897" s="178" t="n"/>
      <c r="D897" s="178" t="n"/>
      <c r="E897" s="179" t="n"/>
      <c r="F897" s="180" t="b">
        <v>0</v>
      </c>
      <c r="G897" s="179" t="n"/>
      <c r="H897" s="173" t="n"/>
      <c r="I897" s="173" t="n"/>
      <c r="J897" s="181" t="inlineStr">
        <is>
          <t>Ofício</t>
        </is>
      </c>
      <c r="K897" s="178" t="n"/>
      <c r="L897" s="178" t="n"/>
      <c r="M897" s="179" t="n"/>
      <c r="N897" s="180" t="b">
        <v>0</v>
      </c>
      <c r="O897" s="179" t="n"/>
      <c r="P897" s="173" t="n"/>
    </row>
    <row r="898" ht="18.75" customHeight="1">
      <c r="A898" s="173" t="n"/>
      <c r="B898" s="177" t="inlineStr">
        <is>
          <t>NOME</t>
        </is>
      </c>
      <c r="C898" s="178" t="n"/>
      <c r="D898" s="178" t="n"/>
      <c r="E898" s="178" t="n"/>
      <c r="F898" s="178" t="n"/>
      <c r="G898" s="179" t="n"/>
      <c r="H898" s="173" t="n"/>
      <c r="I898" s="173" t="n"/>
      <c r="J898" s="177" t="inlineStr">
        <is>
          <t>NOME</t>
        </is>
      </c>
      <c r="K898" s="178" t="n"/>
      <c r="L898" s="178" t="n"/>
      <c r="M898" s="178" t="n"/>
      <c r="N898" s="178" t="n"/>
      <c r="O898" s="179" t="n"/>
      <c r="P898" s="173" t="n"/>
    </row>
    <row r="899" ht="18.75" customHeight="1">
      <c r="A899" s="173" t="n"/>
      <c r="B899" s="181" t="n"/>
      <c r="C899" s="178" t="n"/>
      <c r="D899" s="178" t="n"/>
      <c r="E899" s="178" t="n"/>
      <c r="F899" s="178" t="n"/>
      <c r="G899" s="179" t="n"/>
      <c r="H899" s="173" t="n"/>
      <c r="I899" s="173" t="n"/>
      <c r="J899" s="181" t="n"/>
      <c r="K899" s="178" t="n"/>
      <c r="L899" s="178" t="n"/>
      <c r="M899" s="178" t="n"/>
      <c r="N899" s="178" t="n"/>
      <c r="O899" s="179" t="n"/>
      <c r="P899" s="173" t="n"/>
    </row>
    <row r="900" ht="18.75" customHeight="1">
      <c r="A900" s="173" t="n"/>
      <c r="B900" s="177">
        <f>IF(B897="Ofício","ATRIBUTO PADRÃO","ATRIBUTO FIXO")</f>
        <v/>
      </c>
      <c r="C900" s="178" t="n"/>
      <c r="D900" s="179" t="n"/>
      <c r="E900" s="181" t="n"/>
      <c r="F900" s="178" t="n"/>
      <c r="G900" s="179" t="n"/>
      <c r="H900" s="173" t="n"/>
      <c r="I900" s="173" t="n"/>
      <c r="J900" s="177">
        <f>IF(J897="Ofício","ATRIBUTO PADRÃO","ATRIBUTO FIXO")</f>
        <v/>
      </c>
      <c r="K900" s="178" t="n"/>
      <c r="L900" s="179" t="n"/>
      <c r="M900" s="181" t="n"/>
      <c r="N900" s="178" t="n"/>
      <c r="O900" s="179" t="n"/>
      <c r="P900" s="173" t="n"/>
    </row>
    <row r="901" ht="18.75" customHeight="1">
      <c r="A901" s="173" t="n"/>
      <c r="B901" s="177" t="inlineStr">
        <is>
          <t>DESCRIÇÃO</t>
        </is>
      </c>
      <c r="C901" s="178" t="n"/>
      <c r="D901" s="178" t="n"/>
      <c r="E901" s="178" t="n"/>
      <c r="F901" s="178" t="n"/>
      <c r="G901" s="179" t="n"/>
      <c r="H901" s="173" t="n"/>
      <c r="I901" s="173" t="n"/>
      <c r="J901" s="177" t="inlineStr">
        <is>
          <t>DESCRIÇÃO</t>
        </is>
      </c>
      <c r="K901" s="178" t="n"/>
      <c r="L901" s="178" t="n"/>
      <c r="M901" s="178" t="n"/>
      <c r="N901" s="178" t="n"/>
      <c r="O901" s="179" t="n"/>
      <c r="P901" s="173" t="n"/>
    </row>
    <row r="902" ht="18.75" customHeight="1">
      <c r="A902" s="173" t="n"/>
      <c r="B902" s="183" t="n"/>
      <c r="C902" s="184" t="n"/>
      <c r="D902" s="184" t="n"/>
      <c r="E902" s="184" t="n"/>
      <c r="F902" s="184" t="n"/>
      <c r="G902" s="185" t="n"/>
      <c r="H902" s="173" t="n"/>
      <c r="I902" s="173" t="n"/>
      <c r="J902" s="183" t="n"/>
      <c r="K902" s="184" t="n"/>
      <c r="L902" s="184" t="n"/>
      <c r="M902" s="184" t="n"/>
      <c r="N902" s="184" t="n"/>
      <c r="O902" s="185" t="n"/>
      <c r="P902" s="173" t="n"/>
    </row>
    <row r="903" ht="18.75" customHeight="1">
      <c r="A903" s="173" t="n"/>
      <c r="B903" s="186" t="n"/>
      <c r="G903" s="187" t="n"/>
      <c r="H903" s="173" t="n"/>
      <c r="I903" s="173" t="n"/>
      <c r="J903" s="186" t="n"/>
      <c r="O903" s="187" t="n"/>
      <c r="P903" s="173" t="n"/>
    </row>
    <row r="904" ht="18.75" customHeight="1">
      <c r="A904" s="173" t="n"/>
      <c r="B904" s="188" t="n"/>
      <c r="C904" s="189" t="n"/>
      <c r="D904" s="189" t="n"/>
      <c r="E904" s="189" t="n"/>
      <c r="F904" s="189" t="n"/>
      <c r="G904" s="190" t="n"/>
      <c r="H904" s="173" t="n"/>
      <c r="I904" s="173" t="n"/>
      <c r="J904" s="188" t="n"/>
      <c r="K904" s="189" t="n"/>
      <c r="L904" s="189" t="n"/>
      <c r="M904" s="189" t="n"/>
      <c r="N904" s="189" t="n"/>
      <c r="O904" s="190" t="n"/>
      <c r="P904" s="173" t="n"/>
    </row>
    <row r="905" ht="18.75" customHeight="1">
      <c r="A905" s="173" t="n"/>
      <c r="B905" s="173" t="n"/>
      <c r="C905" s="173" t="n"/>
      <c r="D905" s="173" t="n"/>
      <c r="E905" s="173" t="n"/>
      <c r="F905" s="173" t="n"/>
      <c r="G905" s="173" t="n"/>
      <c r="H905" s="173" t="n"/>
      <c r="I905" s="173" t="n"/>
      <c r="J905" s="173" t="n"/>
      <c r="K905" s="173" t="n"/>
      <c r="L905" s="173" t="n"/>
      <c r="M905" s="173" t="n"/>
      <c r="N905" s="173" t="n"/>
      <c r="O905" s="173" t="n"/>
      <c r="P905" s="173" t="n"/>
    </row>
    <row r="906" ht="18.75" customHeight="1">
      <c r="A906" s="173" t="n"/>
      <c r="B906" s="175">
        <f>IF('DADOS_PROGRESSAO'!$G$16="","Usa os treinos e especializações existentes.","⚠ "&amp;'DADOS_PROGRESSAO'!$G$16)</f>
        <v/>
      </c>
      <c r="H906" s="173" t="n"/>
      <c r="I906" s="173" t="n"/>
      <c r="J906" s="175">
        <f>IF('DADOS_PROGRESSAO'!$G$17="","Usa os treinos e especializações existentes.","⚠ "&amp;'DADOS_PROGRESSAO'!$G$17)</f>
        <v/>
      </c>
      <c r="P906" s="173" t="n"/>
    </row>
    <row r="907" ht="18.75" customHeight="1">
      <c r="A907" s="173" t="n"/>
      <c r="H907" s="173" t="n"/>
      <c r="I907" s="173" t="n"/>
      <c r="P907" s="173" t="n"/>
    </row>
    <row r="908" ht="18.75" customHeight="1">
      <c r="A908" s="173" t="n"/>
      <c r="B908" s="173" t="n"/>
      <c r="C908" s="173" t="n"/>
      <c r="D908" s="173" t="n"/>
      <c r="E908" s="173" t="n"/>
      <c r="F908" s="173" t="n"/>
      <c r="G908" s="173" t="n"/>
      <c r="H908" s="173" t="n"/>
      <c r="I908" s="173" t="n"/>
      <c r="J908" s="173" t="n"/>
      <c r="K908" s="173" t="n"/>
      <c r="L908" s="173" t="n"/>
      <c r="M908" s="173" t="n"/>
      <c r="N908" s="173" t="n"/>
      <c r="O908" s="173" t="n"/>
      <c r="P908" s="173" t="n"/>
    </row>
    <row r="909" ht="18.75" customHeight="1">
      <c r="A909" s="173" t="n"/>
      <c r="B909" s="176" t="inlineStr">
        <is>
          <t>OFÍCIO 7 · CUSTOM</t>
        </is>
      </c>
      <c r="H909" s="173" t="n"/>
      <c r="I909" s="173" t="n"/>
      <c r="J909" s="176" t="inlineStr">
        <is>
          <t>OFÍCIO 8 · CUSTOM</t>
        </is>
      </c>
      <c r="P909" s="173" t="n"/>
    </row>
    <row r="910" ht="18.75" customHeight="1">
      <c r="A910" s="173" t="n"/>
      <c r="B910" s="177" t="inlineStr">
        <is>
          <t>TIPO</t>
        </is>
      </c>
      <c r="C910" s="178" t="n"/>
      <c r="D910" s="178" t="n"/>
      <c r="E910" s="179" t="n"/>
      <c r="F910" s="177" t="inlineStr">
        <is>
          <t>MESTRE VIU</t>
        </is>
      </c>
      <c r="G910" s="179" t="n"/>
      <c r="H910" s="173" t="n"/>
      <c r="I910" s="173" t="n"/>
      <c r="J910" s="177" t="inlineStr">
        <is>
          <t>TIPO</t>
        </is>
      </c>
      <c r="K910" s="178" t="n"/>
      <c r="L910" s="178" t="n"/>
      <c r="M910" s="179" t="n"/>
      <c r="N910" s="177" t="inlineStr">
        <is>
          <t>MESTRE VIU</t>
        </is>
      </c>
      <c r="O910" s="179" t="n"/>
      <c r="P910" s="173" t="n"/>
    </row>
    <row r="911" ht="18.75" customHeight="1">
      <c r="A911" s="173" t="n"/>
      <c r="B911" s="181" t="inlineStr">
        <is>
          <t>Ofício</t>
        </is>
      </c>
      <c r="C911" s="178" t="n"/>
      <c r="D911" s="178" t="n"/>
      <c r="E911" s="179" t="n"/>
      <c r="F911" s="180" t="b">
        <v>0</v>
      </c>
      <c r="G911" s="179" t="n"/>
      <c r="H911" s="173" t="n"/>
      <c r="I911" s="173" t="n"/>
      <c r="J911" s="181" t="inlineStr">
        <is>
          <t>Ofício</t>
        </is>
      </c>
      <c r="K911" s="178" t="n"/>
      <c r="L911" s="178" t="n"/>
      <c r="M911" s="179" t="n"/>
      <c r="N911" s="180" t="b">
        <v>0</v>
      </c>
      <c r="O911" s="179" t="n"/>
      <c r="P911" s="173" t="n"/>
    </row>
    <row r="912" ht="18.75" customHeight="1">
      <c r="A912" s="173" t="n"/>
      <c r="B912" s="177" t="inlineStr">
        <is>
          <t>NOME</t>
        </is>
      </c>
      <c r="C912" s="178" t="n"/>
      <c r="D912" s="178" t="n"/>
      <c r="E912" s="178" t="n"/>
      <c r="F912" s="178" t="n"/>
      <c r="G912" s="179" t="n"/>
      <c r="H912" s="173" t="n"/>
      <c r="I912" s="173" t="n"/>
      <c r="J912" s="177" t="inlineStr">
        <is>
          <t>NOME</t>
        </is>
      </c>
      <c r="K912" s="178" t="n"/>
      <c r="L912" s="178" t="n"/>
      <c r="M912" s="178" t="n"/>
      <c r="N912" s="178" t="n"/>
      <c r="O912" s="179" t="n"/>
      <c r="P912" s="173" t="n"/>
    </row>
    <row r="913" ht="18.75" customHeight="1">
      <c r="A913" s="173" t="n"/>
      <c r="B913" s="181" t="n"/>
      <c r="C913" s="178" t="n"/>
      <c r="D913" s="178" t="n"/>
      <c r="E913" s="178" t="n"/>
      <c r="F913" s="178" t="n"/>
      <c r="G913" s="179" t="n"/>
      <c r="H913" s="173" t="n"/>
      <c r="I913" s="173" t="n"/>
      <c r="J913" s="181" t="n"/>
      <c r="K913" s="178" t="n"/>
      <c r="L913" s="178" t="n"/>
      <c r="M913" s="178" t="n"/>
      <c r="N913" s="178" t="n"/>
      <c r="O913" s="179" t="n"/>
      <c r="P913" s="173" t="n"/>
    </row>
    <row r="914" ht="18.75" customHeight="1">
      <c r="A914" s="173" t="n"/>
      <c r="B914" s="177">
        <f>IF(B911="Ofício","ATRIBUTO PADRÃO","ATRIBUTO FIXO")</f>
        <v/>
      </c>
      <c r="C914" s="178" t="n"/>
      <c r="D914" s="179" t="n"/>
      <c r="E914" s="181" t="n"/>
      <c r="F914" s="178" t="n"/>
      <c r="G914" s="179" t="n"/>
      <c r="H914" s="173" t="n"/>
      <c r="I914" s="173" t="n"/>
      <c r="J914" s="177">
        <f>IF(J911="Ofício","ATRIBUTO PADRÃO","ATRIBUTO FIXO")</f>
        <v/>
      </c>
      <c r="K914" s="178" t="n"/>
      <c r="L914" s="179" t="n"/>
      <c r="M914" s="181" t="n"/>
      <c r="N914" s="178" t="n"/>
      <c r="O914" s="179" t="n"/>
      <c r="P914" s="173" t="n"/>
    </row>
    <row r="915" ht="18.75" customHeight="1">
      <c r="A915" s="173" t="n"/>
      <c r="B915" s="177" t="inlineStr">
        <is>
          <t>DESCRIÇÃO</t>
        </is>
      </c>
      <c r="C915" s="178" t="n"/>
      <c r="D915" s="178" t="n"/>
      <c r="E915" s="178" t="n"/>
      <c r="F915" s="178" t="n"/>
      <c r="G915" s="179" t="n"/>
      <c r="H915" s="173" t="n"/>
      <c r="I915" s="173" t="n"/>
      <c r="J915" s="177" t="inlineStr">
        <is>
          <t>DESCRIÇÃO</t>
        </is>
      </c>
      <c r="K915" s="178" t="n"/>
      <c r="L915" s="178" t="n"/>
      <c r="M915" s="178" t="n"/>
      <c r="N915" s="178" t="n"/>
      <c r="O915" s="179" t="n"/>
      <c r="P915" s="173" t="n"/>
    </row>
    <row r="916" ht="18.75" customHeight="1">
      <c r="A916" s="173" t="n"/>
      <c r="B916" s="183" t="n"/>
      <c r="C916" s="184" t="n"/>
      <c r="D916" s="184" t="n"/>
      <c r="E916" s="184" t="n"/>
      <c r="F916" s="184" t="n"/>
      <c r="G916" s="185" t="n"/>
      <c r="H916" s="173" t="n"/>
      <c r="I916" s="173" t="n"/>
      <c r="J916" s="183" t="n"/>
      <c r="K916" s="184" t="n"/>
      <c r="L916" s="184" t="n"/>
      <c r="M916" s="184" t="n"/>
      <c r="N916" s="184" t="n"/>
      <c r="O916" s="185" t="n"/>
      <c r="P916" s="173" t="n"/>
    </row>
    <row r="917" ht="18.75" customHeight="1">
      <c r="A917" s="173" t="n"/>
      <c r="B917" s="186" t="n"/>
      <c r="G917" s="187" t="n"/>
      <c r="H917" s="173" t="n"/>
      <c r="I917" s="173" t="n"/>
      <c r="J917" s="186" t="n"/>
      <c r="O917" s="187" t="n"/>
      <c r="P917" s="173" t="n"/>
    </row>
    <row r="918" ht="18.75" customHeight="1">
      <c r="A918" s="173" t="n"/>
      <c r="B918" s="188" t="n"/>
      <c r="C918" s="189" t="n"/>
      <c r="D918" s="189" t="n"/>
      <c r="E918" s="189" t="n"/>
      <c r="F918" s="189" t="n"/>
      <c r="G918" s="190" t="n"/>
      <c r="H918" s="173" t="n"/>
      <c r="I918" s="173" t="n"/>
      <c r="J918" s="188" t="n"/>
      <c r="K918" s="189" t="n"/>
      <c r="L918" s="189" t="n"/>
      <c r="M918" s="189" t="n"/>
      <c r="N918" s="189" t="n"/>
      <c r="O918" s="190" t="n"/>
      <c r="P918" s="173" t="n"/>
    </row>
    <row r="919" ht="18.75" customHeight="1">
      <c r="A919" s="173" t="n"/>
      <c r="B919" s="173" t="n"/>
      <c r="C919" s="173" t="n"/>
      <c r="D919" s="173" t="n"/>
      <c r="E919" s="173" t="n"/>
      <c r="F919" s="173" t="n"/>
      <c r="G919" s="173" t="n"/>
      <c r="H919" s="173" t="n"/>
      <c r="I919" s="173" t="n"/>
      <c r="J919" s="173" t="n"/>
      <c r="K919" s="173" t="n"/>
      <c r="L919" s="173" t="n"/>
      <c r="M919" s="173" t="n"/>
      <c r="N919" s="173" t="n"/>
      <c r="O919" s="173" t="n"/>
      <c r="P919" s="173" t="n"/>
    </row>
    <row r="920" ht="18.75" customHeight="1">
      <c r="A920" s="173" t="n"/>
      <c r="B920" s="175">
        <f>IF('DADOS_PROGRESSAO'!$G$18="","Usa os treinos e especializações existentes.","⚠ "&amp;'DADOS_PROGRESSAO'!$G$18)</f>
        <v/>
      </c>
      <c r="H920" s="173" t="n"/>
      <c r="I920" s="173" t="n"/>
      <c r="J920" s="175">
        <f>IF('DADOS_PROGRESSAO'!$G$19="","Usa os treinos e especializações existentes.","⚠ "&amp;'DADOS_PROGRESSAO'!$G$19)</f>
        <v/>
      </c>
      <c r="P920" s="173" t="n"/>
    </row>
    <row r="921" ht="18.75" customHeight="1">
      <c r="A921" s="173" t="n"/>
      <c r="H921" s="173" t="n"/>
      <c r="I921" s="173" t="n"/>
      <c r="P921" s="173" t="n"/>
    </row>
    <row r="922" ht="18.75" customHeight="1">
      <c r="A922" s="173" t="n"/>
      <c r="B922" s="173" t="n"/>
      <c r="C922" s="173" t="n"/>
      <c r="D922" s="173" t="n"/>
      <c r="E922" s="173" t="n"/>
      <c r="F922" s="173" t="n"/>
      <c r="G922" s="173" t="n"/>
      <c r="H922" s="173" t="n"/>
      <c r="I922" s="173" t="n"/>
      <c r="J922" s="173" t="n"/>
      <c r="K922" s="173" t="n"/>
      <c r="L922" s="173" t="n"/>
      <c r="M922" s="173" t="n"/>
      <c r="N922" s="173" t="n"/>
      <c r="O922" s="173" t="n"/>
      <c r="P922" s="173" t="n"/>
    </row>
    <row r="923" ht="18.75" customHeight="1">
      <c r="A923" s="173" t="n"/>
      <c r="B923" s="176" t="inlineStr">
        <is>
          <t>OFÍCIO 9 · CUSTOM</t>
        </is>
      </c>
      <c r="H923" s="173" t="n"/>
      <c r="I923" s="173" t="n"/>
      <c r="J923" s="176" t="inlineStr">
        <is>
          <t>OFÍCIO 10 · CUSTOM</t>
        </is>
      </c>
      <c r="P923" s="173" t="n"/>
    </row>
    <row r="924" ht="18.75" customHeight="1">
      <c r="A924" s="173" t="n"/>
      <c r="B924" s="177" t="inlineStr">
        <is>
          <t>TIPO</t>
        </is>
      </c>
      <c r="C924" s="178" t="n"/>
      <c r="D924" s="178" t="n"/>
      <c r="E924" s="179" t="n"/>
      <c r="F924" s="177" t="inlineStr">
        <is>
          <t>MESTRE VIU</t>
        </is>
      </c>
      <c r="G924" s="179" t="n"/>
      <c r="H924" s="173" t="n"/>
      <c r="I924" s="173" t="n"/>
      <c r="J924" s="177" t="inlineStr">
        <is>
          <t>TIPO</t>
        </is>
      </c>
      <c r="K924" s="178" t="n"/>
      <c r="L924" s="178" t="n"/>
      <c r="M924" s="179" t="n"/>
      <c r="N924" s="177" t="inlineStr">
        <is>
          <t>MESTRE VIU</t>
        </is>
      </c>
      <c r="O924" s="179" t="n"/>
      <c r="P924" s="173" t="n"/>
    </row>
    <row r="925" ht="18.75" customHeight="1">
      <c r="A925" s="173" t="n"/>
      <c r="B925" s="181" t="inlineStr">
        <is>
          <t>Ofício</t>
        </is>
      </c>
      <c r="C925" s="178" t="n"/>
      <c r="D925" s="178" t="n"/>
      <c r="E925" s="179" t="n"/>
      <c r="F925" s="180" t="b">
        <v>0</v>
      </c>
      <c r="G925" s="179" t="n"/>
      <c r="H925" s="173" t="n"/>
      <c r="I925" s="173" t="n"/>
      <c r="J925" s="181" t="inlineStr">
        <is>
          <t>Ofício</t>
        </is>
      </c>
      <c r="K925" s="178" t="n"/>
      <c r="L925" s="178" t="n"/>
      <c r="M925" s="179" t="n"/>
      <c r="N925" s="180" t="b">
        <v>0</v>
      </c>
      <c r="O925" s="179" t="n"/>
      <c r="P925" s="173" t="n"/>
    </row>
    <row r="926" ht="18.75" customHeight="1">
      <c r="A926" s="173" t="n"/>
      <c r="B926" s="177" t="inlineStr">
        <is>
          <t>NOME</t>
        </is>
      </c>
      <c r="C926" s="178" t="n"/>
      <c r="D926" s="178" t="n"/>
      <c r="E926" s="178" t="n"/>
      <c r="F926" s="178" t="n"/>
      <c r="G926" s="179" t="n"/>
      <c r="H926" s="173" t="n"/>
      <c r="I926" s="173" t="n"/>
      <c r="J926" s="177" t="inlineStr">
        <is>
          <t>NOME</t>
        </is>
      </c>
      <c r="K926" s="178" t="n"/>
      <c r="L926" s="178" t="n"/>
      <c r="M926" s="178" t="n"/>
      <c r="N926" s="178" t="n"/>
      <c r="O926" s="179" t="n"/>
      <c r="P926" s="173" t="n"/>
    </row>
    <row r="927" ht="18.75" customHeight="1">
      <c r="A927" s="173" t="n"/>
      <c r="B927" s="181" t="n"/>
      <c r="C927" s="178" t="n"/>
      <c r="D927" s="178" t="n"/>
      <c r="E927" s="178" t="n"/>
      <c r="F927" s="178" t="n"/>
      <c r="G927" s="179" t="n"/>
      <c r="H927" s="173" t="n"/>
      <c r="I927" s="173" t="n"/>
      <c r="J927" s="181" t="n"/>
      <c r="K927" s="178" t="n"/>
      <c r="L927" s="178" t="n"/>
      <c r="M927" s="178" t="n"/>
      <c r="N927" s="178" t="n"/>
      <c r="O927" s="179" t="n"/>
      <c r="P927" s="173" t="n"/>
    </row>
    <row r="928" ht="18.75" customHeight="1">
      <c r="A928" s="173" t="n"/>
      <c r="B928" s="177">
        <f>IF(B925="Ofício","ATRIBUTO PADRÃO","ATRIBUTO FIXO")</f>
        <v/>
      </c>
      <c r="C928" s="178" t="n"/>
      <c r="D928" s="179" t="n"/>
      <c r="E928" s="181" t="n"/>
      <c r="F928" s="178" t="n"/>
      <c r="G928" s="179" t="n"/>
      <c r="H928" s="173" t="n"/>
      <c r="I928" s="173" t="n"/>
      <c r="J928" s="177">
        <f>IF(J925="Ofício","ATRIBUTO PADRÃO","ATRIBUTO FIXO")</f>
        <v/>
      </c>
      <c r="K928" s="178" t="n"/>
      <c r="L928" s="179" t="n"/>
      <c r="M928" s="181" t="n"/>
      <c r="N928" s="178" t="n"/>
      <c r="O928" s="179" t="n"/>
      <c r="P928" s="173" t="n"/>
    </row>
    <row r="929" ht="18.75" customHeight="1">
      <c r="A929" s="173" t="n"/>
      <c r="B929" s="177" t="inlineStr">
        <is>
          <t>DESCRIÇÃO</t>
        </is>
      </c>
      <c r="C929" s="178" t="n"/>
      <c r="D929" s="178" t="n"/>
      <c r="E929" s="178" t="n"/>
      <c r="F929" s="178" t="n"/>
      <c r="G929" s="179" t="n"/>
      <c r="H929" s="173" t="n"/>
      <c r="I929" s="173" t="n"/>
      <c r="J929" s="177" t="inlineStr">
        <is>
          <t>DESCRIÇÃO</t>
        </is>
      </c>
      <c r="K929" s="178" t="n"/>
      <c r="L929" s="178" t="n"/>
      <c r="M929" s="178" t="n"/>
      <c r="N929" s="178" t="n"/>
      <c r="O929" s="179" t="n"/>
      <c r="P929" s="173" t="n"/>
    </row>
    <row r="930" ht="18.75" customHeight="1">
      <c r="A930" s="173" t="n"/>
      <c r="B930" s="183" t="n"/>
      <c r="C930" s="184" t="n"/>
      <c r="D930" s="184" t="n"/>
      <c r="E930" s="184" t="n"/>
      <c r="F930" s="184" t="n"/>
      <c r="G930" s="185" t="n"/>
      <c r="H930" s="173" t="n"/>
      <c r="I930" s="173" t="n"/>
      <c r="J930" s="183" t="n"/>
      <c r="K930" s="184" t="n"/>
      <c r="L930" s="184" t="n"/>
      <c r="M930" s="184" t="n"/>
      <c r="N930" s="184" t="n"/>
      <c r="O930" s="185" t="n"/>
      <c r="P930" s="173" t="n"/>
    </row>
    <row r="931" ht="18.75" customHeight="1">
      <c r="A931" s="173" t="n"/>
      <c r="B931" s="186" t="n"/>
      <c r="G931" s="187" t="n"/>
      <c r="H931" s="173" t="n"/>
      <c r="I931" s="173" t="n"/>
      <c r="J931" s="186" t="n"/>
      <c r="O931" s="187" t="n"/>
      <c r="P931" s="173" t="n"/>
    </row>
    <row r="932" ht="18.75" customHeight="1">
      <c r="A932" s="173" t="n"/>
      <c r="B932" s="188" t="n"/>
      <c r="C932" s="189" t="n"/>
      <c r="D932" s="189" t="n"/>
      <c r="E932" s="189" t="n"/>
      <c r="F932" s="189" t="n"/>
      <c r="G932" s="190" t="n"/>
      <c r="H932" s="173" t="n"/>
      <c r="I932" s="173" t="n"/>
      <c r="J932" s="188" t="n"/>
      <c r="K932" s="189" t="n"/>
      <c r="L932" s="189" t="n"/>
      <c r="M932" s="189" t="n"/>
      <c r="N932" s="189" t="n"/>
      <c r="O932" s="190" t="n"/>
      <c r="P932" s="173" t="n"/>
    </row>
    <row r="933" ht="18.75" customHeight="1">
      <c r="A933" s="173" t="n"/>
      <c r="B933" s="173" t="n"/>
      <c r="C933" s="173" t="n"/>
      <c r="D933" s="173" t="n"/>
      <c r="E933" s="173" t="n"/>
      <c r="F933" s="173" t="n"/>
      <c r="G933" s="173" t="n"/>
      <c r="H933" s="173" t="n"/>
      <c r="I933" s="173" t="n"/>
      <c r="J933" s="173" t="n"/>
      <c r="K933" s="173" t="n"/>
      <c r="L933" s="173" t="n"/>
      <c r="M933" s="173" t="n"/>
      <c r="N933" s="173" t="n"/>
      <c r="O933" s="173" t="n"/>
      <c r="P933" s="173" t="n"/>
    </row>
    <row r="934" ht="18.75" customHeight="1">
      <c r="A934" s="173" t="n"/>
      <c r="B934" s="175">
        <f>IF('DADOS_PROGRESSAO'!$G$20="","Usa os treinos e especializações existentes.","⚠ "&amp;'DADOS_PROGRESSAO'!$G$20)</f>
        <v/>
      </c>
      <c r="H934" s="173" t="n"/>
      <c r="I934" s="173" t="n"/>
      <c r="J934" s="175">
        <f>IF('DADOS_PROGRESSAO'!$G$21="","Usa os treinos e especializações existentes.","⚠ "&amp;'DADOS_PROGRESSAO'!$G$21)</f>
        <v/>
      </c>
      <c r="P934" s="173" t="n"/>
    </row>
    <row r="935" ht="18.75" customHeight="1">
      <c r="A935" s="173" t="n"/>
      <c r="H935" s="173" t="n"/>
      <c r="I935" s="173" t="n"/>
      <c r="P935" s="173" t="n"/>
    </row>
    <row r="936" ht="18.75" customHeight="1">
      <c r="A936" s="173" t="n"/>
      <c r="B936" s="173" t="n"/>
      <c r="C936" s="173" t="n"/>
      <c r="D936" s="173" t="n"/>
      <c r="E936" s="173" t="n"/>
      <c r="F936" s="173" t="n"/>
      <c r="G936" s="173" t="n"/>
      <c r="H936" s="173" t="n"/>
      <c r="I936" s="173" t="n"/>
      <c r="J936" s="173" t="n"/>
      <c r="K936" s="173" t="n"/>
      <c r="L936" s="173" t="n"/>
      <c r="M936" s="173" t="n"/>
      <c r="N936" s="173" t="n"/>
      <c r="O936" s="173" t="n"/>
      <c r="P936" s="173" t="n"/>
    </row>
    <row r="937" ht="18.75" customHeight="1">
      <c r="A937" s="173" t="n"/>
      <c r="B937" s="176" t="inlineStr">
        <is>
          <t>FAMÍLIAS CUSTOM</t>
        </is>
      </c>
      <c r="P937" s="173" t="n"/>
    </row>
    <row r="938" ht="18.75" customHeight="1">
      <c r="A938" s="173" t="n"/>
      <c r="B938" s="173" t="n"/>
      <c r="C938" s="173" t="n"/>
      <c r="D938" s="173" t="n"/>
      <c r="E938" s="173" t="n"/>
      <c r="F938" s="173" t="n"/>
      <c r="G938" s="173" t="n"/>
      <c r="H938" s="173" t="n"/>
      <c r="I938" s="173" t="n"/>
      <c r="J938" s="173" t="n"/>
      <c r="K938" s="173" t="n"/>
      <c r="L938" s="173" t="n"/>
      <c r="M938" s="173" t="n"/>
      <c r="N938" s="173" t="n"/>
      <c r="O938" s="173" t="n"/>
      <c r="P938" s="173" t="n"/>
    </row>
    <row r="939" ht="18.75" customHeight="1">
      <c r="A939" s="173" t="n"/>
      <c r="B939" s="176" t="inlineStr">
        <is>
          <t>FAMÍLIA · 1</t>
        </is>
      </c>
      <c r="H939" s="173" t="n"/>
      <c r="I939" s="173" t="n"/>
      <c r="J939" s="176" t="inlineStr">
        <is>
          <t>FAMÍLIA · 2</t>
        </is>
      </c>
      <c r="P939" s="173" t="n"/>
    </row>
    <row r="940" ht="18.75" customHeight="1">
      <c r="A940" s="173" t="n"/>
      <c r="B940" s="177" t="inlineStr">
        <is>
          <t>TIPO</t>
        </is>
      </c>
      <c r="C940" s="178" t="n"/>
      <c r="D940" s="178" t="n"/>
      <c r="E940" s="179" t="n"/>
      <c r="F940" s="177" t="inlineStr">
        <is>
          <t>MESTRE VIU</t>
        </is>
      </c>
      <c r="G940" s="179" t="n"/>
      <c r="H940" s="173" t="n"/>
      <c r="I940" s="173" t="n"/>
      <c r="J940" s="177" t="inlineStr">
        <is>
          <t>TIPO</t>
        </is>
      </c>
      <c r="K940" s="178" t="n"/>
      <c r="L940" s="178" t="n"/>
      <c r="M940" s="179" t="n"/>
      <c r="N940" s="177" t="inlineStr">
        <is>
          <t>MESTRE VIU</t>
        </is>
      </c>
      <c r="O940" s="179" t="n"/>
      <c r="P940" s="173" t="n"/>
    </row>
    <row r="941" ht="18.75" customHeight="1">
      <c r="A941" s="173" t="n"/>
      <c r="B941" s="181" t="inlineStr">
        <is>
          <t>Família</t>
        </is>
      </c>
      <c r="C941" s="178" t="n"/>
      <c r="D941" s="178" t="n"/>
      <c r="E941" s="179" t="n"/>
      <c r="F941" s="180" t="b">
        <v>0</v>
      </c>
      <c r="G941" s="179" t="n"/>
      <c r="H941" s="173" t="n"/>
      <c r="I941" s="173" t="n"/>
      <c r="J941" s="181" t="inlineStr">
        <is>
          <t>Família</t>
        </is>
      </c>
      <c r="K941" s="178" t="n"/>
      <c r="L941" s="178" t="n"/>
      <c r="M941" s="179" t="n"/>
      <c r="N941" s="180" t="b">
        <v>0</v>
      </c>
      <c r="O941" s="179" t="n"/>
      <c r="P941" s="173" t="n"/>
    </row>
    <row r="942" ht="18.75" customHeight="1">
      <c r="A942" s="173" t="n"/>
      <c r="B942" s="177" t="inlineStr">
        <is>
          <t>NOME</t>
        </is>
      </c>
      <c r="C942" s="178" t="n"/>
      <c r="D942" s="178" t="n"/>
      <c r="E942" s="178" t="n"/>
      <c r="F942" s="178" t="n"/>
      <c r="G942" s="179" t="n"/>
      <c r="H942" s="173" t="n"/>
      <c r="I942" s="173" t="n"/>
      <c r="J942" s="177" t="inlineStr">
        <is>
          <t>NOME</t>
        </is>
      </c>
      <c r="K942" s="178" t="n"/>
      <c r="L942" s="178" t="n"/>
      <c r="M942" s="178" t="n"/>
      <c r="N942" s="178" t="n"/>
      <c r="O942" s="179" t="n"/>
      <c r="P942" s="173" t="n"/>
    </row>
    <row r="943" ht="18.75" customHeight="1">
      <c r="A943" s="173" t="n"/>
      <c r="B943" s="181" t="n"/>
      <c r="C943" s="178" t="n"/>
      <c r="D943" s="178" t="n"/>
      <c r="E943" s="178" t="n"/>
      <c r="F943" s="178" t="n"/>
      <c r="G943" s="179" t="n"/>
      <c r="H943" s="173" t="n"/>
      <c r="I943" s="173" t="n"/>
      <c r="J943" s="181" t="n"/>
      <c r="K943" s="178" t="n"/>
      <c r="L943" s="178" t="n"/>
      <c r="M943" s="178" t="n"/>
      <c r="N943" s="178" t="n"/>
      <c r="O943" s="179" t="n"/>
      <c r="P943" s="173" t="n"/>
    </row>
    <row r="944" ht="18.75" customHeight="1">
      <c r="A944" s="173" t="n"/>
      <c r="B944" s="177" t="inlineStr">
        <is>
          <t>ESTADO</t>
        </is>
      </c>
      <c r="C944" s="178" t="n"/>
      <c r="D944" s="179" t="n"/>
      <c r="E944" s="181" t="inlineStr">
        <is>
          <t>Neutra</t>
        </is>
      </c>
      <c r="F944" s="178" t="n"/>
      <c r="G944" s="179" t="n"/>
      <c r="H944" s="173" t="n"/>
      <c r="I944" s="173" t="n"/>
      <c r="J944" s="177" t="inlineStr">
        <is>
          <t>ESTADO</t>
        </is>
      </c>
      <c r="K944" s="178" t="n"/>
      <c r="L944" s="179" t="n"/>
      <c r="M944" s="181" t="inlineStr">
        <is>
          <t>Neutra</t>
        </is>
      </c>
      <c r="N944" s="178" t="n"/>
      <c r="O944" s="179" t="n"/>
      <c r="P944" s="173" t="n"/>
    </row>
    <row r="945" ht="18.75" customHeight="1">
      <c r="A945" s="173" t="n"/>
      <c r="B945" s="177" t="inlineStr">
        <is>
          <t>DESCRIÇÃO</t>
        </is>
      </c>
      <c r="C945" s="178" t="n"/>
      <c r="D945" s="178" t="n"/>
      <c r="E945" s="178" t="n"/>
      <c r="F945" s="178" t="n"/>
      <c r="G945" s="179" t="n"/>
      <c r="H945" s="173" t="n"/>
      <c r="I945" s="173" t="n"/>
      <c r="J945" s="177" t="inlineStr">
        <is>
          <t>DESCRIÇÃO</t>
        </is>
      </c>
      <c r="K945" s="178" t="n"/>
      <c r="L945" s="178" t="n"/>
      <c r="M945" s="178" t="n"/>
      <c r="N945" s="178" t="n"/>
      <c r="O945" s="179" t="n"/>
      <c r="P945" s="173" t="n"/>
    </row>
    <row r="946" ht="18.75" customHeight="1">
      <c r="A946" s="173" t="n"/>
      <c r="B946" s="183" t="n"/>
      <c r="C946" s="184" t="n"/>
      <c r="D946" s="184" t="n"/>
      <c r="E946" s="184" t="n"/>
      <c r="F946" s="184" t="n"/>
      <c r="G946" s="185" t="n"/>
      <c r="H946" s="173" t="n"/>
      <c r="I946" s="173" t="n"/>
      <c r="J946" s="183" t="n"/>
      <c r="K946" s="184" t="n"/>
      <c r="L946" s="184" t="n"/>
      <c r="M946" s="184" t="n"/>
      <c r="N946" s="184" t="n"/>
      <c r="O946" s="185" t="n"/>
      <c r="P946" s="173" t="n"/>
    </row>
    <row r="947" ht="18.75" customHeight="1">
      <c r="A947" s="173" t="n"/>
      <c r="B947" s="186" t="n"/>
      <c r="G947" s="187" t="n"/>
      <c r="H947" s="173" t="n"/>
      <c r="I947" s="173" t="n"/>
      <c r="J947" s="186" t="n"/>
      <c r="O947" s="187" t="n"/>
      <c r="P947" s="173" t="n"/>
    </row>
    <row r="948" ht="18.75" customHeight="1">
      <c r="A948" s="173" t="n"/>
      <c r="B948" s="186" t="n"/>
      <c r="G948" s="187" t="n"/>
      <c r="H948" s="173" t="n"/>
      <c r="I948" s="173" t="n"/>
      <c r="J948" s="186" t="n"/>
      <c r="O948" s="187" t="n"/>
      <c r="P948" s="173" t="n"/>
    </row>
    <row r="949" ht="18.75" customHeight="1">
      <c r="A949" s="173" t="n"/>
      <c r="B949" s="188" t="n"/>
      <c r="C949" s="189" t="n"/>
      <c r="D949" s="189" t="n"/>
      <c r="E949" s="189" t="n"/>
      <c r="F949" s="189" t="n"/>
      <c r="G949" s="190" t="n"/>
      <c r="H949" s="173" t="n"/>
      <c r="I949" s="173" t="n"/>
      <c r="J949" s="188" t="n"/>
      <c r="K949" s="189" t="n"/>
      <c r="L949" s="189" t="n"/>
      <c r="M949" s="189" t="n"/>
      <c r="N949" s="189" t="n"/>
      <c r="O949" s="190" t="n"/>
      <c r="P949" s="173" t="n"/>
    </row>
    <row r="950" ht="18.75" customHeight="1">
      <c r="A950" s="173" t="n"/>
      <c r="B950" s="173" t="n"/>
      <c r="C950" s="173" t="n"/>
      <c r="D950" s="173" t="n"/>
      <c r="E950" s="173" t="n"/>
      <c r="F950" s="173" t="n"/>
      <c r="G950" s="173" t="n"/>
      <c r="H950" s="173" t="n"/>
      <c r="I950" s="173" t="n"/>
      <c r="J950" s="173" t="n"/>
      <c r="K950" s="173" t="n"/>
      <c r="L950" s="173" t="n"/>
      <c r="M950" s="173" t="n"/>
      <c r="N950" s="173" t="n"/>
      <c r="O950" s="173" t="n"/>
      <c r="P950" s="173" t="n"/>
    </row>
    <row r="951" ht="18.75" customHeight="1">
      <c r="A951" s="173" t="n"/>
      <c r="B951" s="175">
        <f>IF('DADOS_CRIACAO'!$F$2="","","⚠ "&amp;'DADOS_CRIACAO'!$F$2)</f>
        <v/>
      </c>
      <c r="H951" s="173" t="n"/>
      <c r="I951" s="173" t="n"/>
      <c r="J951" s="175">
        <f>IF('DADOS_CRIACAO'!$F$3="","","⚠ "&amp;'DADOS_CRIACAO'!$F$3)</f>
        <v/>
      </c>
      <c r="P951" s="173" t="n"/>
    </row>
    <row r="952" ht="18.75" customHeight="1">
      <c r="A952" s="173" t="n"/>
      <c r="B952" s="173" t="n"/>
      <c r="C952" s="173" t="n"/>
      <c r="D952" s="173" t="n"/>
      <c r="E952" s="173" t="n"/>
      <c r="F952" s="173" t="n"/>
      <c r="G952" s="173" t="n"/>
      <c r="H952" s="173" t="n"/>
      <c r="I952" s="173" t="n"/>
      <c r="J952" s="173" t="n"/>
      <c r="K952" s="173" t="n"/>
      <c r="L952" s="173" t="n"/>
      <c r="M952" s="173" t="n"/>
      <c r="N952" s="173" t="n"/>
      <c r="O952" s="173" t="n"/>
      <c r="P952" s="173" t="n"/>
    </row>
    <row r="953" ht="18.75" customHeight="1">
      <c r="A953" s="173" t="n"/>
      <c r="B953" s="176" t="inlineStr">
        <is>
          <t>FAMÍLIA · 3</t>
        </is>
      </c>
      <c r="H953" s="173" t="n"/>
      <c r="I953" s="173" t="n"/>
      <c r="J953" s="176" t="inlineStr">
        <is>
          <t>FAMÍLIA · 4</t>
        </is>
      </c>
      <c r="P953" s="173" t="n"/>
    </row>
    <row r="954" ht="18.75" customHeight="1">
      <c r="A954" s="173" t="n"/>
      <c r="B954" s="177" t="inlineStr">
        <is>
          <t>TIPO</t>
        </is>
      </c>
      <c r="C954" s="178" t="n"/>
      <c r="D954" s="178" t="n"/>
      <c r="E954" s="179" t="n"/>
      <c r="F954" s="177" t="inlineStr">
        <is>
          <t>MESTRE VIU</t>
        </is>
      </c>
      <c r="G954" s="179" t="n"/>
      <c r="H954" s="173" t="n"/>
      <c r="I954" s="173" t="n"/>
      <c r="J954" s="177" t="inlineStr">
        <is>
          <t>TIPO</t>
        </is>
      </c>
      <c r="K954" s="178" t="n"/>
      <c r="L954" s="178" t="n"/>
      <c r="M954" s="179" t="n"/>
      <c r="N954" s="177" t="inlineStr">
        <is>
          <t>MESTRE VIU</t>
        </is>
      </c>
      <c r="O954" s="179" t="n"/>
      <c r="P954" s="173" t="n"/>
    </row>
    <row r="955" ht="18.75" customHeight="1">
      <c r="A955" s="173" t="n"/>
      <c r="B955" s="181" t="inlineStr">
        <is>
          <t>Família</t>
        </is>
      </c>
      <c r="C955" s="178" t="n"/>
      <c r="D955" s="178" t="n"/>
      <c r="E955" s="179" t="n"/>
      <c r="F955" s="180" t="b">
        <v>0</v>
      </c>
      <c r="G955" s="179" t="n"/>
      <c r="H955" s="173" t="n"/>
      <c r="I955" s="173" t="n"/>
      <c r="J955" s="181" t="inlineStr">
        <is>
          <t>Família</t>
        </is>
      </c>
      <c r="K955" s="178" t="n"/>
      <c r="L955" s="178" t="n"/>
      <c r="M955" s="179" t="n"/>
      <c r="N955" s="180" t="b">
        <v>0</v>
      </c>
      <c r="O955" s="179" t="n"/>
      <c r="P955" s="173" t="n"/>
    </row>
    <row r="956" ht="18.75" customHeight="1">
      <c r="A956" s="173" t="n"/>
      <c r="B956" s="177" t="inlineStr">
        <is>
          <t>NOME</t>
        </is>
      </c>
      <c r="C956" s="178" t="n"/>
      <c r="D956" s="178" t="n"/>
      <c r="E956" s="178" t="n"/>
      <c r="F956" s="178" t="n"/>
      <c r="G956" s="179" t="n"/>
      <c r="H956" s="173" t="n"/>
      <c r="I956" s="173" t="n"/>
      <c r="J956" s="177" t="inlineStr">
        <is>
          <t>NOME</t>
        </is>
      </c>
      <c r="K956" s="178" t="n"/>
      <c r="L956" s="178" t="n"/>
      <c r="M956" s="178" t="n"/>
      <c r="N956" s="178" t="n"/>
      <c r="O956" s="179" t="n"/>
      <c r="P956" s="173" t="n"/>
    </row>
    <row r="957" ht="18.75" customHeight="1">
      <c r="A957" s="173" t="n"/>
      <c r="B957" s="181" t="n"/>
      <c r="C957" s="178" t="n"/>
      <c r="D957" s="178" t="n"/>
      <c r="E957" s="178" t="n"/>
      <c r="F957" s="178" t="n"/>
      <c r="G957" s="179" t="n"/>
      <c r="H957" s="173" t="n"/>
      <c r="I957" s="173" t="n"/>
      <c r="J957" s="181" t="n"/>
      <c r="K957" s="178" t="n"/>
      <c r="L957" s="178" t="n"/>
      <c r="M957" s="178" t="n"/>
      <c r="N957" s="178" t="n"/>
      <c r="O957" s="179" t="n"/>
      <c r="P957" s="173" t="n"/>
    </row>
    <row r="958" ht="18.75" customHeight="1">
      <c r="A958" s="173" t="n"/>
      <c r="B958" s="177" t="inlineStr">
        <is>
          <t>ESTADO</t>
        </is>
      </c>
      <c r="C958" s="178" t="n"/>
      <c r="D958" s="179" t="n"/>
      <c r="E958" s="181" t="inlineStr">
        <is>
          <t>Neutra</t>
        </is>
      </c>
      <c r="F958" s="178" t="n"/>
      <c r="G958" s="179" t="n"/>
      <c r="H958" s="173" t="n"/>
      <c r="I958" s="173" t="n"/>
      <c r="J958" s="177" t="inlineStr">
        <is>
          <t>ESTADO</t>
        </is>
      </c>
      <c r="K958" s="178" t="n"/>
      <c r="L958" s="179" t="n"/>
      <c r="M958" s="181" t="inlineStr">
        <is>
          <t>Neutra</t>
        </is>
      </c>
      <c r="N958" s="178" t="n"/>
      <c r="O958" s="179" t="n"/>
      <c r="P958" s="173" t="n"/>
    </row>
    <row r="959" ht="18.75" customHeight="1">
      <c r="A959" s="173" t="n"/>
      <c r="B959" s="177" t="inlineStr">
        <is>
          <t>DESCRIÇÃO</t>
        </is>
      </c>
      <c r="C959" s="178" t="n"/>
      <c r="D959" s="178" t="n"/>
      <c r="E959" s="178" t="n"/>
      <c r="F959" s="178" t="n"/>
      <c r="G959" s="179" t="n"/>
      <c r="H959" s="173" t="n"/>
      <c r="I959" s="173" t="n"/>
      <c r="J959" s="177" t="inlineStr">
        <is>
          <t>DESCRIÇÃO</t>
        </is>
      </c>
      <c r="K959" s="178" t="n"/>
      <c r="L959" s="178" t="n"/>
      <c r="M959" s="178" t="n"/>
      <c r="N959" s="178" t="n"/>
      <c r="O959" s="179" t="n"/>
      <c r="P959" s="173" t="n"/>
    </row>
    <row r="960" ht="18.75" customHeight="1">
      <c r="A960" s="173" t="n"/>
      <c r="B960" s="183" t="n"/>
      <c r="C960" s="184" t="n"/>
      <c r="D960" s="184" t="n"/>
      <c r="E960" s="184" t="n"/>
      <c r="F960" s="184" t="n"/>
      <c r="G960" s="185" t="n"/>
      <c r="H960" s="173" t="n"/>
      <c r="I960" s="173" t="n"/>
      <c r="J960" s="183" t="n"/>
      <c r="K960" s="184" t="n"/>
      <c r="L960" s="184" t="n"/>
      <c r="M960" s="184" t="n"/>
      <c r="N960" s="184" t="n"/>
      <c r="O960" s="185" t="n"/>
      <c r="P960" s="173" t="n"/>
    </row>
    <row r="961" ht="18.75" customHeight="1">
      <c r="A961" s="173" t="n"/>
      <c r="B961" s="186" t="n"/>
      <c r="G961" s="187" t="n"/>
      <c r="H961" s="173" t="n"/>
      <c r="I961" s="173" t="n"/>
      <c r="J961" s="186" t="n"/>
      <c r="O961" s="187" t="n"/>
      <c r="P961" s="173" t="n"/>
    </row>
    <row r="962" ht="18.75" customHeight="1">
      <c r="A962" s="173" t="n"/>
      <c r="B962" s="186" t="n"/>
      <c r="G962" s="187" t="n"/>
      <c r="H962" s="173" t="n"/>
      <c r="I962" s="173" t="n"/>
      <c r="J962" s="186" t="n"/>
      <c r="O962" s="187" t="n"/>
      <c r="P962" s="173" t="n"/>
    </row>
    <row r="963" ht="18.75" customHeight="1">
      <c r="A963" s="173" t="n"/>
      <c r="B963" s="188" t="n"/>
      <c r="C963" s="189" t="n"/>
      <c r="D963" s="189" t="n"/>
      <c r="E963" s="189" t="n"/>
      <c r="F963" s="189" t="n"/>
      <c r="G963" s="190" t="n"/>
      <c r="H963" s="173" t="n"/>
      <c r="I963" s="173" t="n"/>
      <c r="J963" s="188" t="n"/>
      <c r="K963" s="189" t="n"/>
      <c r="L963" s="189" t="n"/>
      <c r="M963" s="189" t="n"/>
      <c r="N963" s="189" t="n"/>
      <c r="O963" s="190" t="n"/>
      <c r="P963" s="173" t="n"/>
    </row>
    <row r="964" ht="18.75" customHeight="1">
      <c r="A964" s="173" t="n"/>
      <c r="B964" s="173" t="n"/>
      <c r="C964" s="173" t="n"/>
      <c r="D964" s="173" t="n"/>
      <c r="E964" s="173" t="n"/>
      <c r="F964" s="173" t="n"/>
      <c r="G964" s="173" t="n"/>
      <c r="H964" s="173" t="n"/>
      <c r="I964" s="173" t="n"/>
      <c r="J964" s="173" t="n"/>
      <c r="K964" s="173" t="n"/>
      <c r="L964" s="173" t="n"/>
      <c r="M964" s="173" t="n"/>
      <c r="N964" s="173" t="n"/>
      <c r="O964" s="173" t="n"/>
      <c r="P964" s="173" t="n"/>
    </row>
    <row r="965" ht="18.75" customHeight="1">
      <c r="A965" s="173" t="n"/>
      <c r="B965" s="175">
        <f>IF('DADOS_CRIACAO'!$F$4="","","⚠ "&amp;'DADOS_CRIACAO'!$F$4)</f>
        <v/>
      </c>
      <c r="H965" s="173" t="n"/>
      <c r="I965" s="173" t="n"/>
      <c r="J965" s="175">
        <f>IF('DADOS_CRIACAO'!$F$5="","","⚠ "&amp;'DADOS_CRIACAO'!$F$5)</f>
        <v/>
      </c>
      <c r="P965" s="173" t="n"/>
    </row>
    <row r="966" ht="18.75" customHeight="1">
      <c r="A966" s="173" t="n"/>
      <c r="B966" s="173" t="n"/>
      <c r="C966" s="173" t="n"/>
      <c r="D966" s="173" t="n"/>
      <c r="E966" s="173" t="n"/>
      <c r="F966" s="173" t="n"/>
      <c r="G966" s="173" t="n"/>
      <c r="H966" s="173" t="n"/>
      <c r="I966" s="173" t="n"/>
      <c r="J966" s="173" t="n"/>
      <c r="K966" s="173" t="n"/>
      <c r="L966" s="173" t="n"/>
      <c r="M966" s="173" t="n"/>
      <c r="N966" s="173" t="n"/>
      <c r="O966" s="173" t="n"/>
      <c r="P966" s="173" t="n"/>
    </row>
    <row r="967" ht="18.75" customHeight="1">
      <c r="A967" s="173" t="n"/>
      <c r="B967" s="176" t="inlineStr">
        <is>
          <t>FAMÍLIA · 5</t>
        </is>
      </c>
      <c r="H967" s="173" t="n"/>
      <c r="I967" s="173" t="n"/>
      <c r="J967" s="176" t="inlineStr">
        <is>
          <t>FAMÍLIA · 6</t>
        </is>
      </c>
      <c r="P967" s="173" t="n"/>
    </row>
    <row r="968" ht="18.75" customHeight="1">
      <c r="A968" s="173" t="n"/>
      <c r="B968" s="177" t="inlineStr">
        <is>
          <t>TIPO</t>
        </is>
      </c>
      <c r="C968" s="178" t="n"/>
      <c r="D968" s="178" t="n"/>
      <c r="E968" s="179" t="n"/>
      <c r="F968" s="177" t="inlineStr">
        <is>
          <t>MESTRE VIU</t>
        </is>
      </c>
      <c r="G968" s="179" t="n"/>
      <c r="H968" s="173" t="n"/>
      <c r="I968" s="173" t="n"/>
      <c r="J968" s="177" t="inlineStr">
        <is>
          <t>TIPO</t>
        </is>
      </c>
      <c r="K968" s="178" t="n"/>
      <c r="L968" s="178" t="n"/>
      <c r="M968" s="179" t="n"/>
      <c r="N968" s="177" t="inlineStr">
        <is>
          <t>MESTRE VIU</t>
        </is>
      </c>
      <c r="O968" s="179" t="n"/>
      <c r="P968" s="173" t="n"/>
    </row>
    <row r="969" ht="18.75" customHeight="1">
      <c r="A969" s="173" t="n"/>
      <c r="B969" s="181" t="inlineStr">
        <is>
          <t>Família</t>
        </is>
      </c>
      <c r="C969" s="178" t="n"/>
      <c r="D969" s="178" t="n"/>
      <c r="E969" s="179" t="n"/>
      <c r="F969" s="180" t="b">
        <v>0</v>
      </c>
      <c r="G969" s="179" t="n"/>
      <c r="H969" s="173" t="n"/>
      <c r="I969" s="173" t="n"/>
      <c r="J969" s="181" t="inlineStr">
        <is>
          <t>Família</t>
        </is>
      </c>
      <c r="K969" s="178" t="n"/>
      <c r="L969" s="178" t="n"/>
      <c r="M969" s="179" t="n"/>
      <c r="N969" s="180" t="b">
        <v>0</v>
      </c>
      <c r="O969" s="179" t="n"/>
      <c r="P969" s="173" t="n"/>
    </row>
    <row r="970" ht="18.75" customHeight="1">
      <c r="A970" s="173" t="n"/>
      <c r="B970" s="177" t="inlineStr">
        <is>
          <t>NOME</t>
        </is>
      </c>
      <c r="C970" s="178" t="n"/>
      <c r="D970" s="178" t="n"/>
      <c r="E970" s="178" t="n"/>
      <c r="F970" s="178" t="n"/>
      <c r="G970" s="179" t="n"/>
      <c r="H970" s="173" t="n"/>
      <c r="I970" s="173" t="n"/>
      <c r="J970" s="177" t="inlineStr">
        <is>
          <t>NOME</t>
        </is>
      </c>
      <c r="K970" s="178" t="n"/>
      <c r="L970" s="178" t="n"/>
      <c r="M970" s="178" t="n"/>
      <c r="N970" s="178" t="n"/>
      <c r="O970" s="179" t="n"/>
      <c r="P970" s="173" t="n"/>
    </row>
    <row r="971" ht="18.75" customHeight="1">
      <c r="A971" s="173" t="n"/>
      <c r="B971" s="181" t="n"/>
      <c r="C971" s="178" t="n"/>
      <c r="D971" s="178" t="n"/>
      <c r="E971" s="178" t="n"/>
      <c r="F971" s="178" t="n"/>
      <c r="G971" s="179" t="n"/>
      <c r="H971" s="173" t="n"/>
      <c r="I971" s="173" t="n"/>
      <c r="J971" s="181" t="n"/>
      <c r="K971" s="178" t="n"/>
      <c r="L971" s="178" t="n"/>
      <c r="M971" s="178" t="n"/>
      <c r="N971" s="178" t="n"/>
      <c r="O971" s="179" t="n"/>
      <c r="P971" s="173" t="n"/>
    </row>
    <row r="972" ht="18.75" customHeight="1">
      <c r="A972" s="173" t="n"/>
      <c r="B972" s="177" t="inlineStr">
        <is>
          <t>ESTADO</t>
        </is>
      </c>
      <c r="C972" s="178" t="n"/>
      <c r="D972" s="179" t="n"/>
      <c r="E972" s="181" t="inlineStr">
        <is>
          <t>Neutra</t>
        </is>
      </c>
      <c r="F972" s="178" t="n"/>
      <c r="G972" s="179" t="n"/>
      <c r="H972" s="173" t="n"/>
      <c r="I972" s="173" t="n"/>
      <c r="J972" s="177" t="inlineStr">
        <is>
          <t>ESTADO</t>
        </is>
      </c>
      <c r="K972" s="178" t="n"/>
      <c r="L972" s="179" t="n"/>
      <c r="M972" s="181" t="inlineStr">
        <is>
          <t>Neutra</t>
        </is>
      </c>
      <c r="N972" s="178" t="n"/>
      <c r="O972" s="179" t="n"/>
      <c r="P972" s="173" t="n"/>
    </row>
    <row r="973" ht="18.75" customHeight="1">
      <c r="A973" s="173" t="n"/>
      <c r="B973" s="177" t="inlineStr">
        <is>
          <t>DESCRIÇÃO</t>
        </is>
      </c>
      <c r="C973" s="178" t="n"/>
      <c r="D973" s="178" t="n"/>
      <c r="E973" s="178" t="n"/>
      <c r="F973" s="178" t="n"/>
      <c r="G973" s="179" t="n"/>
      <c r="H973" s="173" t="n"/>
      <c r="I973" s="173" t="n"/>
      <c r="J973" s="177" t="inlineStr">
        <is>
          <t>DESCRIÇÃO</t>
        </is>
      </c>
      <c r="K973" s="178" t="n"/>
      <c r="L973" s="178" t="n"/>
      <c r="M973" s="178" t="n"/>
      <c r="N973" s="178" t="n"/>
      <c r="O973" s="179" t="n"/>
      <c r="P973" s="173" t="n"/>
    </row>
    <row r="974" ht="18.75" customHeight="1">
      <c r="A974" s="173" t="n"/>
      <c r="B974" s="183" t="n"/>
      <c r="C974" s="184" t="n"/>
      <c r="D974" s="184" t="n"/>
      <c r="E974" s="184" t="n"/>
      <c r="F974" s="184" t="n"/>
      <c r="G974" s="185" t="n"/>
      <c r="H974" s="173" t="n"/>
      <c r="I974" s="173" t="n"/>
      <c r="J974" s="183" t="n"/>
      <c r="K974" s="184" t="n"/>
      <c r="L974" s="184" t="n"/>
      <c r="M974" s="184" t="n"/>
      <c r="N974" s="184" t="n"/>
      <c r="O974" s="185" t="n"/>
      <c r="P974" s="173" t="n"/>
    </row>
    <row r="975" ht="18.75" customHeight="1">
      <c r="A975" s="173" t="n"/>
      <c r="B975" s="186" t="n"/>
      <c r="G975" s="187" t="n"/>
      <c r="H975" s="173" t="n"/>
      <c r="I975" s="173" t="n"/>
      <c r="J975" s="186" t="n"/>
      <c r="O975" s="187" t="n"/>
      <c r="P975" s="173" t="n"/>
    </row>
    <row r="976" ht="18.75" customHeight="1">
      <c r="A976" s="173" t="n"/>
      <c r="B976" s="186" t="n"/>
      <c r="G976" s="187" t="n"/>
      <c r="H976" s="173" t="n"/>
      <c r="I976" s="173" t="n"/>
      <c r="J976" s="186" t="n"/>
      <c r="O976" s="187" t="n"/>
      <c r="P976" s="173" t="n"/>
    </row>
    <row r="977" ht="18.75" customHeight="1">
      <c r="A977" s="173" t="n"/>
      <c r="B977" s="188" t="n"/>
      <c r="C977" s="189" t="n"/>
      <c r="D977" s="189" t="n"/>
      <c r="E977" s="189" t="n"/>
      <c r="F977" s="189" t="n"/>
      <c r="G977" s="190" t="n"/>
      <c r="H977" s="173" t="n"/>
      <c r="I977" s="173" t="n"/>
      <c r="J977" s="188" t="n"/>
      <c r="K977" s="189" t="n"/>
      <c r="L977" s="189" t="n"/>
      <c r="M977" s="189" t="n"/>
      <c r="N977" s="189" t="n"/>
      <c r="O977" s="190" t="n"/>
      <c r="P977" s="173" t="n"/>
    </row>
    <row r="978" ht="18.75" customHeight="1">
      <c r="A978" s="173" t="n"/>
      <c r="B978" s="173" t="n"/>
      <c r="C978" s="173" t="n"/>
      <c r="D978" s="173" t="n"/>
      <c r="E978" s="173" t="n"/>
      <c r="F978" s="173" t="n"/>
      <c r="G978" s="173" t="n"/>
      <c r="H978" s="173" t="n"/>
      <c r="I978" s="173" t="n"/>
      <c r="J978" s="173" t="n"/>
      <c r="K978" s="173" t="n"/>
      <c r="L978" s="173" t="n"/>
      <c r="M978" s="173" t="n"/>
      <c r="N978" s="173" t="n"/>
      <c r="O978" s="173" t="n"/>
      <c r="P978" s="173" t="n"/>
    </row>
    <row r="979" ht="18.75" customHeight="1">
      <c r="A979" s="173" t="n"/>
      <c r="B979" s="175">
        <f>IF('DADOS_CRIACAO'!$F$6="","","⚠ "&amp;'DADOS_CRIACAO'!$F$6)</f>
        <v/>
      </c>
      <c r="H979" s="173" t="n"/>
      <c r="I979" s="173" t="n"/>
      <c r="J979" s="175">
        <f>IF('DADOS_CRIACAO'!$F$7="","","⚠ "&amp;'DADOS_CRIACAO'!$F$7)</f>
        <v/>
      </c>
      <c r="P979" s="173" t="n"/>
    </row>
    <row r="980" ht="18.75" customHeight="1">
      <c r="A980" s="173" t="n"/>
      <c r="B980" s="173" t="n"/>
      <c r="C980" s="173" t="n"/>
      <c r="D980" s="173" t="n"/>
      <c r="E980" s="173" t="n"/>
      <c r="F980" s="173" t="n"/>
      <c r="G980" s="173" t="n"/>
      <c r="H980" s="173" t="n"/>
      <c r="I980" s="173" t="n"/>
      <c r="J980" s="173" t="n"/>
      <c r="K980" s="173" t="n"/>
      <c r="L980" s="173" t="n"/>
      <c r="M980" s="173" t="n"/>
      <c r="N980" s="173" t="n"/>
      <c r="O980" s="173" t="n"/>
      <c r="P980" s="173" t="n"/>
    </row>
    <row r="981" ht="18.75" customHeight="1">
      <c r="A981" s="173" t="n"/>
      <c r="B981" s="176" t="inlineStr">
        <is>
          <t>FAMÍLIA · 7</t>
        </is>
      </c>
      <c r="H981" s="173" t="n"/>
      <c r="I981" s="173" t="n"/>
      <c r="J981" s="176" t="inlineStr">
        <is>
          <t>FAMÍLIA · 8</t>
        </is>
      </c>
      <c r="P981" s="173" t="n"/>
    </row>
    <row r="982" ht="18.75" customHeight="1">
      <c r="A982" s="173" t="n"/>
      <c r="B982" s="177" t="inlineStr">
        <is>
          <t>TIPO</t>
        </is>
      </c>
      <c r="C982" s="178" t="n"/>
      <c r="D982" s="178" t="n"/>
      <c r="E982" s="179" t="n"/>
      <c r="F982" s="177" t="inlineStr">
        <is>
          <t>MESTRE VIU</t>
        </is>
      </c>
      <c r="G982" s="179" t="n"/>
      <c r="H982" s="173" t="n"/>
      <c r="I982" s="173" t="n"/>
      <c r="J982" s="177" t="inlineStr">
        <is>
          <t>TIPO</t>
        </is>
      </c>
      <c r="K982" s="178" t="n"/>
      <c r="L982" s="178" t="n"/>
      <c r="M982" s="179" t="n"/>
      <c r="N982" s="177" t="inlineStr">
        <is>
          <t>MESTRE VIU</t>
        </is>
      </c>
      <c r="O982" s="179" t="n"/>
      <c r="P982" s="173" t="n"/>
    </row>
    <row r="983" ht="18.75" customHeight="1">
      <c r="A983" s="173" t="n"/>
      <c r="B983" s="181" t="inlineStr">
        <is>
          <t>Família</t>
        </is>
      </c>
      <c r="C983" s="178" t="n"/>
      <c r="D983" s="178" t="n"/>
      <c r="E983" s="179" t="n"/>
      <c r="F983" s="180" t="b">
        <v>0</v>
      </c>
      <c r="G983" s="179" t="n"/>
      <c r="H983" s="173" t="n"/>
      <c r="I983" s="173" t="n"/>
      <c r="J983" s="181" t="inlineStr">
        <is>
          <t>Família</t>
        </is>
      </c>
      <c r="K983" s="178" t="n"/>
      <c r="L983" s="178" t="n"/>
      <c r="M983" s="179" t="n"/>
      <c r="N983" s="180" t="b">
        <v>0</v>
      </c>
      <c r="O983" s="179" t="n"/>
      <c r="P983" s="173" t="n"/>
    </row>
    <row r="984" ht="18.75" customHeight="1">
      <c r="A984" s="173" t="n"/>
      <c r="B984" s="177" t="inlineStr">
        <is>
          <t>NOME</t>
        </is>
      </c>
      <c r="C984" s="178" t="n"/>
      <c r="D984" s="178" t="n"/>
      <c r="E984" s="178" t="n"/>
      <c r="F984" s="178" t="n"/>
      <c r="G984" s="179" t="n"/>
      <c r="H984" s="173" t="n"/>
      <c r="I984" s="173" t="n"/>
      <c r="J984" s="177" t="inlineStr">
        <is>
          <t>NOME</t>
        </is>
      </c>
      <c r="K984" s="178" t="n"/>
      <c r="L984" s="178" t="n"/>
      <c r="M984" s="178" t="n"/>
      <c r="N984" s="178" t="n"/>
      <c r="O984" s="179" t="n"/>
      <c r="P984" s="173" t="n"/>
    </row>
    <row r="985" ht="18.75" customHeight="1">
      <c r="A985" s="173" t="n"/>
      <c r="B985" s="181" t="n"/>
      <c r="C985" s="178" t="n"/>
      <c r="D985" s="178" t="n"/>
      <c r="E985" s="178" t="n"/>
      <c r="F985" s="178" t="n"/>
      <c r="G985" s="179" t="n"/>
      <c r="H985" s="173" t="n"/>
      <c r="I985" s="173" t="n"/>
      <c r="J985" s="181" t="n"/>
      <c r="K985" s="178" t="n"/>
      <c r="L985" s="178" t="n"/>
      <c r="M985" s="178" t="n"/>
      <c r="N985" s="178" t="n"/>
      <c r="O985" s="179" t="n"/>
      <c r="P985" s="173" t="n"/>
    </row>
    <row r="986" ht="18.75" customHeight="1">
      <c r="A986" s="173" t="n"/>
      <c r="B986" s="177" t="inlineStr">
        <is>
          <t>ESTADO</t>
        </is>
      </c>
      <c r="C986" s="178" t="n"/>
      <c r="D986" s="179" t="n"/>
      <c r="E986" s="181" t="inlineStr">
        <is>
          <t>Neutra</t>
        </is>
      </c>
      <c r="F986" s="178" t="n"/>
      <c r="G986" s="179" t="n"/>
      <c r="H986" s="173" t="n"/>
      <c r="I986" s="173" t="n"/>
      <c r="J986" s="177" t="inlineStr">
        <is>
          <t>ESTADO</t>
        </is>
      </c>
      <c r="K986" s="178" t="n"/>
      <c r="L986" s="179" t="n"/>
      <c r="M986" s="181" t="inlineStr">
        <is>
          <t>Neutra</t>
        </is>
      </c>
      <c r="N986" s="178" t="n"/>
      <c r="O986" s="179" t="n"/>
      <c r="P986" s="173" t="n"/>
    </row>
    <row r="987" ht="18.75" customHeight="1">
      <c r="A987" s="173" t="n"/>
      <c r="B987" s="177" t="inlineStr">
        <is>
          <t>DESCRIÇÃO</t>
        </is>
      </c>
      <c r="C987" s="178" t="n"/>
      <c r="D987" s="178" t="n"/>
      <c r="E987" s="178" t="n"/>
      <c r="F987" s="178" t="n"/>
      <c r="G987" s="179" t="n"/>
      <c r="H987" s="173" t="n"/>
      <c r="I987" s="173" t="n"/>
      <c r="J987" s="177" t="inlineStr">
        <is>
          <t>DESCRIÇÃO</t>
        </is>
      </c>
      <c r="K987" s="178" t="n"/>
      <c r="L987" s="178" t="n"/>
      <c r="M987" s="178" t="n"/>
      <c r="N987" s="178" t="n"/>
      <c r="O987" s="179" t="n"/>
      <c r="P987" s="173" t="n"/>
    </row>
    <row r="988" ht="18.75" customHeight="1">
      <c r="A988" s="173" t="n"/>
      <c r="B988" s="183" t="n"/>
      <c r="C988" s="184" t="n"/>
      <c r="D988" s="184" t="n"/>
      <c r="E988" s="184" t="n"/>
      <c r="F988" s="184" t="n"/>
      <c r="G988" s="185" t="n"/>
      <c r="H988" s="173" t="n"/>
      <c r="I988" s="173" t="n"/>
      <c r="J988" s="183" t="n"/>
      <c r="K988" s="184" t="n"/>
      <c r="L988" s="184" t="n"/>
      <c r="M988" s="184" t="n"/>
      <c r="N988" s="184" t="n"/>
      <c r="O988" s="185" t="n"/>
      <c r="P988" s="173" t="n"/>
    </row>
    <row r="989" ht="18.75" customHeight="1">
      <c r="A989" s="173" t="n"/>
      <c r="B989" s="186" t="n"/>
      <c r="G989" s="187" t="n"/>
      <c r="H989" s="173" t="n"/>
      <c r="I989" s="173" t="n"/>
      <c r="J989" s="186" t="n"/>
      <c r="O989" s="187" t="n"/>
      <c r="P989" s="173" t="n"/>
    </row>
    <row r="990" ht="18.75" customHeight="1">
      <c r="A990" s="173" t="n"/>
      <c r="B990" s="186" t="n"/>
      <c r="G990" s="187" t="n"/>
      <c r="H990" s="173" t="n"/>
      <c r="I990" s="173" t="n"/>
      <c r="J990" s="186" t="n"/>
      <c r="O990" s="187" t="n"/>
      <c r="P990" s="173" t="n"/>
    </row>
    <row r="991" ht="18.75" customHeight="1">
      <c r="A991" s="173" t="n"/>
      <c r="B991" s="188" t="n"/>
      <c r="C991" s="189" t="n"/>
      <c r="D991" s="189" t="n"/>
      <c r="E991" s="189" t="n"/>
      <c r="F991" s="189" t="n"/>
      <c r="G991" s="190" t="n"/>
      <c r="H991" s="173" t="n"/>
      <c r="I991" s="173" t="n"/>
      <c r="J991" s="188" t="n"/>
      <c r="K991" s="189" t="n"/>
      <c r="L991" s="189" t="n"/>
      <c r="M991" s="189" t="n"/>
      <c r="N991" s="189" t="n"/>
      <c r="O991" s="190" t="n"/>
      <c r="P991" s="173" t="n"/>
    </row>
    <row r="992" ht="18.75" customHeight="1">
      <c r="A992" s="173" t="n"/>
      <c r="B992" s="173" t="n"/>
      <c r="C992" s="173" t="n"/>
      <c r="D992" s="173" t="n"/>
      <c r="E992" s="173" t="n"/>
      <c r="F992" s="173" t="n"/>
      <c r="G992" s="173" t="n"/>
      <c r="H992" s="173" t="n"/>
      <c r="I992" s="173" t="n"/>
      <c r="J992" s="173" t="n"/>
      <c r="K992" s="173" t="n"/>
      <c r="L992" s="173" t="n"/>
      <c r="M992" s="173" t="n"/>
      <c r="N992" s="173" t="n"/>
      <c r="O992" s="173" t="n"/>
      <c r="P992" s="173" t="n"/>
    </row>
    <row r="993" ht="18.75" customHeight="1">
      <c r="A993" s="173" t="n"/>
      <c r="B993" s="175">
        <f>IF('DADOS_CRIACAO'!$F$8="","","⚠ "&amp;'DADOS_CRIACAO'!$F$8)</f>
        <v/>
      </c>
      <c r="H993" s="173" t="n"/>
      <c r="I993" s="173" t="n"/>
      <c r="J993" s="175">
        <f>IF('DADOS_CRIACAO'!$F$9="","","⚠ "&amp;'DADOS_CRIACAO'!$F$9)</f>
        <v/>
      </c>
      <c r="P993" s="173" t="n"/>
    </row>
    <row r="994" ht="18.75" customHeight="1">
      <c r="A994" s="173" t="n"/>
      <c r="B994" s="173" t="n"/>
      <c r="C994" s="173" t="n"/>
      <c r="D994" s="173" t="n"/>
      <c r="E994" s="173" t="n"/>
      <c r="F994" s="173" t="n"/>
      <c r="G994" s="173" t="n"/>
      <c r="H994" s="173" t="n"/>
      <c r="I994" s="173" t="n"/>
      <c r="J994" s="173" t="n"/>
      <c r="K994" s="173" t="n"/>
      <c r="L994" s="173" t="n"/>
      <c r="M994" s="173" t="n"/>
      <c r="N994" s="173" t="n"/>
      <c r="O994" s="173" t="n"/>
      <c r="P994" s="173" t="n"/>
    </row>
    <row r="995" ht="18.75" customHeight="1">
      <c r="A995" s="173" t="n"/>
      <c r="B995" s="176" t="inlineStr">
        <is>
          <t>FAMÍLIA · 9</t>
        </is>
      </c>
      <c r="H995" s="173" t="n"/>
      <c r="I995" s="173" t="n"/>
      <c r="J995" s="176" t="inlineStr">
        <is>
          <t>FAMÍLIA · 10</t>
        </is>
      </c>
      <c r="P995" s="173" t="n"/>
    </row>
    <row r="996" ht="18.75" customHeight="1">
      <c r="A996" s="173" t="n"/>
      <c r="B996" s="177" t="inlineStr">
        <is>
          <t>TIPO</t>
        </is>
      </c>
      <c r="C996" s="178" t="n"/>
      <c r="D996" s="178" t="n"/>
      <c r="E996" s="179" t="n"/>
      <c r="F996" s="177" t="inlineStr">
        <is>
          <t>MESTRE VIU</t>
        </is>
      </c>
      <c r="G996" s="179" t="n"/>
      <c r="H996" s="173" t="n"/>
      <c r="I996" s="173" t="n"/>
      <c r="J996" s="177" t="inlineStr">
        <is>
          <t>TIPO</t>
        </is>
      </c>
      <c r="K996" s="178" t="n"/>
      <c r="L996" s="178" t="n"/>
      <c r="M996" s="179" t="n"/>
      <c r="N996" s="177" t="inlineStr">
        <is>
          <t>MESTRE VIU</t>
        </is>
      </c>
      <c r="O996" s="179" t="n"/>
      <c r="P996" s="173" t="n"/>
    </row>
    <row r="997" ht="18.75" customHeight="1">
      <c r="A997" s="173" t="n"/>
      <c r="B997" s="181" t="inlineStr">
        <is>
          <t>Família</t>
        </is>
      </c>
      <c r="C997" s="178" t="n"/>
      <c r="D997" s="178" t="n"/>
      <c r="E997" s="179" t="n"/>
      <c r="F997" s="180" t="b">
        <v>0</v>
      </c>
      <c r="G997" s="179" t="n"/>
      <c r="H997" s="173" t="n"/>
      <c r="I997" s="173" t="n"/>
      <c r="J997" s="181" t="inlineStr">
        <is>
          <t>Família</t>
        </is>
      </c>
      <c r="K997" s="178" t="n"/>
      <c r="L997" s="178" t="n"/>
      <c r="M997" s="179" t="n"/>
      <c r="N997" s="180" t="b">
        <v>0</v>
      </c>
      <c r="O997" s="179" t="n"/>
      <c r="P997" s="173" t="n"/>
    </row>
    <row r="998" ht="18.75" customHeight="1">
      <c r="A998" s="173" t="n"/>
      <c r="B998" s="177" t="inlineStr">
        <is>
          <t>NOME</t>
        </is>
      </c>
      <c r="C998" s="178" t="n"/>
      <c r="D998" s="178" t="n"/>
      <c r="E998" s="178" t="n"/>
      <c r="F998" s="178" t="n"/>
      <c r="G998" s="179" t="n"/>
      <c r="H998" s="173" t="n"/>
      <c r="I998" s="173" t="n"/>
      <c r="J998" s="177" t="inlineStr">
        <is>
          <t>NOME</t>
        </is>
      </c>
      <c r="K998" s="178" t="n"/>
      <c r="L998" s="178" t="n"/>
      <c r="M998" s="178" t="n"/>
      <c r="N998" s="178" t="n"/>
      <c r="O998" s="179" t="n"/>
      <c r="P998" s="173" t="n"/>
    </row>
    <row r="999" ht="18.75" customHeight="1">
      <c r="A999" s="173" t="n"/>
      <c r="B999" s="181" t="n"/>
      <c r="C999" s="178" t="n"/>
      <c r="D999" s="178" t="n"/>
      <c r="E999" s="178" t="n"/>
      <c r="F999" s="178" t="n"/>
      <c r="G999" s="179" t="n"/>
      <c r="H999" s="173" t="n"/>
      <c r="I999" s="173" t="n"/>
      <c r="J999" s="181" t="n"/>
      <c r="K999" s="178" t="n"/>
      <c r="L999" s="178" t="n"/>
      <c r="M999" s="178" t="n"/>
      <c r="N999" s="178" t="n"/>
      <c r="O999" s="179" t="n"/>
      <c r="P999" s="173" t="n"/>
    </row>
    <row r="1000" ht="18.75" customHeight="1">
      <c r="A1000" s="173" t="n"/>
      <c r="B1000" s="177" t="inlineStr">
        <is>
          <t>ESTADO</t>
        </is>
      </c>
      <c r="C1000" s="178" t="n"/>
      <c r="D1000" s="179" t="n"/>
      <c r="E1000" s="181" t="inlineStr">
        <is>
          <t>Neutra</t>
        </is>
      </c>
      <c r="F1000" s="178" t="n"/>
      <c r="G1000" s="179" t="n"/>
      <c r="H1000" s="173" t="n"/>
      <c r="I1000" s="173" t="n"/>
      <c r="J1000" s="177" t="inlineStr">
        <is>
          <t>ESTADO</t>
        </is>
      </c>
      <c r="K1000" s="178" t="n"/>
      <c r="L1000" s="179" t="n"/>
      <c r="M1000" s="181" t="inlineStr">
        <is>
          <t>Neutra</t>
        </is>
      </c>
      <c r="N1000" s="178" t="n"/>
      <c r="O1000" s="179" t="n"/>
      <c r="P1000" s="173" t="n"/>
    </row>
    <row r="1001" ht="18.75" customHeight="1">
      <c r="A1001" s="173" t="n"/>
      <c r="B1001" s="177" t="inlineStr">
        <is>
          <t>DESCRIÇÃO</t>
        </is>
      </c>
      <c r="C1001" s="178" t="n"/>
      <c r="D1001" s="178" t="n"/>
      <c r="E1001" s="178" t="n"/>
      <c r="F1001" s="178" t="n"/>
      <c r="G1001" s="179" t="n"/>
      <c r="H1001" s="173" t="n"/>
      <c r="I1001" s="173" t="n"/>
      <c r="J1001" s="177" t="inlineStr">
        <is>
          <t>DESCRIÇÃO</t>
        </is>
      </c>
      <c r="K1001" s="178" t="n"/>
      <c r="L1001" s="178" t="n"/>
      <c r="M1001" s="178" t="n"/>
      <c r="N1001" s="178" t="n"/>
      <c r="O1001" s="179" t="n"/>
      <c r="P1001" s="173" t="n"/>
    </row>
    <row r="1002" ht="18.75" customHeight="1">
      <c r="A1002" s="173" t="n"/>
      <c r="B1002" s="183" t="n"/>
      <c r="C1002" s="184" t="n"/>
      <c r="D1002" s="184" t="n"/>
      <c r="E1002" s="184" t="n"/>
      <c r="F1002" s="184" t="n"/>
      <c r="G1002" s="185" t="n"/>
      <c r="H1002" s="173" t="n"/>
      <c r="I1002" s="173" t="n"/>
      <c r="J1002" s="183" t="n"/>
      <c r="K1002" s="184" t="n"/>
      <c r="L1002" s="184" t="n"/>
      <c r="M1002" s="184" t="n"/>
      <c r="N1002" s="184" t="n"/>
      <c r="O1002" s="185" t="n"/>
      <c r="P1002" s="173" t="n"/>
    </row>
    <row r="1003" ht="18.75" customHeight="1">
      <c r="A1003" s="173" t="n"/>
      <c r="B1003" s="186" t="n"/>
      <c r="G1003" s="187" t="n"/>
      <c r="H1003" s="173" t="n"/>
      <c r="I1003" s="173" t="n"/>
      <c r="J1003" s="186" t="n"/>
      <c r="O1003" s="187" t="n"/>
      <c r="P1003" s="173" t="n"/>
    </row>
    <row r="1004" ht="18.75" customHeight="1">
      <c r="A1004" s="173" t="n"/>
      <c r="B1004" s="186" t="n"/>
      <c r="G1004" s="187" t="n"/>
      <c r="H1004" s="173" t="n"/>
      <c r="I1004" s="173" t="n"/>
      <c r="J1004" s="186" t="n"/>
      <c r="O1004" s="187" t="n"/>
      <c r="P1004" s="173" t="n"/>
    </row>
    <row r="1005" ht="18.75" customHeight="1">
      <c r="A1005" s="173" t="n"/>
      <c r="B1005" s="188" t="n"/>
      <c r="C1005" s="189" t="n"/>
      <c r="D1005" s="189" t="n"/>
      <c r="E1005" s="189" t="n"/>
      <c r="F1005" s="189" t="n"/>
      <c r="G1005" s="190" t="n"/>
      <c r="H1005" s="173" t="n"/>
      <c r="I1005" s="173" t="n"/>
      <c r="J1005" s="188" t="n"/>
      <c r="K1005" s="189" t="n"/>
      <c r="L1005" s="189" t="n"/>
      <c r="M1005" s="189" t="n"/>
      <c r="N1005" s="189" t="n"/>
      <c r="O1005" s="190" t="n"/>
      <c r="P1005" s="173" t="n"/>
    </row>
    <row r="1006" ht="18.75" customHeight="1">
      <c r="A1006" s="173" t="n"/>
      <c r="B1006" s="173" t="n"/>
      <c r="C1006" s="173" t="n"/>
      <c r="D1006" s="173" t="n"/>
      <c r="E1006" s="173" t="n"/>
      <c r="F1006" s="173" t="n"/>
      <c r="G1006" s="173" t="n"/>
      <c r="H1006" s="173" t="n"/>
      <c r="I1006" s="173" t="n"/>
      <c r="J1006" s="173" t="n"/>
      <c r="K1006" s="173" t="n"/>
      <c r="L1006" s="173" t="n"/>
      <c r="M1006" s="173" t="n"/>
      <c r="N1006" s="173" t="n"/>
      <c r="O1006" s="173" t="n"/>
      <c r="P1006" s="173" t="n"/>
    </row>
    <row r="1007" ht="18.75" customHeight="1">
      <c r="A1007" s="173" t="n"/>
      <c r="B1007" s="175">
        <f>IF('DADOS_CRIACAO'!$F$10="","","⚠ "&amp;'DADOS_CRIACAO'!$F$10)</f>
        <v/>
      </c>
      <c r="H1007" s="173" t="n"/>
      <c r="I1007" s="173" t="n"/>
      <c r="J1007" s="175">
        <f>IF('DADOS_CRIACAO'!$F$11="","","⚠ "&amp;'DADOS_CRIACAO'!$F$11)</f>
        <v/>
      </c>
      <c r="P1007" s="173" t="n"/>
    </row>
    <row r="1009" ht="18.75" customHeight="1">
      <c r="B1009" s="176" t="inlineStr">
        <is>
          <t>MELHORIAS CUSTOM</t>
        </is>
      </c>
    </row>
    <row r="1010" ht="18.75" customHeight="1"/>
    <row r="1011" ht="18.75" customHeight="1">
      <c r="B1011" s="176" t="inlineStr">
        <is>
          <t>MELHORIA · 1</t>
        </is>
      </c>
      <c r="J1011" s="176" t="inlineStr">
        <is>
          <t>MELHORIA · 2</t>
        </is>
      </c>
    </row>
    <row r="1012" ht="18.75" customHeight="1">
      <c r="B1012" s="177" t="inlineStr">
        <is>
          <t>TIPO</t>
        </is>
      </c>
      <c r="C1012" s="178" t="n"/>
      <c r="D1012" s="178" t="n"/>
      <c r="E1012" s="179" t="n"/>
      <c r="F1012" s="177" t="inlineStr">
        <is>
          <t>MESTRE VIU</t>
        </is>
      </c>
      <c r="G1012" s="179" t="n"/>
      <c r="J1012" s="177" t="inlineStr">
        <is>
          <t>TIPO</t>
        </is>
      </c>
      <c r="K1012" s="178" t="n"/>
      <c r="L1012" s="178" t="n"/>
      <c r="M1012" s="179" t="n"/>
      <c r="N1012" s="177" t="inlineStr">
        <is>
          <t>MESTRE VIU</t>
        </is>
      </c>
      <c r="O1012" s="179" t="n"/>
    </row>
    <row r="1013" ht="18.75" customHeight="1">
      <c r="B1013" s="181" t="inlineStr">
        <is>
          <t>Melhoria</t>
        </is>
      </c>
      <c r="C1013" s="178" t="n"/>
      <c r="D1013" s="178" t="n"/>
      <c r="E1013" s="179" t="n"/>
      <c r="F1013" s="180" t="b">
        <v>0</v>
      </c>
      <c r="G1013" s="179" t="n"/>
      <c r="J1013" s="181" t="inlineStr">
        <is>
          <t>Melhoria</t>
        </is>
      </c>
      <c r="K1013" s="178" t="n"/>
      <c r="L1013" s="178" t="n"/>
      <c r="M1013" s="179" t="n"/>
      <c r="N1013" s="180" t="b">
        <v>0</v>
      </c>
      <c r="O1013" s="179" t="n"/>
    </row>
    <row r="1014" ht="18.75" customHeight="1">
      <c r="B1014" s="177" t="inlineStr">
        <is>
          <t>NOME</t>
        </is>
      </c>
      <c r="C1014" s="178" t="n"/>
      <c r="D1014" s="178" t="n"/>
      <c r="E1014" s="178" t="n"/>
      <c r="F1014" s="178" t="n"/>
      <c r="G1014" s="179" t="n"/>
      <c r="J1014" s="177" t="inlineStr">
        <is>
          <t>NOME</t>
        </is>
      </c>
      <c r="K1014" s="178" t="n"/>
      <c r="L1014" s="178" t="n"/>
      <c r="M1014" s="178" t="n"/>
      <c r="N1014" s="178" t="n"/>
      <c r="O1014" s="179" t="n"/>
    </row>
    <row r="1015" ht="18.75" customHeight="1">
      <c r="B1015" s="181" t="n"/>
      <c r="C1015" s="178" t="n"/>
      <c r="D1015" s="178" t="n"/>
      <c r="E1015" s="178" t="n"/>
      <c r="F1015" s="178" t="n"/>
      <c r="G1015" s="179" t="n"/>
      <c r="J1015" s="181" t="n"/>
      <c r="K1015" s="178" t="n"/>
      <c r="L1015" s="178" t="n"/>
      <c r="M1015" s="178" t="n"/>
      <c r="N1015" s="178" t="n"/>
      <c r="O1015" s="179" t="n"/>
    </row>
    <row r="1016" ht="18.75" customHeight="1">
      <c r="B1016" s="177" t="inlineStr">
        <is>
          <t>BASE DO LIVRO</t>
        </is>
      </c>
      <c r="C1016" s="178" t="n"/>
      <c r="D1016" s="179" t="n"/>
      <c r="E1016" s="181" t="inlineStr">
        <is>
          <t>Nenhuma</t>
        </is>
      </c>
      <c r="F1016" s="178" t="n"/>
      <c r="G1016" s="179" t="n"/>
      <c r="J1016" s="177" t="inlineStr">
        <is>
          <t>BASE DO LIVRO</t>
        </is>
      </c>
      <c r="K1016" s="178" t="n"/>
      <c r="L1016" s="179" t="n"/>
      <c r="M1016" s="181" t="inlineStr">
        <is>
          <t>Nenhuma</t>
        </is>
      </c>
      <c r="N1016" s="178" t="n"/>
      <c r="O1016" s="179" t="n"/>
    </row>
    <row r="1017" ht="18.75" customHeight="1">
      <c r="B1017" s="177" t="inlineStr">
        <is>
          <t>FAMÍLIA</t>
        </is>
      </c>
      <c r="C1017" s="178" t="n"/>
      <c r="D1017" s="179" t="n"/>
      <c r="E1017" s="181" t="n"/>
      <c r="F1017" s="178" t="n"/>
      <c r="G1017" s="179" t="n"/>
      <c r="J1017" s="177" t="inlineStr">
        <is>
          <t>FAMÍLIA</t>
        </is>
      </c>
      <c r="K1017" s="178" t="n"/>
      <c r="L1017" s="179" t="n"/>
      <c r="M1017" s="181" t="n"/>
      <c r="N1017" s="178" t="n"/>
      <c r="O1017" s="179" t="n"/>
    </row>
    <row r="1018" ht="18.75" customHeight="1">
      <c r="B1018" s="177" t="inlineStr">
        <is>
          <t>PESO</t>
        </is>
      </c>
      <c r="C1018" s="178" t="n"/>
      <c r="D1018" s="179" t="n"/>
      <c r="E1018" s="181" t="n"/>
      <c r="F1018" s="178" t="n"/>
      <c r="G1018" s="179" t="n"/>
      <c r="J1018" s="177" t="inlineStr">
        <is>
          <t>PESO</t>
        </is>
      </c>
      <c r="K1018" s="178" t="n"/>
      <c r="L1018" s="179" t="n"/>
      <c r="M1018" s="181" t="n"/>
      <c r="N1018" s="178" t="n"/>
      <c r="O1018" s="179" t="n"/>
    </row>
    <row r="1019" ht="18.75" customHeight="1">
      <c r="B1019" s="177" t="inlineStr">
        <is>
          <t>EXIGE TR</t>
        </is>
      </c>
      <c r="C1019" s="178" t="n"/>
      <c r="D1019" s="179" t="n"/>
      <c r="E1019" s="181" t="n"/>
      <c r="F1019" s="178" t="n"/>
      <c r="G1019" s="179" t="n"/>
      <c r="J1019" s="177" t="inlineStr">
        <is>
          <t>EXIGE TR</t>
        </is>
      </c>
      <c r="K1019" s="178" t="n"/>
      <c r="L1019" s="179" t="n"/>
      <c r="M1019" s="181" t="n"/>
      <c r="N1019" s="178" t="n"/>
      <c r="O1019" s="179" t="n"/>
    </row>
    <row r="1020" ht="18.75" customHeight="1"/>
    <row r="1021" ht="18.75" customHeight="1">
      <c r="B1021" s="177" t="inlineStr">
        <is>
          <t>REQUISITOS E REPETIÇÃO</t>
        </is>
      </c>
      <c r="C1021" s="178" t="n"/>
      <c r="D1021" s="178" t="n"/>
      <c r="E1021" s="178" t="n"/>
      <c r="F1021" s="178" t="n"/>
      <c r="G1021" s="179" t="n"/>
      <c r="J1021" s="177" t="inlineStr">
        <is>
          <t>REQUISITOS E REPETIÇÃO</t>
        </is>
      </c>
      <c r="K1021" s="178" t="n"/>
      <c r="L1021" s="178" t="n"/>
      <c r="M1021" s="178" t="n"/>
      <c r="N1021" s="178" t="n"/>
      <c r="O1021" s="179" t="n"/>
    </row>
    <row r="1022" ht="18.75" customHeight="1">
      <c r="B1022" s="183" t="n"/>
      <c r="C1022" s="184" t="n"/>
      <c r="D1022" s="184" t="n"/>
      <c r="E1022" s="184" t="n"/>
      <c r="F1022" s="184" t="n"/>
      <c r="G1022" s="185" t="n"/>
      <c r="J1022" s="183" t="n"/>
      <c r="K1022" s="184" t="n"/>
      <c r="L1022" s="184" t="n"/>
      <c r="M1022" s="184" t="n"/>
      <c r="N1022" s="184" t="n"/>
      <c r="O1022" s="185" t="n"/>
    </row>
    <row r="1023" ht="18.75" customHeight="1">
      <c r="B1023" s="186" t="n"/>
      <c r="G1023" s="187" t="n"/>
      <c r="J1023" s="186" t="n"/>
      <c r="O1023" s="187" t="n"/>
    </row>
    <row r="1024" ht="18.75" customHeight="1">
      <c r="B1024" s="186" t="n"/>
      <c r="G1024" s="187" t="n"/>
      <c r="J1024" s="186" t="n"/>
      <c r="O1024" s="187" t="n"/>
    </row>
    <row r="1025" ht="18.75" customHeight="1">
      <c r="B1025" s="188" t="n"/>
      <c r="C1025" s="189" t="n"/>
      <c r="D1025" s="189" t="n"/>
      <c r="E1025" s="189" t="n"/>
      <c r="F1025" s="189" t="n"/>
      <c r="G1025" s="190" t="n"/>
      <c r="J1025" s="188" t="n"/>
      <c r="K1025" s="189" t="n"/>
      <c r="L1025" s="189" t="n"/>
      <c r="M1025" s="189" t="n"/>
      <c r="N1025" s="189" t="n"/>
      <c r="O1025" s="190" t="n"/>
    </row>
    <row r="1026" ht="18.75" customHeight="1"/>
    <row r="1027" ht="18.75" customHeight="1">
      <c r="B1027" s="177" t="inlineStr">
        <is>
          <t>EFEITO</t>
        </is>
      </c>
      <c r="C1027" s="178" t="n"/>
      <c r="D1027" s="178" t="n"/>
      <c r="E1027" s="178" t="n"/>
      <c r="F1027" s="178" t="n"/>
      <c r="G1027" s="179" t="n"/>
      <c r="J1027" s="177" t="inlineStr">
        <is>
          <t>EFEITO</t>
        </is>
      </c>
      <c r="K1027" s="178" t="n"/>
      <c r="L1027" s="178" t="n"/>
      <c r="M1027" s="178" t="n"/>
      <c r="N1027" s="178" t="n"/>
      <c r="O1027" s="179" t="n"/>
    </row>
    <row r="1028" ht="18.75" customHeight="1">
      <c r="B1028" s="183" t="n"/>
      <c r="C1028" s="184" t="n"/>
      <c r="D1028" s="184" t="n"/>
      <c r="E1028" s="184" t="n"/>
      <c r="F1028" s="184" t="n"/>
      <c r="G1028" s="185" t="n"/>
      <c r="J1028" s="183" t="n"/>
      <c r="K1028" s="184" t="n"/>
      <c r="L1028" s="184" t="n"/>
      <c r="M1028" s="184" t="n"/>
      <c r="N1028" s="184" t="n"/>
      <c r="O1028" s="185" t="n"/>
    </row>
    <row r="1029" ht="18.75" customHeight="1">
      <c r="B1029" s="186" t="n"/>
      <c r="G1029" s="187" t="n"/>
      <c r="J1029" s="186" t="n"/>
      <c r="O1029" s="187" t="n"/>
    </row>
    <row r="1030" ht="18.75" customHeight="1">
      <c r="B1030" s="186" t="n"/>
      <c r="G1030" s="187" t="n"/>
      <c r="J1030" s="186" t="n"/>
      <c r="O1030" s="187" t="n"/>
    </row>
    <row r="1031" ht="18.75" customHeight="1">
      <c r="B1031" s="186" t="n"/>
      <c r="G1031" s="187" t="n"/>
      <c r="J1031" s="186" t="n"/>
      <c r="O1031" s="187" t="n"/>
    </row>
    <row r="1032" ht="18.75" customHeight="1">
      <c r="B1032" s="188" t="n"/>
      <c r="C1032" s="189" t="n"/>
      <c r="D1032" s="189" t="n"/>
      <c r="E1032" s="189" t="n"/>
      <c r="F1032" s="189" t="n"/>
      <c r="G1032" s="190" t="n"/>
      <c r="J1032" s="188" t="n"/>
      <c r="K1032" s="189" t="n"/>
      <c r="L1032" s="189" t="n"/>
      <c r="M1032" s="189" t="n"/>
      <c r="N1032" s="189" t="n"/>
      <c r="O1032" s="190" t="n"/>
    </row>
    <row r="1033" ht="18.75" customHeight="1"/>
    <row r="1034" ht="18.75" customHeight="1">
      <c r="B1034" s="175">
        <f>IF('DADOS_MELHORIAS'!$M$2="","","⚠ "&amp;'DADOS_MELHORIAS'!$M$2)</f>
        <v/>
      </c>
      <c r="J1034" s="175">
        <f>IF('DADOS_MELHORIAS'!$M$3="","","⚠ "&amp;'DADOS_MELHORIAS'!$M$3)</f>
        <v/>
      </c>
    </row>
    <row r="1035" ht="18.75" customHeight="1"/>
    <row r="1036" ht="18.75" customHeight="1"/>
    <row r="1037" ht="18.75" customHeight="1">
      <c r="B1037" s="176" t="inlineStr">
        <is>
          <t>MELHORIA · 3</t>
        </is>
      </c>
      <c r="J1037" s="176" t="inlineStr">
        <is>
          <t>MELHORIA · 4</t>
        </is>
      </c>
    </row>
    <row r="1038" ht="18.75" customHeight="1">
      <c r="B1038" s="177" t="inlineStr">
        <is>
          <t>TIPO</t>
        </is>
      </c>
      <c r="C1038" s="178" t="n"/>
      <c r="D1038" s="178" t="n"/>
      <c r="E1038" s="179" t="n"/>
      <c r="F1038" s="177" t="inlineStr">
        <is>
          <t>MESTRE VIU</t>
        </is>
      </c>
      <c r="G1038" s="179" t="n"/>
      <c r="J1038" s="177" t="inlineStr">
        <is>
          <t>TIPO</t>
        </is>
      </c>
      <c r="K1038" s="178" t="n"/>
      <c r="L1038" s="178" t="n"/>
      <c r="M1038" s="179" t="n"/>
      <c r="N1038" s="177" t="inlineStr">
        <is>
          <t>MESTRE VIU</t>
        </is>
      </c>
      <c r="O1038" s="179" t="n"/>
    </row>
    <row r="1039" ht="18.75" customHeight="1">
      <c r="B1039" s="181" t="inlineStr">
        <is>
          <t>Melhoria</t>
        </is>
      </c>
      <c r="C1039" s="178" t="n"/>
      <c r="D1039" s="178" t="n"/>
      <c r="E1039" s="179" t="n"/>
      <c r="F1039" s="180" t="b">
        <v>0</v>
      </c>
      <c r="G1039" s="179" t="n"/>
      <c r="J1039" s="181" t="inlineStr">
        <is>
          <t>Melhoria</t>
        </is>
      </c>
      <c r="K1039" s="178" t="n"/>
      <c r="L1039" s="178" t="n"/>
      <c r="M1039" s="179" t="n"/>
      <c r="N1039" s="180" t="b">
        <v>0</v>
      </c>
      <c r="O1039" s="179" t="n"/>
    </row>
    <row r="1040" ht="18.75" customHeight="1">
      <c r="B1040" s="177" t="inlineStr">
        <is>
          <t>NOME</t>
        </is>
      </c>
      <c r="C1040" s="178" t="n"/>
      <c r="D1040" s="178" t="n"/>
      <c r="E1040" s="178" t="n"/>
      <c r="F1040" s="178" t="n"/>
      <c r="G1040" s="179" t="n"/>
      <c r="J1040" s="177" t="inlineStr">
        <is>
          <t>NOME</t>
        </is>
      </c>
      <c r="K1040" s="178" t="n"/>
      <c r="L1040" s="178" t="n"/>
      <c r="M1040" s="178" t="n"/>
      <c r="N1040" s="178" t="n"/>
      <c r="O1040" s="179" t="n"/>
    </row>
    <row r="1041" ht="18.75" customHeight="1">
      <c r="B1041" s="181" t="n"/>
      <c r="C1041" s="178" t="n"/>
      <c r="D1041" s="178" t="n"/>
      <c r="E1041" s="178" t="n"/>
      <c r="F1041" s="178" t="n"/>
      <c r="G1041" s="179" t="n"/>
      <c r="J1041" s="181" t="n"/>
      <c r="K1041" s="178" t="n"/>
      <c r="L1041" s="178" t="n"/>
      <c r="M1041" s="178" t="n"/>
      <c r="N1041" s="178" t="n"/>
      <c r="O1041" s="179" t="n"/>
    </row>
    <row r="1042" ht="18.75" customHeight="1">
      <c r="B1042" s="177" t="inlineStr">
        <is>
          <t>BASE DO LIVRO</t>
        </is>
      </c>
      <c r="C1042" s="178" t="n"/>
      <c r="D1042" s="179" t="n"/>
      <c r="E1042" s="181" t="inlineStr">
        <is>
          <t>Nenhuma</t>
        </is>
      </c>
      <c r="F1042" s="178" t="n"/>
      <c r="G1042" s="179" t="n"/>
      <c r="J1042" s="177" t="inlineStr">
        <is>
          <t>BASE DO LIVRO</t>
        </is>
      </c>
      <c r="K1042" s="178" t="n"/>
      <c r="L1042" s="179" t="n"/>
      <c r="M1042" s="181" t="inlineStr">
        <is>
          <t>Nenhuma</t>
        </is>
      </c>
      <c r="N1042" s="178" t="n"/>
      <c r="O1042" s="179" t="n"/>
    </row>
    <row r="1043" ht="18.75" customHeight="1">
      <c r="B1043" s="177" t="inlineStr">
        <is>
          <t>FAMÍLIA</t>
        </is>
      </c>
      <c r="C1043" s="178" t="n"/>
      <c r="D1043" s="179" t="n"/>
      <c r="E1043" s="181" t="n"/>
      <c r="F1043" s="178" t="n"/>
      <c r="G1043" s="179" t="n"/>
      <c r="J1043" s="177" t="inlineStr">
        <is>
          <t>FAMÍLIA</t>
        </is>
      </c>
      <c r="K1043" s="178" t="n"/>
      <c r="L1043" s="179" t="n"/>
      <c r="M1043" s="181" t="n"/>
      <c r="N1043" s="178" t="n"/>
      <c r="O1043" s="179" t="n"/>
    </row>
    <row r="1044" ht="18.75" customHeight="1">
      <c r="B1044" s="177" t="inlineStr">
        <is>
          <t>PESO</t>
        </is>
      </c>
      <c r="C1044" s="178" t="n"/>
      <c r="D1044" s="179" t="n"/>
      <c r="E1044" s="181" t="n"/>
      <c r="F1044" s="178" t="n"/>
      <c r="G1044" s="179" t="n"/>
      <c r="J1044" s="177" t="inlineStr">
        <is>
          <t>PESO</t>
        </is>
      </c>
      <c r="K1044" s="178" t="n"/>
      <c r="L1044" s="179" t="n"/>
      <c r="M1044" s="181" t="n"/>
      <c r="N1044" s="178" t="n"/>
      <c r="O1044" s="179" t="n"/>
    </row>
    <row r="1045" ht="18.75" customHeight="1">
      <c r="B1045" s="177" t="inlineStr">
        <is>
          <t>EXIGE TR</t>
        </is>
      </c>
      <c r="C1045" s="178" t="n"/>
      <c r="D1045" s="179" t="n"/>
      <c r="E1045" s="181" t="n"/>
      <c r="F1045" s="178" t="n"/>
      <c r="G1045" s="179" t="n"/>
      <c r="J1045" s="177" t="inlineStr">
        <is>
          <t>EXIGE TR</t>
        </is>
      </c>
      <c r="K1045" s="178" t="n"/>
      <c r="L1045" s="179" t="n"/>
      <c r="M1045" s="181" t="n"/>
      <c r="N1045" s="178" t="n"/>
      <c r="O1045" s="179" t="n"/>
    </row>
    <row r="1046" ht="18.75" customHeight="1"/>
    <row r="1047" ht="18.75" customHeight="1">
      <c r="B1047" s="177" t="inlineStr">
        <is>
          <t>REQUISITOS E REPETIÇÃO</t>
        </is>
      </c>
      <c r="C1047" s="178" t="n"/>
      <c r="D1047" s="178" t="n"/>
      <c r="E1047" s="178" t="n"/>
      <c r="F1047" s="178" t="n"/>
      <c r="G1047" s="179" t="n"/>
      <c r="J1047" s="177" t="inlineStr">
        <is>
          <t>REQUISITOS E REPETIÇÃO</t>
        </is>
      </c>
      <c r="K1047" s="178" t="n"/>
      <c r="L1047" s="178" t="n"/>
      <c r="M1047" s="178" t="n"/>
      <c r="N1047" s="178" t="n"/>
      <c r="O1047" s="179" t="n"/>
    </row>
    <row r="1048" ht="18.75" customHeight="1">
      <c r="B1048" s="183" t="n"/>
      <c r="C1048" s="184" t="n"/>
      <c r="D1048" s="184" t="n"/>
      <c r="E1048" s="184" t="n"/>
      <c r="F1048" s="184" t="n"/>
      <c r="G1048" s="185" t="n"/>
      <c r="J1048" s="183" t="n"/>
      <c r="K1048" s="184" t="n"/>
      <c r="L1048" s="184" t="n"/>
      <c r="M1048" s="184" t="n"/>
      <c r="N1048" s="184" t="n"/>
      <c r="O1048" s="185" t="n"/>
    </row>
    <row r="1049" ht="18.75" customHeight="1">
      <c r="B1049" s="186" t="n"/>
      <c r="G1049" s="187" t="n"/>
      <c r="J1049" s="186" t="n"/>
      <c r="O1049" s="187" t="n"/>
    </row>
    <row r="1050" ht="18.75" customHeight="1">
      <c r="B1050" s="186" t="n"/>
      <c r="G1050" s="187" t="n"/>
      <c r="J1050" s="186" t="n"/>
      <c r="O1050" s="187" t="n"/>
    </row>
    <row r="1051" ht="18.75" customHeight="1">
      <c r="B1051" s="188" t="n"/>
      <c r="C1051" s="189" t="n"/>
      <c r="D1051" s="189" t="n"/>
      <c r="E1051" s="189" t="n"/>
      <c r="F1051" s="189" t="n"/>
      <c r="G1051" s="190" t="n"/>
      <c r="J1051" s="188" t="n"/>
      <c r="K1051" s="189" t="n"/>
      <c r="L1051" s="189" t="n"/>
      <c r="M1051" s="189" t="n"/>
      <c r="N1051" s="189" t="n"/>
      <c r="O1051" s="190" t="n"/>
    </row>
    <row r="1052" ht="18.75" customHeight="1"/>
    <row r="1053" ht="18.75" customHeight="1">
      <c r="B1053" s="177" t="inlineStr">
        <is>
          <t>EFEITO</t>
        </is>
      </c>
      <c r="C1053" s="178" t="n"/>
      <c r="D1053" s="178" t="n"/>
      <c r="E1053" s="178" t="n"/>
      <c r="F1053" s="178" t="n"/>
      <c r="G1053" s="179" t="n"/>
      <c r="J1053" s="177" t="inlineStr">
        <is>
          <t>EFEITO</t>
        </is>
      </c>
      <c r="K1053" s="178" t="n"/>
      <c r="L1053" s="178" t="n"/>
      <c r="M1053" s="178" t="n"/>
      <c r="N1053" s="178" t="n"/>
      <c r="O1053" s="179" t="n"/>
    </row>
    <row r="1054" ht="18.75" customHeight="1">
      <c r="B1054" s="183" t="n"/>
      <c r="C1054" s="184" t="n"/>
      <c r="D1054" s="184" t="n"/>
      <c r="E1054" s="184" t="n"/>
      <c r="F1054" s="184" t="n"/>
      <c r="G1054" s="185" t="n"/>
      <c r="J1054" s="183" t="n"/>
      <c r="K1054" s="184" t="n"/>
      <c r="L1054" s="184" t="n"/>
      <c r="M1054" s="184" t="n"/>
      <c r="N1054" s="184" t="n"/>
      <c r="O1054" s="185" t="n"/>
    </row>
    <row r="1055" ht="18.75" customHeight="1">
      <c r="B1055" s="186" t="n"/>
      <c r="G1055" s="187" t="n"/>
      <c r="J1055" s="186" t="n"/>
      <c r="O1055" s="187" t="n"/>
    </row>
    <row r="1056" ht="18.75" customHeight="1">
      <c r="B1056" s="186" t="n"/>
      <c r="G1056" s="187" t="n"/>
      <c r="J1056" s="186" t="n"/>
      <c r="O1056" s="187" t="n"/>
    </row>
    <row r="1057" ht="18.75" customHeight="1">
      <c r="B1057" s="186" t="n"/>
      <c r="G1057" s="187" t="n"/>
      <c r="J1057" s="186" t="n"/>
      <c r="O1057" s="187" t="n"/>
    </row>
    <row r="1058" ht="18.75" customHeight="1">
      <c r="B1058" s="188" t="n"/>
      <c r="C1058" s="189" t="n"/>
      <c r="D1058" s="189" t="n"/>
      <c r="E1058" s="189" t="n"/>
      <c r="F1058" s="189" t="n"/>
      <c r="G1058" s="190" t="n"/>
      <c r="J1058" s="188" t="n"/>
      <c r="K1058" s="189" t="n"/>
      <c r="L1058" s="189" t="n"/>
      <c r="M1058" s="189" t="n"/>
      <c r="N1058" s="189" t="n"/>
      <c r="O1058" s="190" t="n"/>
    </row>
    <row r="1059" ht="18.75" customHeight="1"/>
    <row r="1060" ht="18.75" customHeight="1">
      <c r="B1060" s="175">
        <f>IF('DADOS_MELHORIAS'!$M$4="","","⚠ "&amp;'DADOS_MELHORIAS'!$M$4)</f>
        <v/>
      </c>
      <c r="J1060" s="175">
        <f>IF('DADOS_MELHORIAS'!$M$5="","","⚠ "&amp;'DADOS_MELHORIAS'!$M$5)</f>
        <v/>
      </c>
    </row>
    <row r="1061" ht="18.75" customHeight="1"/>
    <row r="1062" ht="18.75" customHeight="1"/>
    <row r="1063" ht="18.75" customHeight="1">
      <c r="B1063" s="176" t="inlineStr">
        <is>
          <t>MELHORIA · 5</t>
        </is>
      </c>
      <c r="J1063" s="176" t="inlineStr">
        <is>
          <t>MELHORIA · 6</t>
        </is>
      </c>
    </row>
    <row r="1064" ht="18.75" customHeight="1">
      <c r="B1064" s="177" t="inlineStr">
        <is>
          <t>TIPO</t>
        </is>
      </c>
      <c r="C1064" s="178" t="n"/>
      <c r="D1064" s="178" t="n"/>
      <c r="E1064" s="179" t="n"/>
      <c r="F1064" s="177" t="inlineStr">
        <is>
          <t>MESTRE VIU</t>
        </is>
      </c>
      <c r="G1064" s="179" t="n"/>
      <c r="J1064" s="177" t="inlineStr">
        <is>
          <t>TIPO</t>
        </is>
      </c>
      <c r="K1064" s="178" t="n"/>
      <c r="L1064" s="178" t="n"/>
      <c r="M1064" s="179" t="n"/>
      <c r="N1064" s="177" t="inlineStr">
        <is>
          <t>MESTRE VIU</t>
        </is>
      </c>
      <c r="O1064" s="179" t="n"/>
    </row>
    <row r="1065" ht="18.75" customHeight="1">
      <c r="B1065" s="181" t="inlineStr">
        <is>
          <t>Melhoria</t>
        </is>
      </c>
      <c r="C1065" s="178" t="n"/>
      <c r="D1065" s="178" t="n"/>
      <c r="E1065" s="179" t="n"/>
      <c r="F1065" s="180" t="b">
        <v>0</v>
      </c>
      <c r="G1065" s="179" t="n"/>
      <c r="J1065" s="181" t="inlineStr">
        <is>
          <t>Melhoria</t>
        </is>
      </c>
      <c r="K1065" s="178" t="n"/>
      <c r="L1065" s="178" t="n"/>
      <c r="M1065" s="179" t="n"/>
      <c r="N1065" s="180" t="b">
        <v>0</v>
      </c>
      <c r="O1065" s="179" t="n"/>
    </row>
    <row r="1066" ht="18.75" customHeight="1">
      <c r="B1066" s="177" t="inlineStr">
        <is>
          <t>NOME</t>
        </is>
      </c>
      <c r="C1066" s="178" t="n"/>
      <c r="D1066" s="178" t="n"/>
      <c r="E1066" s="178" t="n"/>
      <c r="F1066" s="178" t="n"/>
      <c r="G1066" s="179" t="n"/>
      <c r="J1066" s="177" t="inlineStr">
        <is>
          <t>NOME</t>
        </is>
      </c>
      <c r="K1066" s="178" t="n"/>
      <c r="L1066" s="178" t="n"/>
      <c r="M1066" s="178" t="n"/>
      <c r="N1066" s="178" t="n"/>
      <c r="O1066" s="179" t="n"/>
    </row>
    <row r="1067" ht="18.75" customHeight="1">
      <c r="B1067" s="181" t="n"/>
      <c r="C1067" s="178" t="n"/>
      <c r="D1067" s="178" t="n"/>
      <c r="E1067" s="178" t="n"/>
      <c r="F1067" s="178" t="n"/>
      <c r="G1067" s="179" t="n"/>
      <c r="J1067" s="181" t="n"/>
      <c r="K1067" s="178" t="n"/>
      <c r="L1067" s="178" t="n"/>
      <c r="M1067" s="178" t="n"/>
      <c r="N1067" s="178" t="n"/>
      <c r="O1067" s="179" t="n"/>
    </row>
    <row r="1068" ht="18.75" customHeight="1">
      <c r="B1068" s="177" t="inlineStr">
        <is>
          <t>BASE DO LIVRO</t>
        </is>
      </c>
      <c r="C1068" s="178" t="n"/>
      <c r="D1068" s="179" t="n"/>
      <c r="E1068" s="181" t="inlineStr">
        <is>
          <t>Nenhuma</t>
        </is>
      </c>
      <c r="F1068" s="178" t="n"/>
      <c r="G1068" s="179" t="n"/>
      <c r="J1068" s="177" t="inlineStr">
        <is>
          <t>BASE DO LIVRO</t>
        </is>
      </c>
      <c r="K1068" s="178" t="n"/>
      <c r="L1068" s="179" t="n"/>
      <c r="M1068" s="181" t="inlineStr">
        <is>
          <t>Nenhuma</t>
        </is>
      </c>
      <c r="N1068" s="178" t="n"/>
      <c r="O1068" s="179" t="n"/>
    </row>
    <row r="1069" ht="18.75" customHeight="1">
      <c r="B1069" s="177" t="inlineStr">
        <is>
          <t>FAMÍLIA</t>
        </is>
      </c>
      <c r="C1069" s="178" t="n"/>
      <c r="D1069" s="179" t="n"/>
      <c r="E1069" s="181" t="n"/>
      <c r="F1069" s="178" t="n"/>
      <c r="G1069" s="179" t="n"/>
      <c r="J1069" s="177" t="inlineStr">
        <is>
          <t>FAMÍLIA</t>
        </is>
      </c>
      <c r="K1069" s="178" t="n"/>
      <c r="L1069" s="179" t="n"/>
      <c r="M1069" s="181" t="n"/>
      <c r="N1069" s="178" t="n"/>
      <c r="O1069" s="179" t="n"/>
    </row>
    <row r="1070" ht="18.75" customHeight="1">
      <c r="B1070" s="177" t="inlineStr">
        <is>
          <t>PESO</t>
        </is>
      </c>
      <c r="C1070" s="178" t="n"/>
      <c r="D1070" s="179" t="n"/>
      <c r="E1070" s="181" t="n"/>
      <c r="F1070" s="178" t="n"/>
      <c r="G1070" s="179" t="n"/>
      <c r="J1070" s="177" t="inlineStr">
        <is>
          <t>PESO</t>
        </is>
      </c>
      <c r="K1070" s="178" t="n"/>
      <c r="L1070" s="179" t="n"/>
      <c r="M1070" s="181" t="n"/>
      <c r="N1070" s="178" t="n"/>
      <c r="O1070" s="179" t="n"/>
    </row>
    <row r="1071" ht="18.75" customHeight="1">
      <c r="B1071" s="177" t="inlineStr">
        <is>
          <t>EXIGE TR</t>
        </is>
      </c>
      <c r="C1071" s="178" t="n"/>
      <c r="D1071" s="179" t="n"/>
      <c r="E1071" s="181" t="n"/>
      <c r="F1071" s="178" t="n"/>
      <c r="G1071" s="179" t="n"/>
      <c r="J1071" s="177" t="inlineStr">
        <is>
          <t>EXIGE TR</t>
        </is>
      </c>
      <c r="K1071" s="178" t="n"/>
      <c r="L1071" s="179" t="n"/>
      <c r="M1071" s="181" t="n"/>
      <c r="N1071" s="178" t="n"/>
      <c r="O1071" s="179" t="n"/>
    </row>
    <row r="1072" ht="18.75" customHeight="1"/>
    <row r="1073" ht="18.75" customHeight="1">
      <c r="B1073" s="177" t="inlineStr">
        <is>
          <t>REQUISITOS E REPETIÇÃO</t>
        </is>
      </c>
      <c r="C1073" s="178" t="n"/>
      <c r="D1073" s="178" t="n"/>
      <c r="E1073" s="178" t="n"/>
      <c r="F1073" s="178" t="n"/>
      <c r="G1073" s="179" t="n"/>
      <c r="J1073" s="177" t="inlineStr">
        <is>
          <t>REQUISITOS E REPETIÇÃO</t>
        </is>
      </c>
      <c r="K1073" s="178" t="n"/>
      <c r="L1073" s="178" t="n"/>
      <c r="M1073" s="178" t="n"/>
      <c r="N1073" s="178" t="n"/>
      <c r="O1073" s="179" t="n"/>
    </row>
    <row r="1074" ht="18.75" customHeight="1">
      <c r="B1074" s="183" t="n"/>
      <c r="C1074" s="184" t="n"/>
      <c r="D1074" s="184" t="n"/>
      <c r="E1074" s="184" t="n"/>
      <c r="F1074" s="184" t="n"/>
      <c r="G1074" s="185" t="n"/>
      <c r="J1074" s="183" t="n"/>
      <c r="K1074" s="184" t="n"/>
      <c r="L1074" s="184" t="n"/>
      <c r="M1074" s="184" t="n"/>
      <c r="N1074" s="184" t="n"/>
      <c r="O1074" s="185" t="n"/>
    </row>
    <row r="1075" ht="18.75" customHeight="1">
      <c r="B1075" s="186" t="n"/>
      <c r="G1075" s="187" t="n"/>
      <c r="J1075" s="186" t="n"/>
      <c r="O1075" s="187" t="n"/>
    </row>
    <row r="1076" ht="18.75" customHeight="1">
      <c r="B1076" s="186" t="n"/>
      <c r="G1076" s="187" t="n"/>
      <c r="J1076" s="186" t="n"/>
      <c r="O1076" s="187" t="n"/>
    </row>
    <row r="1077" ht="18.75" customHeight="1">
      <c r="B1077" s="188" t="n"/>
      <c r="C1077" s="189" t="n"/>
      <c r="D1077" s="189" t="n"/>
      <c r="E1077" s="189" t="n"/>
      <c r="F1077" s="189" t="n"/>
      <c r="G1077" s="190" t="n"/>
      <c r="J1077" s="188" t="n"/>
      <c r="K1077" s="189" t="n"/>
      <c r="L1077" s="189" t="n"/>
      <c r="M1077" s="189" t="n"/>
      <c r="N1077" s="189" t="n"/>
      <c r="O1077" s="190" t="n"/>
    </row>
    <row r="1078" ht="18.75" customHeight="1"/>
    <row r="1079" ht="18.75" customHeight="1">
      <c r="B1079" s="177" t="inlineStr">
        <is>
          <t>EFEITO</t>
        </is>
      </c>
      <c r="C1079" s="178" t="n"/>
      <c r="D1079" s="178" t="n"/>
      <c r="E1079" s="178" t="n"/>
      <c r="F1079" s="178" t="n"/>
      <c r="G1079" s="179" t="n"/>
      <c r="J1079" s="177" t="inlineStr">
        <is>
          <t>EFEITO</t>
        </is>
      </c>
      <c r="K1079" s="178" t="n"/>
      <c r="L1079" s="178" t="n"/>
      <c r="M1079" s="178" t="n"/>
      <c r="N1079" s="178" t="n"/>
      <c r="O1079" s="179" t="n"/>
    </row>
    <row r="1080" ht="18.75" customHeight="1">
      <c r="B1080" s="183" t="n"/>
      <c r="C1080" s="184" t="n"/>
      <c r="D1080" s="184" t="n"/>
      <c r="E1080" s="184" t="n"/>
      <c r="F1080" s="184" t="n"/>
      <c r="G1080" s="185" t="n"/>
      <c r="J1080" s="183" t="n"/>
      <c r="K1080" s="184" t="n"/>
      <c r="L1080" s="184" t="n"/>
      <c r="M1080" s="184" t="n"/>
      <c r="N1080" s="184" t="n"/>
      <c r="O1080" s="185" t="n"/>
    </row>
    <row r="1081" ht="18.75" customHeight="1">
      <c r="B1081" s="186" t="n"/>
      <c r="G1081" s="187" t="n"/>
      <c r="J1081" s="186" t="n"/>
      <c r="O1081" s="187" t="n"/>
    </row>
    <row r="1082" ht="18.75" customHeight="1">
      <c r="B1082" s="186" t="n"/>
      <c r="G1082" s="187" t="n"/>
      <c r="J1082" s="186" t="n"/>
      <c r="O1082" s="187" t="n"/>
    </row>
    <row r="1083" ht="18.75" customHeight="1">
      <c r="B1083" s="186" t="n"/>
      <c r="G1083" s="187" t="n"/>
      <c r="J1083" s="186" t="n"/>
      <c r="O1083" s="187" t="n"/>
    </row>
    <row r="1084" ht="18.75" customHeight="1">
      <c r="B1084" s="188" t="n"/>
      <c r="C1084" s="189" t="n"/>
      <c r="D1084" s="189" t="n"/>
      <c r="E1084" s="189" t="n"/>
      <c r="F1084" s="189" t="n"/>
      <c r="G1084" s="190" t="n"/>
      <c r="J1084" s="188" t="n"/>
      <c r="K1084" s="189" t="n"/>
      <c r="L1084" s="189" t="n"/>
      <c r="M1084" s="189" t="n"/>
      <c r="N1084" s="189" t="n"/>
      <c r="O1084" s="190" t="n"/>
    </row>
    <row r="1085" ht="18.75" customHeight="1"/>
    <row r="1086" ht="18.75" customHeight="1">
      <c r="B1086" s="175">
        <f>IF('DADOS_MELHORIAS'!$M$6="","","⚠ "&amp;'DADOS_MELHORIAS'!$M$6)</f>
        <v/>
      </c>
      <c r="J1086" s="175">
        <f>IF('DADOS_MELHORIAS'!$M$7="","","⚠ "&amp;'DADOS_MELHORIAS'!$M$7)</f>
        <v/>
      </c>
    </row>
    <row r="1087" ht="18.75" customHeight="1"/>
    <row r="1088" ht="18.75" customHeight="1"/>
    <row r="1089" ht="18.75" customHeight="1">
      <c r="B1089" s="176" t="inlineStr">
        <is>
          <t>MELHORIA · 7</t>
        </is>
      </c>
      <c r="J1089" s="176" t="inlineStr">
        <is>
          <t>MELHORIA · 8</t>
        </is>
      </c>
    </row>
    <row r="1090" ht="18.75" customHeight="1">
      <c r="B1090" s="177" t="inlineStr">
        <is>
          <t>TIPO</t>
        </is>
      </c>
      <c r="C1090" s="178" t="n"/>
      <c r="D1090" s="178" t="n"/>
      <c r="E1090" s="179" t="n"/>
      <c r="F1090" s="177" t="inlineStr">
        <is>
          <t>MESTRE VIU</t>
        </is>
      </c>
      <c r="G1090" s="179" t="n"/>
      <c r="J1090" s="177" t="inlineStr">
        <is>
          <t>TIPO</t>
        </is>
      </c>
      <c r="K1090" s="178" t="n"/>
      <c r="L1090" s="178" t="n"/>
      <c r="M1090" s="179" t="n"/>
      <c r="N1090" s="177" t="inlineStr">
        <is>
          <t>MESTRE VIU</t>
        </is>
      </c>
      <c r="O1090" s="179" t="n"/>
    </row>
    <row r="1091" ht="18.75" customHeight="1">
      <c r="B1091" s="181" t="inlineStr">
        <is>
          <t>Melhoria</t>
        </is>
      </c>
      <c r="C1091" s="178" t="n"/>
      <c r="D1091" s="178" t="n"/>
      <c r="E1091" s="179" t="n"/>
      <c r="F1091" s="180" t="b">
        <v>0</v>
      </c>
      <c r="G1091" s="179" t="n"/>
      <c r="J1091" s="181" t="inlineStr">
        <is>
          <t>Melhoria</t>
        </is>
      </c>
      <c r="K1091" s="178" t="n"/>
      <c r="L1091" s="178" t="n"/>
      <c r="M1091" s="179" t="n"/>
      <c r="N1091" s="180" t="b">
        <v>0</v>
      </c>
      <c r="O1091" s="179" t="n"/>
    </row>
    <row r="1092" ht="18.75" customHeight="1">
      <c r="B1092" s="177" t="inlineStr">
        <is>
          <t>NOME</t>
        </is>
      </c>
      <c r="C1092" s="178" t="n"/>
      <c r="D1092" s="178" t="n"/>
      <c r="E1092" s="178" t="n"/>
      <c r="F1092" s="178" t="n"/>
      <c r="G1092" s="179" t="n"/>
      <c r="J1092" s="177" t="inlineStr">
        <is>
          <t>NOME</t>
        </is>
      </c>
      <c r="K1092" s="178" t="n"/>
      <c r="L1092" s="178" t="n"/>
      <c r="M1092" s="178" t="n"/>
      <c r="N1092" s="178" t="n"/>
      <c r="O1092" s="179" t="n"/>
    </row>
    <row r="1093" ht="18.75" customHeight="1">
      <c r="B1093" s="181" t="n"/>
      <c r="C1093" s="178" t="n"/>
      <c r="D1093" s="178" t="n"/>
      <c r="E1093" s="178" t="n"/>
      <c r="F1093" s="178" t="n"/>
      <c r="G1093" s="179" t="n"/>
      <c r="J1093" s="181" t="n"/>
      <c r="K1093" s="178" t="n"/>
      <c r="L1093" s="178" t="n"/>
      <c r="M1093" s="178" t="n"/>
      <c r="N1093" s="178" t="n"/>
      <c r="O1093" s="179" t="n"/>
    </row>
    <row r="1094" ht="18.75" customHeight="1">
      <c r="B1094" s="177" t="inlineStr">
        <is>
          <t>BASE DO LIVRO</t>
        </is>
      </c>
      <c r="C1094" s="178" t="n"/>
      <c r="D1094" s="179" t="n"/>
      <c r="E1094" s="181" t="inlineStr">
        <is>
          <t>Nenhuma</t>
        </is>
      </c>
      <c r="F1094" s="178" t="n"/>
      <c r="G1094" s="179" t="n"/>
      <c r="J1094" s="177" t="inlineStr">
        <is>
          <t>BASE DO LIVRO</t>
        </is>
      </c>
      <c r="K1094" s="178" t="n"/>
      <c r="L1094" s="179" t="n"/>
      <c r="M1094" s="181" t="inlineStr">
        <is>
          <t>Nenhuma</t>
        </is>
      </c>
      <c r="N1094" s="178" t="n"/>
      <c r="O1094" s="179" t="n"/>
    </row>
    <row r="1095" ht="18.75" customHeight="1">
      <c r="B1095" s="177" t="inlineStr">
        <is>
          <t>FAMÍLIA</t>
        </is>
      </c>
      <c r="C1095" s="178" t="n"/>
      <c r="D1095" s="179" t="n"/>
      <c r="E1095" s="181" t="n"/>
      <c r="F1095" s="178" t="n"/>
      <c r="G1095" s="179" t="n"/>
      <c r="J1095" s="177" t="inlineStr">
        <is>
          <t>FAMÍLIA</t>
        </is>
      </c>
      <c r="K1095" s="178" t="n"/>
      <c r="L1095" s="179" t="n"/>
      <c r="M1095" s="181" t="n"/>
      <c r="N1095" s="178" t="n"/>
      <c r="O1095" s="179" t="n"/>
    </row>
    <row r="1096" ht="18.75" customHeight="1">
      <c r="B1096" s="177" t="inlineStr">
        <is>
          <t>PESO</t>
        </is>
      </c>
      <c r="C1096" s="178" t="n"/>
      <c r="D1096" s="179" t="n"/>
      <c r="E1096" s="181" t="n"/>
      <c r="F1096" s="178" t="n"/>
      <c r="G1096" s="179" t="n"/>
      <c r="J1096" s="177" t="inlineStr">
        <is>
          <t>PESO</t>
        </is>
      </c>
      <c r="K1096" s="178" t="n"/>
      <c r="L1096" s="179" t="n"/>
      <c r="M1096" s="181" t="n"/>
      <c r="N1096" s="178" t="n"/>
      <c r="O1096" s="179" t="n"/>
    </row>
    <row r="1097" ht="18.75" customHeight="1">
      <c r="B1097" s="177" t="inlineStr">
        <is>
          <t>EXIGE TR</t>
        </is>
      </c>
      <c r="C1097" s="178" t="n"/>
      <c r="D1097" s="179" t="n"/>
      <c r="E1097" s="181" t="n"/>
      <c r="F1097" s="178" t="n"/>
      <c r="G1097" s="179" t="n"/>
      <c r="J1097" s="177" t="inlineStr">
        <is>
          <t>EXIGE TR</t>
        </is>
      </c>
      <c r="K1097" s="178" t="n"/>
      <c r="L1097" s="179" t="n"/>
      <c r="M1097" s="181" t="n"/>
      <c r="N1097" s="178" t="n"/>
      <c r="O1097" s="179" t="n"/>
    </row>
    <row r="1098" ht="18.75" customHeight="1"/>
    <row r="1099" ht="18.75" customHeight="1">
      <c r="B1099" s="177" t="inlineStr">
        <is>
          <t>REQUISITOS E REPETIÇÃO</t>
        </is>
      </c>
      <c r="C1099" s="178" t="n"/>
      <c r="D1099" s="178" t="n"/>
      <c r="E1099" s="178" t="n"/>
      <c r="F1099" s="178" t="n"/>
      <c r="G1099" s="179" t="n"/>
      <c r="J1099" s="177" t="inlineStr">
        <is>
          <t>REQUISITOS E REPETIÇÃO</t>
        </is>
      </c>
      <c r="K1099" s="178" t="n"/>
      <c r="L1099" s="178" t="n"/>
      <c r="M1099" s="178" t="n"/>
      <c r="N1099" s="178" t="n"/>
      <c r="O1099" s="179" t="n"/>
    </row>
    <row r="1100" ht="18.75" customHeight="1">
      <c r="B1100" s="183" t="n"/>
      <c r="C1100" s="184" t="n"/>
      <c r="D1100" s="184" t="n"/>
      <c r="E1100" s="184" t="n"/>
      <c r="F1100" s="184" t="n"/>
      <c r="G1100" s="185" t="n"/>
      <c r="J1100" s="183" t="n"/>
      <c r="K1100" s="184" t="n"/>
      <c r="L1100" s="184" t="n"/>
      <c r="M1100" s="184" t="n"/>
      <c r="N1100" s="184" t="n"/>
      <c r="O1100" s="185" t="n"/>
    </row>
    <row r="1101" ht="18.75" customHeight="1">
      <c r="B1101" s="186" t="n"/>
      <c r="G1101" s="187" t="n"/>
      <c r="J1101" s="186" t="n"/>
      <c r="O1101" s="187" t="n"/>
    </row>
    <row r="1102" ht="18.75" customHeight="1">
      <c r="B1102" s="186" t="n"/>
      <c r="G1102" s="187" t="n"/>
      <c r="J1102" s="186" t="n"/>
      <c r="O1102" s="187" t="n"/>
    </row>
    <row r="1103" ht="18.75" customHeight="1">
      <c r="B1103" s="188" t="n"/>
      <c r="C1103" s="189" t="n"/>
      <c r="D1103" s="189" t="n"/>
      <c r="E1103" s="189" t="n"/>
      <c r="F1103" s="189" t="n"/>
      <c r="G1103" s="190" t="n"/>
      <c r="J1103" s="188" t="n"/>
      <c r="K1103" s="189" t="n"/>
      <c r="L1103" s="189" t="n"/>
      <c r="M1103" s="189" t="n"/>
      <c r="N1103" s="189" t="n"/>
      <c r="O1103" s="190" t="n"/>
    </row>
    <row r="1104" ht="18.75" customHeight="1"/>
    <row r="1105" ht="18.75" customHeight="1">
      <c r="B1105" s="177" t="inlineStr">
        <is>
          <t>EFEITO</t>
        </is>
      </c>
      <c r="C1105" s="178" t="n"/>
      <c r="D1105" s="178" t="n"/>
      <c r="E1105" s="178" t="n"/>
      <c r="F1105" s="178" t="n"/>
      <c r="G1105" s="179" t="n"/>
      <c r="J1105" s="177" t="inlineStr">
        <is>
          <t>EFEITO</t>
        </is>
      </c>
      <c r="K1105" s="178" t="n"/>
      <c r="L1105" s="178" t="n"/>
      <c r="M1105" s="178" t="n"/>
      <c r="N1105" s="178" t="n"/>
      <c r="O1105" s="179" t="n"/>
    </row>
    <row r="1106" ht="18.75" customHeight="1">
      <c r="B1106" s="183" t="n"/>
      <c r="C1106" s="184" t="n"/>
      <c r="D1106" s="184" t="n"/>
      <c r="E1106" s="184" t="n"/>
      <c r="F1106" s="184" t="n"/>
      <c r="G1106" s="185" t="n"/>
      <c r="J1106" s="183" t="n"/>
      <c r="K1106" s="184" t="n"/>
      <c r="L1106" s="184" t="n"/>
      <c r="M1106" s="184" t="n"/>
      <c r="N1106" s="184" t="n"/>
      <c r="O1106" s="185" t="n"/>
    </row>
    <row r="1107" ht="18.75" customHeight="1">
      <c r="B1107" s="186" t="n"/>
      <c r="G1107" s="187" t="n"/>
      <c r="J1107" s="186" t="n"/>
      <c r="O1107" s="187" t="n"/>
    </row>
    <row r="1108" ht="18.75" customHeight="1">
      <c r="B1108" s="186" t="n"/>
      <c r="G1108" s="187" t="n"/>
      <c r="J1108" s="186" t="n"/>
      <c r="O1108" s="187" t="n"/>
    </row>
    <row r="1109" ht="18.75" customHeight="1">
      <c r="B1109" s="186" t="n"/>
      <c r="G1109" s="187" t="n"/>
      <c r="J1109" s="186" t="n"/>
      <c r="O1109" s="187" t="n"/>
    </row>
    <row r="1110" ht="18.75" customHeight="1">
      <c r="B1110" s="188" t="n"/>
      <c r="C1110" s="189" t="n"/>
      <c r="D1110" s="189" t="n"/>
      <c r="E1110" s="189" t="n"/>
      <c r="F1110" s="189" t="n"/>
      <c r="G1110" s="190" t="n"/>
      <c r="J1110" s="188" t="n"/>
      <c r="K1110" s="189" t="n"/>
      <c r="L1110" s="189" t="n"/>
      <c r="M1110" s="189" t="n"/>
      <c r="N1110" s="189" t="n"/>
      <c r="O1110" s="190" t="n"/>
    </row>
    <row r="1111" ht="18.75" customHeight="1"/>
    <row r="1112" ht="18.75" customHeight="1">
      <c r="B1112" s="175">
        <f>IF('DADOS_MELHORIAS'!$M$8="","","⚠ "&amp;'DADOS_MELHORIAS'!$M$8)</f>
        <v/>
      </c>
      <c r="J1112" s="175">
        <f>IF('DADOS_MELHORIAS'!$M$9="","","⚠ "&amp;'DADOS_MELHORIAS'!$M$9)</f>
        <v/>
      </c>
    </row>
    <row r="1113" ht="18.75" customHeight="1"/>
    <row r="1114" ht="18.75" customHeight="1"/>
    <row r="1115" ht="18.75" customHeight="1">
      <c r="B1115" s="176" t="inlineStr">
        <is>
          <t>MELHORIA · 9</t>
        </is>
      </c>
      <c r="J1115" s="176" t="inlineStr">
        <is>
          <t>MELHORIA · 10</t>
        </is>
      </c>
    </row>
    <row r="1116" ht="18.75" customHeight="1">
      <c r="B1116" s="177" t="inlineStr">
        <is>
          <t>TIPO</t>
        </is>
      </c>
      <c r="C1116" s="178" t="n"/>
      <c r="D1116" s="178" t="n"/>
      <c r="E1116" s="179" t="n"/>
      <c r="F1116" s="177" t="inlineStr">
        <is>
          <t>MESTRE VIU</t>
        </is>
      </c>
      <c r="G1116" s="179" t="n"/>
      <c r="J1116" s="177" t="inlineStr">
        <is>
          <t>TIPO</t>
        </is>
      </c>
      <c r="K1116" s="178" t="n"/>
      <c r="L1116" s="178" t="n"/>
      <c r="M1116" s="179" t="n"/>
      <c r="N1116" s="177" t="inlineStr">
        <is>
          <t>MESTRE VIU</t>
        </is>
      </c>
      <c r="O1116" s="179" t="n"/>
    </row>
    <row r="1117" ht="18.75" customHeight="1">
      <c r="B1117" s="181" t="inlineStr">
        <is>
          <t>Melhoria</t>
        </is>
      </c>
      <c r="C1117" s="178" t="n"/>
      <c r="D1117" s="178" t="n"/>
      <c r="E1117" s="179" t="n"/>
      <c r="F1117" s="180" t="b">
        <v>0</v>
      </c>
      <c r="G1117" s="179" t="n"/>
      <c r="J1117" s="181" t="inlineStr">
        <is>
          <t>Melhoria</t>
        </is>
      </c>
      <c r="K1117" s="178" t="n"/>
      <c r="L1117" s="178" t="n"/>
      <c r="M1117" s="179" t="n"/>
      <c r="N1117" s="180" t="b">
        <v>0</v>
      </c>
      <c r="O1117" s="179" t="n"/>
    </row>
    <row r="1118" ht="18.75" customHeight="1">
      <c r="B1118" s="177" t="inlineStr">
        <is>
          <t>NOME</t>
        </is>
      </c>
      <c r="C1118" s="178" t="n"/>
      <c r="D1118" s="178" t="n"/>
      <c r="E1118" s="178" t="n"/>
      <c r="F1118" s="178" t="n"/>
      <c r="G1118" s="179" t="n"/>
      <c r="J1118" s="177" t="inlineStr">
        <is>
          <t>NOME</t>
        </is>
      </c>
      <c r="K1118" s="178" t="n"/>
      <c r="L1118" s="178" t="n"/>
      <c r="M1118" s="178" t="n"/>
      <c r="N1118" s="178" t="n"/>
      <c r="O1118" s="179" t="n"/>
    </row>
    <row r="1119" ht="18.75" customHeight="1">
      <c r="B1119" s="181" t="n"/>
      <c r="C1119" s="178" t="n"/>
      <c r="D1119" s="178" t="n"/>
      <c r="E1119" s="178" t="n"/>
      <c r="F1119" s="178" t="n"/>
      <c r="G1119" s="179" t="n"/>
      <c r="J1119" s="181" t="n"/>
      <c r="K1119" s="178" t="n"/>
      <c r="L1119" s="178" t="n"/>
      <c r="M1119" s="178" t="n"/>
      <c r="N1119" s="178" t="n"/>
      <c r="O1119" s="179" t="n"/>
    </row>
    <row r="1120" ht="18.75" customHeight="1">
      <c r="B1120" s="177" t="inlineStr">
        <is>
          <t>BASE DO LIVRO</t>
        </is>
      </c>
      <c r="C1120" s="178" t="n"/>
      <c r="D1120" s="179" t="n"/>
      <c r="E1120" s="181" t="inlineStr">
        <is>
          <t>Nenhuma</t>
        </is>
      </c>
      <c r="F1120" s="178" t="n"/>
      <c r="G1120" s="179" t="n"/>
      <c r="J1120" s="177" t="inlineStr">
        <is>
          <t>BASE DO LIVRO</t>
        </is>
      </c>
      <c r="K1120" s="178" t="n"/>
      <c r="L1120" s="179" t="n"/>
      <c r="M1120" s="181" t="inlineStr">
        <is>
          <t>Nenhuma</t>
        </is>
      </c>
      <c r="N1120" s="178" t="n"/>
      <c r="O1120" s="179" t="n"/>
    </row>
    <row r="1121" ht="18.75" customHeight="1">
      <c r="B1121" s="177" t="inlineStr">
        <is>
          <t>FAMÍLIA</t>
        </is>
      </c>
      <c r="C1121" s="178" t="n"/>
      <c r="D1121" s="179" t="n"/>
      <c r="E1121" s="181" t="n"/>
      <c r="F1121" s="178" t="n"/>
      <c r="G1121" s="179" t="n"/>
      <c r="J1121" s="177" t="inlineStr">
        <is>
          <t>FAMÍLIA</t>
        </is>
      </c>
      <c r="K1121" s="178" t="n"/>
      <c r="L1121" s="179" t="n"/>
      <c r="M1121" s="181" t="n"/>
      <c r="N1121" s="178" t="n"/>
      <c r="O1121" s="179" t="n"/>
    </row>
    <row r="1122" ht="18.75" customHeight="1">
      <c r="B1122" s="177" t="inlineStr">
        <is>
          <t>PESO</t>
        </is>
      </c>
      <c r="C1122" s="178" t="n"/>
      <c r="D1122" s="179" t="n"/>
      <c r="E1122" s="181" t="n"/>
      <c r="F1122" s="178" t="n"/>
      <c r="G1122" s="179" t="n"/>
      <c r="J1122" s="177" t="inlineStr">
        <is>
          <t>PESO</t>
        </is>
      </c>
      <c r="K1122" s="178" t="n"/>
      <c r="L1122" s="179" t="n"/>
      <c r="M1122" s="181" t="n"/>
      <c r="N1122" s="178" t="n"/>
      <c r="O1122" s="179" t="n"/>
    </row>
    <row r="1123" ht="18.75" customHeight="1">
      <c r="B1123" s="177" t="inlineStr">
        <is>
          <t>EXIGE TR</t>
        </is>
      </c>
      <c r="C1123" s="178" t="n"/>
      <c r="D1123" s="179" t="n"/>
      <c r="E1123" s="181" t="n"/>
      <c r="F1123" s="178" t="n"/>
      <c r="G1123" s="179" t="n"/>
      <c r="J1123" s="177" t="inlineStr">
        <is>
          <t>EXIGE TR</t>
        </is>
      </c>
      <c r="K1123" s="178" t="n"/>
      <c r="L1123" s="179" t="n"/>
      <c r="M1123" s="181" t="n"/>
      <c r="N1123" s="178" t="n"/>
      <c r="O1123" s="179" t="n"/>
    </row>
    <row r="1124" ht="18.75" customHeight="1"/>
    <row r="1125" ht="18.75" customHeight="1">
      <c r="B1125" s="177" t="inlineStr">
        <is>
          <t>REQUISITOS E REPETIÇÃO</t>
        </is>
      </c>
      <c r="C1125" s="178" t="n"/>
      <c r="D1125" s="178" t="n"/>
      <c r="E1125" s="178" t="n"/>
      <c r="F1125" s="178" t="n"/>
      <c r="G1125" s="179" t="n"/>
      <c r="J1125" s="177" t="inlineStr">
        <is>
          <t>REQUISITOS E REPETIÇÃO</t>
        </is>
      </c>
      <c r="K1125" s="178" t="n"/>
      <c r="L1125" s="178" t="n"/>
      <c r="M1125" s="178" t="n"/>
      <c r="N1125" s="178" t="n"/>
      <c r="O1125" s="179" t="n"/>
    </row>
    <row r="1126" ht="18.75" customHeight="1">
      <c r="B1126" s="183" t="n"/>
      <c r="C1126" s="184" t="n"/>
      <c r="D1126" s="184" t="n"/>
      <c r="E1126" s="184" t="n"/>
      <c r="F1126" s="184" t="n"/>
      <c r="G1126" s="185" t="n"/>
      <c r="J1126" s="183" t="n"/>
      <c r="K1126" s="184" t="n"/>
      <c r="L1126" s="184" t="n"/>
      <c r="M1126" s="184" t="n"/>
      <c r="N1126" s="184" t="n"/>
      <c r="O1126" s="185" t="n"/>
    </row>
    <row r="1127" ht="18.75" customHeight="1">
      <c r="B1127" s="186" t="n"/>
      <c r="G1127" s="187" t="n"/>
      <c r="J1127" s="186" t="n"/>
      <c r="O1127" s="187" t="n"/>
    </row>
    <row r="1128" ht="18.75" customHeight="1">
      <c r="B1128" s="186" t="n"/>
      <c r="G1128" s="187" t="n"/>
      <c r="J1128" s="186" t="n"/>
      <c r="O1128" s="187" t="n"/>
    </row>
    <row r="1129" ht="18.75" customHeight="1">
      <c r="B1129" s="188" t="n"/>
      <c r="C1129" s="189" t="n"/>
      <c r="D1129" s="189" t="n"/>
      <c r="E1129" s="189" t="n"/>
      <c r="F1129" s="189" t="n"/>
      <c r="G1129" s="190" t="n"/>
      <c r="J1129" s="188" t="n"/>
      <c r="K1129" s="189" t="n"/>
      <c r="L1129" s="189" t="n"/>
      <c r="M1129" s="189" t="n"/>
      <c r="N1129" s="189" t="n"/>
      <c r="O1129" s="190" t="n"/>
    </row>
    <row r="1130" ht="18.75" customHeight="1"/>
    <row r="1131" ht="18.75" customHeight="1">
      <c r="B1131" s="177" t="inlineStr">
        <is>
          <t>EFEITO</t>
        </is>
      </c>
      <c r="C1131" s="178" t="n"/>
      <c r="D1131" s="178" t="n"/>
      <c r="E1131" s="178" t="n"/>
      <c r="F1131" s="178" t="n"/>
      <c r="G1131" s="179" t="n"/>
      <c r="J1131" s="177" t="inlineStr">
        <is>
          <t>EFEITO</t>
        </is>
      </c>
      <c r="K1131" s="178" t="n"/>
      <c r="L1131" s="178" t="n"/>
      <c r="M1131" s="178" t="n"/>
      <c r="N1131" s="178" t="n"/>
      <c r="O1131" s="179" t="n"/>
    </row>
    <row r="1132" ht="18.75" customHeight="1">
      <c r="B1132" s="183" t="n"/>
      <c r="C1132" s="184" t="n"/>
      <c r="D1132" s="184" t="n"/>
      <c r="E1132" s="184" t="n"/>
      <c r="F1132" s="184" t="n"/>
      <c r="G1132" s="185" t="n"/>
      <c r="J1132" s="183" t="n"/>
      <c r="K1132" s="184" t="n"/>
      <c r="L1132" s="184" t="n"/>
      <c r="M1132" s="184" t="n"/>
      <c r="N1132" s="184" t="n"/>
      <c r="O1132" s="185" t="n"/>
    </row>
    <row r="1133" ht="18.75" customHeight="1">
      <c r="B1133" s="186" t="n"/>
      <c r="G1133" s="187" t="n"/>
      <c r="J1133" s="186" t="n"/>
      <c r="O1133" s="187" t="n"/>
    </row>
    <row r="1134" ht="18.75" customHeight="1">
      <c r="B1134" s="186" t="n"/>
      <c r="G1134" s="187" t="n"/>
      <c r="J1134" s="186" t="n"/>
      <c r="O1134" s="187" t="n"/>
    </row>
    <row r="1135" ht="18.75" customHeight="1">
      <c r="B1135" s="186" t="n"/>
      <c r="G1135" s="187" t="n"/>
      <c r="J1135" s="186" t="n"/>
      <c r="O1135" s="187" t="n"/>
    </row>
    <row r="1136" ht="18.75" customHeight="1">
      <c r="B1136" s="188" t="n"/>
      <c r="C1136" s="189" t="n"/>
      <c r="D1136" s="189" t="n"/>
      <c r="E1136" s="189" t="n"/>
      <c r="F1136" s="189" t="n"/>
      <c r="G1136" s="190" t="n"/>
      <c r="J1136" s="188" t="n"/>
      <c r="K1136" s="189" t="n"/>
      <c r="L1136" s="189" t="n"/>
      <c r="M1136" s="189" t="n"/>
      <c r="N1136" s="189" t="n"/>
      <c r="O1136" s="190" t="n"/>
    </row>
    <row r="1137" ht="18.75" customHeight="1"/>
    <row r="1138" ht="18.75" customHeight="1">
      <c r="B1138" s="175">
        <f>IF('DADOS_MELHORIAS'!$M$10="","","⚠ "&amp;'DADOS_MELHORIAS'!$M$10)</f>
        <v/>
      </c>
      <c r="J1138" s="175">
        <f>IF('DADOS_MELHORIAS'!$M$11="","","⚠ "&amp;'DADOS_MELHORIAS'!$M$11)</f>
        <v/>
      </c>
    </row>
    <row r="1139" ht="18.75" customHeight="1"/>
    <row r="1140" ht="18.75" customHeight="1"/>
    <row r="1141" ht="18.75" customHeight="1">
      <c r="B1141" s="176" t="inlineStr">
        <is>
          <t>MELHORIA · 11</t>
        </is>
      </c>
      <c r="J1141" s="176" t="inlineStr">
        <is>
          <t>MELHORIA · 12</t>
        </is>
      </c>
    </row>
    <row r="1142" ht="18.75" customHeight="1">
      <c r="B1142" s="177" t="inlineStr">
        <is>
          <t>TIPO</t>
        </is>
      </c>
      <c r="C1142" s="178" t="n"/>
      <c r="D1142" s="178" t="n"/>
      <c r="E1142" s="179" t="n"/>
      <c r="F1142" s="177" t="inlineStr">
        <is>
          <t>MESTRE VIU</t>
        </is>
      </c>
      <c r="G1142" s="179" t="n"/>
      <c r="J1142" s="177" t="inlineStr">
        <is>
          <t>TIPO</t>
        </is>
      </c>
      <c r="K1142" s="178" t="n"/>
      <c r="L1142" s="178" t="n"/>
      <c r="M1142" s="179" t="n"/>
      <c r="N1142" s="177" t="inlineStr">
        <is>
          <t>MESTRE VIU</t>
        </is>
      </c>
      <c r="O1142" s="179" t="n"/>
    </row>
    <row r="1143" ht="18.75" customHeight="1">
      <c r="B1143" s="181" t="inlineStr">
        <is>
          <t>Melhoria</t>
        </is>
      </c>
      <c r="C1143" s="178" t="n"/>
      <c r="D1143" s="178" t="n"/>
      <c r="E1143" s="179" t="n"/>
      <c r="F1143" s="180" t="b">
        <v>0</v>
      </c>
      <c r="G1143" s="179" t="n"/>
      <c r="J1143" s="181" t="inlineStr">
        <is>
          <t>Melhoria</t>
        </is>
      </c>
      <c r="K1143" s="178" t="n"/>
      <c r="L1143" s="178" t="n"/>
      <c r="M1143" s="179" t="n"/>
      <c r="N1143" s="180" t="b">
        <v>0</v>
      </c>
      <c r="O1143" s="179" t="n"/>
    </row>
    <row r="1144" ht="18.75" customHeight="1">
      <c r="B1144" s="177" t="inlineStr">
        <is>
          <t>NOME</t>
        </is>
      </c>
      <c r="C1144" s="178" t="n"/>
      <c r="D1144" s="178" t="n"/>
      <c r="E1144" s="178" t="n"/>
      <c r="F1144" s="178" t="n"/>
      <c r="G1144" s="179" t="n"/>
      <c r="J1144" s="177" t="inlineStr">
        <is>
          <t>NOME</t>
        </is>
      </c>
      <c r="K1144" s="178" t="n"/>
      <c r="L1144" s="178" t="n"/>
      <c r="M1144" s="178" t="n"/>
      <c r="N1144" s="178" t="n"/>
      <c r="O1144" s="179" t="n"/>
    </row>
    <row r="1145" ht="18.75" customHeight="1">
      <c r="B1145" s="181" t="n"/>
      <c r="C1145" s="178" t="n"/>
      <c r="D1145" s="178" t="n"/>
      <c r="E1145" s="178" t="n"/>
      <c r="F1145" s="178" t="n"/>
      <c r="G1145" s="179" t="n"/>
      <c r="J1145" s="181" t="n"/>
      <c r="K1145" s="178" t="n"/>
      <c r="L1145" s="178" t="n"/>
      <c r="M1145" s="178" t="n"/>
      <c r="N1145" s="178" t="n"/>
      <c r="O1145" s="179" t="n"/>
    </row>
    <row r="1146" ht="18.75" customHeight="1">
      <c r="B1146" s="177" t="inlineStr">
        <is>
          <t>BASE DO LIVRO</t>
        </is>
      </c>
      <c r="C1146" s="178" t="n"/>
      <c r="D1146" s="179" t="n"/>
      <c r="E1146" s="181" t="inlineStr">
        <is>
          <t>Nenhuma</t>
        </is>
      </c>
      <c r="F1146" s="178" t="n"/>
      <c r="G1146" s="179" t="n"/>
      <c r="J1146" s="177" t="inlineStr">
        <is>
          <t>BASE DO LIVRO</t>
        </is>
      </c>
      <c r="K1146" s="178" t="n"/>
      <c r="L1146" s="179" t="n"/>
      <c r="M1146" s="181" t="inlineStr">
        <is>
          <t>Nenhuma</t>
        </is>
      </c>
      <c r="N1146" s="178" t="n"/>
      <c r="O1146" s="179" t="n"/>
    </row>
    <row r="1147" ht="18.75" customHeight="1">
      <c r="B1147" s="177" t="inlineStr">
        <is>
          <t>FAMÍLIA</t>
        </is>
      </c>
      <c r="C1147" s="178" t="n"/>
      <c r="D1147" s="179" t="n"/>
      <c r="E1147" s="181" t="n"/>
      <c r="F1147" s="178" t="n"/>
      <c r="G1147" s="179" t="n"/>
      <c r="J1147" s="177" t="inlineStr">
        <is>
          <t>FAMÍLIA</t>
        </is>
      </c>
      <c r="K1147" s="178" t="n"/>
      <c r="L1147" s="179" t="n"/>
      <c r="M1147" s="181" t="n"/>
      <c r="N1147" s="178" t="n"/>
      <c r="O1147" s="179" t="n"/>
    </row>
    <row r="1148" ht="18.75" customHeight="1">
      <c r="B1148" s="177" t="inlineStr">
        <is>
          <t>PESO</t>
        </is>
      </c>
      <c r="C1148" s="178" t="n"/>
      <c r="D1148" s="179" t="n"/>
      <c r="E1148" s="181" t="n"/>
      <c r="F1148" s="178" t="n"/>
      <c r="G1148" s="179" t="n"/>
      <c r="J1148" s="177" t="inlineStr">
        <is>
          <t>PESO</t>
        </is>
      </c>
      <c r="K1148" s="178" t="n"/>
      <c r="L1148" s="179" t="n"/>
      <c r="M1148" s="181" t="n"/>
      <c r="N1148" s="178" t="n"/>
      <c r="O1148" s="179" t="n"/>
    </row>
    <row r="1149" ht="18.75" customHeight="1">
      <c r="B1149" s="177" t="inlineStr">
        <is>
          <t>EXIGE TR</t>
        </is>
      </c>
      <c r="C1149" s="178" t="n"/>
      <c r="D1149" s="179" t="n"/>
      <c r="E1149" s="181" t="n"/>
      <c r="F1149" s="178" t="n"/>
      <c r="G1149" s="179" t="n"/>
      <c r="J1149" s="177" t="inlineStr">
        <is>
          <t>EXIGE TR</t>
        </is>
      </c>
      <c r="K1149" s="178" t="n"/>
      <c r="L1149" s="179" t="n"/>
      <c r="M1149" s="181" t="n"/>
      <c r="N1149" s="178" t="n"/>
      <c r="O1149" s="179" t="n"/>
    </row>
    <row r="1150" ht="18.75" customHeight="1"/>
    <row r="1151" ht="18.75" customHeight="1">
      <c r="B1151" s="177" t="inlineStr">
        <is>
          <t>REQUISITOS E REPETIÇÃO</t>
        </is>
      </c>
      <c r="C1151" s="178" t="n"/>
      <c r="D1151" s="178" t="n"/>
      <c r="E1151" s="178" t="n"/>
      <c r="F1151" s="178" t="n"/>
      <c r="G1151" s="179" t="n"/>
      <c r="J1151" s="177" t="inlineStr">
        <is>
          <t>REQUISITOS E REPETIÇÃO</t>
        </is>
      </c>
      <c r="K1151" s="178" t="n"/>
      <c r="L1151" s="178" t="n"/>
      <c r="M1151" s="178" t="n"/>
      <c r="N1151" s="178" t="n"/>
      <c r="O1151" s="179" t="n"/>
    </row>
    <row r="1152" ht="18.75" customHeight="1">
      <c r="B1152" s="183" t="n"/>
      <c r="C1152" s="184" t="n"/>
      <c r="D1152" s="184" t="n"/>
      <c r="E1152" s="184" t="n"/>
      <c r="F1152" s="184" t="n"/>
      <c r="G1152" s="185" t="n"/>
      <c r="J1152" s="183" t="n"/>
      <c r="K1152" s="184" t="n"/>
      <c r="L1152" s="184" t="n"/>
      <c r="M1152" s="184" t="n"/>
      <c r="N1152" s="184" t="n"/>
      <c r="O1152" s="185" t="n"/>
    </row>
    <row r="1153" ht="18.75" customHeight="1">
      <c r="B1153" s="186" t="n"/>
      <c r="G1153" s="187" t="n"/>
      <c r="J1153" s="186" t="n"/>
      <c r="O1153" s="187" t="n"/>
    </row>
    <row r="1154" ht="18.75" customHeight="1">
      <c r="B1154" s="186" t="n"/>
      <c r="G1154" s="187" t="n"/>
      <c r="J1154" s="186" t="n"/>
      <c r="O1154" s="187" t="n"/>
    </row>
    <row r="1155" ht="18.75" customHeight="1">
      <c r="B1155" s="188" t="n"/>
      <c r="C1155" s="189" t="n"/>
      <c r="D1155" s="189" t="n"/>
      <c r="E1155" s="189" t="n"/>
      <c r="F1155" s="189" t="n"/>
      <c r="G1155" s="190" t="n"/>
      <c r="J1155" s="188" t="n"/>
      <c r="K1155" s="189" t="n"/>
      <c r="L1155" s="189" t="n"/>
      <c r="M1155" s="189" t="n"/>
      <c r="N1155" s="189" t="n"/>
      <c r="O1155" s="190" t="n"/>
    </row>
    <row r="1156" ht="18.75" customHeight="1"/>
    <row r="1157" ht="18.75" customHeight="1">
      <c r="B1157" s="177" t="inlineStr">
        <is>
          <t>EFEITO</t>
        </is>
      </c>
      <c r="C1157" s="178" t="n"/>
      <c r="D1157" s="178" t="n"/>
      <c r="E1157" s="178" t="n"/>
      <c r="F1157" s="178" t="n"/>
      <c r="G1157" s="179" t="n"/>
      <c r="J1157" s="177" t="inlineStr">
        <is>
          <t>EFEITO</t>
        </is>
      </c>
      <c r="K1157" s="178" t="n"/>
      <c r="L1157" s="178" t="n"/>
      <c r="M1157" s="178" t="n"/>
      <c r="N1157" s="178" t="n"/>
      <c r="O1157" s="179" t="n"/>
    </row>
    <row r="1158" ht="18.75" customHeight="1">
      <c r="B1158" s="183" t="n"/>
      <c r="C1158" s="184" t="n"/>
      <c r="D1158" s="184" t="n"/>
      <c r="E1158" s="184" t="n"/>
      <c r="F1158" s="184" t="n"/>
      <c r="G1158" s="185" t="n"/>
      <c r="J1158" s="183" t="n"/>
      <c r="K1158" s="184" t="n"/>
      <c r="L1158" s="184" t="n"/>
      <c r="M1158" s="184" t="n"/>
      <c r="N1158" s="184" t="n"/>
      <c r="O1158" s="185" t="n"/>
    </row>
    <row r="1159" ht="18.75" customHeight="1">
      <c r="B1159" s="186" t="n"/>
      <c r="G1159" s="187" t="n"/>
      <c r="J1159" s="186" t="n"/>
      <c r="O1159" s="187" t="n"/>
    </row>
    <row r="1160" ht="18.75" customHeight="1">
      <c r="B1160" s="186" t="n"/>
      <c r="G1160" s="187" t="n"/>
      <c r="J1160" s="186" t="n"/>
      <c r="O1160" s="187" t="n"/>
    </row>
    <row r="1161" ht="18.75" customHeight="1">
      <c r="B1161" s="186" t="n"/>
      <c r="G1161" s="187" t="n"/>
      <c r="J1161" s="186" t="n"/>
      <c r="O1161" s="187" t="n"/>
    </row>
    <row r="1162" ht="18.75" customHeight="1">
      <c r="B1162" s="188" t="n"/>
      <c r="C1162" s="189" t="n"/>
      <c r="D1162" s="189" t="n"/>
      <c r="E1162" s="189" t="n"/>
      <c r="F1162" s="189" t="n"/>
      <c r="G1162" s="190" t="n"/>
      <c r="J1162" s="188" t="n"/>
      <c r="K1162" s="189" t="n"/>
      <c r="L1162" s="189" t="n"/>
      <c r="M1162" s="189" t="n"/>
      <c r="N1162" s="189" t="n"/>
      <c r="O1162" s="190" t="n"/>
    </row>
    <row r="1163" ht="18.75" customHeight="1"/>
    <row r="1164" ht="18.75" customHeight="1">
      <c r="B1164" s="175">
        <f>IF('DADOS_MELHORIAS'!$M$12="","","⚠ "&amp;'DADOS_MELHORIAS'!$M$12)</f>
        <v/>
      </c>
      <c r="J1164" s="175">
        <f>IF('DADOS_MELHORIAS'!$M$13="","","⚠ "&amp;'DADOS_MELHORIAS'!$M$13)</f>
        <v/>
      </c>
    </row>
    <row r="1165" ht="18.75" customHeight="1"/>
    <row r="1166" ht="18.75" customHeight="1"/>
    <row r="1167" ht="18.75" customHeight="1">
      <c r="B1167" s="176" t="inlineStr">
        <is>
          <t>MELHORIA · 13</t>
        </is>
      </c>
      <c r="J1167" s="176" t="inlineStr">
        <is>
          <t>MELHORIA · 14</t>
        </is>
      </c>
    </row>
    <row r="1168" ht="18.75" customHeight="1">
      <c r="B1168" s="177" t="inlineStr">
        <is>
          <t>TIPO</t>
        </is>
      </c>
      <c r="C1168" s="178" t="n"/>
      <c r="D1168" s="178" t="n"/>
      <c r="E1168" s="179" t="n"/>
      <c r="F1168" s="177" t="inlineStr">
        <is>
          <t>MESTRE VIU</t>
        </is>
      </c>
      <c r="G1168" s="179" t="n"/>
      <c r="J1168" s="177" t="inlineStr">
        <is>
          <t>TIPO</t>
        </is>
      </c>
      <c r="K1168" s="178" t="n"/>
      <c r="L1168" s="178" t="n"/>
      <c r="M1168" s="179" t="n"/>
      <c r="N1168" s="177" t="inlineStr">
        <is>
          <t>MESTRE VIU</t>
        </is>
      </c>
      <c r="O1168" s="179" t="n"/>
    </row>
    <row r="1169" ht="18.75" customHeight="1">
      <c r="B1169" s="181" t="inlineStr">
        <is>
          <t>Melhoria</t>
        </is>
      </c>
      <c r="C1169" s="178" t="n"/>
      <c r="D1169" s="178" t="n"/>
      <c r="E1169" s="179" t="n"/>
      <c r="F1169" s="180" t="b">
        <v>0</v>
      </c>
      <c r="G1169" s="179" t="n"/>
      <c r="J1169" s="181" t="inlineStr">
        <is>
          <t>Melhoria</t>
        </is>
      </c>
      <c r="K1169" s="178" t="n"/>
      <c r="L1169" s="178" t="n"/>
      <c r="M1169" s="179" t="n"/>
      <c r="N1169" s="180" t="b">
        <v>0</v>
      </c>
      <c r="O1169" s="179" t="n"/>
    </row>
    <row r="1170" ht="18.75" customHeight="1">
      <c r="B1170" s="177" t="inlineStr">
        <is>
          <t>NOME</t>
        </is>
      </c>
      <c r="C1170" s="178" t="n"/>
      <c r="D1170" s="178" t="n"/>
      <c r="E1170" s="178" t="n"/>
      <c r="F1170" s="178" t="n"/>
      <c r="G1170" s="179" t="n"/>
      <c r="J1170" s="177" t="inlineStr">
        <is>
          <t>NOME</t>
        </is>
      </c>
      <c r="K1170" s="178" t="n"/>
      <c r="L1170" s="178" t="n"/>
      <c r="M1170" s="178" t="n"/>
      <c r="N1170" s="178" t="n"/>
      <c r="O1170" s="179" t="n"/>
    </row>
    <row r="1171" ht="18.75" customHeight="1">
      <c r="B1171" s="181" t="n"/>
      <c r="C1171" s="178" t="n"/>
      <c r="D1171" s="178" t="n"/>
      <c r="E1171" s="178" t="n"/>
      <c r="F1171" s="178" t="n"/>
      <c r="G1171" s="179" t="n"/>
      <c r="J1171" s="181" t="n"/>
      <c r="K1171" s="178" t="n"/>
      <c r="L1171" s="178" t="n"/>
      <c r="M1171" s="178" t="n"/>
      <c r="N1171" s="178" t="n"/>
      <c r="O1171" s="179" t="n"/>
    </row>
    <row r="1172" ht="18.75" customHeight="1">
      <c r="B1172" s="177" t="inlineStr">
        <is>
          <t>BASE DO LIVRO</t>
        </is>
      </c>
      <c r="C1172" s="178" t="n"/>
      <c r="D1172" s="179" t="n"/>
      <c r="E1172" s="181" t="inlineStr">
        <is>
          <t>Nenhuma</t>
        </is>
      </c>
      <c r="F1172" s="178" t="n"/>
      <c r="G1172" s="179" t="n"/>
      <c r="J1172" s="177" t="inlineStr">
        <is>
          <t>BASE DO LIVRO</t>
        </is>
      </c>
      <c r="K1172" s="178" t="n"/>
      <c r="L1172" s="179" t="n"/>
      <c r="M1172" s="181" t="inlineStr">
        <is>
          <t>Nenhuma</t>
        </is>
      </c>
      <c r="N1172" s="178" t="n"/>
      <c r="O1172" s="179" t="n"/>
    </row>
    <row r="1173" ht="18.75" customHeight="1">
      <c r="B1173" s="177" t="inlineStr">
        <is>
          <t>FAMÍLIA</t>
        </is>
      </c>
      <c r="C1173" s="178" t="n"/>
      <c r="D1173" s="179" t="n"/>
      <c r="E1173" s="181" t="n"/>
      <c r="F1173" s="178" t="n"/>
      <c r="G1173" s="179" t="n"/>
      <c r="J1173" s="177" t="inlineStr">
        <is>
          <t>FAMÍLIA</t>
        </is>
      </c>
      <c r="K1173" s="178" t="n"/>
      <c r="L1173" s="179" t="n"/>
      <c r="M1173" s="181" t="n"/>
      <c r="N1173" s="178" t="n"/>
      <c r="O1173" s="179" t="n"/>
    </row>
    <row r="1174" ht="18.75" customHeight="1">
      <c r="B1174" s="177" t="inlineStr">
        <is>
          <t>PESO</t>
        </is>
      </c>
      <c r="C1174" s="178" t="n"/>
      <c r="D1174" s="179" t="n"/>
      <c r="E1174" s="181" t="n"/>
      <c r="F1174" s="178" t="n"/>
      <c r="G1174" s="179" t="n"/>
      <c r="J1174" s="177" t="inlineStr">
        <is>
          <t>PESO</t>
        </is>
      </c>
      <c r="K1174" s="178" t="n"/>
      <c r="L1174" s="179" t="n"/>
      <c r="M1174" s="181" t="n"/>
      <c r="N1174" s="178" t="n"/>
      <c r="O1174" s="179" t="n"/>
    </row>
    <row r="1175" ht="18.75" customHeight="1">
      <c r="B1175" s="177" t="inlineStr">
        <is>
          <t>EXIGE TR</t>
        </is>
      </c>
      <c r="C1175" s="178" t="n"/>
      <c r="D1175" s="179" t="n"/>
      <c r="E1175" s="181" t="n"/>
      <c r="F1175" s="178" t="n"/>
      <c r="G1175" s="179" t="n"/>
      <c r="J1175" s="177" t="inlineStr">
        <is>
          <t>EXIGE TR</t>
        </is>
      </c>
      <c r="K1175" s="178" t="n"/>
      <c r="L1175" s="179" t="n"/>
      <c r="M1175" s="181" t="n"/>
      <c r="N1175" s="178" t="n"/>
      <c r="O1175" s="179" t="n"/>
    </row>
    <row r="1176" ht="18.75" customHeight="1"/>
    <row r="1177" ht="18.75" customHeight="1">
      <c r="B1177" s="177" t="inlineStr">
        <is>
          <t>REQUISITOS E REPETIÇÃO</t>
        </is>
      </c>
      <c r="C1177" s="178" t="n"/>
      <c r="D1177" s="178" t="n"/>
      <c r="E1177" s="178" t="n"/>
      <c r="F1177" s="178" t="n"/>
      <c r="G1177" s="179" t="n"/>
      <c r="J1177" s="177" t="inlineStr">
        <is>
          <t>REQUISITOS E REPETIÇÃO</t>
        </is>
      </c>
      <c r="K1177" s="178" t="n"/>
      <c r="L1177" s="178" t="n"/>
      <c r="M1177" s="178" t="n"/>
      <c r="N1177" s="178" t="n"/>
      <c r="O1177" s="179" t="n"/>
    </row>
    <row r="1178" ht="18.75" customHeight="1">
      <c r="B1178" s="183" t="n"/>
      <c r="C1178" s="184" t="n"/>
      <c r="D1178" s="184" t="n"/>
      <c r="E1178" s="184" t="n"/>
      <c r="F1178" s="184" t="n"/>
      <c r="G1178" s="185" t="n"/>
      <c r="J1178" s="183" t="n"/>
      <c r="K1178" s="184" t="n"/>
      <c r="L1178" s="184" t="n"/>
      <c r="M1178" s="184" t="n"/>
      <c r="N1178" s="184" t="n"/>
      <c r="O1178" s="185" t="n"/>
    </row>
    <row r="1179" ht="18.75" customHeight="1">
      <c r="B1179" s="186" t="n"/>
      <c r="G1179" s="187" t="n"/>
      <c r="J1179" s="186" t="n"/>
      <c r="O1179" s="187" t="n"/>
    </row>
    <row r="1180" ht="18.75" customHeight="1">
      <c r="B1180" s="186" t="n"/>
      <c r="G1180" s="187" t="n"/>
      <c r="J1180" s="186" t="n"/>
      <c r="O1180" s="187" t="n"/>
    </row>
    <row r="1181" ht="18.75" customHeight="1">
      <c r="B1181" s="188" t="n"/>
      <c r="C1181" s="189" t="n"/>
      <c r="D1181" s="189" t="n"/>
      <c r="E1181" s="189" t="n"/>
      <c r="F1181" s="189" t="n"/>
      <c r="G1181" s="190" t="n"/>
      <c r="J1181" s="188" t="n"/>
      <c r="K1181" s="189" t="n"/>
      <c r="L1181" s="189" t="n"/>
      <c r="M1181" s="189" t="n"/>
      <c r="N1181" s="189" t="n"/>
      <c r="O1181" s="190" t="n"/>
    </row>
    <row r="1182" ht="18.75" customHeight="1"/>
    <row r="1183" ht="18.75" customHeight="1">
      <c r="B1183" s="177" t="inlineStr">
        <is>
          <t>EFEITO</t>
        </is>
      </c>
      <c r="C1183" s="178" t="n"/>
      <c r="D1183" s="178" t="n"/>
      <c r="E1183" s="178" t="n"/>
      <c r="F1183" s="178" t="n"/>
      <c r="G1183" s="179" t="n"/>
      <c r="J1183" s="177" t="inlineStr">
        <is>
          <t>EFEITO</t>
        </is>
      </c>
      <c r="K1183" s="178" t="n"/>
      <c r="L1183" s="178" t="n"/>
      <c r="M1183" s="178" t="n"/>
      <c r="N1183" s="178" t="n"/>
      <c r="O1183" s="179" t="n"/>
    </row>
    <row r="1184" ht="18.75" customHeight="1">
      <c r="B1184" s="183" t="n"/>
      <c r="C1184" s="184" t="n"/>
      <c r="D1184" s="184" t="n"/>
      <c r="E1184" s="184" t="n"/>
      <c r="F1184" s="184" t="n"/>
      <c r="G1184" s="185" t="n"/>
      <c r="J1184" s="183" t="n"/>
      <c r="K1184" s="184" t="n"/>
      <c r="L1184" s="184" t="n"/>
      <c r="M1184" s="184" t="n"/>
      <c r="N1184" s="184" t="n"/>
      <c r="O1184" s="185" t="n"/>
    </row>
    <row r="1185" ht="18.75" customHeight="1">
      <c r="B1185" s="186" t="n"/>
      <c r="G1185" s="187" t="n"/>
      <c r="J1185" s="186" t="n"/>
      <c r="O1185" s="187" t="n"/>
    </row>
    <row r="1186" ht="18.75" customHeight="1">
      <c r="B1186" s="186" t="n"/>
      <c r="G1186" s="187" t="n"/>
      <c r="J1186" s="186" t="n"/>
      <c r="O1186" s="187" t="n"/>
    </row>
    <row r="1187" ht="18.75" customHeight="1">
      <c r="B1187" s="186" t="n"/>
      <c r="G1187" s="187" t="n"/>
      <c r="J1187" s="186" t="n"/>
      <c r="O1187" s="187" t="n"/>
    </row>
    <row r="1188" ht="18.75" customHeight="1">
      <c r="B1188" s="188" t="n"/>
      <c r="C1188" s="189" t="n"/>
      <c r="D1188" s="189" t="n"/>
      <c r="E1188" s="189" t="n"/>
      <c r="F1188" s="189" t="n"/>
      <c r="G1188" s="190" t="n"/>
      <c r="J1188" s="188" t="n"/>
      <c r="K1188" s="189" t="n"/>
      <c r="L1188" s="189" t="n"/>
      <c r="M1188" s="189" t="n"/>
      <c r="N1188" s="189" t="n"/>
      <c r="O1188" s="190" t="n"/>
    </row>
    <row r="1189" ht="18.75" customHeight="1"/>
    <row r="1190" ht="18.75" customHeight="1">
      <c r="B1190" s="175">
        <f>IF('DADOS_MELHORIAS'!$M$14="","","⚠ "&amp;'DADOS_MELHORIAS'!$M$14)</f>
        <v/>
      </c>
      <c r="J1190" s="175">
        <f>IF('DADOS_MELHORIAS'!$M$15="","","⚠ "&amp;'DADOS_MELHORIAS'!$M$15)</f>
        <v/>
      </c>
    </row>
    <row r="1191" ht="18.75" customHeight="1"/>
    <row r="1192" ht="18.75" customHeight="1"/>
    <row r="1193" ht="18.75" customHeight="1">
      <c r="B1193" s="176" t="inlineStr">
        <is>
          <t>MELHORIA · 15</t>
        </is>
      </c>
      <c r="J1193" s="176" t="inlineStr">
        <is>
          <t>MELHORIA · 16</t>
        </is>
      </c>
    </row>
    <row r="1194" ht="18.75" customHeight="1">
      <c r="B1194" s="177" t="inlineStr">
        <is>
          <t>TIPO</t>
        </is>
      </c>
      <c r="C1194" s="178" t="n"/>
      <c r="D1194" s="178" t="n"/>
      <c r="E1194" s="179" t="n"/>
      <c r="F1194" s="177" t="inlineStr">
        <is>
          <t>MESTRE VIU</t>
        </is>
      </c>
      <c r="G1194" s="179" t="n"/>
      <c r="J1194" s="177" t="inlineStr">
        <is>
          <t>TIPO</t>
        </is>
      </c>
      <c r="K1194" s="178" t="n"/>
      <c r="L1194" s="178" t="n"/>
      <c r="M1194" s="179" t="n"/>
      <c r="N1194" s="177" t="inlineStr">
        <is>
          <t>MESTRE VIU</t>
        </is>
      </c>
      <c r="O1194" s="179" t="n"/>
    </row>
    <row r="1195" ht="18.75" customHeight="1">
      <c r="B1195" s="181" t="inlineStr">
        <is>
          <t>Melhoria</t>
        </is>
      </c>
      <c r="C1195" s="178" t="n"/>
      <c r="D1195" s="178" t="n"/>
      <c r="E1195" s="179" t="n"/>
      <c r="F1195" s="180" t="b">
        <v>0</v>
      </c>
      <c r="G1195" s="179" t="n"/>
      <c r="J1195" s="181" t="inlineStr">
        <is>
          <t>Melhoria</t>
        </is>
      </c>
      <c r="K1195" s="178" t="n"/>
      <c r="L1195" s="178" t="n"/>
      <c r="M1195" s="179" t="n"/>
      <c r="N1195" s="180" t="b">
        <v>0</v>
      </c>
      <c r="O1195" s="179" t="n"/>
    </row>
    <row r="1196" ht="18.75" customHeight="1">
      <c r="B1196" s="177" t="inlineStr">
        <is>
          <t>NOME</t>
        </is>
      </c>
      <c r="C1196" s="178" t="n"/>
      <c r="D1196" s="178" t="n"/>
      <c r="E1196" s="178" t="n"/>
      <c r="F1196" s="178" t="n"/>
      <c r="G1196" s="179" t="n"/>
      <c r="J1196" s="177" t="inlineStr">
        <is>
          <t>NOME</t>
        </is>
      </c>
      <c r="K1196" s="178" t="n"/>
      <c r="L1196" s="178" t="n"/>
      <c r="M1196" s="178" t="n"/>
      <c r="N1196" s="178" t="n"/>
      <c r="O1196" s="179" t="n"/>
    </row>
    <row r="1197" ht="18.75" customHeight="1">
      <c r="B1197" s="181" t="n"/>
      <c r="C1197" s="178" t="n"/>
      <c r="D1197" s="178" t="n"/>
      <c r="E1197" s="178" t="n"/>
      <c r="F1197" s="178" t="n"/>
      <c r="G1197" s="179" t="n"/>
      <c r="J1197" s="181" t="n"/>
      <c r="K1197" s="178" t="n"/>
      <c r="L1197" s="178" t="n"/>
      <c r="M1197" s="178" t="n"/>
      <c r="N1197" s="178" t="n"/>
      <c r="O1197" s="179" t="n"/>
    </row>
    <row r="1198" ht="18.75" customHeight="1">
      <c r="B1198" s="177" t="inlineStr">
        <is>
          <t>BASE DO LIVRO</t>
        </is>
      </c>
      <c r="C1198" s="178" t="n"/>
      <c r="D1198" s="179" t="n"/>
      <c r="E1198" s="181" t="inlineStr">
        <is>
          <t>Nenhuma</t>
        </is>
      </c>
      <c r="F1198" s="178" t="n"/>
      <c r="G1198" s="179" t="n"/>
      <c r="J1198" s="177" t="inlineStr">
        <is>
          <t>BASE DO LIVRO</t>
        </is>
      </c>
      <c r="K1198" s="178" t="n"/>
      <c r="L1198" s="179" t="n"/>
      <c r="M1198" s="181" t="inlineStr">
        <is>
          <t>Nenhuma</t>
        </is>
      </c>
      <c r="N1198" s="178" t="n"/>
      <c r="O1198" s="179" t="n"/>
    </row>
    <row r="1199" ht="18.75" customHeight="1">
      <c r="B1199" s="177" t="inlineStr">
        <is>
          <t>FAMÍLIA</t>
        </is>
      </c>
      <c r="C1199" s="178" t="n"/>
      <c r="D1199" s="179" t="n"/>
      <c r="E1199" s="181" t="n"/>
      <c r="F1199" s="178" t="n"/>
      <c r="G1199" s="179" t="n"/>
      <c r="J1199" s="177" t="inlineStr">
        <is>
          <t>FAMÍLIA</t>
        </is>
      </c>
      <c r="K1199" s="178" t="n"/>
      <c r="L1199" s="179" t="n"/>
      <c r="M1199" s="181" t="n"/>
      <c r="N1199" s="178" t="n"/>
      <c r="O1199" s="179" t="n"/>
    </row>
    <row r="1200" ht="18.75" customHeight="1">
      <c r="B1200" s="177" t="inlineStr">
        <is>
          <t>PESO</t>
        </is>
      </c>
      <c r="C1200" s="178" t="n"/>
      <c r="D1200" s="179" t="n"/>
      <c r="E1200" s="181" t="n"/>
      <c r="F1200" s="178" t="n"/>
      <c r="G1200" s="179" t="n"/>
      <c r="J1200" s="177" t="inlineStr">
        <is>
          <t>PESO</t>
        </is>
      </c>
      <c r="K1200" s="178" t="n"/>
      <c r="L1200" s="179" t="n"/>
      <c r="M1200" s="181" t="n"/>
      <c r="N1200" s="178" t="n"/>
      <c r="O1200" s="179" t="n"/>
    </row>
    <row r="1201" ht="18.75" customHeight="1">
      <c r="B1201" s="177" t="inlineStr">
        <is>
          <t>EXIGE TR</t>
        </is>
      </c>
      <c r="C1201" s="178" t="n"/>
      <c r="D1201" s="179" t="n"/>
      <c r="E1201" s="181" t="n"/>
      <c r="F1201" s="178" t="n"/>
      <c r="G1201" s="179" t="n"/>
      <c r="J1201" s="177" t="inlineStr">
        <is>
          <t>EXIGE TR</t>
        </is>
      </c>
      <c r="K1201" s="178" t="n"/>
      <c r="L1201" s="179" t="n"/>
      <c r="M1201" s="181" t="n"/>
      <c r="N1201" s="178" t="n"/>
      <c r="O1201" s="179" t="n"/>
    </row>
    <row r="1202" ht="18.75" customHeight="1"/>
    <row r="1203" ht="18.75" customHeight="1">
      <c r="B1203" s="177" t="inlineStr">
        <is>
          <t>REQUISITOS E REPETIÇÃO</t>
        </is>
      </c>
      <c r="C1203" s="178" t="n"/>
      <c r="D1203" s="178" t="n"/>
      <c r="E1203" s="178" t="n"/>
      <c r="F1203" s="178" t="n"/>
      <c r="G1203" s="179" t="n"/>
      <c r="J1203" s="177" t="inlineStr">
        <is>
          <t>REQUISITOS E REPETIÇÃO</t>
        </is>
      </c>
      <c r="K1203" s="178" t="n"/>
      <c r="L1203" s="178" t="n"/>
      <c r="M1203" s="178" t="n"/>
      <c r="N1203" s="178" t="n"/>
      <c r="O1203" s="179" t="n"/>
    </row>
    <row r="1204" ht="18.75" customHeight="1">
      <c r="B1204" s="183" t="n"/>
      <c r="C1204" s="184" t="n"/>
      <c r="D1204" s="184" t="n"/>
      <c r="E1204" s="184" t="n"/>
      <c r="F1204" s="184" t="n"/>
      <c r="G1204" s="185" t="n"/>
      <c r="J1204" s="183" t="n"/>
      <c r="K1204" s="184" t="n"/>
      <c r="L1204" s="184" t="n"/>
      <c r="M1204" s="184" t="n"/>
      <c r="N1204" s="184" t="n"/>
      <c r="O1204" s="185" t="n"/>
    </row>
    <row r="1205" ht="18.75" customHeight="1">
      <c r="B1205" s="186" t="n"/>
      <c r="G1205" s="187" t="n"/>
      <c r="J1205" s="186" t="n"/>
      <c r="O1205" s="187" t="n"/>
    </row>
    <row r="1206" ht="18.75" customHeight="1">
      <c r="B1206" s="186" t="n"/>
      <c r="G1206" s="187" t="n"/>
      <c r="J1206" s="186" t="n"/>
      <c r="O1206" s="187" t="n"/>
    </row>
    <row r="1207" ht="18.75" customHeight="1">
      <c r="B1207" s="188" t="n"/>
      <c r="C1207" s="189" t="n"/>
      <c r="D1207" s="189" t="n"/>
      <c r="E1207" s="189" t="n"/>
      <c r="F1207" s="189" t="n"/>
      <c r="G1207" s="190" t="n"/>
      <c r="J1207" s="188" t="n"/>
      <c r="K1207" s="189" t="n"/>
      <c r="L1207" s="189" t="n"/>
      <c r="M1207" s="189" t="n"/>
      <c r="N1207" s="189" t="n"/>
      <c r="O1207" s="190" t="n"/>
    </row>
    <row r="1208" ht="18.75" customHeight="1"/>
    <row r="1209" ht="18.75" customHeight="1">
      <c r="B1209" s="177" t="inlineStr">
        <is>
          <t>EFEITO</t>
        </is>
      </c>
      <c r="C1209" s="178" t="n"/>
      <c r="D1209" s="178" t="n"/>
      <c r="E1209" s="178" t="n"/>
      <c r="F1209" s="178" t="n"/>
      <c r="G1209" s="179" t="n"/>
      <c r="J1209" s="177" t="inlineStr">
        <is>
          <t>EFEITO</t>
        </is>
      </c>
      <c r="K1209" s="178" t="n"/>
      <c r="L1209" s="178" t="n"/>
      <c r="M1209" s="178" t="n"/>
      <c r="N1209" s="178" t="n"/>
      <c r="O1209" s="179" t="n"/>
    </row>
    <row r="1210" ht="18.75" customHeight="1">
      <c r="B1210" s="183" t="n"/>
      <c r="C1210" s="184" t="n"/>
      <c r="D1210" s="184" t="n"/>
      <c r="E1210" s="184" t="n"/>
      <c r="F1210" s="184" t="n"/>
      <c r="G1210" s="185" t="n"/>
      <c r="J1210" s="183" t="n"/>
      <c r="K1210" s="184" t="n"/>
      <c r="L1210" s="184" t="n"/>
      <c r="M1210" s="184" t="n"/>
      <c r="N1210" s="184" t="n"/>
      <c r="O1210" s="185" t="n"/>
    </row>
    <row r="1211" ht="18.75" customHeight="1">
      <c r="B1211" s="186" t="n"/>
      <c r="G1211" s="187" t="n"/>
      <c r="J1211" s="186" t="n"/>
      <c r="O1211" s="187" t="n"/>
    </row>
    <row r="1212" ht="18.75" customHeight="1">
      <c r="B1212" s="186" t="n"/>
      <c r="G1212" s="187" t="n"/>
      <c r="J1212" s="186" t="n"/>
      <c r="O1212" s="187" t="n"/>
    </row>
    <row r="1213" ht="18.75" customHeight="1">
      <c r="B1213" s="186" t="n"/>
      <c r="G1213" s="187" t="n"/>
      <c r="J1213" s="186" t="n"/>
      <c r="O1213" s="187" t="n"/>
    </row>
    <row r="1214" ht="18.75" customHeight="1">
      <c r="B1214" s="188" t="n"/>
      <c r="C1214" s="189" t="n"/>
      <c r="D1214" s="189" t="n"/>
      <c r="E1214" s="189" t="n"/>
      <c r="F1214" s="189" t="n"/>
      <c r="G1214" s="190" t="n"/>
      <c r="J1214" s="188" t="n"/>
      <c r="K1214" s="189" t="n"/>
      <c r="L1214" s="189" t="n"/>
      <c r="M1214" s="189" t="n"/>
      <c r="N1214" s="189" t="n"/>
      <c r="O1214" s="190" t="n"/>
    </row>
    <row r="1215" ht="18.75" customHeight="1"/>
    <row r="1216" ht="18.75" customHeight="1">
      <c r="B1216" s="175">
        <f>IF('DADOS_MELHORIAS'!$M$16="","","⚠ "&amp;'DADOS_MELHORIAS'!$M$16)</f>
        <v/>
      </c>
      <c r="J1216" s="175">
        <f>IF('DADOS_MELHORIAS'!$M$17="","","⚠ "&amp;'DADOS_MELHORIAS'!$M$17)</f>
        <v/>
      </c>
    </row>
    <row r="1217" ht="18.75" customHeight="1"/>
    <row r="1218" ht="18.75" customHeight="1"/>
    <row r="1219" ht="18.75" customHeight="1">
      <c r="B1219" s="176" t="inlineStr">
        <is>
          <t>MELHORIA · 17</t>
        </is>
      </c>
      <c r="J1219" s="176" t="inlineStr">
        <is>
          <t>MELHORIA · 18</t>
        </is>
      </c>
    </row>
    <row r="1220" ht="18.75" customHeight="1">
      <c r="B1220" s="177" t="inlineStr">
        <is>
          <t>TIPO</t>
        </is>
      </c>
      <c r="C1220" s="178" t="n"/>
      <c r="D1220" s="178" t="n"/>
      <c r="E1220" s="179" t="n"/>
      <c r="F1220" s="177" t="inlineStr">
        <is>
          <t>MESTRE VIU</t>
        </is>
      </c>
      <c r="G1220" s="179" t="n"/>
      <c r="J1220" s="177" t="inlineStr">
        <is>
          <t>TIPO</t>
        </is>
      </c>
      <c r="K1220" s="178" t="n"/>
      <c r="L1220" s="178" t="n"/>
      <c r="M1220" s="179" t="n"/>
      <c r="N1220" s="177" t="inlineStr">
        <is>
          <t>MESTRE VIU</t>
        </is>
      </c>
      <c r="O1220" s="179" t="n"/>
    </row>
    <row r="1221" ht="18.75" customHeight="1">
      <c r="B1221" s="181" t="inlineStr">
        <is>
          <t>Melhoria</t>
        </is>
      </c>
      <c r="C1221" s="178" t="n"/>
      <c r="D1221" s="178" t="n"/>
      <c r="E1221" s="179" t="n"/>
      <c r="F1221" s="180" t="b">
        <v>0</v>
      </c>
      <c r="G1221" s="179" t="n"/>
      <c r="J1221" s="181" t="inlineStr">
        <is>
          <t>Melhoria</t>
        </is>
      </c>
      <c r="K1221" s="178" t="n"/>
      <c r="L1221" s="178" t="n"/>
      <c r="M1221" s="179" t="n"/>
      <c r="N1221" s="180" t="b">
        <v>0</v>
      </c>
      <c r="O1221" s="179" t="n"/>
    </row>
    <row r="1222" ht="18.75" customHeight="1">
      <c r="B1222" s="177" t="inlineStr">
        <is>
          <t>NOME</t>
        </is>
      </c>
      <c r="C1222" s="178" t="n"/>
      <c r="D1222" s="178" t="n"/>
      <c r="E1222" s="178" t="n"/>
      <c r="F1222" s="178" t="n"/>
      <c r="G1222" s="179" t="n"/>
      <c r="J1222" s="177" t="inlineStr">
        <is>
          <t>NOME</t>
        </is>
      </c>
      <c r="K1222" s="178" t="n"/>
      <c r="L1222" s="178" t="n"/>
      <c r="M1222" s="178" t="n"/>
      <c r="N1222" s="178" t="n"/>
      <c r="O1222" s="179" t="n"/>
    </row>
    <row r="1223" ht="18.75" customHeight="1">
      <c r="B1223" s="181" t="n"/>
      <c r="C1223" s="178" t="n"/>
      <c r="D1223" s="178" t="n"/>
      <c r="E1223" s="178" t="n"/>
      <c r="F1223" s="178" t="n"/>
      <c r="G1223" s="179" t="n"/>
      <c r="J1223" s="181" t="n"/>
      <c r="K1223" s="178" t="n"/>
      <c r="L1223" s="178" t="n"/>
      <c r="M1223" s="178" t="n"/>
      <c r="N1223" s="178" t="n"/>
      <c r="O1223" s="179" t="n"/>
    </row>
    <row r="1224" ht="18.75" customHeight="1">
      <c r="B1224" s="177" t="inlineStr">
        <is>
          <t>BASE DO LIVRO</t>
        </is>
      </c>
      <c r="C1224" s="178" t="n"/>
      <c r="D1224" s="179" t="n"/>
      <c r="E1224" s="181" t="inlineStr">
        <is>
          <t>Nenhuma</t>
        </is>
      </c>
      <c r="F1224" s="178" t="n"/>
      <c r="G1224" s="179" t="n"/>
      <c r="J1224" s="177" t="inlineStr">
        <is>
          <t>BASE DO LIVRO</t>
        </is>
      </c>
      <c r="K1224" s="178" t="n"/>
      <c r="L1224" s="179" t="n"/>
      <c r="M1224" s="181" t="inlineStr">
        <is>
          <t>Nenhuma</t>
        </is>
      </c>
      <c r="N1224" s="178" t="n"/>
      <c r="O1224" s="179" t="n"/>
    </row>
    <row r="1225" ht="18.75" customHeight="1">
      <c r="B1225" s="177" t="inlineStr">
        <is>
          <t>FAMÍLIA</t>
        </is>
      </c>
      <c r="C1225" s="178" t="n"/>
      <c r="D1225" s="179" t="n"/>
      <c r="E1225" s="181" t="n"/>
      <c r="F1225" s="178" t="n"/>
      <c r="G1225" s="179" t="n"/>
      <c r="J1225" s="177" t="inlineStr">
        <is>
          <t>FAMÍLIA</t>
        </is>
      </c>
      <c r="K1225" s="178" t="n"/>
      <c r="L1225" s="179" t="n"/>
      <c r="M1225" s="181" t="n"/>
      <c r="N1225" s="178" t="n"/>
      <c r="O1225" s="179" t="n"/>
    </row>
    <row r="1226" ht="18.75" customHeight="1">
      <c r="B1226" s="177" t="inlineStr">
        <is>
          <t>PESO</t>
        </is>
      </c>
      <c r="C1226" s="178" t="n"/>
      <c r="D1226" s="179" t="n"/>
      <c r="E1226" s="181" t="n"/>
      <c r="F1226" s="178" t="n"/>
      <c r="G1226" s="179" t="n"/>
      <c r="J1226" s="177" t="inlineStr">
        <is>
          <t>PESO</t>
        </is>
      </c>
      <c r="K1226" s="178" t="n"/>
      <c r="L1226" s="179" t="n"/>
      <c r="M1226" s="181" t="n"/>
      <c r="N1226" s="178" t="n"/>
      <c r="O1226" s="179" t="n"/>
    </row>
    <row r="1227" ht="18.75" customHeight="1">
      <c r="B1227" s="177" t="inlineStr">
        <is>
          <t>EXIGE TR</t>
        </is>
      </c>
      <c r="C1227" s="178" t="n"/>
      <c r="D1227" s="179" t="n"/>
      <c r="E1227" s="181" t="n"/>
      <c r="F1227" s="178" t="n"/>
      <c r="G1227" s="179" t="n"/>
      <c r="J1227" s="177" t="inlineStr">
        <is>
          <t>EXIGE TR</t>
        </is>
      </c>
      <c r="K1227" s="178" t="n"/>
      <c r="L1227" s="179" t="n"/>
      <c r="M1227" s="181" t="n"/>
      <c r="N1227" s="178" t="n"/>
      <c r="O1227" s="179" t="n"/>
    </row>
    <row r="1228" ht="18.75" customHeight="1"/>
    <row r="1229" ht="18.75" customHeight="1">
      <c r="B1229" s="177" t="inlineStr">
        <is>
          <t>REQUISITOS E REPETIÇÃO</t>
        </is>
      </c>
      <c r="C1229" s="178" t="n"/>
      <c r="D1229" s="178" t="n"/>
      <c r="E1229" s="178" t="n"/>
      <c r="F1229" s="178" t="n"/>
      <c r="G1229" s="179" t="n"/>
      <c r="J1229" s="177" t="inlineStr">
        <is>
          <t>REQUISITOS E REPETIÇÃO</t>
        </is>
      </c>
      <c r="K1229" s="178" t="n"/>
      <c r="L1229" s="178" t="n"/>
      <c r="M1229" s="178" t="n"/>
      <c r="N1229" s="178" t="n"/>
      <c r="O1229" s="179" t="n"/>
    </row>
    <row r="1230" ht="18.75" customHeight="1">
      <c r="B1230" s="183" t="n"/>
      <c r="C1230" s="184" t="n"/>
      <c r="D1230" s="184" t="n"/>
      <c r="E1230" s="184" t="n"/>
      <c r="F1230" s="184" t="n"/>
      <c r="G1230" s="185" t="n"/>
      <c r="J1230" s="183" t="n"/>
      <c r="K1230" s="184" t="n"/>
      <c r="L1230" s="184" t="n"/>
      <c r="M1230" s="184" t="n"/>
      <c r="N1230" s="184" t="n"/>
      <c r="O1230" s="185" t="n"/>
    </row>
    <row r="1231" ht="18.75" customHeight="1">
      <c r="B1231" s="186" t="n"/>
      <c r="G1231" s="187" t="n"/>
      <c r="J1231" s="186" t="n"/>
      <c r="O1231" s="187" t="n"/>
    </row>
    <row r="1232" ht="18.75" customHeight="1">
      <c r="B1232" s="186" t="n"/>
      <c r="G1232" s="187" t="n"/>
      <c r="J1232" s="186" t="n"/>
      <c r="O1232" s="187" t="n"/>
    </row>
    <row r="1233" ht="18.75" customHeight="1">
      <c r="B1233" s="188" t="n"/>
      <c r="C1233" s="189" t="n"/>
      <c r="D1233" s="189" t="n"/>
      <c r="E1233" s="189" t="n"/>
      <c r="F1233" s="189" t="n"/>
      <c r="G1233" s="190" t="n"/>
      <c r="J1233" s="188" t="n"/>
      <c r="K1233" s="189" t="n"/>
      <c r="L1233" s="189" t="n"/>
      <c r="M1233" s="189" t="n"/>
      <c r="N1233" s="189" t="n"/>
      <c r="O1233" s="190" t="n"/>
    </row>
    <row r="1234" ht="18.75" customHeight="1"/>
    <row r="1235" ht="18.75" customHeight="1">
      <c r="B1235" s="177" t="inlineStr">
        <is>
          <t>EFEITO</t>
        </is>
      </c>
      <c r="C1235" s="178" t="n"/>
      <c r="D1235" s="178" t="n"/>
      <c r="E1235" s="178" t="n"/>
      <c r="F1235" s="178" t="n"/>
      <c r="G1235" s="179" t="n"/>
      <c r="J1235" s="177" t="inlineStr">
        <is>
          <t>EFEITO</t>
        </is>
      </c>
      <c r="K1235" s="178" t="n"/>
      <c r="L1235" s="178" t="n"/>
      <c r="M1235" s="178" t="n"/>
      <c r="N1235" s="178" t="n"/>
      <c r="O1235" s="179" t="n"/>
    </row>
    <row r="1236" ht="18.75" customHeight="1">
      <c r="B1236" s="183" t="n"/>
      <c r="C1236" s="184" t="n"/>
      <c r="D1236" s="184" t="n"/>
      <c r="E1236" s="184" t="n"/>
      <c r="F1236" s="184" t="n"/>
      <c r="G1236" s="185" t="n"/>
      <c r="J1236" s="183" t="n"/>
      <c r="K1236" s="184" t="n"/>
      <c r="L1236" s="184" t="n"/>
      <c r="M1236" s="184" t="n"/>
      <c r="N1236" s="184" t="n"/>
      <c r="O1236" s="185" t="n"/>
    </row>
    <row r="1237" ht="18.75" customHeight="1">
      <c r="B1237" s="186" t="n"/>
      <c r="G1237" s="187" t="n"/>
      <c r="J1237" s="186" t="n"/>
      <c r="O1237" s="187" t="n"/>
    </row>
    <row r="1238" ht="18.75" customHeight="1">
      <c r="B1238" s="186" t="n"/>
      <c r="G1238" s="187" t="n"/>
      <c r="J1238" s="186" t="n"/>
      <c r="O1238" s="187" t="n"/>
    </row>
    <row r="1239" ht="18.75" customHeight="1">
      <c r="B1239" s="186" t="n"/>
      <c r="G1239" s="187" t="n"/>
      <c r="J1239" s="186" t="n"/>
      <c r="O1239" s="187" t="n"/>
    </row>
    <row r="1240" ht="18.75" customHeight="1">
      <c r="B1240" s="188" t="n"/>
      <c r="C1240" s="189" t="n"/>
      <c r="D1240" s="189" t="n"/>
      <c r="E1240" s="189" t="n"/>
      <c r="F1240" s="189" t="n"/>
      <c r="G1240" s="190" t="n"/>
      <c r="J1240" s="188" t="n"/>
      <c r="K1240" s="189" t="n"/>
      <c r="L1240" s="189" t="n"/>
      <c r="M1240" s="189" t="n"/>
      <c r="N1240" s="189" t="n"/>
      <c r="O1240" s="190" t="n"/>
    </row>
    <row r="1241" ht="18.75" customHeight="1"/>
    <row r="1242" ht="18.75" customHeight="1">
      <c r="B1242" s="175">
        <f>IF('DADOS_MELHORIAS'!$M$18="","","⚠ "&amp;'DADOS_MELHORIAS'!$M$18)</f>
        <v/>
      </c>
      <c r="J1242" s="175">
        <f>IF('DADOS_MELHORIAS'!$M$19="","","⚠ "&amp;'DADOS_MELHORIAS'!$M$19)</f>
        <v/>
      </c>
    </row>
    <row r="1243" ht="18.75" customHeight="1"/>
    <row r="1244" ht="18.75" customHeight="1"/>
    <row r="1245" ht="18.75" customHeight="1">
      <c r="B1245" s="176" t="inlineStr">
        <is>
          <t>MELHORIA · 19</t>
        </is>
      </c>
      <c r="J1245" s="176" t="inlineStr">
        <is>
          <t>MELHORIA · 20</t>
        </is>
      </c>
    </row>
    <row r="1246" ht="18.75" customHeight="1">
      <c r="B1246" s="177" t="inlineStr">
        <is>
          <t>TIPO</t>
        </is>
      </c>
      <c r="C1246" s="178" t="n"/>
      <c r="D1246" s="178" t="n"/>
      <c r="E1246" s="179" t="n"/>
      <c r="F1246" s="177" t="inlineStr">
        <is>
          <t>MESTRE VIU</t>
        </is>
      </c>
      <c r="G1246" s="179" t="n"/>
      <c r="J1246" s="177" t="inlineStr">
        <is>
          <t>TIPO</t>
        </is>
      </c>
      <c r="K1246" s="178" t="n"/>
      <c r="L1246" s="178" t="n"/>
      <c r="M1246" s="179" t="n"/>
      <c r="N1246" s="177" t="inlineStr">
        <is>
          <t>MESTRE VIU</t>
        </is>
      </c>
      <c r="O1246" s="179" t="n"/>
    </row>
    <row r="1247" ht="18.75" customHeight="1">
      <c r="B1247" s="181" t="inlineStr">
        <is>
          <t>Melhoria</t>
        </is>
      </c>
      <c r="C1247" s="178" t="n"/>
      <c r="D1247" s="178" t="n"/>
      <c r="E1247" s="179" t="n"/>
      <c r="F1247" s="180" t="b">
        <v>0</v>
      </c>
      <c r="G1247" s="179" t="n"/>
      <c r="J1247" s="181" t="inlineStr">
        <is>
          <t>Melhoria</t>
        </is>
      </c>
      <c r="K1247" s="178" t="n"/>
      <c r="L1247" s="178" t="n"/>
      <c r="M1247" s="179" t="n"/>
      <c r="N1247" s="180" t="b">
        <v>0</v>
      </c>
      <c r="O1247" s="179" t="n"/>
    </row>
    <row r="1248" ht="18.75" customHeight="1">
      <c r="B1248" s="177" t="inlineStr">
        <is>
          <t>NOME</t>
        </is>
      </c>
      <c r="C1248" s="178" t="n"/>
      <c r="D1248" s="178" t="n"/>
      <c r="E1248" s="178" t="n"/>
      <c r="F1248" s="178" t="n"/>
      <c r="G1248" s="179" t="n"/>
      <c r="J1248" s="177" t="inlineStr">
        <is>
          <t>NOME</t>
        </is>
      </c>
      <c r="K1248" s="178" t="n"/>
      <c r="L1248" s="178" t="n"/>
      <c r="M1248" s="178" t="n"/>
      <c r="N1248" s="178" t="n"/>
      <c r="O1248" s="179" t="n"/>
    </row>
    <row r="1249" ht="18.75" customHeight="1">
      <c r="B1249" s="181" t="n"/>
      <c r="C1249" s="178" t="n"/>
      <c r="D1249" s="178" t="n"/>
      <c r="E1249" s="178" t="n"/>
      <c r="F1249" s="178" t="n"/>
      <c r="G1249" s="179" t="n"/>
      <c r="J1249" s="181" t="n"/>
      <c r="K1249" s="178" t="n"/>
      <c r="L1249" s="178" t="n"/>
      <c r="M1249" s="178" t="n"/>
      <c r="N1249" s="178" t="n"/>
      <c r="O1249" s="179" t="n"/>
    </row>
    <row r="1250" ht="18.75" customHeight="1">
      <c r="B1250" s="177" t="inlineStr">
        <is>
          <t>BASE DO LIVRO</t>
        </is>
      </c>
      <c r="C1250" s="178" t="n"/>
      <c r="D1250" s="179" t="n"/>
      <c r="E1250" s="181" t="inlineStr">
        <is>
          <t>Nenhuma</t>
        </is>
      </c>
      <c r="F1250" s="178" t="n"/>
      <c r="G1250" s="179" t="n"/>
      <c r="J1250" s="177" t="inlineStr">
        <is>
          <t>BASE DO LIVRO</t>
        </is>
      </c>
      <c r="K1250" s="178" t="n"/>
      <c r="L1250" s="179" t="n"/>
      <c r="M1250" s="181" t="inlineStr">
        <is>
          <t>Nenhuma</t>
        </is>
      </c>
      <c r="N1250" s="178" t="n"/>
      <c r="O1250" s="179" t="n"/>
    </row>
    <row r="1251" ht="18.75" customHeight="1">
      <c r="B1251" s="177" t="inlineStr">
        <is>
          <t>FAMÍLIA</t>
        </is>
      </c>
      <c r="C1251" s="178" t="n"/>
      <c r="D1251" s="179" t="n"/>
      <c r="E1251" s="181" t="n"/>
      <c r="F1251" s="178" t="n"/>
      <c r="G1251" s="179" t="n"/>
      <c r="J1251" s="177" t="inlineStr">
        <is>
          <t>FAMÍLIA</t>
        </is>
      </c>
      <c r="K1251" s="178" t="n"/>
      <c r="L1251" s="179" t="n"/>
      <c r="M1251" s="181" t="n"/>
      <c r="N1251" s="178" t="n"/>
      <c r="O1251" s="179" t="n"/>
    </row>
    <row r="1252" ht="18.75" customHeight="1">
      <c r="B1252" s="177" t="inlineStr">
        <is>
          <t>PESO</t>
        </is>
      </c>
      <c r="C1252" s="178" t="n"/>
      <c r="D1252" s="179" t="n"/>
      <c r="E1252" s="181" t="n"/>
      <c r="F1252" s="178" t="n"/>
      <c r="G1252" s="179" t="n"/>
      <c r="J1252" s="177" t="inlineStr">
        <is>
          <t>PESO</t>
        </is>
      </c>
      <c r="K1252" s="178" t="n"/>
      <c r="L1252" s="179" t="n"/>
      <c r="M1252" s="181" t="n"/>
      <c r="N1252" s="178" t="n"/>
      <c r="O1252" s="179" t="n"/>
    </row>
    <row r="1253" ht="18.75" customHeight="1">
      <c r="B1253" s="177" t="inlineStr">
        <is>
          <t>EXIGE TR</t>
        </is>
      </c>
      <c r="C1253" s="178" t="n"/>
      <c r="D1253" s="179" t="n"/>
      <c r="E1253" s="181" t="n"/>
      <c r="F1253" s="178" t="n"/>
      <c r="G1253" s="179" t="n"/>
      <c r="J1253" s="177" t="inlineStr">
        <is>
          <t>EXIGE TR</t>
        </is>
      </c>
      <c r="K1253" s="178" t="n"/>
      <c r="L1253" s="179" t="n"/>
      <c r="M1253" s="181" t="n"/>
      <c r="N1253" s="178" t="n"/>
      <c r="O1253" s="179" t="n"/>
    </row>
    <row r="1254" ht="18.75" customHeight="1"/>
    <row r="1255" ht="18.75" customHeight="1">
      <c r="B1255" s="177" t="inlineStr">
        <is>
          <t>REQUISITOS E REPETIÇÃO</t>
        </is>
      </c>
      <c r="C1255" s="178" t="n"/>
      <c r="D1255" s="178" t="n"/>
      <c r="E1255" s="178" t="n"/>
      <c r="F1255" s="178" t="n"/>
      <c r="G1255" s="179" t="n"/>
      <c r="J1255" s="177" t="inlineStr">
        <is>
          <t>REQUISITOS E REPETIÇÃO</t>
        </is>
      </c>
      <c r="K1255" s="178" t="n"/>
      <c r="L1255" s="178" t="n"/>
      <c r="M1255" s="178" t="n"/>
      <c r="N1255" s="178" t="n"/>
      <c r="O1255" s="179" t="n"/>
    </row>
    <row r="1256" ht="18.75" customHeight="1">
      <c r="B1256" s="183" t="n"/>
      <c r="C1256" s="184" t="n"/>
      <c r="D1256" s="184" t="n"/>
      <c r="E1256" s="184" t="n"/>
      <c r="F1256" s="184" t="n"/>
      <c r="G1256" s="185" t="n"/>
      <c r="J1256" s="183" t="n"/>
      <c r="K1256" s="184" t="n"/>
      <c r="L1256" s="184" t="n"/>
      <c r="M1256" s="184" t="n"/>
      <c r="N1256" s="184" t="n"/>
      <c r="O1256" s="185" t="n"/>
    </row>
    <row r="1257" ht="18.75" customHeight="1">
      <c r="B1257" s="186" t="n"/>
      <c r="G1257" s="187" t="n"/>
      <c r="J1257" s="186" t="n"/>
      <c r="O1257" s="187" t="n"/>
    </row>
    <row r="1258" ht="18.75" customHeight="1">
      <c r="B1258" s="186" t="n"/>
      <c r="G1258" s="187" t="n"/>
      <c r="J1258" s="186" t="n"/>
      <c r="O1258" s="187" t="n"/>
    </row>
    <row r="1259" ht="18.75" customHeight="1">
      <c r="B1259" s="188" t="n"/>
      <c r="C1259" s="189" t="n"/>
      <c r="D1259" s="189" t="n"/>
      <c r="E1259" s="189" t="n"/>
      <c r="F1259" s="189" t="n"/>
      <c r="G1259" s="190" t="n"/>
      <c r="J1259" s="188" t="n"/>
      <c r="K1259" s="189" t="n"/>
      <c r="L1259" s="189" t="n"/>
      <c r="M1259" s="189" t="n"/>
      <c r="N1259" s="189" t="n"/>
      <c r="O1259" s="190" t="n"/>
    </row>
    <row r="1260" ht="18.75" customHeight="1"/>
    <row r="1261" ht="18.75" customHeight="1">
      <c r="B1261" s="177" t="inlineStr">
        <is>
          <t>EFEITO</t>
        </is>
      </c>
      <c r="C1261" s="178" t="n"/>
      <c r="D1261" s="178" t="n"/>
      <c r="E1261" s="178" t="n"/>
      <c r="F1261" s="178" t="n"/>
      <c r="G1261" s="179" t="n"/>
      <c r="J1261" s="177" t="inlineStr">
        <is>
          <t>EFEITO</t>
        </is>
      </c>
      <c r="K1261" s="178" t="n"/>
      <c r="L1261" s="178" t="n"/>
      <c r="M1261" s="178" t="n"/>
      <c r="N1261" s="178" t="n"/>
      <c r="O1261" s="179" t="n"/>
    </row>
    <row r="1262" ht="18.75" customHeight="1">
      <c r="B1262" s="183" t="n"/>
      <c r="C1262" s="184" t="n"/>
      <c r="D1262" s="184" t="n"/>
      <c r="E1262" s="184" t="n"/>
      <c r="F1262" s="184" t="n"/>
      <c r="G1262" s="185" t="n"/>
      <c r="J1262" s="183" t="n"/>
      <c r="K1262" s="184" t="n"/>
      <c r="L1262" s="184" t="n"/>
      <c r="M1262" s="184" t="n"/>
      <c r="N1262" s="184" t="n"/>
      <c r="O1262" s="185" t="n"/>
    </row>
    <row r="1263" ht="18.75" customHeight="1">
      <c r="B1263" s="186" t="n"/>
      <c r="G1263" s="187" t="n"/>
      <c r="J1263" s="186" t="n"/>
      <c r="O1263" s="187" t="n"/>
    </row>
    <row r="1264" ht="18.75" customHeight="1">
      <c r="B1264" s="186" t="n"/>
      <c r="G1264" s="187" t="n"/>
      <c r="J1264" s="186" t="n"/>
      <c r="O1264" s="187" t="n"/>
    </row>
    <row r="1265" ht="18.75" customHeight="1">
      <c r="B1265" s="186" t="n"/>
      <c r="G1265" s="187" t="n"/>
      <c r="J1265" s="186" t="n"/>
      <c r="O1265" s="187" t="n"/>
    </row>
    <row r="1266" ht="18.75" customHeight="1">
      <c r="B1266" s="188" t="n"/>
      <c r="C1266" s="189" t="n"/>
      <c r="D1266" s="189" t="n"/>
      <c r="E1266" s="189" t="n"/>
      <c r="F1266" s="189" t="n"/>
      <c r="G1266" s="190" t="n"/>
      <c r="J1266" s="188" t="n"/>
      <c r="K1266" s="189" t="n"/>
      <c r="L1266" s="189" t="n"/>
      <c r="M1266" s="189" t="n"/>
      <c r="N1266" s="189" t="n"/>
      <c r="O1266" s="190" t="n"/>
    </row>
    <row r="1267" ht="18.75" customHeight="1"/>
    <row r="1268" ht="18.75" customHeight="1">
      <c r="B1268" s="175">
        <f>IF('DADOS_MELHORIAS'!$M$20="","","⚠ "&amp;'DADOS_MELHORIAS'!$M$20)</f>
        <v/>
      </c>
      <c r="J1268" s="175">
        <f>IF('DADOS_MELHORIAS'!$M$21="","","⚠ "&amp;'DADOS_MELHORIAS'!$M$21)</f>
        <v/>
      </c>
    </row>
    <row r="1269" ht="18.75" customHeight="1"/>
    <row r="1270" ht="18.75" customHeight="1"/>
    <row r="1271" ht="18.75" customHeight="1">
      <c r="B1271" s="176" t="inlineStr">
        <is>
          <t>MELHORIA · 21</t>
        </is>
      </c>
      <c r="J1271" s="176" t="inlineStr">
        <is>
          <t>MELHORIA · 22</t>
        </is>
      </c>
    </row>
    <row r="1272" ht="18.75" customHeight="1">
      <c r="B1272" s="177" t="inlineStr">
        <is>
          <t>TIPO</t>
        </is>
      </c>
      <c r="C1272" s="178" t="n"/>
      <c r="D1272" s="178" t="n"/>
      <c r="E1272" s="179" t="n"/>
      <c r="F1272" s="177" t="inlineStr">
        <is>
          <t>MESTRE VIU</t>
        </is>
      </c>
      <c r="G1272" s="179" t="n"/>
      <c r="J1272" s="177" t="inlineStr">
        <is>
          <t>TIPO</t>
        </is>
      </c>
      <c r="K1272" s="178" t="n"/>
      <c r="L1272" s="178" t="n"/>
      <c r="M1272" s="179" t="n"/>
      <c r="N1272" s="177" t="inlineStr">
        <is>
          <t>MESTRE VIU</t>
        </is>
      </c>
      <c r="O1272" s="179" t="n"/>
    </row>
    <row r="1273" ht="18.75" customHeight="1">
      <c r="B1273" s="181" t="inlineStr">
        <is>
          <t>Melhoria</t>
        </is>
      </c>
      <c r="C1273" s="178" t="n"/>
      <c r="D1273" s="178" t="n"/>
      <c r="E1273" s="179" t="n"/>
      <c r="F1273" s="180" t="b">
        <v>0</v>
      </c>
      <c r="G1273" s="179" t="n"/>
      <c r="J1273" s="181" t="inlineStr">
        <is>
          <t>Melhoria</t>
        </is>
      </c>
      <c r="K1273" s="178" t="n"/>
      <c r="L1273" s="178" t="n"/>
      <c r="M1273" s="179" t="n"/>
      <c r="N1273" s="180" t="b">
        <v>0</v>
      </c>
      <c r="O1273" s="179" t="n"/>
    </row>
    <row r="1274" ht="18.75" customHeight="1">
      <c r="B1274" s="177" t="inlineStr">
        <is>
          <t>NOME</t>
        </is>
      </c>
      <c r="C1274" s="178" t="n"/>
      <c r="D1274" s="178" t="n"/>
      <c r="E1274" s="178" t="n"/>
      <c r="F1274" s="178" t="n"/>
      <c r="G1274" s="179" t="n"/>
      <c r="J1274" s="177" t="inlineStr">
        <is>
          <t>NOME</t>
        </is>
      </c>
      <c r="K1274" s="178" t="n"/>
      <c r="L1274" s="178" t="n"/>
      <c r="M1274" s="178" t="n"/>
      <c r="N1274" s="178" t="n"/>
      <c r="O1274" s="179" t="n"/>
    </row>
    <row r="1275" ht="18.75" customHeight="1">
      <c r="B1275" s="181" t="n"/>
      <c r="C1275" s="178" t="n"/>
      <c r="D1275" s="178" t="n"/>
      <c r="E1275" s="178" t="n"/>
      <c r="F1275" s="178" t="n"/>
      <c r="G1275" s="179" t="n"/>
      <c r="J1275" s="181" t="n"/>
      <c r="K1275" s="178" t="n"/>
      <c r="L1275" s="178" t="n"/>
      <c r="M1275" s="178" t="n"/>
      <c r="N1275" s="178" t="n"/>
      <c r="O1275" s="179" t="n"/>
    </row>
    <row r="1276" ht="18.75" customHeight="1">
      <c r="B1276" s="177" t="inlineStr">
        <is>
          <t>BASE DO LIVRO</t>
        </is>
      </c>
      <c r="C1276" s="178" t="n"/>
      <c r="D1276" s="179" t="n"/>
      <c r="E1276" s="181" t="inlineStr">
        <is>
          <t>Nenhuma</t>
        </is>
      </c>
      <c r="F1276" s="178" t="n"/>
      <c r="G1276" s="179" t="n"/>
      <c r="J1276" s="177" t="inlineStr">
        <is>
          <t>BASE DO LIVRO</t>
        </is>
      </c>
      <c r="K1276" s="178" t="n"/>
      <c r="L1276" s="179" t="n"/>
      <c r="M1276" s="181" t="inlineStr">
        <is>
          <t>Nenhuma</t>
        </is>
      </c>
      <c r="N1276" s="178" t="n"/>
      <c r="O1276" s="179" t="n"/>
    </row>
    <row r="1277" ht="18.75" customHeight="1">
      <c r="B1277" s="177" t="inlineStr">
        <is>
          <t>FAMÍLIA</t>
        </is>
      </c>
      <c r="C1277" s="178" t="n"/>
      <c r="D1277" s="179" t="n"/>
      <c r="E1277" s="181" t="n"/>
      <c r="F1277" s="178" t="n"/>
      <c r="G1277" s="179" t="n"/>
      <c r="J1277" s="177" t="inlineStr">
        <is>
          <t>FAMÍLIA</t>
        </is>
      </c>
      <c r="K1277" s="178" t="n"/>
      <c r="L1277" s="179" t="n"/>
      <c r="M1277" s="181" t="n"/>
      <c r="N1277" s="178" t="n"/>
      <c r="O1277" s="179" t="n"/>
    </row>
    <row r="1278" ht="18.75" customHeight="1">
      <c r="B1278" s="177" t="inlineStr">
        <is>
          <t>PESO</t>
        </is>
      </c>
      <c r="C1278" s="178" t="n"/>
      <c r="D1278" s="179" t="n"/>
      <c r="E1278" s="181" t="n"/>
      <c r="F1278" s="178" t="n"/>
      <c r="G1278" s="179" t="n"/>
      <c r="J1278" s="177" t="inlineStr">
        <is>
          <t>PESO</t>
        </is>
      </c>
      <c r="K1278" s="178" t="n"/>
      <c r="L1278" s="179" t="n"/>
      <c r="M1278" s="181" t="n"/>
      <c r="N1278" s="178" t="n"/>
      <c r="O1278" s="179" t="n"/>
    </row>
    <row r="1279" ht="18.75" customHeight="1">
      <c r="B1279" s="177" t="inlineStr">
        <is>
          <t>EXIGE TR</t>
        </is>
      </c>
      <c r="C1279" s="178" t="n"/>
      <c r="D1279" s="179" t="n"/>
      <c r="E1279" s="181" t="n"/>
      <c r="F1279" s="178" t="n"/>
      <c r="G1279" s="179" t="n"/>
      <c r="J1279" s="177" t="inlineStr">
        <is>
          <t>EXIGE TR</t>
        </is>
      </c>
      <c r="K1279" s="178" t="n"/>
      <c r="L1279" s="179" t="n"/>
      <c r="M1279" s="181" t="n"/>
      <c r="N1279" s="178" t="n"/>
      <c r="O1279" s="179" t="n"/>
    </row>
    <row r="1280" ht="18.75" customHeight="1"/>
    <row r="1281" ht="18.75" customHeight="1">
      <c r="B1281" s="177" t="inlineStr">
        <is>
          <t>REQUISITOS E REPETIÇÃO</t>
        </is>
      </c>
      <c r="C1281" s="178" t="n"/>
      <c r="D1281" s="178" t="n"/>
      <c r="E1281" s="178" t="n"/>
      <c r="F1281" s="178" t="n"/>
      <c r="G1281" s="179" t="n"/>
      <c r="J1281" s="177" t="inlineStr">
        <is>
          <t>REQUISITOS E REPETIÇÃO</t>
        </is>
      </c>
      <c r="K1281" s="178" t="n"/>
      <c r="L1281" s="178" t="n"/>
      <c r="M1281" s="178" t="n"/>
      <c r="N1281" s="178" t="n"/>
      <c r="O1281" s="179" t="n"/>
    </row>
    <row r="1282" ht="18.75" customHeight="1">
      <c r="B1282" s="183" t="n"/>
      <c r="C1282" s="184" t="n"/>
      <c r="D1282" s="184" t="n"/>
      <c r="E1282" s="184" t="n"/>
      <c r="F1282" s="184" t="n"/>
      <c r="G1282" s="185" t="n"/>
      <c r="J1282" s="183" t="n"/>
      <c r="K1282" s="184" t="n"/>
      <c r="L1282" s="184" t="n"/>
      <c r="M1282" s="184" t="n"/>
      <c r="N1282" s="184" t="n"/>
      <c r="O1282" s="185" t="n"/>
    </row>
    <row r="1283" ht="18.75" customHeight="1">
      <c r="B1283" s="186" t="n"/>
      <c r="G1283" s="187" t="n"/>
      <c r="J1283" s="186" t="n"/>
      <c r="O1283" s="187" t="n"/>
    </row>
    <row r="1284" ht="18.75" customHeight="1">
      <c r="B1284" s="186" t="n"/>
      <c r="G1284" s="187" t="n"/>
      <c r="J1284" s="186" t="n"/>
      <c r="O1284" s="187" t="n"/>
    </row>
    <row r="1285" ht="18.75" customHeight="1">
      <c r="B1285" s="188" t="n"/>
      <c r="C1285" s="189" t="n"/>
      <c r="D1285" s="189" t="n"/>
      <c r="E1285" s="189" t="n"/>
      <c r="F1285" s="189" t="n"/>
      <c r="G1285" s="190" t="n"/>
      <c r="J1285" s="188" t="n"/>
      <c r="K1285" s="189" t="n"/>
      <c r="L1285" s="189" t="n"/>
      <c r="M1285" s="189" t="n"/>
      <c r="N1285" s="189" t="n"/>
      <c r="O1285" s="190" t="n"/>
    </row>
    <row r="1286" ht="18.75" customHeight="1"/>
    <row r="1287" ht="18.75" customHeight="1">
      <c r="B1287" s="177" t="inlineStr">
        <is>
          <t>EFEITO</t>
        </is>
      </c>
      <c r="C1287" s="178" t="n"/>
      <c r="D1287" s="178" t="n"/>
      <c r="E1287" s="178" t="n"/>
      <c r="F1287" s="178" t="n"/>
      <c r="G1287" s="179" t="n"/>
      <c r="J1287" s="177" t="inlineStr">
        <is>
          <t>EFEITO</t>
        </is>
      </c>
      <c r="K1287" s="178" t="n"/>
      <c r="L1287" s="178" t="n"/>
      <c r="M1287" s="178" t="n"/>
      <c r="N1287" s="178" t="n"/>
      <c r="O1287" s="179" t="n"/>
    </row>
    <row r="1288" ht="18.75" customHeight="1">
      <c r="B1288" s="183" t="n"/>
      <c r="C1288" s="184" t="n"/>
      <c r="D1288" s="184" t="n"/>
      <c r="E1288" s="184" t="n"/>
      <c r="F1288" s="184" t="n"/>
      <c r="G1288" s="185" t="n"/>
      <c r="J1288" s="183" t="n"/>
      <c r="K1288" s="184" t="n"/>
      <c r="L1288" s="184" t="n"/>
      <c r="M1288" s="184" t="n"/>
      <c r="N1288" s="184" t="n"/>
      <c r="O1288" s="185" t="n"/>
    </row>
    <row r="1289" ht="18.75" customHeight="1">
      <c r="B1289" s="186" t="n"/>
      <c r="G1289" s="187" t="n"/>
      <c r="J1289" s="186" t="n"/>
      <c r="O1289" s="187" t="n"/>
    </row>
    <row r="1290" ht="18.75" customHeight="1">
      <c r="B1290" s="186" t="n"/>
      <c r="G1290" s="187" t="n"/>
      <c r="J1290" s="186" t="n"/>
      <c r="O1290" s="187" t="n"/>
    </row>
    <row r="1291" ht="18.75" customHeight="1">
      <c r="B1291" s="186" t="n"/>
      <c r="G1291" s="187" t="n"/>
      <c r="J1291" s="186" t="n"/>
      <c r="O1291" s="187" t="n"/>
    </row>
    <row r="1292" ht="18.75" customHeight="1">
      <c r="B1292" s="188" t="n"/>
      <c r="C1292" s="189" t="n"/>
      <c r="D1292" s="189" t="n"/>
      <c r="E1292" s="189" t="n"/>
      <c r="F1292" s="189" t="n"/>
      <c r="G1292" s="190" t="n"/>
      <c r="J1292" s="188" t="n"/>
      <c r="K1292" s="189" t="n"/>
      <c r="L1292" s="189" t="n"/>
      <c r="M1292" s="189" t="n"/>
      <c r="N1292" s="189" t="n"/>
      <c r="O1292" s="190" t="n"/>
    </row>
    <row r="1293" ht="18.75" customHeight="1"/>
    <row r="1294" ht="18.75" customHeight="1">
      <c r="B1294" s="175">
        <f>IF('DADOS_MELHORIAS'!$M$22="","","⚠ "&amp;'DADOS_MELHORIAS'!$M$22)</f>
        <v/>
      </c>
      <c r="J1294" s="175">
        <f>IF('DADOS_MELHORIAS'!$M$23="","","⚠ "&amp;'DADOS_MELHORIAS'!$M$23)</f>
        <v/>
      </c>
    </row>
    <row r="1295" ht="18.75" customHeight="1"/>
    <row r="1296" ht="18.75" customHeight="1"/>
    <row r="1297" ht="18.75" customHeight="1">
      <c r="B1297" s="176" t="inlineStr">
        <is>
          <t>MELHORIA · 23</t>
        </is>
      </c>
      <c r="J1297" s="176" t="inlineStr">
        <is>
          <t>MELHORIA · 24</t>
        </is>
      </c>
    </row>
    <row r="1298" ht="18.75" customHeight="1">
      <c r="B1298" s="177" t="inlineStr">
        <is>
          <t>TIPO</t>
        </is>
      </c>
      <c r="C1298" s="178" t="n"/>
      <c r="D1298" s="178" t="n"/>
      <c r="E1298" s="179" t="n"/>
      <c r="F1298" s="177" t="inlineStr">
        <is>
          <t>MESTRE VIU</t>
        </is>
      </c>
      <c r="G1298" s="179" t="n"/>
      <c r="J1298" s="177" t="inlineStr">
        <is>
          <t>TIPO</t>
        </is>
      </c>
      <c r="K1298" s="178" t="n"/>
      <c r="L1298" s="178" t="n"/>
      <c r="M1298" s="179" t="n"/>
      <c r="N1298" s="177" t="inlineStr">
        <is>
          <t>MESTRE VIU</t>
        </is>
      </c>
      <c r="O1298" s="179" t="n"/>
    </row>
    <row r="1299" ht="18.75" customHeight="1">
      <c r="B1299" s="181" t="inlineStr">
        <is>
          <t>Melhoria</t>
        </is>
      </c>
      <c r="C1299" s="178" t="n"/>
      <c r="D1299" s="178" t="n"/>
      <c r="E1299" s="179" t="n"/>
      <c r="F1299" s="180" t="b">
        <v>0</v>
      </c>
      <c r="G1299" s="179" t="n"/>
      <c r="J1299" s="181" t="inlineStr">
        <is>
          <t>Melhoria</t>
        </is>
      </c>
      <c r="K1299" s="178" t="n"/>
      <c r="L1299" s="178" t="n"/>
      <c r="M1299" s="179" t="n"/>
      <c r="N1299" s="180" t="b">
        <v>0</v>
      </c>
      <c r="O1299" s="179" t="n"/>
    </row>
    <row r="1300" ht="18.75" customHeight="1">
      <c r="B1300" s="177" t="inlineStr">
        <is>
          <t>NOME</t>
        </is>
      </c>
      <c r="C1300" s="178" t="n"/>
      <c r="D1300" s="178" t="n"/>
      <c r="E1300" s="178" t="n"/>
      <c r="F1300" s="178" t="n"/>
      <c r="G1300" s="179" t="n"/>
      <c r="J1300" s="177" t="inlineStr">
        <is>
          <t>NOME</t>
        </is>
      </c>
      <c r="K1300" s="178" t="n"/>
      <c r="L1300" s="178" t="n"/>
      <c r="M1300" s="178" t="n"/>
      <c r="N1300" s="178" t="n"/>
      <c r="O1300" s="179" t="n"/>
    </row>
    <row r="1301" ht="18.75" customHeight="1">
      <c r="B1301" s="181" t="n"/>
      <c r="C1301" s="178" t="n"/>
      <c r="D1301" s="178" t="n"/>
      <c r="E1301" s="178" t="n"/>
      <c r="F1301" s="178" t="n"/>
      <c r="G1301" s="179" t="n"/>
      <c r="J1301" s="181" t="n"/>
      <c r="K1301" s="178" t="n"/>
      <c r="L1301" s="178" t="n"/>
      <c r="M1301" s="178" t="n"/>
      <c r="N1301" s="178" t="n"/>
      <c r="O1301" s="179" t="n"/>
    </row>
    <row r="1302" ht="18.75" customHeight="1">
      <c r="B1302" s="177" t="inlineStr">
        <is>
          <t>BASE DO LIVRO</t>
        </is>
      </c>
      <c r="C1302" s="178" t="n"/>
      <c r="D1302" s="179" t="n"/>
      <c r="E1302" s="181" t="inlineStr">
        <is>
          <t>Nenhuma</t>
        </is>
      </c>
      <c r="F1302" s="178" t="n"/>
      <c r="G1302" s="179" t="n"/>
      <c r="J1302" s="177" t="inlineStr">
        <is>
          <t>BASE DO LIVRO</t>
        </is>
      </c>
      <c r="K1302" s="178" t="n"/>
      <c r="L1302" s="179" t="n"/>
      <c r="M1302" s="181" t="inlineStr">
        <is>
          <t>Nenhuma</t>
        </is>
      </c>
      <c r="N1302" s="178" t="n"/>
      <c r="O1302" s="179" t="n"/>
    </row>
    <row r="1303" ht="18.75" customHeight="1">
      <c r="B1303" s="177" t="inlineStr">
        <is>
          <t>FAMÍLIA</t>
        </is>
      </c>
      <c r="C1303" s="178" t="n"/>
      <c r="D1303" s="179" t="n"/>
      <c r="E1303" s="181" t="n"/>
      <c r="F1303" s="178" t="n"/>
      <c r="G1303" s="179" t="n"/>
      <c r="J1303" s="177" t="inlineStr">
        <is>
          <t>FAMÍLIA</t>
        </is>
      </c>
      <c r="K1303" s="178" t="n"/>
      <c r="L1303" s="179" t="n"/>
      <c r="M1303" s="181" t="n"/>
      <c r="N1303" s="178" t="n"/>
      <c r="O1303" s="179" t="n"/>
    </row>
    <row r="1304" ht="18.75" customHeight="1">
      <c r="B1304" s="177" t="inlineStr">
        <is>
          <t>PESO</t>
        </is>
      </c>
      <c r="C1304" s="178" t="n"/>
      <c r="D1304" s="179" t="n"/>
      <c r="E1304" s="181" t="n"/>
      <c r="F1304" s="178" t="n"/>
      <c r="G1304" s="179" t="n"/>
      <c r="J1304" s="177" t="inlineStr">
        <is>
          <t>PESO</t>
        </is>
      </c>
      <c r="K1304" s="178" t="n"/>
      <c r="L1304" s="179" t="n"/>
      <c r="M1304" s="181" t="n"/>
      <c r="N1304" s="178" t="n"/>
      <c r="O1304" s="179" t="n"/>
    </row>
    <row r="1305" ht="18.75" customHeight="1">
      <c r="B1305" s="177" t="inlineStr">
        <is>
          <t>EXIGE TR</t>
        </is>
      </c>
      <c r="C1305" s="178" t="n"/>
      <c r="D1305" s="179" t="n"/>
      <c r="E1305" s="181" t="n"/>
      <c r="F1305" s="178" t="n"/>
      <c r="G1305" s="179" t="n"/>
      <c r="J1305" s="177" t="inlineStr">
        <is>
          <t>EXIGE TR</t>
        </is>
      </c>
      <c r="K1305" s="178" t="n"/>
      <c r="L1305" s="179" t="n"/>
      <c r="M1305" s="181" t="n"/>
      <c r="N1305" s="178" t="n"/>
      <c r="O1305" s="179" t="n"/>
    </row>
    <row r="1306" ht="18.75" customHeight="1"/>
    <row r="1307" ht="18.75" customHeight="1">
      <c r="B1307" s="177" t="inlineStr">
        <is>
          <t>REQUISITOS E REPETIÇÃO</t>
        </is>
      </c>
      <c r="C1307" s="178" t="n"/>
      <c r="D1307" s="178" t="n"/>
      <c r="E1307" s="178" t="n"/>
      <c r="F1307" s="178" t="n"/>
      <c r="G1307" s="179" t="n"/>
      <c r="J1307" s="177" t="inlineStr">
        <is>
          <t>REQUISITOS E REPETIÇÃO</t>
        </is>
      </c>
      <c r="K1307" s="178" t="n"/>
      <c r="L1307" s="178" t="n"/>
      <c r="M1307" s="178" t="n"/>
      <c r="N1307" s="178" t="n"/>
      <c r="O1307" s="179" t="n"/>
    </row>
    <row r="1308" ht="18.75" customHeight="1">
      <c r="B1308" s="183" t="n"/>
      <c r="C1308" s="184" t="n"/>
      <c r="D1308" s="184" t="n"/>
      <c r="E1308" s="184" t="n"/>
      <c r="F1308" s="184" t="n"/>
      <c r="G1308" s="185" t="n"/>
      <c r="J1308" s="183" t="n"/>
      <c r="K1308" s="184" t="n"/>
      <c r="L1308" s="184" t="n"/>
      <c r="M1308" s="184" t="n"/>
      <c r="N1308" s="184" t="n"/>
      <c r="O1308" s="185" t="n"/>
    </row>
    <row r="1309" ht="18.75" customHeight="1">
      <c r="B1309" s="186" t="n"/>
      <c r="G1309" s="187" t="n"/>
      <c r="J1309" s="186" t="n"/>
      <c r="O1309" s="187" t="n"/>
    </row>
    <row r="1310" ht="18.75" customHeight="1">
      <c r="B1310" s="186" t="n"/>
      <c r="G1310" s="187" t="n"/>
      <c r="J1310" s="186" t="n"/>
      <c r="O1310" s="187" t="n"/>
    </row>
    <row r="1311" ht="18.75" customHeight="1">
      <c r="B1311" s="188" t="n"/>
      <c r="C1311" s="189" t="n"/>
      <c r="D1311" s="189" t="n"/>
      <c r="E1311" s="189" t="n"/>
      <c r="F1311" s="189" t="n"/>
      <c r="G1311" s="190" t="n"/>
      <c r="J1311" s="188" t="n"/>
      <c r="K1311" s="189" t="n"/>
      <c r="L1311" s="189" t="n"/>
      <c r="M1311" s="189" t="n"/>
      <c r="N1311" s="189" t="n"/>
      <c r="O1311" s="190" t="n"/>
    </row>
    <row r="1312" ht="18.75" customHeight="1"/>
    <row r="1313" ht="18.75" customHeight="1">
      <c r="B1313" s="177" t="inlineStr">
        <is>
          <t>EFEITO</t>
        </is>
      </c>
      <c r="C1313" s="178" t="n"/>
      <c r="D1313" s="178" t="n"/>
      <c r="E1313" s="178" t="n"/>
      <c r="F1313" s="178" t="n"/>
      <c r="G1313" s="179" t="n"/>
      <c r="J1313" s="177" t="inlineStr">
        <is>
          <t>EFEITO</t>
        </is>
      </c>
      <c r="K1313" s="178" t="n"/>
      <c r="L1313" s="178" t="n"/>
      <c r="M1313" s="178" t="n"/>
      <c r="N1313" s="178" t="n"/>
      <c r="O1313" s="179" t="n"/>
    </row>
    <row r="1314" ht="18.75" customHeight="1">
      <c r="B1314" s="183" t="n"/>
      <c r="C1314" s="184" t="n"/>
      <c r="D1314" s="184" t="n"/>
      <c r="E1314" s="184" t="n"/>
      <c r="F1314" s="184" t="n"/>
      <c r="G1314" s="185" t="n"/>
      <c r="J1314" s="183" t="n"/>
      <c r="K1314" s="184" t="n"/>
      <c r="L1314" s="184" t="n"/>
      <c r="M1314" s="184" t="n"/>
      <c r="N1314" s="184" t="n"/>
      <c r="O1314" s="185" t="n"/>
    </row>
    <row r="1315" ht="18.75" customHeight="1">
      <c r="B1315" s="186" t="n"/>
      <c r="G1315" s="187" t="n"/>
      <c r="J1315" s="186" t="n"/>
      <c r="O1315" s="187" t="n"/>
    </row>
    <row r="1316" ht="18.75" customHeight="1">
      <c r="B1316" s="186" t="n"/>
      <c r="G1316" s="187" t="n"/>
      <c r="J1316" s="186" t="n"/>
      <c r="O1316" s="187" t="n"/>
    </row>
    <row r="1317" ht="18.75" customHeight="1">
      <c r="B1317" s="186" t="n"/>
      <c r="G1317" s="187" t="n"/>
      <c r="J1317" s="186" t="n"/>
      <c r="O1317" s="187" t="n"/>
    </row>
    <row r="1318" ht="18.75" customHeight="1">
      <c r="B1318" s="188" t="n"/>
      <c r="C1318" s="189" t="n"/>
      <c r="D1318" s="189" t="n"/>
      <c r="E1318" s="189" t="n"/>
      <c r="F1318" s="189" t="n"/>
      <c r="G1318" s="190" t="n"/>
      <c r="J1318" s="188" t="n"/>
      <c r="K1318" s="189" t="n"/>
      <c r="L1318" s="189" t="n"/>
      <c r="M1318" s="189" t="n"/>
      <c r="N1318" s="189" t="n"/>
      <c r="O1318" s="190" t="n"/>
    </row>
    <row r="1319" ht="18.75" customHeight="1"/>
    <row r="1320" ht="18.75" customHeight="1">
      <c r="B1320" s="175">
        <f>IF('DADOS_MELHORIAS'!$M$24="","","⚠ "&amp;'DADOS_MELHORIAS'!$M$24)</f>
        <v/>
      </c>
      <c r="J1320" s="175">
        <f>IF('DADOS_MELHORIAS'!$M$25="","","⚠ "&amp;'DADOS_MELHORIAS'!$M$25)</f>
        <v/>
      </c>
    </row>
    <row r="1321" ht="18.75" customHeight="1"/>
    <row r="1322" ht="18.75" customHeight="1"/>
    <row r="1323" ht="18.75" customHeight="1">
      <c r="B1323" s="176" t="inlineStr">
        <is>
          <t>MELHORIA · 25</t>
        </is>
      </c>
      <c r="J1323" s="176" t="inlineStr">
        <is>
          <t>MELHORIA · 26</t>
        </is>
      </c>
    </row>
    <row r="1324" ht="18.75" customHeight="1">
      <c r="B1324" s="177" t="inlineStr">
        <is>
          <t>TIPO</t>
        </is>
      </c>
      <c r="C1324" s="178" t="n"/>
      <c r="D1324" s="178" t="n"/>
      <c r="E1324" s="179" t="n"/>
      <c r="F1324" s="177" t="inlineStr">
        <is>
          <t>MESTRE VIU</t>
        </is>
      </c>
      <c r="G1324" s="179" t="n"/>
      <c r="J1324" s="177" t="inlineStr">
        <is>
          <t>TIPO</t>
        </is>
      </c>
      <c r="K1324" s="178" t="n"/>
      <c r="L1324" s="178" t="n"/>
      <c r="M1324" s="179" t="n"/>
      <c r="N1324" s="177" t="inlineStr">
        <is>
          <t>MESTRE VIU</t>
        </is>
      </c>
      <c r="O1324" s="179" t="n"/>
    </row>
    <row r="1325" ht="18.75" customHeight="1">
      <c r="B1325" s="181" t="inlineStr">
        <is>
          <t>Melhoria</t>
        </is>
      </c>
      <c r="C1325" s="178" t="n"/>
      <c r="D1325" s="178" t="n"/>
      <c r="E1325" s="179" t="n"/>
      <c r="F1325" s="180" t="b">
        <v>0</v>
      </c>
      <c r="G1325" s="179" t="n"/>
      <c r="J1325" s="181" t="inlineStr">
        <is>
          <t>Melhoria</t>
        </is>
      </c>
      <c r="K1325" s="178" t="n"/>
      <c r="L1325" s="178" t="n"/>
      <c r="M1325" s="179" t="n"/>
      <c r="N1325" s="180" t="b">
        <v>0</v>
      </c>
      <c r="O1325" s="179" t="n"/>
    </row>
    <row r="1326" ht="18.75" customHeight="1">
      <c r="B1326" s="177" t="inlineStr">
        <is>
          <t>NOME</t>
        </is>
      </c>
      <c r="C1326" s="178" t="n"/>
      <c r="D1326" s="178" t="n"/>
      <c r="E1326" s="178" t="n"/>
      <c r="F1326" s="178" t="n"/>
      <c r="G1326" s="179" t="n"/>
      <c r="J1326" s="177" t="inlineStr">
        <is>
          <t>NOME</t>
        </is>
      </c>
      <c r="K1326" s="178" t="n"/>
      <c r="L1326" s="178" t="n"/>
      <c r="M1326" s="178" t="n"/>
      <c r="N1326" s="178" t="n"/>
      <c r="O1326" s="179" t="n"/>
    </row>
    <row r="1327" ht="18.75" customHeight="1">
      <c r="B1327" s="181" t="n"/>
      <c r="C1327" s="178" t="n"/>
      <c r="D1327" s="178" t="n"/>
      <c r="E1327" s="178" t="n"/>
      <c r="F1327" s="178" t="n"/>
      <c r="G1327" s="179" t="n"/>
      <c r="J1327" s="181" t="n"/>
      <c r="K1327" s="178" t="n"/>
      <c r="L1327" s="178" t="n"/>
      <c r="M1327" s="178" t="n"/>
      <c r="N1327" s="178" t="n"/>
      <c r="O1327" s="179" t="n"/>
    </row>
    <row r="1328" ht="18.75" customHeight="1">
      <c r="B1328" s="177" t="inlineStr">
        <is>
          <t>BASE DO LIVRO</t>
        </is>
      </c>
      <c r="C1328" s="178" t="n"/>
      <c r="D1328" s="179" t="n"/>
      <c r="E1328" s="181" t="inlineStr">
        <is>
          <t>Nenhuma</t>
        </is>
      </c>
      <c r="F1328" s="178" t="n"/>
      <c r="G1328" s="179" t="n"/>
      <c r="J1328" s="177" t="inlineStr">
        <is>
          <t>BASE DO LIVRO</t>
        </is>
      </c>
      <c r="K1328" s="178" t="n"/>
      <c r="L1328" s="179" t="n"/>
      <c r="M1328" s="181" t="inlineStr">
        <is>
          <t>Nenhuma</t>
        </is>
      </c>
      <c r="N1328" s="178" t="n"/>
      <c r="O1328" s="179" t="n"/>
    </row>
    <row r="1329" ht="18.75" customHeight="1">
      <c r="B1329" s="177" t="inlineStr">
        <is>
          <t>FAMÍLIA</t>
        </is>
      </c>
      <c r="C1329" s="178" t="n"/>
      <c r="D1329" s="179" t="n"/>
      <c r="E1329" s="181" t="n"/>
      <c r="F1329" s="178" t="n"/>
      <c r="G1329" s="179" t="n"/>
      <c r="J1329" s="177" t="inlineStr">
        <is>
          <t>FAMÍLIA</t>
        </is>
      </c>
      <c r="K1329" s="178" t="n"/>
      <c r="L1329" s="179" t="n"/>
      <c r="M1329" s="181" t="n"/>
      <c r="N1329" s="178" t="n"/>
      <c r="O1329" s="179" t="n"/>
    </row>
    <row r="1330" ht="18.75" customHeight="1">
      <c r="B1330" s="177" t="inlineStr">
        <is>
          <t>PESO</t>
        </is>
      </c>
      <c r="C1330" s="178" t="n"/>
      <c r="D1330" s="179" t="n"/>
      <c r="E1330" s="181" t="n"/>
      <c r="F1330" s="178" t="n"/>
      <c r="G1330" s="179" t="n"/>
      <c r="J1330" s="177" t="inlineStr">
        <is>
          <t>PESO</t>
        </is>
      </c>
      <c r="K1330" s="178" t="n"/>
      <c r="L1330" s="179" t="n"/>
      <c r="M1330" s="181" t="n"/>
      <c r="N1330" s="178" t="n"/>
      <c r="O1330" s="179" t="n"/>
    </row>
    <row r="1331" ht="18.75" customHeight="1">
      <c r="B1331" s="177" t="inlineStr">
        <is>
          <t>EXIGE TR</t>
        </is>
      </c>
      <c r="C1331" s="178" t="n"/>
      <c r="D1331" s="179" t="n"/>
      <c r="E1331" s="181" t="n"/>
      <c r="F1331" s="178" t="n"/>
      <c r="G1331" s="179" t="n"/>
      <c r="J1331" s="177" t="inlineStr">
        <is>
          <t>EXIGE TR</t>
        </is>
      </c>
      <c r="K1331" s="178" t="n"/>
      <c r="L1331" s="179" t="n"/>
      <c r="M1331" s="181" t="n"/>
      <c r="N1331" s="178" t="n"/>
      <c r="O1331" s="179" t="n"/>
    </row>
    <row r="1332" ht="18.75" customHeight="1"/>
    <row r="1333" ht="18.75" customHeight="1">
      <c r="B1333" s="177" t="inlineStr">
        <is>
          <t>REQUISITOS E REPETIÇÃO</t>
        </is>
      </c>
      <c r="C1333" s="178" t="n"/>
      <c r="D1333" s="178" t="n"/>
      <c r="E1333" s="178" t="n"/>
      <c r="F1333" s="178" t="n"/>
      <c r="G1333" s="179" t="n"/>
      <c r="J1333" s="177" t="inlineStr">
        <is>
          <t>REQUISITOS E REPETIÇÃO</t>
        </is>
      </c>
      <c r="K1333" s="178" t="n"/>
      <c r="L1333" s="178" t="n"/>
      <c r="M1333" s="178" t="n"/>
      <c r="N1333" s="178" t="n"/>
      <c r="O1333" s="179" t="n"/>
    </row>
    <row r="1334" ht="18.75" customHeight="1">
      <c r="B1334" s="183" t="n"/>
      <c r="C1334" s="184" t="n"/>
      <c r="D1334" s="184" t="n"/>
      <c r="E1334" s="184" t="n"/>
      <c r="F1334" s="184" t="n"/>
      <c r="G1334" s="185" t="n"/>
      <c r="J1334" s="183" t="n"/>
      <c r="K1334" s="184" t="n"/>
      <c r="L1334" s="184" t="n"/>
      <c r="M1334" s="184" t="n"/>
      <c r="N1334" s="184" t="n"/>
      <c r="O1334" s="185" t="n"/>
    </row>
    <row r="1335" ht="18.75" customHeight="1">
      <c r="B1335" s="186" t="n"/>
      <c r="G1335" s="187" t="n"/>
      <c r="J1335" s="186" t="n"/>
      <c r="O1335" s="187" t="n"/>
    </row>
    <row r="1336" ht="18.75" customHeight="1">
      <c r="B1336" s="186" t="n"/>
      <c r="G1336" s="187" t="n"/>
      <c r="J1336" s="186" t="n"/>
      <c r="O1336" s="187" t="n"/>
    </row>
    <row r="1337" ht="18.75" customHeight="1">
      <c r="B1337" s="188" t="n"/>
      <c r="C1337" s="189" t="n"/>
      <c r="D1337" s="189" t="n"/>
      <c r="E1337" s="189" t="n"/>
      <c r="F1337" s="189" t="n"/>
      <c r="G1337" s="190" t="n"/>
      <c r="J1337" s="188" t="n"/>
      <c r="K1337" s="189" t="n"/>
      <c r="L1337" s="189" t="n"/>
      <c r="M1337" s="189" t="n"/>
      <c r="N1337" s="189" t="n"/>
      <c r="O1337" s="190" t="n"/>
    </row>
    <row r="1338" ht="18.75" customHeight="1"/>
    <row r="1339" ht="18.75" customHeight="1">
      <c r="B1339" s="177" t="inlineStr">
        <is>
          <t>EFEITO</t>
        </is>
      </c>
      <c r="C1339" s="178" t="n"/>
      <c r="D1339" s="178" t="n"/>
      <c r="E1339" s="178" t="n"/>
      <c r="F1339" s="178" t="n"/>
      <c r="G1339" s="179" t="n"/>
      <c r="J1339" s="177" t="inlineStr">
        <is>
          <t>EFEITO</t>
        </is>
      </c>
      <c r="K1339" s="178" t="n"/>
      <c r="L1339" s="178" t="n"/>
      <c r="M1339" s="178" t="n"/>
      <c r="N1339" s="178" t="n"/>
      <c r="O1339" s="179" t="n"/>
    </row>
    <row r="1340" ht="18.75" customHeight="1">
      <c r="B1340" s="183" t="n"/>
      <c r="C1340" s="184" t="n"/>
      <c r="D1340" s="184" t="n"/>
      <c r="E1340" s="184" t="n"/>
      <c r="F1340" s="184" t="n"/>
      <c r="G1340" s="185" t="n"/>
      <c r="J1340" s="183" t="n"/>
      <c r="K1340" s="184" t="n"/>
      <c r="L1340" s="184" t="n"/>
      <c r="M1340" s="184" t="n"/>
      <c r="N1340" s="184" t="n"/>
      <c r="O1340" s="185" t="n"/>
    </row>
    <row r="1341" ht="18.75" customHeight="1">
      <c r="B1341" s="186" t="n"/>
      <c r="G1341" s="187" t="n"/>
      <c r="J1341" s="186" t="n"/>
      <c r="O1341" s="187" t="n"/>
    </row>
    <row r="1342" ht="18.75" customHeight="1">
      <c r="B1342" s="186" t="n"/>
      <c r="G1342" s="187" t="n"/>
      <c r="J1342" s="186" t="n"/>
      <c r="O1342" s="187" t="n"/>
    </row>
    <row r="1343" ht="18.75" customHeight="1">
      <c r="B1343" s="186" t="n"/>
      <c r="G1343" s="187" t="n"/>
      <c r="J1343" s="186" t="n"/>
      <c r="O1343" s="187" t="n"/>
    </row>
    <row r="1344" ht="18.75" customHeight="1">
      <c r="B1344" s="188" t="n"/>
      <c r="C1344" s="189" t="n"/>
      <c r="D1344" s="189" t="n"/>
      <c r="E1344" s="189" t="n"/>
      <c r="F1344" s="189" t="n"/>
      <c r="G1344" s="190" t="n"/>
      <c r="J1344" s="188" t="n"/>
      <c r="K1344" s="189" t="n"/>
      <c r="L1344" s="189" t="n"/>
      <c r="M1344" s="189" t="n"/>
      <c r="N1344" s="189" t="n"/>
      <c r="O1344" s="190" t="n"/>
    </row>
    <row r="1345" ht="18.75" customHeight="1"/>
    <row r="1346" ht="18.75" customHeight="1">
      <c r="B1346" s="175">
        <f>IF('DADOS_MELHORIAS'!$M$26="","","⚠ "&amp;'DADOS_MELHORIAS'!$M$26)</f>
        <v/>
      </c>
      <c r="J1346" s="175">
        <f>IF('DADOS_MELHORIAS'!$M$27="","","⚠ "&amp;'DADOS_MELHORIAS'!$M$27)</f>
        <v/>
      </c>
    </row>
    <row r="1347" ht="18.75" customHeight="1"/>
    <row r="1348" ht="18.75" customHeight="1"/>
    <row r="1349" ht="18.75" customHeight="1">
      <c r="B1349" s="176" t="inlineStr">
        <is>
          <t>MELHORIA · 27</t>
        </is>
      </c>
      <c r="J1349" s="176" t="inlineStr">
        <is>
          <t>MELHORIA · 28</t>
        </is>
      </c>
    </row>
    <row r="1350" ht="18.75" customHeight="1">
      <c r="B1350" s="177" t="inlineStr">
        <is>
          <t>TIPO</t>
        </is>
      </c>
      <c r="C1350" s="178" t="n"/>
      <c r="D1350" s="178" t="n"/>
      <c r="E1350" s="179" t="n"/>
      <c r="F1350" s="177" t="inlineStr">
        <is>
          <t>MESTRE VIU</t>
        </is>
      </c>
      <c r="G1350" s="179" t="n"/>
      <c r="J1350" s="177" t="inlineStr">
        <is>
          <t>TIPO</t>
        </is>
      </c>
      <c r="K1350" s="178" t="n"/>
      <c r="L1350" s="178" t="n"/>
      <c r="M1350" s="179" t="n"/>
      <c r="N1350" s="177" t="inlineStr">
        <is>
          <t>MESTRE VIU</t>
        </is>
      </c>
      <c r="O1350" s="179" t="n"/>
    </row>
    <row r="1351" ht="18.75" customHeight="1">
      <c r="B1351" s="181" t="inlineStr">
        <is>
          <t>Melhoria</t>
        </is>
      </c>
      <c r="C1351" s="178" t="n"/>
      <c r="D1351" s="178" t="n"/>
      <c r="E1351" s="179" t="n"/>
      <c r="F1351" s="180" t="b">
        <v>0</v>
      </c>
      <c r="G1351" s="179" t="n"/>
      <c r="J1351" s="181" t="inlineStr">
        <is>
          <t>Melhoria</t>
        </is>
      </c>
      <c r="K1351" s="178" t="n"/>
      <c r="L1351" s="178" t="n"/>
      <c r="M1351" s="179" t="n"/>
      <c r="N1351" s="180" t="b">
        <v>0</v>
      </c>
      <c r="O1351" s="179" t="n"/>
    </row>
    <row r="1352" ht="18.75" customHeight="1">
      <c r="B1352" s="177" t="inlineStr">
        <is>
          <t>NOME</t>
        </is>
      </c>
      <c r="C1352" s="178" t="n"/>
      <c r="D1352" s="178" t="n"/>
      <c r="E1352" s="178" t="n"/>
      <c r="F1352" s="178" t="n"/>
      <c r="G1352" s="179" t="n"/>
      <c r="J1352" s="177" t="inlineStr">
        <is>
          <t>NOME</t>
        </is>
      </c>
      <c r="K1352" s="178" t="n"/>
      <c r="L1352" s="178" t="n"/>
      <c r="M1352" s="178" t="n"/>
      <c r="N1352" s="178" t="n"/>
      <c r="O1352" s="179" t="n"/>
    </row>
    <row r="1353" ht="18.75" customHeight="1">
      <c r="B1353" s="181" t="n"/>
      <c r="C1353" s="178" t="n"/>
      <c r="D1353" s="178" t="n"/>
      <c r="E1353" s="178" t="n"/>
      <c r="F1353" s="178" t="n"/>
      <c r="G1353" s="179" t="n"/>
      <c r="J1353" s="181" t="n"/>
      <c r="K1353" s="178" t="n"/>
      <c r="L1353" s="178" t="n"/>
      <c r="M1353" s="178" t="n"/>
      <c r="N1353" s="178" t="n"/>
      <c r="O1353" s="179" t="n"/>
    </row>
    <row r="1354" ht="18.75" customHeight="1">
      <c r="B1354" s="177" t="inlineStr">
        <is>
          <t>BASE DO LIVRO</t>
        </is>
      </c>
      <c r="C1354" s="178" t="n"/>
      <c r="D1354" s="179" t="n"/>
      <c r="E1354" s="181" t="inlineStr">
        <is>
          <t>Nenhuma</t>
        </is>
      </c>
      <c r="F1354" s="178" t="n"/>
      <c r="G1354" s="179" t="n"/>
      <c r="J1354" s="177" t="inlineStr">
        <is>
          <t>BASE DO LIVRO</t>
        </is>
      </c>
      <c r="K1354" s="178" t="n"/>
      <c r="L1354" s="179" t="n"/>
      <c r="M1354" s="181" t="inlineStr">
        <is>
          <t>Nenhuma</t>
        </is>
      </c>
      <c r="N1354" s="178" t="n"/>
      <c r="O1354" s="179" t="n"/>
    </row>
    <row r="1355" ht="18.75" customHeight="1">
      <c r="B1355" s="177" t="inlineStr">
        <is>
          <t>FAMÍLIA</t>
        </is>
      </c>
      <c r="C1355" s="178" t="n"/>
      <c r="D1355" s="179" t="n"/>
      <c r="E1355" s="181" t="n"/>
      <c r="F1355" s="178" t="n"/>
      <c r="G1355" s="179" t="n"/>
      <c r="J1355" s="177" t="inlineStr">
        <is>
          <t>FAMÍLIA</t>
        </is>
      </c>
      <c r="K1355" s="178" t="n"/>
      <c r="L1355" s="179" t="n"/>
      <c r="M1355" s="181" t="n"/>
      <c r="N1355" s="178" t="n"/>
      <c r="O1355" s="179" t="n"/>
    </row>
    <row r="1356" ht="18.75" customHeight="1">
      <c r="B1356" s="177" t="inlineStr">
        <is>
          <t>PESO</t>
        </is>
      </c>
      <c r="C1356" s="178" t="n"/>
      <c r="D1356" s="179" t="n"/>
      <c r="E1356" s="181" t="n"/>
      <c r="F1356" s="178" t="n"/>
      <c r="G1356" s="179" t="n"/>
      <c r="J1356" s="177" t="inlineStr">
        <is>
          <t>PESO</t>
        </is>
      </c>
      <c r="K1356" s="178" t="n"/>
      <c r="L1356" s="179" t="n"/>
      <c r="M1356" s="181" t="n"/>
      <c r="N1356" s="178" t="n"/>
      <c r="O1356" s="179" t="n"/>
    </row>
    <row r="1357" ht="18.75" customHeight="1">
      <c r="B1357" s="177" t="inlineStr">
        <is>
          <t>EXIGE TR</t>
        </is>
      </c>
      <c r="C1357" s="178" t="n"/>
      <c r="D1357" s="179" t="n"/>
      <c r="E1357" s="181" t="n"/>
      <c r="F1357" s="178" t="n"/>
      <c r="G1357" s="179" t="n"/>
      <c r="J1357" s="177" t="inlineStr">
        <is>
          <t>EXIGE TR</t>
        </is>
      </c>
      <c r="K1357" s="178" t="n"/>
      <c r="L1357" s="179" t="n"/>
      <c r="M1357" s="181" t="n"/>
      <c r="N1357" s="178" t="n"/>
      <c r="O1357" s="179" t="n"/>
    </row>
    <row r="1358" ht="18.75" customHeight="1"/>
    <row r="1359" ht="18.75" customHeight="1">
      <c r="B1359" s="177" t="inlineStr">
        <is>
          <t>REQUISITOS E REPETIÇÃO</t>
        </is>
      </c>
      <c r="C1359" s="178" t="n"/>
      <c r="D1359" s="178" t="n"/>
      <c r="E1359" s="178" t="n"/>
      <c r="F1359" s="178" t="n"/>
      <c r="G1359" s="179" t="n"/>
      <c r="J1359" s="177" t="inlineStr">
        <is>
          <t>REQUISITOS E REPETIÇÃO</t>
        </is>
      </c>
      <c r="K1359" s="178" t="n"/>
      <c r="L1359" s="178" t="n"/>
      <c r="M1359" s="178" t="n"/>
      <c r="N1359" s="178" t="n"/>
      <c r="O1359" s="179" t="n"/>
    </row>
    <row r="1360" ht="18.75" customHeight="1">
      <c r="B1360" s="183" t="n"/>
      <c r="C1360" s="184" t="n"/>
      <c r="D1360" s="184" t="n"/>
      <c r="E1360" s="184" t="n"/>
      <c r="F1360" s="184" t="n"/>
      <c r="G1360" s="185" t="n"/>
      <c r="J1360" s="183" t="n"/>
      <c r="K1360" s="184" t="n"/>
      <c r="L1360" s="184" t="n"/>
      <c r="M1360" s="184" t="n"/>
      <c r="N1360" s="184" t="n"/>
      <c r="O1360" s="185" t="n"/>
    </row>
    <row r="1361" ht="18.75" customHeight="1">
      <c r="B1361" s="186" t="n"/>
      <c r="G1361" s="187" t="n"/>
      <c r="J1361" s="186" t="n"/>
      <c r="O1361" s="187" t="n"/>
    </row>
    <row r="1362" ht="18.75" customHeight="1">
      <c r="B1362" s="186" t="n"/>
      <c r="G1362" s="187" t="n"/>
      <c r="J1362" s="186" t="n"/>
      <c r="O1362" s="187" t="n"/>
    </row>
    <row r="1363" ht="18.75" customHeight="1">
      <c r="B1363" s="188" t="n"/>
      <c r="C1363" s="189" t="n"/>
      <c r="D1363" s="189" t="n"/>
      <c r="E1363" s="189" t="n"/>
      <c r="F1363" s="189" t="n"/>
      <c r="G1363" s="190" t="n"/>
      <c r="J1363" s="188" t="n"/>
      <c r="K1363" s="189" t="n"/>
      <c r="L1363" s="189" t="n"/>
      <c r="M1363" s="189" t="n"/>
      <c r="N1363" s="189" t="n"/>
      <c r="O1363" s="190" t="n"/>
    </row>
    <row r="1364" ht="18.75" customHeight="1"/>
    <row r="1365" ht="18.75" customHeight="1">
      <c r="B1365" s="177" t="inlineStr">
        <is>
          <t>EFEITO</t>
        </is>
      </c>
      <c r="C1365" s="178" t="n"/>
      <c r="D1365" s="178" t="n"/>
      <c r="E1365" s="178" t="n"/>
      <c r="F1365" s="178" t="n"/>
      <c r="G1365" s="179" t="n"/>
      <c r="J1365" s="177" t="inlineStr">
        <is>
          <t>EFEITO</t>
        </is>
      </c>
      <c r="K1365" s="178" t="n"/>
      <c r="L1365" s="178" t="n"/>
      <c r="M1365" s="178" t="n"/>
      <c r="N1365" s="178" t="n"/>
      <c r="O1365" s="179" t="n"/>
    </row>
    <row r="1366" ht="18.75" customHeight="1">
      <c r="B1366" s="183" t="n"/>
      <c r="C1366" s="184" t="n"/>
      <c r="D1366" s="184" t="n"/>
      <c r="E1366" s="184" t="n"/>
      <c r="F1366" s="184" t="n"/>
      <c r="G1366" s="185" t="n"/>
      <c r="J1366" s="183" t="n"/>
      <c r="K1366" s="184" t="n"/>
      <c r="L1366" s="184" t="n"/>
      <c r="M1366" s="184" t="n"/>
      <c r="N1366" s="184" t="n"/>
      <c r="O1366" s="185" t="n"/>
    </row>
    <row r="1367" ht="18.75" customHeight="1">
      <c r="B1367" s="186" t="n"/>
      <c r="G1367" s="187" t="n"/>
      <c r="J1367" s="186" t="n"/>
      <c r="O1367" s="187" t="n"/>
    </row>
    <row r="1368" ht="18.75" customHeight="1">
      <c r="B1368" s="186" t="n"/>
      <c r="G1368" s="187" t="n"/>
      <c r="J1368" s="186" t="n"/>
      <c r="O1368" s="187" t="n"/>
    </row>
    <row r="1369" ht="18.75" customHeight="1">
      <c r="B1369" s="186" t="n"/>
      <c r="G1369" s="187" t="n"/>
      <c r="J1369" s="186" t="n"/>
      <c r="O1369" s="187" t="n"/>
    </row>
    <row r="1370" ht="18.75" customHeight="1">
      <c r="B1370" s="188" t="n"/>
      <c r="C1370" s="189" t="n"/>
      <c r="D1370" s="189" t="n"/>
      <c r="E1370" s="189" t="n"/>
      <c r="F1370" s="189" t="n"/>
      <c r="G1370" s="190" t="n"/>
      <c r="J1370" s="188" t="n"/>
      <c r="K1370" s="189" t="n"/>
      <c r="L1370" s="189" t="n"/>
      <c r="M1370" s="189" t="n"/>
      <c r="N1370" s="189" t="n"/>
      <c r="O1370" s="190" t="n"/>
    </row>
    <row r="1371" ht="18.75" customHeight="1"/>
    <row r="1372" ht="18.75" customHeight="1">
      <c r="B1372" s="175">
        <f>IF('DADOS_MELHORIAS'!$M$28="","","⚠ "&amp;'DADOS_MELHORIAS'!$M$28)</f>
        <v/>
      </c>
      <c r="J1372" s="175">
        <f>IF('DADOS_MELHORIAS'!$M$29="","","⚠ "&amp;'DADOS_MELHORIAS'!$M$29)</f>
        <v/>
      </c>
    </row>
    <row r="1373" ht="18.75" customHeight="1"/>
    <row r="1374" ht="18.75" customHeight="1"/>
    <row r="1375" ht="18.75" customHeight="1">
      <c r="B1375" s="176" t="inlineStr">
        <is>
          <t>MELHORIA · 29</t>
        </is>
      </c>
      <c r="J1375" s="176" t="inlineStr">
        <is>
          <t>MELHORIA · 30</t>
        </is>
      </c>
    </row>
    <row r="1376" ht="18.75" customHeight="1">
      <c r="B1376" s="177" t="inlineStr">
        <is>
          <t>TIPO</t>
        </is>
      </c>
      <c r="C1376" s="178" t="n"/>
      <c r="D1376" s="178" t="n"/>
      <c r="E1376" s="179" t="n"/>
      <c r="F1376" s="177" t="inlineStr">
        <is>
          <t>MESTRE VIU</t>
        </is>
      </c>
      <c r="G1376" s="179" t="n"/>
      <c r="J1376" s="177" t="inlineStr">
        <is>
          <t>TIPO</t>
        </is>
      </c>
      <c r="K1376" s="178" t="n"/>
      <c r="L1376" s="178" t="n"/>
      <c r="M1376" s="179" t="n"/>
      <c r="N1376" s="177" t="inlineStr">
        <is>
          <t>MESTRE VIU</t>
        </is>
      </c>
      <c r="O1376" s="179" t="n"/>
    </row>
    <row r="1377" ht="18.75" customHeight="1">
      <c r="B1377" s="181" t="inlineStr">
        <is>
          <t>Melhoria</t>
        </is>
      </c>
      <c r="C1377" s="178" t="n"/>
      <c r="D1377" s="178" t="n"/>
      <c r="E1377" s="179" t="n"/>
      <c r="F1377" s="180" t="b">
        <v>0</v>
      </c>
      <c r="G1377" s="179" t="n"/>
      <c r="J1377" s="181" t="inlineStr">
        <is>
          <t>Melhoria</t>
        </is>
      </c>
      <c r="K1377" s="178" t="n"/>
      <c r="L1377" s="178" t="n"/>
      <c r="M1377" s="179" t="n"/>
      <c r="N1377" s="180" t="b">
        <v>0</v>
      </c>
      <c r="O1377" s="179" t="n"/>
    </row>
    <row r="1378" ht="18.75" customHeight="1">
      <c r="B1378" s="177" t="inlineStr">
        <is>
          <t>NOME</t>
        </is>
      </c>
      <c r="C1378" s="178" t="n"/>
      <c r="D1378" s="178" t="n"/>
      <c r="E1378" s="178" t="n"/>
      <c r="F1378" s="178" t="n"/>
      <c r="G1378" s="179" t="n"/>
      <c r="J1378" s="177" t="inlineStr">
        <is>
          <t>NOME</t>
        </is>
      </c>
      <c r="K1378" s="178" t="n"/>
      <c r="L1378" s="178" t="n"/>
      <c r="M1378" s="178" t="n"/>
      <c r="N1378" s="178" t="n"/>
      <c r="O1378" s="179" t="n"/>
    </row>
    <row r="1379" ht="18.75" customHeight="1">
      <c r="B1379" s="181" t="n"/>
      <c r="C1379" s="178" t="n"/>
      <c r="D1379" s="178" t="n"/>
      <c r="E1379" s="178" t="n"/>
      <c r="F1379" s="178" t="n"/>
      <c r="G1379" s="179" t="n"/>
      <c r="J1379" s="181" t="n"/>
      <c r="K1379" s="178" t="n"/>
      <c r="L1379" s="178" t="n"/>
      <c r="M1379" s="178" t="n"/>
      <c r="N1379" s="178" t="n"/>
      <c r="O1379" s="179" t="n"/>
    </row>
    <row r="1380" ht="18.75" customHeight="1">
      <c r="B1380" s="177" t="inlineStr">
        <is>
          <t>BASE DO LIVRO</t>
        </is>
      </c>
      <c r="C1380" s="178" t="n"/>
      <c r="D1380" s="179" t="n"/>
      <c r="E1380" s="181" t="inlineStr">
        <is>
          <t>Nenhuma</t>
        </is>
      </c>
      <c r="F1380" s="178" t="n"/>
      <c r="G1380" s="179" t="n"/>
      <c r="J1380" s="177" t="inlineStr">
        <is>
          <t>BASE DO LIVRO</t>
        </is>
      </c>
      <c r="K1380" s="178" t="n"/>
      <c r="L1380" s="179" t="n"/>
      <c r="M1380" s="181" t="inlineStr">
        <is>
          <t>Nenhuma</t>
        </is>
      </c>
      <c r="N1380" s="178" t="n"/>
      <c r="O1380" s="179" t="n"/>
    </row>
    <row r="1381" ht="18.75" customHeight="1">
      <c r="B1381" s="177" t="inlineStr">
        <is>
          <t>FAMÍLIA</t>
        </is>
      </c>
      <c r="C1381" s="178" t="n"/>
      <c r="D1381" s="179" t="n"/>
      <c r="E1381" s="181" t="n"/>
      <c r="F1381" s="178" t="n"/>
      <c r="G1381" s="179" t="n"/>
      <c r="J1381" s="177" t="inlineStr">
        <is>
          <t>FAMÍLIA</t>
        </is>
      </c>
      <c r="K1381" s="178" t="n"/>
      <c r="L1381" s="179" t="n"/>
      <c r="M1381" s="181" t="n"/>
      <c r="N1381" s="178" t="n"/>
      <c r="O1381" s="179" t="n"/>
    </row>
    <row r="1382" ht="18.75" customHeight="1">
      <c r="B1382" s="177" t="inlineStr">
        <is>
          <t>PESO</t>
        </is>
      </c>
      <c r="C1382" s="178" t="n"/>
      <c r="D1382" s="179" t="n"/>
      <c r="E1382" s="181" t="n"/>
      <c r="F1382" s="178" t="n"/>
      <c r="G1382" s="179" t="n"/>
      <c r="J1382" s="177" t="inlineStr">
        <is>
          <t>PESO</t>
        </is>
      </c>
      <c r="K1382" s="178" t="n"/>
      <c r="L1382" s="179" t="n"/>
      <c r="M1382" s="181" t="n"/>
      <c r="N1382" s="178" t="n"/>
      <c r="O1382" s="179" t="n"/>
    </row>
    <row r="1383" ht="18.75" customHeight="1">
      <c r="B1383" s="177" t="inlineStr">
        <is>
          <t>EXIGE TR</t>
        </is>
      </c>
      <c r="C1383" s="178" t="n"/>
      <c r="D1383" s="179" t="n"/>
      <c r="E1383" s="181" t="n"/>
      <c r="F1383" s="178" t="n"/>
      <c r="G1383" s="179" t="n"/>
      <c r="J1383" s="177" t="inlineStr">
        <is>
          <t>EXIGE TR</t>
        </is>
      </c>
      <c r="K1383" s="178" t="n"/>
      <c r="L1383" s="179" t="n"/>
      <c r="M1383" s="181" t="n"/>
      <c r="N1383" s="178" t="n"/>
      <c r="O1383" s="179" t="n"/>
    </row>
    <row r="1384" ht="18.75" customHeight="1"/>
    <row r="1385" ht="18.75" customHeight="1">
      <c r="B1385" s="177" t="inlineStr">
        <is>
          <t>REQUISITOS E REPETIÇÃO</t>
        </is>
      </c>
      <c r="C1385" s="178" t="n"/>
      <c r="D1385" s="178" t="n"/>
      <c r="E1385" s="178" t="n"/>
      <c r="F1385" s="178" t="n"/>
      <c r="G1385" s="179" t="n"/>
      <c r="J1385" s="177" t="inlineStr">
        <is>
          <t>REQUISITOS E REPETIÇÃO</t>
        </is>
      </c>
      <c r="K1385" s="178" t="n"/>
      <c r="L1385" s="178" t="n"/>
      <c r="M1385" s="178" t="n"/>
      <c r="N1385" s="178" t="n"/>
      <c r="O1385" s="179" t="n"/>
    </row>
    <row r="1386" ht="18.75" customHeight="1">
      <c r="B1386" s="183" t="n"/>
      <c r="C1386" s="184" t="n"/>
      <c r="D1386" s="184" t="n"/>
      <c r="E1386" s="184" t="n"/>
      <c r="F1386" s="184" t="n"/>
      <c r="G1386" s="185" t="n"/>
      <c r="J1386" s="183" t="n"/>
      <c r="K1386" s="184" t="n"/>
      <c r="L1386" s="184" t="n"/>
      <c r="M1386" s="184" t="n"/>
      <c r="N1386" s="184" t="n"/>
      <c r="O1386" s="185" t="n"/>
    </row>
    <row r="1387" ht="18.75" customHeight="1">
      <c r="B1387" s="186" t="n"/>
      <c r="G1387" s="187" t="n"/>
      <c r="J1387" s="186" t="n"/>
      <c r="O1387" s="187" t="n"/>
    </row>
    <row r="1388" ht="18.75" customHeight="1">
      <c r="B1388" s="186" t="n"/>
      <c r="G1388" s="187" t="n"/>
      <c r="J1388" s="186" t="n"/>
      <c r="O1388" s="187" t="n"/>
    </row>
    <row r="1389" ht="18.75" customHeight="1">
      <c r="B1389" s="188" t="n"/>
      <c r="C1389" s="189" t="n"/>
      <c r="D1389" s="189" t="n"/>
      <c r="E1389" s="189" t="n"/>
      <c r="F1389" s="189" t="n"/>
      <c r="G1389" s="190" t="n"/>
      <c r="J1389" s="188" t="n"/>
      <c r="K1389" s="189" t="n"/>
      <c r="L1389" s="189" t="n"/>
      <c r="M1389" s="189" t="n"/>
      <c r="N1389" s="189" t="n"/>
      <c r="O1389" s="190" t="n"/>
    </row>
    <row r="1390" ht="18.75" customHeight="1"/>
    <row r="1391" ht="18.75" customHeight="1">
      <c r="B1391" s="177" t="inlineStr">
        <is>
          <t>EFEITO</t>
        </is>
      </c>
      <c r="C1391" s="178" t="n"/>
      <c r="D1391" s="178" t="n"/>
      <c r="E1391" s="178" t="n"/>
      <c r="F1391" s="178" t="n"/>
      <c r="G1391" s="179" t="n"/>
      <c r="J1391" s="177" t="inlineStr">
        <is>
          <t>EFEITO</t>
        </is>
      </c>
      <c r="K1391" s="178" t="n"/>
      <c r="L1391" s="178" t="n"/>
      <c r="M1391" s="178" t="n"/>
      <c r="N1391" s="178" t="n"/>
      <c r="O1391" s="179" t="n"/>
    </row>
    <row r="1392" ht="18.75" customHeight="1">
      <c r="B1392" s="183" t="n"/>
      <c r="C1392" s="184" t="n"/>
      <c r="D1392" s="184" t="n"/>
      <c r="E1392" s="184" t="n"/>
      <c r="F1392" s="184" t="n"/>
      <c r="G1392" s="185" t="n"/>
      <c r="J1392" s="183" t="n"/>
      <c r="K1392" s="184" t="n"/>
      <c r="L1392" s="184" t="n"/>
      <c r="M1392" s="184" t="n"/>
      <c r="N1392" s="184" t="n"/>
      <c r="O1392" s="185" t="n"/>
    </row>
    <row r="1393" ht="18.75" customHeight="1">
      <c r="B1393" s="186" t="n"/>
      <c r="G1393" s="187" t="n"/>
      <c r="J1393" s="186" t="n"/>
      <c r="O1393" s="187" t="n"/>
    </row>
    <row r="1394" ht="18.75" customHeight="1">
      <c r="B1394" s="186" t="n"/>
      <c r="G1394" s="187" t="n"/>
      <c r="J1394" s="186" t="n"/>
      <c r="O1394" s="187" t="n"/>
    </row>
    <row r="1395" ht="18.75" customHeight="1">
      <c r="B1395" s="186" t="n"/>
      <c r="G1395" s="187" t="n"/>
      <c r="J1395" s="186" t="n"/>
      <c r="O1395" s="187" t="n"/>
    </row>
    <row r="1396" ht="18.75" customHeight="1">
      <c r="B1396" s="188" t="n"/>
      <c r="C1396" s="189" t="n"/>
      <c r="D1396" s="189" t="n"/>
      <c r="E1396" s="189" t="n"/>
      <c r="F1396" s="189" t="n"/>
      <c r="G1396" s="190" t="n"/>
      <c r="J1396" s="188" t="n"/>
      <c r="K1396" s="189" t="n"/>
      <c r="L1396" s="189" t="n"/>
      <c r="M1396" s="189" t="n"/>
      <c r="N1396" s="189" t="n"/>
      <c r="O1396" s="190" t="n"/>
    </row>
    <row r="1397" ht="18.75" customHeight="1"/>
    <row r="1398" ht="18.75" customHeight="1">
      <c r="B1398" s="175">
        <f>IF('DADOS_MELHORIAS'!$M$30="","","⚠ "&amp;'DADOS_MELHORIAS'!$M$30)</f>
        <v/>
      </c>
      <c r="J1398" s="175">
        <f>IF('DADOS_MELHORIAS'!$M$31="","","⚠ "&amp;'DADOS_MELHORIAS'!$M$31)</f>
        <v/>
      </c>
    </row>
    <row r="1399" ht="18.75" customHeight="1"/>
    <row r="1402" ht="18.75" customHeight="1">
      <c r="B1402" s="176" t="inlineStr">
        <is>
          <t>RESTRIÇÕES CUSTOM</t>
        </is>
      </c>
    </row>
    <row r="1403" ht="18.75" customHeight="1"/>
    <row r="1404" ht="18.75" customHeight="1">
      <c r="B1404" s="176" t="inlineStr">
        <is>
          <t>RESTRIÇÃO · 1</t>
        </is>
      </c>
      <c r="J1404" s="176" t="inlineStr">
        <is>
          <t>RESTRIÇÃO · 2</t>
        </is>
      </c>
    </row>
    <row r="1405" ht="18.75" customHeight="1">
      <c r="B1405" s="177" t="inlineStr">
        <is>
          <t>TIPO</t>
        </is>
      </c>
      <c r="C1405" s="178" t="n"/>
      <c r="D1405" s="178" t="n"/>
      <c r="E1405" s="179" t="n"/>
      <c r="F1405" s="177" t="inlineStr">
        <is>
          <t>MESTRE VIU</t>
        </is>
      </c>
      <c r="G1405" s="179" t="n"/>
      <c r="J1405" s="177" t="inlineStr">
        <is>
          <t>TIPO</t>
        </is>
      </c>
      <c r="K1405" s="178" t="n"/>
      <c r="L1405" s="178" t="n"/>
      <c r="M1405" s="179" t="n"/>
      <c r="N1405" s="177" t="inlineStr">
        <is>
          <t>MESTRE VIU</t>
        </is>
      </c>
      <c r="O1405" s="179" t="n"/>
    </row>
    <row r="1406" ht="18.75" customHeight="1">
      <c r="B1406" s="181" t="inlineStr">
        <is>
          <t>Restrição</t>
        </is>
      </c>
      <c r="C1406" s="178" t="n"/>
      <c r="D1406" s="178" t="n"/>
      <c r="E1406" s="179" t="n"/>
      <c r="F1406" s="180" t="b">
        <v>0</v>
      </c>
      <c r="G1406" s="179" t="n"/>
      <c r="J1406" s="181" t="inlineStr">
        <is>
          <t>Restrição</t>
        </is>
      </c>
      <c r="K1406" s="178" t="n"/>
      <c r="L1406" s="178" t="n"/>
      <c r="M1406" s="179" t="n"/>
      <c r="N1406" s="180" t="b">
        <v>0</v>
      </c>
      <c r="O1406" s="179" t="n"/>
    </row>
    <row r="1407" ht="18.75" customHeight="1">
      <c r="B1407" s="177" t="inlineStr">
        <is>
          <t>NOME</t>
        </is>
      </c>
      <c r="C1407" s="178" t="n"/>
      <c r="D1407" s="178" t="n"/>
      <c r="E1407" s="178" t="n"/>
      <c r="F1407" s="178" t="n"/>
      <c r="G1407" s="179" t="n"/>
      <c r="J1407" s="177" t="inlineStr">
        <is>
          <t>NOME</t>
        </is>
      </c>
      <c r="K1407" s="178" t="n"/>
      <c r="L1407" s="178" t="n"/>
      <c r="M1407" s="178" t="n"/>
      <c r="N1407" s="178" t="n"/>
      <c r="O1407" s="179" t="n"/>
    </row>
    <row r="1408" ht="18.75" customHeight="1">
      <c r="B1408" s="181" t="n"/>
      <c r="C1408" s="178" t="n"/>
      <c r="D1408" s="178" t="n"/>
      <c r="E1408" s="178" t="n"/>
      <c r="F1408" s="178" t="n"/>
      <c r="G1408" s="179" t="n"/>
      <c r="J1408" s="181" t="n"/>
      <c r="K1408" s="178" t="n"/>
      <c r="L1408" s="178" t="n"/>
      <c r="M1408" s="178" t="n"/>
      <c r="N1408" s="178" t="n"/>
      <c r="O1408" s="179" t="n"/>
    </row>
    <row r="1409" ht="18.75" customHeight="1">
      <c r="B1409" s="177" t="inlineStr">
        <is>
          <t>BASE DO LIVRO</t>
        </is>
      </c>
      <c r="C1409" s="178" t="n"/>
      <c r="D1409" s="179" t="n"/>
      <c r="E1409" s="181" t="inlineStr">
        <is>
          <t>Nenhuma</t>
        </is>
      </c>
      <c r="F1409" s="178" t="n"/>
      <c r="G1409" s="179" t="n"/>
      <c r="J1409" s="177" t="inlineStr">
        <is>
          <t>BASE DO LIVRO</t>
        </is>
      </c>
      <c r="K1409" s="178" t="n"/>
      <c r="L1409" s="179" t="n"/>
      <c r="M1409" s="181" t="inlineStr">
        <is>
          <t>Nenhuma</t>
        </is>
      </c>
      <c r="N1409" s="178" t="n"/>
      <c r="O1409" s="179" t="n"/>
    </row>
    <row r="1410" ht="18.75" customHeight="1">
      <c r="B1410" s="177" t="inlineStr">
        <is>
          <t>DEVOLUÇÃO</t>
        </is>
      </c>
      <c r="C1410" s="178" t="n"/>
      <c r="D1410" s="179" t="n"/>
      <c r="E1410" s="181" t="n"/>
      <c r="F1410" s="178" t="n"/>
      <c r="G1410" s="179" t="n"/>
      <c r="J1410" s="177" t="inlineStr">
        <is>
          <t>DEVOLUÇÃO</t>
        </is>
      </c>
      <c r="K1410" s="178" t="n"/>
      <c r="L1410" s="179" t="n"/>
      <c r="M1410" s="181" t="n"/>
      <c r="N1410" s="178" t="n"/>
      <c r="O1410" s="179" t="n"/>
    </row>
    <row r="1411" ht="18.75" customHeight="1">
      <c r="B1411" s="177" t="inlineStr">
        <is>
          <t>FREQUÊNCIA</t>
        </is>
      </c>
      <c r="C1411" s="178" t="n"/>
      <c r="D1411" s="179" t="n"/>
      <c r="E1411" s="181" t="n"/>
      <c r="F1411" s="178" t="n"/>
      <c r="G1411" s="179" t="n"/>
      <c r="J1411" s="177" t="inlineStr">
        <is>
          <t>FREQUÊNCIA</t>
        </is>
      </c>
      <c r="K1411" s="178" t="n"/>
      <c r="L1411" s="179" t="n"/>
      <c r="M1411" s="181" t="n"/>
      <c r="N1411" s="178" t="n"/>
      <c r="O1411" s="179" t="n"/>
    </row>
    <row r="1412" ht="18.75" customHeight="1"/>
    <row r="1413" ht="18.75" customHeight="1">
      <c r="B1413" s="177" t="inlineStr">
        <is>
          <t>EFEITO E REQUISITOS</t>
        </is>
      </c>
      <c r="C1413" s="178" t="n"/>
      <c r="D1413" s="178" t="n"/>
      <c r="E1413" s="178" t="n"/>
      <c r="F1413" s="178" t="n"/>
      <c r="G1413" s="179" t="n"/>
      <c r="J1413" s="177" t="inlineStr">
        <is>
          <t>EFEITO E REQUISITOS</t>
        </is>
      </c>
      <c r="K1413" s="178" t="n"/>
      <c r="L1413" s="178" t="n"/>
      <c r="M1413" s="178" t="n"/>
      <c r="N1413" s="178" t="n"/>
      <c r="O1413" s="179" t="n"/>
    </row>
    <row r="1414" ht="18.75" customHeight="1">
      <c r="B1414" s="183" t="n"/>
      <c r="C1414" s="184" t="n"/>
      <c r="D1414" s="184" t="n"/>
      <c r="E1414" s="184" t="n"/>
      <c r="F1414" s="184" t="n"/>
      <c r="G1414" s="185" t="n"/>
      <c r="J1414" s="183" t="n"/>
      <c r="K1414" s="184" t="n"/>
      <c r="L1414" s="184" t="n"/>
      <c r="M1414" s="184" t="n"/>
      <c r="N1414" s="184" t="n"/>
      <c r="O1414" s="185" t="n"/>
    </row>
    <row r="1415" ht="18.75" customHeight="1">
      <c r="B1415" s="186" t="n"/>
      <c r="G1415" s="187" t="n"/>
      <c r="J1415" s="186" t="n"/>
      <c r="O1415" s="187" t="n"/>
    </row>
    <row r="1416" ht="18.75" customHeight="1">
      <c r="B1416" s="186" t="n"/>
      <c r="G1416" s="187" t="n"/>
      <c r="J1416" s="186" t="n"/>
      <c r="O1416" s="187" t="n"/>
    </row>
    <row r="1417" ht="18.75" customHeight="1">
      <c r="B1417" s="186" t="n"/>
      <c r="G1417" s="187" t="n"/>
      <c r="J1417" s="186" t="n"/>
      <c r="O1417" s="187" t="n"/>
    </row>
    <row r="1418" ht="18.75" customHeight="1">
      <c r="B1418" s="186" t="n"/>
      <c r="G1418" s="187" t="n"/>
      <c r="J1418" s="186" t="n"/>
      <c r="O1418" s="187" t="n"/>
    </row>
    <row r="1419" ht="18.75" customHeight="1">
      <c r="B1419" s="186" t="n"/>
      <c r="G1419" s="187" t="n"/>
      <c r="J1419" s="186" t="n"/>
      <c r="O1419" s="187" t="n"/>
    </row>
    <row r="1420" ht="18.75" customHeight="1">
      <c r="B1420" s="188" t="n"/>
      <c r="C1420" s="189" t="n"/>
      <c r="D1420" s="189" t="n"/>
      <c r="E1420" s="189" t="n"/>
      <c r="F1420" s="189" t="n"/>
      <c r="G1420" s="190" t="n"/>
      <c r="J1420" s="188" t="n"/>
      <c r="K1420" s="189" t="n"/>
      <c r="L1420" s="189" t="n"/>
      <c r="M1420" s="189" t="n"/>
      <c r="N1420" s="189" t="n"/>
      <c r="O1420" s="190" t="n"/>
    </row>
    <row r="1421" ht="18.75" customHeight="1"/>
    <row r="1422" ht="18.75" customHeight="1">
      <c r="B1422" s="175">
        <f>IF('DADOS_RESTRICOES'!$K$2="","","⚠ "&amp;'DADOS_RESTRICOES'!$K$2)</f>
        <v/>
      </c>
      <c r="J1422" s="175">
        <f>IF('DADOS_RESTRICOES'!$K$3="","","⚠ "&amp;'DADOS_RESTRICOES'!$K$3)</f>
        <v/>
      </c>
    </row>
    <row r="1423" ht="18.75" customHeight="1"/>
    <row r="1424" ht="18.75" customHeight="1"/>
    <row r="1425" ht="18.75" customHeight="1"/>
    <row r="1426" ht="18.75" customHeight="1">
      <c r="B1426" s="176" t="inlineStr">
        <is>
          <t>RESTRIÇÃO · 3</t>
        </is>
      </c>
      <c r="J1426" s="176" t="inlineStr">
        <is>
          <t>RESTRIÇÃO · 4</t>
        </is>
      </c>
    </row>
    <row r="1427" ht="18.75" customHeight="1">
      <c r="B1427" s="177" t="inlineStr">
        <is>
          <t>TIPO</t>
        </is>
      </c>
      <c r="C1427" s="178" t="n"/>
      <c r="D1427" s="178" t="n"/>
      <c r="E1427" s="179" t="n"/>
      <c r="F1427" s="177" t="inlineStr">
        <is>
          <t>MESTRE VIU</t>
        </is>
      </c>
      <c r="G1427" s="179" t="n"/>
      <c r="J1427" s="177" t="inlineStr">
        <is>
          <t>TIPO</t>
        </is>
      </c>
      <c r="K1427" s="178" t="n"/>
      <c r="L1427" s="178" t="n"/>
      <c r="M1427" s="179" t="n"/>
      <c r="N1427" s="177" t="inlineStr">
        <is>
          <t>MESTRE VIU</t>
        </is>
      </c>
      <c r="O1427" s="179" t="n"/>
    </row>
    <row r="1428" ht="18.75" customHeight="1">
      <c r="B1428" s="181" t="inlineStr">
        <is>
          <t>Restrição</t>
        </is>
      </c>
      <c r="C1428" s="178" t="n"/>
      <c r="D1428" s="178" t="n"/>
      <c r="E1428" s="179" t="n"/>
      <c r="F1428" s="180" t="b">
        <v>0</v>
      </c>
      <c r="G1428" s="179" t="n"/>
      <c r="J1428" s="181" t="inlineStr">
        <is>
          <t>Restrição</t>
        </is>
      </c>
      <c r="K1428" s="178" t="n"/>
      <c r="L1428" s="178" t="n"/>
      <c r="M1428" s="179" t="n"/>
      <c r="N1428" s="180" t="b">
        <v>0</v>
      </c>
      <c r="O1428" s="179" t="n"/>
    </row>
    <row r="1429" ht="18.75" customHeight="1">
      <c r="B1429" s="177" t="inlineStr">
        <is>
          <t>NOME</t>
        </is>
      </c>
      <c r="C1429" s="178" t="n"/>
      <c r="D1429" s="178" t="n"/>
      <c r="E1429" s="178" t="n"/>
      <c r="F1429" s="178" t="n"/>
      <c r="G1429" s="179" t="n"/>
      <c r="J1429" s="177" t="inlineStr">
        <is>
          <t>NOME</t>
        </is>
      </c>
      <c r="K1429" s="178" t="n"/>
      <c r="L1429" s="178" t="n"/>
      <c r="M1429" s="178" t="n"/>
      <c r="N1429" s="178" t="n"/>
      <c r="O1429" s="179" t="n"/>
    </row>
    <row r="1430" ht="18.75" customHeight="1">
      <c r="B1430" s="181" t="n"/>
      <c r="C1430" s="178" t="n"/>
      <c r="D1430" s="178" t="n"/>
      <c r="E1430" s="178" t="n"/>
      <c r="F1430" s="178" t="n"/>
      <c r="G1430" s="179" t="n"/>
      <c r="J1430" s="181" t="n"/>
      <c r="K1430" s="178" t="n"/>
      <c r="L1430" s="178" t="n"/>
      <c r="M1430" s="178" t="n"/>
      <c r="N1430" s="178" t="n"/>
      <c r="O1430" s="179" t="n"/>
    </row>
    <row r="1431" ht="18.75" customHeight="1">
      <c r="B1431" s="177" t="inlineStr">
        <is>
          <t>BASE DO LIVRO</t>
        </is>
      </c>
      <c r="C1431" s="178" t="n"/>
      <c r="D1431" s="179" t="n"/>
      <c r="E1431" s="181" t="inlineStr">
        <is>
          <t>Nenhuma</t>
        </is>
      </c>
      <c r="F1431" s="178" t="n"/>
      <c r="G1431" s="179" t="n"/>
      <c r="J1431" s="177" t="inlineStr">
        <is>
          <t>BASE DO LIVRO</t>
        </is>
      </c>
      <c r="K1431" s="178" t="n"/>
      <c r="L1431" s="179" t="n"/>
      <c r="M1431" s="181" t="inlineStr">
        <is>
          <t>Nenhuma</t>
        </is>
      </c>
      <c r="N1431" s="178" t="n"/>
      <c r="O1431" s="179" t="n"/>
    </row>
    <row r="1432" ht="18.75" customHeight="1">
      <c r="B1432" s="177" t="inlineStr">
        <is>
          <t>DEVOLUÇÃO</t>
        </is>
      </c>
      <c r="C1432" s="178" t="n"/>
      <c r="D1432" s="179" t="n"/>
      <c r="E1432" s="181" t="n"/>
      <c r="F1432" s="178" t="n"/>
      <c r="G1432" s="179" t="n"/>
      <c r="J1432" s="177" t="inlineStr">
        <is>
          <t>DEVOLUÇÃO</t>
        </is>
      </c>
      <c r="K1432" s="178" t="n"/>
      <c r="L1432" s="179" t="n"/>
      <c r="M1432" s="181" t="n"/>
      <c r="N1432" s="178" t="n"/>
      <c r="O1432" s="179" t="n"/>
    </row>
    <row r="1433" ht="18.75" customHeight="1">
      <c r="B1433" s="177" t="inlineStr">
        <is>
          <t>FREQUÊNCIA</t>
        </is>
      </c>
      <c r="C1433" s="178" t="n"/>
      <c r="D1433" s="179" t="n"/>
      <c r="E1433" s="181" t="n"/>
      <c r="F1433" s="178" t="n"/>
      <c r="G1433" s="179" t="n"/>
      <c r="J1433" s="177" t="inlineStr">
        <is>
          <t>FREQUÊNCIA</t>
        </is>
      </c>
      <c r="K1433" s="178" t="n"/>
      <c r="L1433" s="179" t="n"/>
      <c r="M1433" s="181" t="n"/>
      <c r="N1433" s="178" t="n"/>
      <c r="O1433" s="179" t="n"/>
    </row>
    <row r="1434" ht="18.75" customHeight="1"/>
    <row r="1435" ht="18.75" customHeight="1">
      <c r="B1435" s="177" t="inlineStr">
        <is>
          <t>EFEITO E REQUISITOS</t>
        </is>
      </c>
      <c r="C1435" s="178" t="n"/>
      <c r="D1435" s="178" t="n"/>
      <c r="E1435" s="178" t="n"/>
      <c r="F1435" s="178" t="n"/>
      <c r="G1435" s="179" t="n"/>
      <c r="J1435" s="177" t="inlineStr">
        <is>
          <t>EFEITO E REQUISITOS</t>
        </is>
      </c>
      <c r="K1435" s="178" t="n"/>
      <c r="L1435" s="178" t="n"/>
      <c r="M1435" s="178" t="n"/>
      <c r="N1435" s="178" t="n"/>
      <c r="O1435" s="179" t="n"/>
    </row>
    <row r="1436" ht="18.75" customHeight="1">
      <c r="B1436" s="183" t="n"/>
      <c r="C1436" s="184" t="n"/>
      <c r="D1436" s="184" t="n"/>
      <c r="E1436" s="184" t="n"/>
      <c r="F1436" s="184" t="n"/>
      <c r="G1436" s="185" t="n"/>
      <c r="J1436" s="183" t="n"/>
      <c r="K1436" s="184" t="n"/>
      <c r="L1436" s="184" t="n"/>
      <c r="M1436" s="184" t="n"/>
      <c r="N1436" s="184" t="n"/>
      <c r="O1436" s="185" t="n"/>
    </row>
    <row r="1437" ht="18.75" customHeight="1">
      <c r="B1437" s="186" t="n"/>
      <c r="G1437" s="187" t="n"/>
      <c r="J1437" s="186" t="n"/>
      <c r="O1437" s="187" t="n"/>
    </row>
    <row r="1438" ht="18.75" customHeight="1">
      <c r="B1438" s="186" t="n"/>
      <c r="G1438" s="187" t="n"/>
      <c r="J1438" s="186" t="n"/>
      <c r="O1438" s="187" t="n"/>
    </row>
    <row r="1439" ht="18.75" customHeight="1">
      <c r="B1439" s="186" t="n"/>
      <c r="G1439" s="187" t="n"/>
      <c r="J1439" s="186" t="n"/>
      <c r="O1439" s="187" t="n"/>
    </row>
    <row r="1440" ht="18.75" customHeight="1">
      <c r="B1440" s="186" t="n"/>
      <c r="G1440" s="187" t="n"/>
      <c r="J1440" s="186" t="n"/>
      <c r="O1440" s="187" t="n"/>
    </row>
    <row r="1441" ht="18.75" customHeight="1">
      <c r="B1441" s="186" t="n"/>
      <c r="G1441" s="187" t="n"/>
      <c r="J1441" s="186" t="n"/>
      <c r="O1441" s="187" t="n"/>
    </row>
    <row r="1442" ht="18.75" customHeight="1">
      <c r="B1442" s="188" t="n"/>
      <c r="C1442" s="189" t="n"/>
      <c r="D1442" s="189" t="n"/>
      <c r="E1442" s="189" t="n"/>
      <c r="F1442" s="189" t="n"/>
      <c r="G1442" s="190" t="n"/>
      <c r="J1442" s="188" t="n"/>
      <c r="K1442" s="189" t="n"/>
      <c r="L1442" s="189" t="n"/>
      <c r="M1442" s="189" t="n"/>
      <c r="N1442" s="189" t="n"/>
      <c r="O1442" s="190" t="n"/>
    </row>
    <row r="1443" ht="18.75" customHeight="1"/>
    <row r="1444" ht="18.75" customHeight="1">
      <c r="B1444" s="175">
        <f>IF('DADOS_RESTRICOES'!$K$4="","","⚠ "&amp;'DADOS_RESTRICOES'!$K$4)</f>
        <v/>
      </c>
      <c r="J1444" s="175">
        <f>IF('DADOS_RESTRICOES'!$K$5="","","⚠ "&amp;'DADOS_RESTRICOES'!$K$5)</f>
        <v/>
      </c>
    </row>
    <row r="1445" ht="18.75" customHeight="1"/>
    <row r="1446" ht="18.75" customHeight="1"/>
    <row r="1447" ht="18.75" customHeight="1"/>
    <row r="1448" ht="18.75" customHeight="1">
      <c r="B1448" s="176" t="inlineStr">
        <is>
          <t>RESTRIÇÃO · 5</t>
        </is>
      </c>
      <c r="J1448" s="176" t="inlineStr">
        <is>
          <t>RESTRIÇÃO · 6</t>
        </is>
      </c>
    </row>
    <row r="1449" ht="18.75" customHeight="1">
      <c r="B1449" s="177" t="inlineStr">
        <is>
          <t>TIPO</t>
        </is>
      </c>
      <c r="C1449" s="178" t="n"/>
      <c r="D1449" s="178" t="n"/>
      <c r="E1449" s="179" t="n"/>
      <c r="F1449" s="177" t="inlineStr">
        <is>
          <t>MESTRE VIU</t>
        </is>
      </c>
      <c r="G1449" s="179" t="n"/>
      <c r="J1449" s="177" t="inlineStr">
        <is>
          <t>TIPO</t>
        </is>
      </c>
      <c r="K1449" s="178" t="n"/>
      <c r="L1449" s="178" t="n"/>
      <c r="M1449" s="179" t="n"/>
      <c r="N1449" s="177" t="inlineStr">
        <is>
          <t>MESTRE VIU</t>
        </is>
      </c>
      <c r="O1449" s="179" t="n"/>
    </row>
    <row r="1450" ht="18.75" customHeight="1">
      <c r="B1450" s="181" t="inlineStr">
        <is>
          <t>Restrição</t>
        </is>
      </c>
      <c r="C1450" s="178" t="n"/>
      <c r="D1450" s="178" t="n"/>
      <c r="E1450" s="179" t="n"/>
      <c r="F1450" s="180" t="b">
        <v>0</v>
      </c>
      <c r="G1450" s="179" t="n"/>
      <c r="J1450" s="181" t="inlineStr">
        <is>
          <t>Restrição</t>
        </is>
      </c>
      <c r="K1450" s="178" t="n"/>
      <c r="L1450" s="178" t="n"/>
      <c r="M1450" s="179" t="n"/>
      <c r="N1450" s="180" t="b">
        <v>0</v>
      </c>
      <c r="O1450" s="179" t="n"/>
    </row>
    <row r="1451" ht="18.75" customHeight="1">
      <c r="B1451" s="177" t="inlineStr">
        <is>
          <t>NOME</t>
        </is>
      </c>
      <c r="C1451" s="178" t="n"/>
      <c r="D1451" s="178" t="n"/>
      <c r="E1451" s="178" t="n"/>
      <c r="F1451" s="178" t="n"/>
      <c r="G1451" s="179" t="n"/>
      <c r="J1451" s="177" t="inlineStr">
        <is>
          <t>NOME</t>
        </is>
      </c>
      <c r="K1451" s="178" t="n"/>
      <c r="L1451" s="178" t="n"/>
      <c r="M1451" s="178" t="n"/>
      <c r="N1451" s="178" t="n"/>
      <c r="O1451" s="179" t="n"/>
    </row>
    <row r="1452" ht="18.75" customHeight="1">
      <c r="B1452" s="181" t="n"/>
      <c r="C1452" s="178" t="n"/>
      <c r="D1452" s="178" t="n"/>
      <c r="E1452" s="178" t="n"/>
      <c r="F1452" s="178" t="n"/>
      <c r="G1452" s="179" t="n"/>
      <c r="J1452" s="181" t="n"/>
      <c r="K1452" s="178" t="n"/>
      <c r="L1452" s="178" t="n"/>
      <c r="M1452" s="178" t="n"/>
      <c r="N1452" s="178" t="n"/>
      <c r="O1452" s="179" t="n"/>
    </row>
    <row r="1453" ht="18.75" customHeight="1">
      <c r="B1453" s="177" t="inlineStr">
        <is>
          <t>BASE DO LIVRO</t>
        </is>
      </c>
      <c r="C1453" s="178" t="n"/>
      <c r="D1453" s="179" t="n"/>
      <c r="E1453" s="181" t="inlineStr">
        <is>
          <t>Nenhuma</t>
        </is>
      </c>
      <c r="F1453" s="178" t="n"/>
      <c r="G1453" s="179" t="n"/>
      <c r="J1453" s="177" t="inlineStr">
        <is>
          <t>BASE DO LIVRO</t>
        </is>
      </c>
      <c r="K1453" s="178" t="n"/>
      <c r="L1453" s="179" t="n"/>
      <c r="M1453" s="181" t="inlineStr">
        <is>
          <t>Nenhuma</t>
        </is>
      </c>
      <c r="N1453" s="178" t="n"/>
      <c r="O1453" s="179" t="n"/>
    </row>
    <row r="1454" ht="18.75" customHeight="1">
      <c r="B1454" s="177" t="inlineStr">
        <is>
          <t>DEVOLUÇÃO</t>
        </is>
      </c>
      <c r="C1454" s="178" t="n"/>
      <c r="D1454" s="179" t="n"/>
      <c r="E1454" s="181" t="n"/>
      <c r="F1454" s="178" t="n"/>
      <c r="G1454" s="179" t="n"/>
      <c r="J1454" s="177" t="inlineStr">
        <is>
          <t>DEVOLUÇÃO</t>
        </is>
      </c>
      <c r="K1454" s="178" t="n"/>
      <c r="L1454" s="179" t="n"/>
      <c r="M1454" s="181" t="n"/>
      <c r="N1454" s="178" t="n"/>
      <c r="O1454" s="179" t="n"/>
    </row>
    <row r="1455" ht="18.75" customHeight="1">
      <c r="B1455" s="177" t="inlineStr">
        <is>
          <t>FREQUÊNCIA</t>
        </is>
      </c>
      <c r="C1455" s="178" t="n"/>
      <c r="D1455" s="179" t="n"/>
      <c r="E1455" s="181" t="n"/>
      <c r="F1455" s="178" t="n"/>
      <c r="G1455" s="179" t="n"/>
      <c r="J1455" s="177" t="inlineStr">
        <is>
          <t>FREQUÊNCIA</t>
        </is>
      </c>
      <c r="K1455" s="178" t="n"/>
      <c r="L1455" s="179" t="n"/>
      <c r="M1455" s="181" t="n"/>
      <c r="N1455" s="178" t="n"/>
      <c r="O1455" s="179" t="n"/>
    </row>
    <row r="1456" ht="18.75" customHeight="1"/>
    <row r="1457" ht="18.75" customHeight="1">
      <c r="B1457" s="177" t="inlineStr">
        <is>
          <t>EFEITO E REQUISITOS</t>
        </is>
      </c>
      <c r="C1457" s="178" t="n"/>
      <c r="D1457" s="178" t="n"/>
      <c r="E1457" s="178" t="n"/>
      <c r="F1457" s="178" t="n"/>
      <c r="G1457" s="179" t="n"/>
      <c r="J1457" s="177" t="inlineStr">
        <is>
          <t>EFEITO E REQUISITOS</t>
        </is>
      </c>
      <c r="K1457" s="178" t="n"/>
      <c r="L1457" s="178" t="n"/>
      <c r="M1457" s="178" t="n"/>
      <c r="N1457" s="178" t="n"/>
      <c r="O1457" s="179" t="n"/>
    </row>
    <row r="1458" ht="18.75" customHeight="1">
      <c r="B1458" s="183" t="n"/>
      <c r="C1458" s="184" t="n"/>
      <c r="D1458" s="184" t="n"/>
      <c r="E1458" s="184" t="n"/>
      <c r="F1458" s="184" t="n"/>
      <c r="G1458" s="185" t="n"/>
      <c r="J1458" s="183" t="n"/>
      <c r="K1458" s="184" t="n"/>
      <c r="L1458" s="184" t="n"/>
      <c r="M1458" s="184" t="n"/>
      <c r="N1458" s="184" t="n"/>
      <c r="O1458" s="185" t="n"/>
    </row>
    <row r="1459" ht="18.75" customHeight="1">
      <c r="B1459" s="186" t="n"/>
      <c r="G1459" s="187" t="n"/>
      <c r="J1459" s="186" t="n"/>
      <c r="O1459" s="187" t="n"/>
    </row>
    <row r="1460" ht="18.75" customHeight="1">
      <c r="B1460" s="186" t="n"/>
      <c r="G1460" s="187" t="n"/>
      <c r="J1460" s="186" t="n"/>
      <c r="O1460" s="187" t="n"/>
    </row>
    <row r="1461" ht="18.75" customHeight="1">
      <c r="B1461" s="186" t="n"/>
      <c r="G1461" s="187" t="n"/>
      <c r="J1461" s="186" t="n"/>
      <c r="O1461" s="187" t="n"/>
    </row>
    <row r="1462" ht="18.75" customHeight="1">
      <c r="B1462" s="186" t="n"/>
      <c r="G1462" s="187" t="n"/>
      <c r="J1462" s="186" t="n"/>
      <c r="O1462" s="187" t="n"/>
    </row>
    <row r="1463" ht="18.75" customHeight="1">
      <c r="B1463" s="186" t="n"/>
      <c r="G1463" s="187" t="n"/>
      <c r="J1463" s="186" t="n"/>
      <c r="O1463" s="187" t="n"/>
    </row>
    <row r="1464" ht="18.75" customHeight="1">
      <c r="B1464" s="188" t="n"/>
      <c r="C1464" s="189" t="n"/>
      <c r="D1464" s="189" t="n"/>
      <c r="E1464" s="189" t="n"/>
      <c r="F1464" s="189" t="n"/>
      <c r="G1464" s="190" t="n"/>
      <c r="J1464" s="188" t="n"/>
      <c r="K1464" s="189" t="n"/>
      <c r="L1464" s="189" t="n"/>
      <c r="M1464" s="189" t="n"/>
      <c r="N1464" s="189" t="n"/>
      <c r="O1464" s="190" t="n"/>
    </row>
    <row r="1465" ht="18.75" customHeight="1"/>
    <row r="1466" ht="18.75" customHeight="1">
      <c r="B1466" s="175">
        <f>IF('DADOS_RESTRICOES'!$K$6="","","⚠ "&amp;'DADOS_RESTRICOES'!$K$6)</f>
        <v/>
      </c>
      <c r="J1466" s="175">
        <f>IF('DADOS_RESTRICOES'!$K$7="","","⚠ "&amp;'DADOS_RESTRICOES'!$K$7)</f>
        <v/>
      </c>
    </row>
    <row r="1467" ht="18.75" customHeight="1"/>
    <row r="1468" ht="18.75" customHeight="1"/>
    <row r="1469" ht="18.75" customHeight="1"/>
    <row r="1470" ht="18.75" customHeight="1">
      <c r="B1470" s="176" t="inlineStr">
        <is>
          <t>RESTRIÇÃO · 7</t>
        </is>
      </c>
      <c r="J1470" s="176" t="inlineStr">
        <is>
          <t>RESTRIÇÃO · 8</t>
        </is>
      </c>
    </row>
    <row r="1471" ht="18.75" customHeight="1">
      <c r="B1471" s="177" t="inlineStr">
        <is>
          <t>TIPO</t>
        </is>
      </c>
      <c r="C1471" s="178" t="n"/>
      <c r="D1471" s="178" t="n"/>
      <c r="E1471" s="179" t="n"/>
      <c r="F1471" s="177" t="inlineStr">
        <is>
          <t>MESTRE VIU</t>
        </is>
      </c>
      <c r="G1471" s="179" t="n"/>
      <c r="J1471" s="177" t="inlineStr">
        <is>
          <t>TIPO</t>
        </is>
      </c>
      <c r="K1471" s="178" t="n"/>
      <c r="L1471" s="178" t="n"/>
      <c r="M1471" s="179" t="n"/>
      <c r="N1471" s="177" t="inlineStr">
        <is>
          <t>MESTRE VIU</t>
        </is>
      </c>
      <c r="O1471" s="179" t="n"/>
    </row>
    <row r="1472" ht="18.75" customHeight="1">
      <c r="B1472" s="181" t="inlineStr">
        <is>
          <t>Restrição</t>
        </is>
      </c>
      <c r="C1472" s="178" t="n"/>
      <c r="D1472" s="178" t="n"/>
      <c r="E1472" s="179" t="n"/>
      <c r="F1472" s="180" t="b">
        <v>0</v>
      </c>
      <c r="G1472" s="179" t="n"/>
      <c r="J1472" s="181" t="inlineStr">
        <is>
          <t>Restrição</t>
        </is>
      </c>
      <c r="K1472" s="178" t="n"/>
      <c r="L1472" s="178" t="n"/>
      <c r="M1472" s="179" t="n"/>
      <c r="N1472" s="180" t="b">
        <v>0</v>
      </c>
      <c r="O1472" s="179" t="n"/>
    </row>
    <row r="1473" ht="18.75" customHeight="1">
      <c r="B1473" s="177" t="inlineStr">
        <is>
          <t>NOME</t>
        </is>
      </c>
      <c r="C1473" s="178" t="n"/>
      <c r="D1473" s="178" t="n"/>
      <c r="E1473" s="178" t="n"/>
      <c r="F1473" s="178" t="n"/>
      <c r="G1473" s="179" t="n"/>
      <c r="J1473" s="177" t="inlineStr">
        <is>
          <t>NOME</t>
        </is>
      </c>
      <c r="K1473" s="178" t="n"/>
      <c r="L1473" s="178" t="n"/>
      <c r="M1473" s="178" t="n"/>
      <c r="N1473" s="178" t="n"/>
      <c r="O1473" s="179" t="n"/>
    </row>
    <row r="1474" ht="18.75" customHeight="1">
      <c r="B1474" s="181" t="n"/>
      <c r="C1474" s="178" t="n"/>
      <c r="D1474" s="178" t="n"/>
      <c r="E1474" s="178" t="n"/>
      <c r="F1474" s="178" t="n"/>
      <c r="G1474" s="179" t="n"/>
      <c r="J1474" s="181" t="n"/>
      <c r="K1474" s="178" t="n"/>
      <c r="L1474" s="178" t="n"/>
      <c r="M1474" s="178" t="n"/>
      <c r="N1474" s="178" t="n"/>
      <c r="O1474" s="179" t="n"/>
    </row>
    <row r="1475" ht="18.75" customHeight="1">
      <c r="B1475" s="177" t="inlineStr">
        <is>
          <t>BASE DO LIVRO</t>
        </is>
      </c>
      <c r="C1475" s="178" t="n"/>
      <c r="D1475" s="179" t="n"/>
      <c r="E1475" s="181" t="inlineStr">
        <is>
          <t>Nenhuma</t>
        </is>
      </c>
      <c r="F1475" s="178" t="n"/>
      <c r="G1475" s="179" t="n"/>
      <c r="J1475" s="177" t="inlineStr">
        <is>
          <t>BASE DO LIVRO</t>
        </is>
      </c>
      <c r="K1475" s="178" t="n"/>
      <c r="L1475" s="179" t="n"/>
      <c r="M1475" s="181" t="inlineStr">
        <is>
          <t>Nenhuma</t>
        </is>
      </c>
      <c r="N1475" s="178" t="n"/>
      <c r="O1475" s="179" t="n"/>
    </row>
    <row r="1476" ht="18.75" customHeight="1">
      <c r="B1476" s="177" t="inlineStr">
        <is>
          <t>DEVOLUÇÃO</t>
        </is>
      </c>
      <c r="C1476" s="178" t="n"/>
      <c r="D1476" s="179" t="n"/>
      <c r="E1476" s="181" t="n"/>
      <c r="F1476" s="178" t="n"/>
      <c r="G1476" s="179" t="n"/>
      <c r="J1476" s="177" t="inlineStr">
        <is>
          <t>DEVOLUÇÃO</t>
        </is>
      </c>
      <c r="K1476" s="178" t="n"/>
      <c r="L1476" s="179" t="n"/>
      <c r="M1476" s="181" t="n"/>
      <c r="N1476" s="178" t="n"/>
      <c r="O1476" s="179" t="n"/>
    </row>
    <row r="1477" ht="18.75" customHeight="1">
      <c r="B1477" s="177" t="inlineStr">
        <is>
          <t>FREQUÊNCIA</t>
        </is>
      </c>
      <c r="C1477" s="178" t="n"/>
      <c r="D1477" s="179" t="n"/>
      <c r="E1477" s="181" t="n"/>
      <c r="F1477" s="178" t="n"/>
      <c r="G1477" s="179" t="n"/>
      <c r="J1477" s="177" t="inlineStr">
        <is>
          <t>FREQUÊNCIA</t>
        </is>
      </c>
      <c r="K1477" s="178" t="n"/>
      <c r="L1477" s="179" t="n"/>
      <c r="M1477" s="181" t="n"/>
      <c r="N1477" s="178" t="n"/>
      <c r="O1477" s="179" t="n"/>
    </row>
    <row r="1478" ht="18.75" customHeight="1"/>
    <row r="1479" ht="18.75" customHeight="1">
      <c r="B1479" s="177" t="inlineStr">
        <is>
          <t>EFEITO E REQUISITOS</t>
        </is>
      </c>
      <c r="C1479" s="178" t="n"/>
      <c r="D1479" s="178" t="n"/>
      <c r="E1479" s="178" t="n"/>
      <c r="F1479" s="178" t="n"/>
      <c r="G1479" s="179" t="n"/>
      <c r="J1479" s="177" t="inlineStr">
        <is>
          <t>EFEITO E REQUISITOS</t>
        </is>
      </c>
      <c r="K1479" s="178" t="n"/>
      <c r="L1479" s="178" t="n"/>
      <c r="M1479" s="178" t="n"/>
      <c r="N1479" s="178" t="n"/>
      <c r="O1479" s="179" t="n"/>
    </row>
    <row r="1480" ht="18.75" customHeight="1">
      <c r="B1480" s="183" t="n"/>
      <c r="C1480" s="184" t="n"/>
      <c r="D1480" s="184" t="n"/>
      <c r="E1480" s="184" t="n"/>
      <c r="F1480" s="184" t="n"/>
      <c r="G1480" s="185" t="n"/>
      <c r="J1480" s="183" t="n"/>
      <c r="K1480" s="184" t="n"/>
      <c r="L1480" s="184" t="n"/>
      <c r="M1480" s="184" t="n"/>
      <c r="N1480" s="184" t="n"/>
      <c r="O1480" s="185" t="n"/>
    </row>
    <row r="1481" ht="18.75" customHeight="1">
      <c r="B1481" s="186" t="n"/>
      <c r="G1481" s="187" t="n"/>
      <c r="J1481" s="186" t="n"/>
      <c r="O1481" s="187" t="n"/>
    </row>
    <row r="1482" ht="18.75" customHeight="1">
      <c r="B1482" s="186" t="n"/>
      <c r="G1482" s="187" t="n"/>
      <c r="J1482" s="186" t="n"/>
      <c r="O1482" s="187" t="n"/>
    </row>
    <row r="1483" ht="18.75" customHeight="1">
      <c r="B1483" s="186" t="n"/>
      <c r="G1483" s="187" t="n"/>
      <c r="J1483" s="186" t="n"/>
      <c r="O1483" s="187" t="n"/>
    </row>
    <row r="1484" ht="18.75" customHeight="1">
      <c r="B1484" s="186" t="n"/>
      <c r="G1484" s="187" t="n"/>
      <c r="J1484" s="186" t="n"/>
      <c r="O1484" s="187" t="n"/>
    </row>
    <row r="1485" ht="18.75" customHeight="1">
      <c r="B1485" s="186" t="n"/>
      <c r="G1485" s="187" t="n"/>
      <c r="J1485" s="186" t="n"/>
      <c r="O1485" s="187" t="n"/>
    </row>
    <row r="1486" ht="18.75" customHeight="1">
      <c r="B1486" s="188" t="n"/>
      <c r="C1486" s="189" t="n"/>
      <c r="D1486" s="189" t="n"/>
      <c r="E1486" s="189" t="n"/>
      <c r="F1486" s="189" t="n"/>
      <c r="G1486" s="190" t="n"/>
      <c r="J1486" s="188" t="n"/>
      <c r="K1486" s="189" t="n"/>
      <c r="L1486" s="189" t="n"/>
      <c r="M1486" s="189" t="n"/>
      <c r="N1486" s="189" t="n"/>
      <c r="O1486" s="190" t="n"/>
    </row>
    <row r="1487" ht="18.75" customHeight="1"/>
    <row r="1488" ht="18.75" customHeight="1">
      <c r="B1488" s="175">
        <f>IF('DADOS_RESTRICOES'!$K$8="","","⚠ "&amp;'DADOS_RESTRICOES'!$K$8)</f>
        <v/>
      </c>
      <c r="J1488" s="175">
        <f>IF('DADOS_RESTRICOES'!$K$9="","","⚠ "&amp;'DADOS_RESTRICOES'!$K$9)</f>
        <v/>
      </c>
    </row>
    <row r="1489" ht="18.75" customHeight="1"/>
    <row r="1490" ht="18.75" customHeight="1"/>
    <row r="1491" ht="18.75" customHeight="1"/>
    <row r="1492" ht="18.75" customHeight="1">
      <c r="B1492" s="176" t="inlineStr">
        <is>
          <t>RESTRIÇÃO · 9</t>
        </is>
      </c>
      <c r="J1492" s="176" t="inlineStr">
        <is>
          <t>RESTRIÇÃO · 10</t>
        </is>
      </c>
    </row>
    <row r="1493" ht="18.75" customHeight="1">
      <c r="B1493" s="177" t="inlineStr">
        <is>
          <t>TIPO</t>
        </is>
      </c>
      <c r="C1493" s="178" t="n"/>
      <c r="D1493" s="178" t="n"/>
      <c r="E1493" s="179" t="n"/>
      <c r="F1493" s="177" t="inlineStr">
        <is>
          <t>MESTRE VIU</t>
        </is>
      </c>
      <c r="G1493" s="179" t="n"/>
      <c r="J1493" s="177" t="inlineStr">
        <is>
          <t>TIPO</t>
        </is>
      </c>
      <c r="K1493" s="178" t="n"/>
      <c r="L1493" s="178" t="n"/>
      <c r="M1493" s="179" t="n"/>
      <c r="N1493" s="177" t="inlineStr">
        <is>
          <t>MESTRE VIU</t>
        </is>
      </c>
      <c r="O1493" s="179" t="n"/>
    </row>
    <row r="1494" ht="18.75" customHeight="1">
      <c r="B1494" s="181" t="inlineStr">
        <is>
          <t>Restrição</t>
        </is>
      </c>
      <c r="C1494" s="178" t="n"/>
      <c r="D1494" s="178" t="n"/>
      <c r="E1494" s="179" t="n"/>
      <c r="F1494" s="180" t="b">
        <v>0</v>
      </c>
      <c r="G1494" s="179" t="n"/>
      <c r="J1494" s="181" t="inlineStr">
        <is>
          <t>Restrição</t>
        </is>
      </c>
      <c r="K1494" s="178" t="n"/>
      <c r="L1494" s="178" t="n"/>
      <c r="M1494" s="179" t="n"/>
      <c r="N1494" s="180" t="b">
        <v>0</v>
      </c>
      <c r="O1494" s="179" t="n"/>
    </row>
    <row r="1495" ht="18.75" customHeight="1">
      <c r="B1495" s="177" t="inlineStr">
        <is>
          <t>NOME</t>
        </is>
      </c>
      <c r="C1495" s="178" t="n"/>
      <c r="D1495" s="178" t="n"/>
      <c r="E1495" s="178" t="n"/>
      <c r="F1495" s="178" t="n"/>
      <c r="G1495" s="179" t="n"/>
      <c r="J1495" s="177" t="inlineStr">
        <is>
          <t>NOME</t>
        </is>
      </c>
      <c r="K1495" s="178" t="n"/>
      <c r="L1495" s="178" t="n"/>
      <c r="M1495" s="178" t="n"/>
      <c r="N1495" s="178" t="n"/>
      <c r="O1495" s="179" t="n"/>
    </row>
    <row r="1496" ht="18.75" customHeight="1">
      <c r="B1496" s="181" t="n"/>
      <c r="C1496" s="178" t="n"/>
      <c r="D1496" s="178" t="n"/>
      <c r="E1496" s="178" t="n"/>
      <c r="F1496" s="178" t="n"/>
      <c r="G1496" s="179" t="n"/>
      <c r="J1496" s="181" t="n"/>
      <c r="K1496" s="178" t="n"/>
      <c r="L1496" s="178" t="n"/>
      <c r="M1496" s="178" t="n"/>
      <c r="N1496" s="178" t="n"/>
      <c r="O1496" s="179" t="n"/>
    </row>
    <row r="1497" ht="18.75" customHeight="1">
      <c r="B1497" s="177" t="inlineStr">
        <is>
          <t>BASE DO LIVRO</t>
        </is>
      </c>
      <c r="C1497" s="178" t="n"/>
      <c r="D1497" s="179" t="n"/>
      <c r="E1497" s="181" t="inlineStr">
        <is>
          <t>Nenhuma</t>
        </is>
      </c>
      <c r="F1497" s="178" t="n"/>
      <c r="G1497" s="179" t="n"/>
      <c r="J1497" s="177" t="inlineStr">
        <is>
          <t>BASE DO LIVRO</t>
        </is>
      </c>
      <c r="K1497" s="178" t="n"/>
      <c r="L1497" s="179" t="n"/>
      <c r="M1497" s="181" t="inlineStr">
        <is>
          <t>Nenhuma</t>
        </is>
      </c>
      <c r="N1497" s="178" t="n"/>
      <c r="O1497" s="179" t="n"/>
    </row>
    <row r="1498" ht="18.75" customHeight="1">
      <c r="B1498" s="177" t="inlineStr">
        <is>
          <t>DEVOLUÇÃO</t>
        </is>
      </c>
      <c r="C1498" s="178" t="n"/>
      <c r="D1498" s="179" t="n"/>
      <c r="E1498" s="181" t="n"/>
      <c r="F1498" s="178" t="n"/>
      <c r="G1498" s="179" t="n"/>
      <c r="J1498" s="177" t="inlineStr">
        <is>
          <t>DEVOLUÇÃO</t>
        </is>
      </c>
      <c r="K1498" s="178" t="n"/>
      <c r="L1498" s="179" t="n"/>
      <c r="M1498" s="181" t="n"/>
      <c r="N1498" s="178" t="n"/>
      <c r="O1498" s="179" t="n"/>
    </row>
    <row r="1499" ht="18.75" customHeight="1">
      <c r="B1499" s="177" t="inlineStr">
        <is>
          <t>FREQUÊNCIA</t>
        </is>
      </c>
      <c r="C1499" s="178" t="n"/>
      <c r="D1499" s="179" t="n"/>
      <c r="E1499" s="181" t="n"/>
      <c r="F1499" s="178" t="n"/>
      <c r="G1499" s="179" t="n"/>
      <c r="J1499" s="177" t="inlineStr">
        <is>
          <t>FREQUÊNCIA</t>
        </is>
      </c>
      <c r="K1499" s="178" t="n"/>
      <c r="L1499" s="179" t="n"/>
      <c r="M1499" s="181" t="n"/>
      <c r="N1499" s="178" t="n"/>
      <c r="O1499" s="179" t="n"/>
    </row>
    <row r="1500" ht="18.75" customHeight="1"/>
    <row r="1501" ht="18.75" customHeight="1">
      <c r="B1501" s="177" t="inlineStr">
        <is>
          <t>EFEITO E REQUISITOS</t>
        </is>
      </c>
      <c r="C1501" s="178" t="n"/>
      <c r="D1501" s="178" t="n"/>
      <c r="E1501" s="178" t="n"/>
      <c r="F1501" s="178" t="n"/>
      <c r="G1501" s="179" t="n"/>
      <c r="J1501" s="177" t="inlineStr">
        <is>
          <t>EFEITO E REQUISITOS</t>
        </is>
      </c>
      <c r="K1501" s="178" t="n"/>
      <c r="L1501" s="178" t="n"/>
      <c r="M1501" s="178" t="n"/>
      <c r="N1501" s="178" t="n"/>
      <c r="O1501" s="179" t="n"/>
    </row>
    <row r="1502" ht="18.75" customHeight="1">
      <c r="B1502" s="183" t="n"/>
      <c r="C1502" s="184" t="n"/>
      <c r="D1502" s="184" t="n"/>
      <c r="E1502" s="184" t="n"/>
      <c r="F1502" s="184" t="n"/>
      <c r="G1502" s="185" t="n"/>
      <c r="J1502" s="183" t="n"/>
      <c r="K1502" s="184" t="n"/>
      <c r="L1502" s="184" t="n"/>
      <c r="M1502" s="184" t="n"/>
      <c r="N1502" s="184" t="n"/>
      <c r="O1502" s="185" t="n"/>
    </row>
    <row r="1503" ht="18.75" customHeight="1">
      <c r="B1503" s="186" t="n"/>
      <c r="G1503" s="187" t="n"/>
      <c r="J1503" s="186" t="n"/>
      <c r="O1503" s="187" t="n"/>
    </row>
    <row r="1504" ht="18.75" customHeight="1">
      <c r="B1504" s="186" t="n"/>
      <c r="G1504" s="187" t="n"/>
      <c r="J1504" s="186" t="n"/>
      <c r="O1504" s="187" t="n"/>
    </row>
    <row r="1505" ht="18.75" customHeight="1">
      <c r="B1505" s="186" t="n"/>
      <c r="G1505" s="187" t="n"/>
      <c r="J1505" s="186" t="n"/>
      <c r="O1505" s="187" t="n"/>
    </row>
    <row r="1506" ht="18.75" customHeight="1">
      <c r="B1506" s="186" t="n"/>
      <c r="G1506" s="187" t="n"/>
      <c r="J1506" s="186" t="n"/>
      <c r="O1506" s="187" t="n"/>
    </row>
    <row r="1507" ht="18.75" customHeight="1">
      <c r="B1507" s="186" t="n"/>
      <c r="G1507" s="187" t="n"/>
      <c r="J1507" s="186" t="n"/>
      <c r="O1507" s="187" t="n"/>
    </row>
    <row r="1508" ht="18.75" customHeight="1">
      <c r="B1508" s="188" t="n"/>
      <c r="C1508" s="189" t="n"/>
      <c r="D1508" s="189" t="n"/>
      <c r="E1508" s="189" t="n"/>
      <c r="F1508" s="189" t="n"/>
      <c r="G1508" s="190" t="n"/>
      <c r="J1508" s="188" t="n"/>
      <c r="K1508" s="189" t="n"/>
      <c r="L1508" s="189" t="n"/>
      <c r="M1508" s="189" t="n"/>
      <c r="N1508" s="189" t="n"/>
      <c r="O1508" s="190" t="n"/>
    </row>
    <row r="1509" ht="18.75" customHeight="1"/>
    <row r="1510" ht="18.75" customHeight="1">
      <c r="B1510" s="175">
        <f>IF('DADOS_RESTRICOES'!$K$10="","","⚠ "&amp;'DADOS_RESTRICOES'!$K$10)</f>
        <v/>
      </c>
      <c r="J1510" s="175">
        <f>IF('DADOS_RESTRICOES'!$K$11="","","⚠ "&amp;'DADOS_RESTRICOES'!$K$11)</f>
        <v/>
      </c>
    </row>
    <row r="1511" ht="18.75" customHeight="1"/>
    <row r="1512" ht="18.75" customHeight="1"/>
    <row r="1513" ht="18.75" customHeight="1"/>
    <row r="1514" ht="18.75" customHeight="1">
      <c r="B1514" s="176" t="inlineStr">
        <is>
          <t>RESTRIÇÃO · 11</t>
        </is>
      </c>
      <c r="J1514" s="176" t="inlineStr">
        <is>
          <t>RESTRIÇÃO · 12</t>
        </is>
      </c>
    </row>
    <row r="1515" ht="18.75" customHeight="1">
      <c r="B1515" s="177" t="inlineStr">
        <is>
          <t>TIPO</t>
        </is>
      </c>
      <c r="C1515" s="178" t="n"/>
      <c r="D1515" s="178" t="n"/>
      <c r="E1515" s="179" t="n"/>
      <c r="F1515" s="177" t="inlineStr">
        <is>
          <t>MESTRE VIU</t>
        </is>
      </c>
      <c r="G1515" s="179" t="n"/>
      <c r="J1515" s="177" t="inlineStr">
        <is>
          <t>TIPO</t>
        </is>
      </c>
      <c r="K1515" s="178" t="n"/>
      <c r="L1515" s="178" t="n"/>
      <c r="M1515" s="179" t="n"/>
      <c r="N1515" s="177" t="inlineStr">
        <is>
          <t>MESTRE VIU</t>
        </is>
      </c>
      <c r="O1515" s="179" t="n"/>
    </row>
    <row r="1516" ht="18.75" customHeight="1">
      <c r="B1516" s="181" t="inlineStr">
        <is>
          <t>Restrição</t>
        </is>
      </c>
      <c r="C1516" s="178" t="n"/>
      <c r="D1516" s="178" t="n"/>
      <c r="E1516" s="179" t="n"/>
      <c r="F1516" s="180" t="b">
        <v>0</v>
      </c>
      <c r="G1516" s="179" t="n"/>
      <c r="J1516" s="181" t="inlineStr">
        <is>
          <t>Restrição</t>
        </is>
      </c>
      <c r="K1516" s="178" t="n"/>
      <c r="L1516" s="178" t="n"/>
      <c r="M1516" s="179" t="n"/>
      <c r="N1516" s="180" t="b">
        <v>0</v>
      </c>
      <c r="O1516" s="179" t="n"/>
    </row>
    <row r="1517" ht="18.75" customHeight="1">
      <c r="B1517" s="177" t="inlineStr">
        <is>
          <t>NOME</t>
        </is>
      </c>
      <c r="C1517" s="178" t="n"/>
      <c r="D1517" s="178" t="n"/>
      <c r="E1517" s="178" t="n"/>
      <c r="F1517" s="178" t="n"/>
      <c r="G1517" s="179" t="n"/>
      <c r="J1517" s="177" t="inlineStr">
        <is>
          <t>NOME</t>
        </is>
      </c>
      <c r="K1517" s="178" t="n"/>
      <c r="L1517" s="178" t="n"/>
      <c r="M1517" s="178" t="n"/>
      <c r="N1517" s="178" t="n"/>
      <c r="O1517" s="179" t="n"/>
    </row>
    <row r="1518" ht="18.75" customHeight="1">
      <c r="B1518" s="181" t="n"/>
      <c r="C1518" s="178" t="n"/>
      <c r="D1518" s="178" t="n"/>
      <c r="E1518" s="178" t="n"/>
      <c r="F1518" s="178" t="n"/>
      <c r="G1518" s="179" t="n"/>
      <c r="J1518" s="181" t="n"/>
      <c r="K1518" s="178" t="n"/>
      <c r="L1518" s="178" t="n"/>
      <c r="M1518" s="178" t="n"/>
      <c r="N1518" s="178" t="n"/>
      <c r="O1518" s="179" t="n"/>
    </row>
    <row r="1519" ht="18.75" customHeight="1">
      <c r="B1519" s="177" t="inlineStr">
        <is>
          <t>BASE DO LIVRO</t>
        </is>
      </c>
      <c r="C1519" s="178" t="n"/>
      <c r="D1519" s="179" t="n"/>
      <c r="E1519" s="181" t="inlineStr">
        <is>
          <t>Nenhuma</t>
        </is>
      </c>
      <c r="F1519" s="178" t="n"/>
      <c r="G1519" s="179" t="n"/>
      <c r="J1519" s="177" t="inlineStr">
        <is>
          <t>BASE DO LIVRO</t>
        </is>
      </c>
      <c r="K1519" s="178" t="n"/>
      <c r="L1519" s="179" t="n"/>
      <c r="M1519" s="181" t="inlineStr">
        <is>
          <t>Nenhuma</t>
        </is>
      </c>
      <c r="N1519" s="178" t="n"/>
      <c r="O1519" s="179" t="n"/>
    </row>
    <row r="1520" ht="18.75" customHeight="1">
      <c r="B1520" s="177" t="inlineStr">
        <is>
          <t>DEVOLUÇÃO</t>
        </is>
      </c>
      <c r="C1520" s="178" t="n"/>
      <c r="D1520" s="179" t="n"/>
      <c r="E1520" s="181" t="n"/>
      <c r="F1520" s="178" t="n"/>
      <c r="G1520" s="179" t="n"/>
      <c r="J1520" s="177" t="inlineStr">
        <is>
          <t>DEVOLUÇÃO</t>
        </is>
      </c>
      <c r="K1520" s="178" t="n"/>
      <c r="L1520" s="179" t="n"/>
      <c r="M1520" s="181" t="n"/>
      <c r="N1520" s="178" t="n"/>
      <c r="O1520" s="179" t="n"/>
    </row>
    <row r="1521" ht="18.75" customHeight="1">
      <c r="B1521" s="177" t="inlineStr">
        <is>
          <t>FREQUÊNCIA</t>
        </is>
      </c>
      <c r="C1521" s="178" t="n"/>
      <c r="D1521" s="179" t="n"/>
      <c r="E1521" s="181" t="n"/>
      <c r="F1521" s="178" t="n"/>
      <c r="G1521" s="179" t="n"/>
      <c r="J1521" s="177" t="inlineStr">
        <is>
          <t>FREQUÊNCIA</t>
        </is>
      </c>
      <c r="K1521" s="178" t="n"/>
      <c r="L1521" s="179" t="n"/>
      <c r="M1521" s="181" t="n"/>
      <c r="N1521" s="178" t="n"/>
      <c r="O1521" s="179" t="n"/>
    </row>
    <row r="1522" ht="18.75" customHeight="1"/>
    <row r="1523" ht="18.75" customHeight="1">
      <c r="B1523" s="177" t="inlineStr">
        <is>
          <t>EFEITO E REQUISITOS</t>
        </is>
      </c>
      <c r="C1523" s="178" t="n"/>
      <c r="D1523" s="178" t="n"/>
      <c r="E1523" s="178" t="n"/>
      <c r="F1523" s="178" t="n"/>
      <c r="G1523" s="179" t="n"/>
      <c r="J1523" s="177" t="inlineStr">
        <is>
          <t>EFEITO E REQUISITOS</t>
        </is>
      </c>
      <c r="K1523" s="178" t="n"/>
      <c r="L1523" s="178" t="n"/>
      <c r="M1523" s="178" t="n"/>
      <c r="N1523" s="178" t="n"/>
      <c r="O1523" s="179" t="n"/>
    </row>
    <row r="1524" ht="18.75" customHeight="1">
      <c r="B1524" s="183" t="n"/>
      <c r="C1524" s="184" t="n"/>
      <c r="D1524" s="184" t="n"/>
      <c r="E1524" s="184" t="n"/>
      <c r="F1524" s="184" t="n"/>
      <c r="G1524" s="185" t="n"/>
      <c r="J1524" s="183" t="n"/>
      <c r="K1524" s="184" t="n"/>
      <c r="L1524" s="184" t="n"/>
      <c r="M1524" s="184" t="n"/>
      <c r="N1524" s="184" t="n"/>
      <c r="O1524" s="185" t="n"/>
    </row>
    <row r="1525" ht="18.75" customHeight="1">
      <c r="B1525" s="186" t="n"/>
      <c r="G1525" s="187" t="n"/>
      <c r="J1525" s="186" t="n"/>
      <c r="O1525" s="187" t="n"/>
    </row>
    <row r="1526" ht="18.75" customHeight="1">
      <c r="B1526" s="186" t="n"/>
      <c r="G1526" s="187" t="n"/>
      <c r="J1526" s="186" t="n"/>
      <c r="O1526" s="187" t="n"/>
    </row>
    <row r="1527" ht="18.75" customHeight="1">
      <c r="B1527" s="186" t="n"/>
      <c r="G1527" s="187" t="n"/>
      <c r="J1527" s="186" t="n"/>
      <c r="O1527" s="187" t="n"/>
    </row>
    <row r="1528" ht="18.75" customHeight="1">
      <c r="B1528" s="186" t="n"/>
      <c r="G1528" s="187" t="n"/>
      <c r="J1528" s="186" t="n"/>
      <c r="O1528" s="187" t="n"/>
    </row>
    <row r="1529" ht="18.75" customHeight="1">
      <c r="B1529" s="186" t="n"/>
      <c r="G1529" s="187" t="n"/>
      <c r="J1529" s="186" t="n"/>
      <c r="O1529" s="187" t="n"/>
    </row>
    <row r="1530" ht="18.75" customHeight="1">
      <c r="B1530" s="188" t="n"/>
      <c r="C1530" s="189" t="n"/>
      <c r="D1530" s="189" t="n"/>
      <c r="E1530" s="189" t="n"/>
      <c r="F1530" s="189" t="n"/>
      <c r="G1530" s="190" t="n"/>
      <c r="J1530" s="188" t="n"/>
      <c r="K1530" s="189" t="n"/>
      <c r="L1530" s="189" t="n"/>
      <c r="M1530" s="189" t="n"/>
      <c r="N1530" s="189" t="n"/>
      <c r="O1530" s="190" t="n"/>
    </row>
    <row r="1531" ht="18.75" customHeight="1"/>
    <row r="1532" ht="18.75" customHeight="1">
      <c r="B1532" s="175">
        <f>IF('DADOS_RESTRICOES'!$K$12="","","⚠ "&amp;'DADOS_RESTRICOES'!$K$12)</f>
        <v/>
      </c>
      <c r="J1532" s="175">
        <f>IF('DADOS_RESTRICOES'!$K$13="","","⚠ "&amp;'DADOS_RESTRICOES'!$K$13)</f>
        <v/>
      </c>
    </row>
    <row r="1533" ht="18.75" customHeight="1"/>
    <row r="1534" ht="18.75" customHeight="1"/>
    <row r="1535" ht="18.75" customHeight="1"/>
    <row r="1536" ht="18.75" customHeight="1">
      <c r="B1536" s="176" t="inlineStr">
        <is>
          <t>RESTRIÇÃO · 13</t>
        </is>
      </c>
      <c r="J1536" s="176" t="inlineStr">
        <is>
          <t>RESTRIÇÃO · 14</t>
        </is>
      </c>
    </row>
    <row r="1537" ht="18.75" customHeight="1">
      <c r="B1537" s="177" t="inlineStr">
        <is>
          <t>TIPO</t>
        </is>
      </c>
      <c r="C1537" s="178" t="n"/>
      <c r="D1537" s="178" t="n"/>
      <c r="E1537" s="179" t="n"/>
      <c r="F1537" s="177" t="inlineStr">
        <is>
          <t>MESTRE VIU</t>
        </is>
      </c>
      <c r="G1537" s="179" t="n"/>
      <c r="J1537" s="177" t="inlineStr">
        <is>
          <t>TIPO</t>
        </is>
      </c>
      <c r="K1537" s="178" t="n"/>
      <c r="L1537" s="178" t="n"/>
      <c r="M1537" s="179" t="n"/>
      <c r="N1537" s="177" t="inlineStr">
        <is>
          <t>MESTRE VIU</t>
        </is>
      </c>
      <c r="O1537" s="179" t="n"/>
    </row>
    <row r="1538" ht="18.75" customHeight="1">
      <c r="B1538" s="181" t="inlineStr">
        <is>
          <t>Restrição</t>
        </is>
      </c>
      <c r="C1538" s="178" t="n"/>
      <c r="D1538" s="178" t="n"/>
      <c r="E1538" s="179" t="n"/>
      <c r="F1538" s="180" t="b">
        <v>0</v>
      </c>
      <c r="G1538" s="179" t="n"/>
      <c r="J1538" s="181" t="inlineStr">
        <is>
          <t>Restrição</t>
        </is>
      </c>
      <c r="K1538" s="178" t="n"/>
      <c r="L1538" s="178" t="n"/>
      <c r="M1538" s="179" t="n"/>
      <c r="N1538" s="180" t="b">
        <v>0</v>
      </c>
      <c r="O1538" s="179" t="n"/>
    </row>
    <row r="1539" ht="18.75" customHeight="1">
      <c r="B1539" s="177" t="inlineStr">
        <is>
          <t>NOME</t>
        </is>
      </c>
      <c r="C1539" s="178" t="n"/>
      <c r="D1539" s="178" t="n"/>
      <c r="E1539" s="178" t="n"/>
      <c r="F1539" s="178" t="n"/>
      <c r="G1539" s="179" t="n"/>
      <c r="J1539" s="177" t="inlineStr">
        <is>
          <t>NOME</t>
        </is>
      </c>
      <c r="K1539" s="178" t="n"/>
      <c r="L1539" s="178" t="n"/>
      <c r="M1539" s="178" t="n"/>
      <c r="N1539" s="178" t="n"/>
      <c r="O1539" s="179" t="n"/>
    </row>
    <row r="1540" ht="18.75" customHeight="1">
      <c r="B1540" s="181" t="n"/>
      <c r="C1540" s="178" t="n"/>
      <c r="D1540" s="178" t="n"/>
      <c r="E1540" s="178" t="n"/>
      <c r="F1540" s="178" t="n"/>
      <c r="G1540" s="179" t="n"/>
      <c r="J1540" s="181" t="n"/>
      <c r="K1540" s="178" t="n"/>
      <c r="L1540" s="178" t="n"/>
      <c r="M1540" s="178" t="n"/>
      <c r="N1540" s="178" t="n"/>
      <c r="O1540" s="179" t="n"/>
    </row>
    <row r="1541" ht="18.75" customHeight="1">
      <c r="B1541" s="177" t="inlineStr">
        <is>
          <t>BASE DO LIVRO</t>
        </is>
      </c>
      <c r="C1541" s="178" t="n"/>
      <c r="D1541" s="179" t="n"/>
      <c r="E1541" s="181" t="inlineStr">
        <is>
          <t>Nenhuma</t>
        </is>
      </c>
      <c r="F1541" s="178" t="n"/>
      <c r="G1541" s="179" t="n"/>
      <c r="J1541" s="177" t="inlineStr">
        <is>
          <t>BASE DO LIVRO</t>
        </is>
      </c>
      <c r="K1541" s="178" t="n"/>
      <c r="L1541" s="179" t="n"/>
      <c r="M1541" s="181" t="inlineStr">
        <is>
          <t>Nenhuma</t>
        </is>
      </c>
      <c r="N1541" s="178" t="n"/>
      <c r="O1541" s="179" t="n"/>
    </row>
    <row r="1542" ht="18.75" customHeight="1">
      <c r="B1542" s="177" t="inlineStr">
        <is>
          <t>DEVOLUÇÃO</t>
        </is>
      </c>
      <c r="C1542" s="178" t="n"/>
      <c r="D1542" s="179" t="n"/>
      <c r="E1542" s="181" t="n"/>
      <c r="F1542" s="178" t="n"/>
      <c r="G1542" s="179" t="n"/>
      <c r="J1542" s="177" t="inlineStr">
        <is>
          <t>DEVOLUÇÃO</t>
        </is>
      </c>
      <c r="K1542" s="178" t="n"/>
      <c r="L1542" s="179" t="n"/>
      <c r="M1542" s="181" t="n"/>
      <c r="N1542" s="178" t="n"/>
      <c r="O1542" s="179" t="n"/>
    </row>
    <row r="1543" ht="18.75" customHeight="1">
      <c r="B1543" s="177" t="inlineStr">
        <is>
          <t>FREQUÊNCIA</t>
        </is>
      </c>
      <c r="C1543" s="178" t="n"/>
      <c r="D1543" s="179" t="n"/>
      <c r="E1543" s="181" t="n"/>
      <c r="F1543" s="178" t="n"/>
      <c r="G1543" s="179" t="n"/>
      <c r="J1543" s="177" t="inlineStr">
        <is>
          <t>FREQUÊNCIA</t>
        </is>
      </c>
      <c r="K1543" s="178" t="n"/>
      <c r="L1543" s="179" t="n"/>
      <c r="M1543" s="181" t="n"/>
      <c r="N1543" s="178" t="n"/>
      <c r="O1543" s="179" t="n"/>
    </row>
    <row r="1544" ht="18.75" customHeight="1"/>
    <row r="1545" ht="18.75" customHeight="1">
      <c r="B1545" s="177" t="inlineStr">
        <is>
          <t>EFEITO E REQUISITOS</t>
        </is>
      </c>
      <c r="C1545" s="178" t="n"/>
      <c r="D1545" s="178" t="n"/>
      <c r="E1545" s="178" t="n"/>
      <c r="F1545" s="178" t="n"/>
      <c r="G1545" s="179" t="n"/>
      <c r="J1545" s="177" t="inlineStr">
        <is>
          <t>EFEITO E REQUISITOS</t>
        </is>
      </c>
      <c r="K1545" s="178" t="n"/>
      <c r="L1545" s="178" t="n"/>
      <c r="M1545" s="178" t="n"/>
      <c r="N1545" s="178" t="n"/>
      <c r="O1545" s="179" t="n"/>
    </row>
    <row r="1546" ht="18.75" customHeight="1">
      <c r="B1546" s="183" t="n"/>
      <c r="C1546" s="184" t="n"/>
      <c r="D1546" s="184" t="n"/>
      <c r="E1546" s="184" t="n"/>
      <c r="F1546" s="184" t="n"/>
      <c r="G1546" s="185" t="n"/>
      <c r="J1546" s="183" t="n"/>
      <c r="K1546" s="184" t="n"/>
      <c r="L1546" s="184" t="n"/>
      <c r="M1546" s="184" t="n"/>
      <c r="N1546" s="184" t="n"/>
      <c r="O1546" s="185" t="n"/>
    </row>
    <row r="1547" ht="18.75" customHeight="1">
      <c r="B1547" s="186" t="n"/>
      <c r="G1547" s="187" t="n"/>
      <c r="J1547" s="186" t="n"/>
      <c r="O1547" s="187" t="n"/>
    </row>
    <row r="1548" ht="18.75" customHeight="1">
      <c r="B1548" s="186" t="n"/>
      <c r="G1548" s="187" t="n"/>
      <c r="J1548" s="186" t="n"/>
      <c r="O1548" s="187" t="n"/>
    </row>
    <row r="1549" ht="18.75" customHeight="1">
      <c r="B1549" s="186" t="n"/>
      <c r="G1549" s="187" t="n"/>
      <c r="J1549" s="186" t="n"/>
      <c r="O1549" s="187" t="n"/>
    </row>
    <row r="1550" ht="18.75" customHeight="1">
      <c r="B1550" s="186" t="n"/>
      <c r="G1550" s="187" t="n"/>
      <c r="J1550" s="186" t="n"/>
      <c r="O1550" s="187" t="n"/>
    </row>
    <row r="1551" ht="18.75" customHeight="1">
      <c r="B1551" s="186" t="n"/>
      <c r="G1551" s="187" t="n"/>
      <c r="J1551" s="186" t="n"/>
      <c r="O1551" s="187" t="n"/>
    </row>
    <row r="1552" ht="18.75" customHeight="1">
      <c r="B1552" s="188" t="n"/>
      <c r="C1552" s="189" t="n"/>
      <c r="D1552" s="189" t="n"/>
      <c r="E1552" s="189" t="n"/>
      <c r="F1552" s="189" t="n"/>
      <c r="G1552" s="190" t="n"/>
      <c r="J1552" s="188" t="n"/>
      <c r="K1552" s="189" t="n"/>
      <c r="L1552" s="189" t="n"/>
      <c r="M1552" s="189" t="n"/>
      <c r="N1552" s="189" t="n"/>
      <c r="O1552" s="190" t="n"/>
    </row>
    <row r="1553" ht="18.75" customHeight="1"/>
    <row r="1554" ht="18.75" customHeight="1">
      <c r="B1554" s="175">
        <f>IF('DADOS_RESTRICOES'!$K$14="","","⚠ "&amp;'DADOS_RESTRICOES'!$K$14)</f>
        <v/>
      </c>
      <c r="J1554" s="175">
        <f>IF('DADOS_RESTRICOES'!$K$15="","","⚠ "&amp;'DADOS_RESTRICOES'!$K$15)</f>
        <v/>
      </c>
    </row>
    <row r="1555" ht="18.75" customHeight="1"/>
    <row r="1556" ht="18.75" customHeight="1"/>
    <row r="1557" ht="18.75" customHeight="1"/>
    <row r="1558" ht="18.75" customHeight="1">
      <c r="B1558" s="176" t="inlineStr">
        <is>
          <t>RESTRIÇÃO · 15</t>
        </is>
      </c>
      <c r="J1558" s="176" t="inlineStr">
        <is>
          <t>RESTRIÇÃO · 16</t>
        </is>
      </c>
    </row>
    <row r="1559" ht="18.75" customHeight="1">
      <c r="B1559" s="177" t="inlineStr">
        <is>
          <t>TIPO</t>
        </is>
      </c>
      <c r="C1559" s="178" t="n"/>
      <c r="D1559" s="178" t="n"/>
      <c r="E1559" s="179" t="n"/>
      <c r="F1559" s="177" t="inlineStr">
        <is>
          <t>MESTRE VIU</t>
        </is>
      </c>
      <c r="G1559" s="179" t="n"/>
      <c r="J1559" s="177" t="inlineStr">
        <is>
          <t>TIPO</t>
        </is>
      </c>
      <c r="K1559" s="178" t="n"/>
      <c r="L1559" s="178" t="n"/>
      <c r="M1559" s="179" t="n"/>
      <c r="N1559" s="177" t="inlineStr">
        <is>
          <t>MESTRE VIU</t>
        </is>
      </c>
      <c r="O1559" s="179" t="n"/>
    </row>
    <row r="1560" ht="18.75" customHeight="1">
      <c r="B1560" s="181" t="inlineStr">
        <is>
          <t>Restrição</t>
        </is>
      </c>
      <c r="C1560" s="178" t="n"/>
      <c r="D1560" s="178" t="n"/>
      <c r="E1560" s="179" t="n"/>
      <c r="F1560" s="180" t="b">
        <v>0</v>
      </c>
      <c r="G1560" s="179" t="n"/>
      <c r="J1560" s="181" t="inlineStr">
        <is>
          <t>Restrição</t>
        </is>
      </c>
      <c r="K1560" s="178" t="n"/>
      <c r="L1560" s="178" t="n"/>
      <c r="M1560" s="179" t="n"/>
      <c r="N1560" s="180" t="b">
        <v>0</v>
      </c>
      <c r="O1560" s="179" t="n"/>
    </row>
    <row r="1561" ht="18.75" customHeight="1">
      <c r="B1561" s="177" t="inlineStr">
        <is>
          <t>NOME</t>
        </is>
      </c>
      <c r="C1561" s="178" t="n"/>
      <c r="D1561" s="178" t="n"/>
      <c r="E1561" s="178" t="n"/>
      <c r="F1561" s="178" t="n"/>
      <c r="G1561" s="179" t="n"/>
      <c r="J1561" s="177" t="inlineStr">
        <is>
          <t>NOME</t>
        </is>
      </c>
      <c r="K1561" s="178" t="n"/>
      <c r="L1561" s="178" t="n"/>
      <c r="M1561" s="178" t="n"/>
      <c r="N1561" s="178" t="n"/>
      <c r="O1561" s="179" t="n"/>
    </row>
    <row r="1562" ht="18.75" customHeight="1">
      <c r="B1562" s="181" t="n"/>
      <c r="C1562" s="178" t="n"/>
      <c r="D1562" s="178" t="n"/>
      <c r="E1562" s="178" t="n"/>
      <c r="F1562" s="178" t="n"/>
      <c r="G1562" s="179" t="n"/>
      <c r="J1562" s="181" t="n"/>
      <c r="K1562" s="178" t="n"/>
      <c r="L1562" s="178" t="n"/>
      <c r="M1562" s="178" t="n"/>
      <c r="N1562" s="178" t="n"/>
      <c r="O1562" s="179" t="n"/>
    </row>
    <row r="1563" ht="18.75" customHeight="1">
      <c r="B1563" s="177" t="inlineStr">
        <is>
          <t>BASE DO LIVRO</t>
        </is>
      </c>
      <c r="C1563" s="178" t="n"/>
      <c r="D1563" s="179" t="n"/>
      <c r="E1563" s="181" t="inlineStr">
        <is>
          <t>Nenhuma</t>
        </is>
      </c>
      <c r="F1563" s="178" t="n"/>
      <c r="G1563" s="179" t="n"/>
      <c r="J1563" s="177" t="inlineStr">
        <is>
          <t>BASE DO LIVRO</t>
        </is>
      </c>
      <c r="K1563" s="178" t="n"/>
      <c r="L1563" s="179" t="n"/>
      <c r="M1563" s="181" t="inlineStr">
        <is>
          <t>Nenhuma</t>
        </is>
      </c>
      <c r="N1563" s="178" t="n"/>
      <c r="O1563" s="179" t="n"/>
    </row>
    <row r="1564" ht="18.75" customHeight="1">
      <c r="B1564" s="177" t="inlineStr">
        <is>
          <t>DEVOLUÇÃO</t>
        </is>
      </c>
      <c r="C1564" s="178" t="n"/>
      <c r="D1564" s="179" t="n"/>
      <c r="E1564" s="181" t="n"/>
      <c r="F1564" s="178" t="n"/>
      <c r="G1564" s="179" t="n"/>
      <c r="J1564" s="177" t="inlineStr">
        <is>
          <t>DEVOLUÇÃO</t>
        </is>
      </c>
      <c r="K1564" s="178" t="n"/>
      <c r="L1564" s="179" t="n"/>
      <c r="M1564" s="181" t="n"/>
      <c r="N1564" s="178" t="n"/>
      <c r="O1564" s="179" t="n"/>
    </row>
    <row r="1565" ht="18.75" customHeight="1">
      <c r="B1565" s="177" t="inlineStr">
        <is>
          <t>FREQUÊNCIA</t>
        </is>
      </c>
      <c r="C1565" s="178" t="n"/>
      <c r="D1565" s="179" t="n"/>
      <c r="E1565" s="181" t="n"/>
      <c r="F1565" s="178" t="n"/>
      <c r="G1565" s="179" t="n"/>
      <c r="J1565" s="177" t="inlineStr">
        <is>
          <t>FREQUÊNCIA</t>
        </is>
      </c>
      <c r="K1565" s="178" t="n"/>
      <c r="L1565" s="179" t="n"/>
      <c r="M1565" s="181" t="n"/>
      <c r="N1565" s="178" t="n"/>
      <c r="O1565" s="179" t="n"/>
    </row>
    <row r="1566" ht="18.75" customHeight="1"/>
    <row r="1567" ht="18.75" customHeight="1">
      <c r="B1567" s="177" t="inlineStr">
        <is>
          <t>EFEITO E REQUISITOS</t>
        </is>
      </c>
      <c r="C1567" s="178" t="n"/>
      <c r="D1567" s="178" t="n"/>
      <c r="E1567" s="178" t="n"/>
      <c r="F1567" s="178" t="n"/>
      <c r="G1567" s="179" t="n"/>
      <c r="J1567" s="177" t="inlineStr">
        <is>
          <t>EFEITO E REQUISITOS</t>
        </is>
      </c>
      <c r="K1567" s="178" t="n"/>
      <c r="L1567" s="178" t="n"/>
      <c r="M1567" s="178" t="n"/>
      <c r="N1567" s="178" t="n"/>
      <c r="O1567" s="179" t="n"/>
    </row>
    <row r="1568" ht="18.75" customHeight="1">
      <c r="B1568" s="183" t="n"/>
      <c r="C1568" s="184" t="n"/>
      <c r="D1568" s="184" t="n"/>
      <c r="E1568" s="184" t="n"/>
      <c r="F1568" s="184" t="n"/>
      <c r="G1568" s="185" t="n"/>
      <c r="J1568" s="183" t="n"/>
      <c r="K1568" s="184" t="n"/>
      <c r="L1568" s="184" t="n"/>
      <c r="M1568" s="184" t="n"/>
      <c r="N1568" s="184" t="n"/>
      <c r="O1568" s="185" t="n"/>
    </row>
    <row r="1569" ht="18.75" customHeight="1">
      <c r="B1569" s="186" t="n"/>
      <c r="G1569" s="187" t="n"/>
      <c r="J1569" s="186" t="n"/>
      <c r="O1569" s="187" t="n"/>
    </row>
    <row r="1570" ht="18.75" customHeight="1">
      <c r="B1570" s="186" t="n"/>
      <c r="G1570" s="187" t="n"/>
      <c r="J1570" s="186" t="n"/>
      <c r="O1570" s="187" t="n"/>
    </row>
    <row r="1571" ht="18.75" customHeight="1">
      <c r="B1571" s="186" t="n"/>
      <c r="G1571" s="187" t="n"/>
      <c r="J1571" s="186" t="n"/>
      <c r="O1571" s="187" t="n"/>
    </row>
    <row r="1572" ht="18.75" customHeight="1">
      <c r="B1572" s="186" t="n"/>
      <c r="G1572" s="187" t="n"/>
      <c r="J1572" s="186" t="n"/>
      <c r="O1572" s="187" t="n"/>
    </row>
    <row r="1573" ht="18.75" customHeight="1">
      <c r="B1573" s="186" t="n"/>
      <c r="G1573" s="187" t="n"/>
      <c r="J1573" s="186" t="n"/>
      <c r="O1573" s="187" t="n"/>
    </row>
    <row r="1574" ht="18.75" customHeight="1">
      <c r="B1574" s="188" t="n"/>
      <c r="C1574" s="189" t="n"/>
      <c r="D1574" s="189" t="n"/>
      <c r="E1574" s="189" t="n"/>
      <c r="F1574" s="189" t="n"/>
      <c r="G1574" s="190" t="n"/>
      <c r="J1574" s="188" t="n"/>
      <c r="K1574" s="189" t="n"/>
      <c r="L1574" s="189" t="n"/>
      <c r="M1574" s="189" t="n"/>
      <c r="N1574" s="189" t="n"/>
      <c r="O1574" s="190" t="n"/>
    </row>
    <row r="1575" ht="18.75" customHeight="1"/>
    <row r="1576" ht="18.75" customHeight="1">
      <c r="B1576" s="175">
        <f>IF('DADOS_RESTRICOES'!$K$16="","","⚠ "&amp;'DADOS_RESTRICOES'!$K$16)</f>
        <v/>
      </c>
      <c r="J1576" s="175">
        <f>IF('DADOS_RESTRICOES'!$K$17="","","⚠ "&amp;'DADOS_RESTRICOES'!$K$17)</f>
        <v/>
      </c>
    </row>
    <row r="1577" ht="18.75" customHeight="1"/>
    <row r="1578" ht="18.75" customHeight="1"/>
    <row r="1579" ht="18.75" customHeight="1"/>
    <row r="1580" ht="18.75" customHeight="1">
      <c r="B1580" s="176" t="inlineStr">
        <is>
          <t>RESTRIÇÃO · 17</t>
        </is>
      </c>
      <c r="J1580" s="176" t="inlineStr">
        <is>
          <t>RESTRIÇÃO · 18</t>
        </is>
      </c>
    </row>
    <row r="1581" ht="18.75" customHeight="1">
      <c r="B1581" s="177" t="inlineStr">
        <is>
          <t>TIPO</t>
        </is>
      </c>
      <c r="C1581" s="178" t="n"/>
      <c r="D1581" s="178" t="n"/>
      <c r="E1581" s="179" t="n"/>
      <c r="F1581" s="177" t="inlineStr">
        <is>
          <t>MESTRE VIU</t>
        </is>
      </c>
      <c r="G1581" s="179" t="n"/>
      <c r="J1581" s="177" t="inlineStr">
        <is>
          <t>TIPO</t>
        </is>
      </c>
      <c r="K1581" s="178" t="n"/>
      <c r="L1581" s="178" t="n"/>
      <c r="M1581" s="179" t="n"/>
      <c r="N1581" s="177" t="inlineStr">
        <is>
          <t>MESTRE VIU</t>
        </is>
      </c>
      <c r="O1581" s="179" t="n"/>
    </row>
    <row r="1582" ht="18.75" customHeight="1">
      <c r="B1582" s="181" t="inlineStr">
        <is>
          <t>Restrição</t>
        </is>
      </c>
      <c r="C1582" s="178" t="n"/>
      <c r="D1582" s="178" t="n"/>
      <c r="E1582" s="179" t="n"/>
      <c r="F1582" s="180" t="b">
        <v>0</v>
      </c>
      <c r="G1582" s="179" t="n"/>
      <c r="J1582" s="181" t="inlineStr">
        <is>
          <t>Restrição</t>
        </is>
      </c>
      <c r="K1582" s="178" t="n"/>
      <c r="L1582" s="178" t="n"/>
      <c r="M1582" s="179" t="n"/>
      <c r="N1582" s="180" t="b">
        <v>0</v>
      </c>
      <c r="O1582" s="179" t="n"/>
    </row>
    <row r="1583" ht="18.75" customHeight="1">
      <c r="B1583" s="177" t="inlineStr">
        <is>
          <t>NOME</t>
        </is>
      </c>
      <c r="C1583" s="178" t="n"/>
      <c r="D1583" s="178" t="n"/>
      <c r="E1583" s="178" t="n"/>
      <c r="F1583" s="178" t="n"/>
      <c r="G1583" s="179" t="n"/>
      <c r="J1583" s="177" t="inlineStr">
        <is>
          <t>NOME</t>
        </is>
      </c>
      <c r="K1583" s="178" t="n"/>
      <c r="L1583" s="178" t="n"/>
      <c r="M1583" s="178" t="n"/>
      <c r="N1583" s="178" t="n"/>
      <c r="O1583" s="179" t="n"/>
    </row>
    <row r="1584" ht="18.75" customHeight="1">
      <c r="B1584" s="181" t="n"/>
      <c r="C1584" s="178" t="n"/>
      <c r="D1584" s="178" t="n"/>
      <c r="E1584" s="178" t="n"/>
      <c r="F1584" s="178" t="n"/>
      <c r="G1584" s="179" t="n"/>
      <c r="J1584" s="181" t="n"/>
      <c r="K1584" s="178" t="n"/>
      <c r="L1584" s="178" t="n"/>
      <c r="M1584" s="178" t="n"/>
      <c r="N1584" s="178" t="n"/>
      <c r="O1584" s="179" t="n"/>
    </row>
    <row r="1585" ht="18.75" customHeight="1">
      <c r="B1585" s="177" t="inlineStr">
        <is>
          <t>BASE DO LIVRO</t>
        </is>
      </c>
      <c r="C1585" s="178" t="n"/>
      <c r="D1585" s="179" t="n"/>
      <c r="E1585" s="181" t="inlineStr">
        <is>
          <t>Nenhuma</t>
        </is>
      </c>
      <c r="F1585" s="178" t="n"/>
      <c r="G1585" s="179" t="n"/>
      <c r="J1585" s="177" t="inlineStr">
        <is>
          <t>BASE DO LIVRO</t>
        </is>
      </c>
      <c r="K1585" s="178" t="n"/>
      <c r="L1585" s="179" t="n"/>
      <c r="M1585" s="181" t="inlineStr">
        <is>
          <t>Nenhuma</t>
        </is>
      </c>
      <c r="N1585" s="178" t="n"/>
      <c r="O1585" s="179" t="n"/>
    </row>
    <row r="1586" ht="18.75" customHeight="1">
      <c r="B1586" s="177" t="inlineStr">
        <is>
          <t>DEVOLUÇÃO</t>
        </is>
      </c>
      <c r="C1586" s="178" t="n"/>
      <c r="D1586" s="179" t="n"/>
      <c r="E1586" s="181" t="n"/>
      <c r="F1586" s="178" t="n"/>
      <c r="G1586" s="179" t="n"/>
      <c r="J1586" s="177" t="inlineStr">
        <is>
          <t>DEVOLUÇÃO</t>
        </is>
      </c>
      <c r="K1586" s="178" t="n"/>
      <c r="L1586" s="179" t="n"/>
      <c r="M1586" s="181" t="n"/>
      <c r="N1586" s="178" t="n"/>
      <c r="O1586" s="179" t="n"/>
    </row>
    <row r="1587" ht="18.75" customHeight="1">
      <c r="B1587" s="177" t="inlineStr">
        <is>
          <t>FREQUÊNCIA</t>
        </is>
      </c>
      <c r="C1587" s="178" t="n"/>
      <c r="D1587" s="179" t="n"/>
      <c r="E1587" s="181" t="n"/>
      <c r="F1587" s="178" t="n"/>
      <c r="G1587" s="179" t="n"/>
      <c r="J1587" s="177" t="inlineStr">
        <is>
          <t>FREQUÊNCIA</t>
        </is>
      </c>
      <c r="K1587" s="178" t="n"/>
      <c r="L1587" s="179" t="n"/>
      <c r="M1587" s="181" t="n"/>
      <c r="N1587" s="178" t="n"/>
      <c r="O1587" s="179" t="n"/>
    </row>
    <row r="1588" ht="18.75" customHeight="1"/>
    <row r="1589" ht="18.75" customHeight="1">
      <c r="B1589" s="177" t="inlineStr">
        <is>
          <t>EFEITO E REQUISITOS</t>
        </is>
      </c>
      <c r="C1589" s="178" t="n"/>
      <c r="D1589" s="178" t="n"/>
      <c r="E1589" s="178" t="n"/>
      <c r="F1589" s="178" t="n"/>
      <c r="G1589" s="179" t="n"/>
      <c r="J1589" s="177" t="inlineStr">
        <is>
          <t>EFEITO E REQUISITOS</t>
        </is>
      </c>
      <c r="K1589" s="178" t="n"/>
      <c r="L1589" s="178" t="n"/>
      <c r="M1589" s="178" t="n"/>
      <c r="N1589" s="178" t="n"/>
      <c r="O1589" s="179" t="n"/>
    </row>
    <row r="1590" ht="18.75" customHeight="1">
      <c r="B1590" s="183" t="n"/>
      <c r="C1590" s="184" t="n"/>
      <c r="D1590" s="184" t="n"/>
      <c r="E1590" s="184" t="n"/>
      <c r="F1590" s="184" t="n"/>
      <c r="G1590" s="185" t="n"/>
      <c r="J1590" s="183" t="n"/>
      <c r="K1590" s="184" t="n"/>
      <c r="L1590" s="184" t="n"/>
      <c r="M1590" s="184" t="n"/>
      <c r="N1590" s="184" t="n"/>
      <c r="O1590" s="185" t="n"/>
    </row>
    <row r="1591" ht="18.75" customHeight="1">
      <c r="B1591" s="186" t="n"/>
      <c r="G1591" s="187" t="n"/>
      <c r="J1591" s="186" t="n"/>
      <c r="O1591" s="187" t="n"/>
    </row>
    <row r="1592" ht="18.75" customHeight="1">
      <c r="B1592" s="186" t="n"/>
      <c r="G1592" s="187" t="n"/>
      <c r="J1592" s="186" t="n"/>
      <c r="O1592" s="187" t="n"/>
    </row>
    <row r="1593" ht="18.75" customHeight="1">
      <c r="B1593" s="186" t="n"/>
      <c r="G1593" s="187" t="n"/>
      <c r="J1593" s="186" t="n"/>
      <c r="O1593" s="187" t="n"/>
    </row>
    <row r="1594" ht="18.75" customHeight="1">
      <c r="B1594" s="186" t="n"/>
      <c r="G1594" s="187" t="n"/>
      <c r="J1594" s="186" t="n"/>
      <c r="O1594" s="187" t="n"/>
    </row>
    <row r="1595" ht="18.75" customHeight="1">
      <c r="B1595" s="186" t="n"/>
      <c r="G1595" s="187" t="n"/>
      <c r="J1595" s="186" t="n"/>
      <c r="O1595" s="187" t="n"/>
    </row>
    <row r="1596" ht="18.75" customHeight="1">
      <c r="B1596" s="188" t="n"/>
      <c r="C1596" s="189" t="n"/>
      <c r="D1596" s="189" t="n"/>
      <c r="E1596" s="189" t="n"/>
      <c r="F1596" s="189" t="n"/>
      <c r="G1596" s="190" t="n"/>
      <c r="J1596" s="188" t="n"/>
      <c r="K1596" s="189" t="n"/>
      <c r="L1596" s="189" t="n"/>
      <c r="M1596" s="189" t="n"/>
      <c r="N1596" s="189" t="n"/>
      <c r="O1596" s="190" t="n"/>
    </row>
    <row r="1597" ht="18.75" customHeight="1"/>
    <row r="1598" ht="18.75" customHeight="1">
      <c r="B1598" s="175">
        <f>IF('DADOS_RESTRICOES'!$K$18="","","⚠ "&amp;'DADOS_RESTRICOES'!$K$18)</f>
        <v/>
      </c>
      <c r="J1598" s="175">
        <f>IF('DADOS_RESTRICOES'!$K$19="","","⚠ "&amp;'DADOS_RESTRICOES'!$K$19)</f>
        <v/>
      </c>
    </row>
    <row r="1599" ht="18.75" customHeight="1"/>
    <row r="1600" ht="18.75" customHeight="1"/>
    <row r="1601" ht="18.75" customHeight="1"/>
    <row r="1602" ht="18.75" customHeight="1">
      <c r="B1602" s="176" t="inlineStr">
        <is>
          <t>RESTRIÇÃO · 19</t>
        </is>
      </c>
      <c r="J1602" s="176" t="inlineStr">
        <is>
          <t>RESTRIÇÃO · 20</t>
        </is>
      </c>
    </row>
    <row r="1603" ht="18.75" customHeight="1">
      <c r="B1603" s="177" t="inlineStr">
        <is>
          <t>TIPO</t>
        </is>
      </c>
      <c r="C1603" s="178" t="n"/>
      <c r="D1603" s="178" t="n"/>
      <c r="E1603" s="179" t="n"/>
      <c r="F1603" s="177" t="inlineStr">
        <is>
          <t>MESTRE VIU</t>
        </is>
      </c>
      <c r="G1603" s="179" t="n"/>
      <c r="J1603" s="177" t="inlineStr">
        <is>
          <t>TIPO</t>
        </is>
      </c>
      <c r="K1603" s="178" t="n"/>
      <c r="L1603" s="178" t="n"/>
      <c r="M1603" s="179" t="n"/>
      <c r="N1603" s="177" t="inlineStr">
        <is>
          <t>MESTRE VIU</t>
        </is>
      </c>
      <c r="O1603" s="179" t="n"/>
    </row>
    <row r="1604" ht="18.75" customHeight="1">
      <c r="B1604" s="181" t="inlineStr">
        <is>
          <t>Restrição</t>
        </is>
      </c>
      <c r="C1604" s="178" t="n"/>
      <c r="D1604" s="178" t="n"/>
      <c r="E1604" s="179" t="n"/>
      <c r="F1604" s="180" t="b">
        <v>0</v>
      </c>
      <c r="G1604" s="179" t="n"/>
      <c r="J1604" s="181" t="inlineStr">
        <is>
          <t>Restrição</t>
        </is>
      </c>
      <c r="K1604" s="178" t="n"/>
      <c r="L1604" s="178" t="n"/>
      <c r="M1604" s="179" t="n"/>
      <c r="N1604" s="180" t="b">
        <v>0</v>
      </c>
      <c r="O1604" s="179" t="n"/>
    </row>
    <row r="1605" ht="18.75" customHeight="1">
      <c r="B1605" s="177" t="inlineStr">
        <is>
          <t>NOME</t>
        </is>
      </c>
      <c r="C1605" s="178" t="n"/>
      <c r="D1605" s="178" t="n"/>
      <c r="E1605" s="178" t="n"/>
      <c r="F1605" s="178" t="n"/>
      <c r="G1605" s="179" t="n"/>
      <c r="J1605" s="177" t="inlineStr">
        <is>
          <t>NOME</t>
        </is>
      </c>
      <c r="K1605" s="178" t="n"/>
      <c r="L1605" s="178" t="n"/>
      <c r="M1605" s="178" t="n"/>
      <c r="N1605" s="178" t="n"/>
      <c r="O1605" s="179" t="n"/>
    </row>
    <row r="1606" ht="18.75" customHeight="1">
      <c r="B1606" s="181" t="n"/>
      <c r="C1606" s="178" t="n"/>
      <c r="D1606" s="178" t="n"/>
      <c r="E1606" s="178" t="n"/>
      <c r="F1606" s="178" t="n"/>
      <c r="G1606" s="179" t="n"/>
      <c r="J1606" s="181" t="n"/>
      <c r="K1606" s="178" t="n"/>
      <c r="L1606" s="178" t="n"/>
      <c r="M1606" s="178" t="n"/>
      <c r="N1606" s="178" t="n"/>
      <c r="O1606" s="179" t="n"/>
    </row>
    <row r="1607" ht="18.75" customHeight="1">
      <c r="B1607" s="177" t="inlineStr">
        <is>
          <t>BASE DO LIVRO</t>
        </is>
      </c>
      <c r="C1607" s="178" t="n"/>
      <c r="D1607" s="179" t="n"/>
      <c r="E1607" s="181" t="inlineStr">
        <is>
          <t>Nenhuma</t>
        </is>
      </c>
      <c r="F1607" s="178" t="n"/>
      <c r="G1607" s="179" t="n"/>
      <c r="J1607" s="177" t="inlineStr">
        <is>
          <t>BASE DO LIVRO</t>
        </is>
      </c>
      <c r="K1607" s="178" t="n"/>
      <c r="L1607" s="179" t="n"/>
      <c r="M1607" s="181" t="inlineStr">
        <is>
          <t>Nenhuma</t>
        </is>
      </c>
      <c r="N1607" s="178" t="n"/>
      <c r="O1607" s="179" t="n"/>
    </row>
    <row r="1608" ht="18.75" customHeight="1">
      <c r="B1608" s="177" t="inlineStr">
        <is>
          <t>DEVOLUÇÃO</t>
        </is>
      </c>
      <c r="C1608" s="178" t="n"/>
      <c r="D1608" s="179" t="n"/>
      <c r="E1608" s="181" t="n"/>
      <c r="F1608" s="178" t="n"/>
      <c r="G1608" s="179" t="n"/>
      <c r="J1608" s="177" t="inlineStr">
        <is>
          <t>DEVOLUÇÃO</t>
        </is>
      </c>
      <c r="K1608" s="178" t="n"/>
      <c r="L1608" s="179" t="n"/>
      <c r="M1608" s="181" t="n"/>
      <c r="N1608" s="178" t="n"/>
      <c r="O1608" s="179" t="n"/>
    </row>
    <row r="1609" ht="18.75" customHeight="1">
      <c r="B1609" s="177" t="inlineStr">
        <is>
          <t>FREQUÊNCIA</t>
        </is>
      </c>
      <c r="C1609" s="178" t="n"/>
      <c r="D1609" s="179" t="n"/>
      <c r="E1609" s="181" t="n"/>
      <c r="F1609" s="178" t="n"/>
      <c r="G1609" s="179" t="n"/>
      <c r="J1609" s="177" t="inlineStr">
        <is>
          <t>FREQUÊNCIA</t>
        </is>
      </c>
      <c r="K1609" s="178" t="n"/>
      <c r="L1609" s="179" t="n"/>
      <c r="M1609" s="181" t="n"/>
      <c r="N1609" s="178" t="n"/>
      <c r="O1609" s="179" t="n"/>
    </row>
    <row r="1610" ht="18.75" customHeight="1"/>
    <row r="1611" ht="18.75" customHeight="1">
      <c r="B1611" s="177" t="inlineStr">
        <is>
          <t>EFEITO E REQUISITOS</t>
        </is>
      </c>
      <c r="C1611" s="178" t="n"/>
      <c r="D1611" s="178" t="n"/>
      <c r="E1611" s="178" t="n"/>
      <c r="F1611" s="178" t="n"/>
      <c r="G1611" s="179" t="n"/>
      <c r="J1611" s="177" t="inlineStr">
        <is>
          <t>EFEITO E REQUISITOS</t>
        </is>
      </c>
      <c r="K1611" s="178" t="n"/>
      <c r="L1611" s="178" t="n"/>
      <c r="M1611" s="178" t="n"/>
      <c r="N1611" s="178" t="n"/>
      <c r="O1611" s="179" t="n"/>
    </row>
    <row r="1612" ht="18.75" customHeight="1">
      <c r="B1612" s="183" t="n"/>
      <c r="C1612" s="184" t="n"/>
      <c r="D1612" s="184" t="n"/>
      <c r="E1612" s="184" t="n"/>
      <c r="F1612" s="184" t="n"/>
      <c r="G1612" s="185" t="n"/>
      <c r="J1612" s="183" t="n"/>
      <c r="K1612" s="184" t="n"/>
      <c r="L1612" s="184" t="n"/>
      <c r="M1612" s="184" t="n"/>
      <c r="N1612" s="184" t="n"/>
      <c r="O1612" s="185" t="n"/>
    </row>
    <row r="1613" ht="18.75" customHeight="1">
      <c r="B1613" s="186" t="n"/>
      <c r="G1613" s="187" t="n"/>
      <c r="J1613" s="186" t="n"/>
      <c r="O1613" s="187" t="n"/>
    </row>
    <row r="1614" ht="18.75" customHeight="1">
      <c r="B1614" s="186" t="n"/>
      <c r="G1614" s="187" t="n"/>
      <c r="J1614" s="186" t="n"/>
      <c r="O1614" s="187" t="n"/>
    </row>
    <row r="1615" ht="18.75" customHeight="1">
      <c r="B1615" s="186" t="n"/>
      <c r="G1615" s="187" t="n"/>
      <c r="J1615" s="186" t="n"/>
      <c r="O1615" s="187" t="n"/>
    </row>
    <row r="1616" ht="18.75" customHeight="1">
      <c r="B1616" s="186" t="n"/>
      <c r="G1616" s="187" t="n"/>
      <c r="J1616" s="186" t="n"/>
      <c r="O1616" s="187" t="n"/>
    </row>
    <row r="1617" ht="18.75" customHeight="1">
      <c r="B1617" s="186" t="n"/>
      <c r="G1617" s="187" t="n"/>
      <c r="J1617" s="186" t="n"/>
      <c r="O1617" s="187" t="n"/>
    </row>
    <row r="1618" ht="18.75" customHeight="1">
      <c r="B1618" s="188" t="n"/>
      <c r="C1618" s="189" t="n"/>
      <c r="D1618" s="189" t="n"/>
      <c r="E1618" s="189" t="n"/>
      <c r="F1618" s="189" t="n"/>
      <c r="G1618" s="190" t="n"/>
      <c r="J1618" s="188" t="n"/>
      <c r="K1618" s="189" t="n"/>
      <c r="L1618" s="189" t="n"/>
      <c r="M1618" s="189" t="n"/>
      <c r="N1618" s="189" t="n"/>
      <c r="O1618" s="190" t="n"/>
    </row>
    <row r="1619" ht="18.75" customHeight="1"/>
    <row r="1620" ht="18.75" customHeight="1">
      <c r="B1620" s="175">
        <f>IF('DADOS_RESTRICOES'!$K$20="","","⚠ "&amp;'DADOS_RESTRICOES'!$K$20)</f>
        <v/>
      </c>
      <c r="J1620" s="175">
        <f>IF('DADOS_RESTRICOES'!$K$21="","","⚠ "&amp;'DADOS_RESTRICOES'!$K$21)</f>
        <v/>
      </c>
    </row>
    <row r="1621" ht="18.75" customHeight="1"/>
    <row r="1622" ht="18.75" customHeight="1"/>
    <row r="1623" ht="18.75" customHeight="1"/>
    <row r="1624" ht="18.75" customHeight="1">
      <c r="B1624" s="176" t="inlineStr">
        <is>
          <t>RESTRIÇÃO · 21</t>
        </is>
      </c>
      <c r="J1624" s="176" t="inlineStr">
        <is>
          <t>RESTRIÇÃO · 22</t>
        </is>
      </c>
    </row>
    <row r="1625" ht="18.75" customHeight="1">
      <c r="B1625" s="177" t="inlineStr">
        <is>
          <t>TIPO</t>
        </is>
      </c>
      <c r="C1625" s="178" t="n"/>
      <c r="D1625" s="178" t="n"/>
      <c r="E1625" s="179" t="n"/>
      <c r="F1625" s="177" t="inlineStr">
        <is>
          <t>MESTRE VIU</t>
        </is>
      </c>
      <c r="G1625" s="179" t="n"/>
      <c r="J1625" s="177" t="inlineStr">
        <is>
          <t>TIPO</t>
        </is>
      </c>
      <c r="K1625" s="178" t="n"/>
      <c r="L1625" s="178" t="n"/>
      <c r="M1625" s="179" t="n"/>
      <c r="N1625" s="177" t="inlineStr">
        <is>
          <t>MESTRE VIU</t>
        </is>
      </c>
      <c r="O1625" s="179" t="n"/>
    </row>
    <row r="1626" ht="18.75" customHeight="1">
      <c r="B1626" s="181" t="inlineStr">
        <is>
          <t>Restrição</t>
        </is>
      </c>
      <c r="C1626" s="178" t="n"/>
      <c r="D1626" s="178" t="n"/>
      <c r="E1626" s="179" t="n"/>
      <c r="F1626" s="180" t="b">
        <v>0</v>
      </c>
      <c r="G1626" s="179" t="n"/>
      <c r="J1626" s="181" t="inlineStr">
        <is>
          <t>Restrição</t>
        </is>
      </c>
      <c r="K1626" s="178" t="n"/>
      <c r="L1626" s="178" t="n"/>
      <c r="M1626" s="179" t="n"/>
      <c r="N1626" s="180" t="b">
        <v>0</v>
      </c>
      <c r="O1626" s="179" t="n"/>
    </row>
    <row r="1627" ht="18.75" customHeight="1">
      <c r="B1627" s="177" t="inlineStr">
        <is>
          <t>NOME</t>
        </is>
      </c>
      <c r="C1627" s="178" t="n"/>
      <c r="D1627" s="178" t="n"/>
      <c r="E1627" s="178" t="n"/>
      <c r="F1627" s="178" t="n"/>
      <c r="G1627" s="179" t="n"/>
      <c r="J1627" s="177" t="inlineStr">
        <is>
          <t>NOME</t>
        </is>
      </c>
      <c r="K1627" s="178" t="n"/>
      <c r="L1627" s="178" t="n"/>
      <c r="M1627" s="178" t="n"/>
      <c r="N1627" s="178" t="n"/>
      <c r="O1627" s="179" t="n"/>
    </row>
    <row r="1628" ht="18.75" customHeight="1">
      <c r="B1628" s="181" t="n"/>
      <c r="C1628" s="178" t="n"/>
      <c r="D1628" s="178" t="n"/>
      <c r="E1628" s="178" t="n"/>
      <c r="F1628" s="178" t="n"/>
      <c r="G1628" s="179" t="n"/>
      <c r="J1628" s="181" t="n"/>
      <c r="K1628" s="178" t="n"/>
      <c r="L1628" s="178" t="n"/>
      <c r="M1628" s="178" t="n"/>
      <c r="N1628" s="178" t="n"/>
      <c r="O1628" s="179" t="n"/>
    </row>
    <row r="1629" ht="18.75" customHeight="1">
      <c r="B1629" s="177" t="inlineStr">
        <is>
          <t>BASE DO LIVRO</t>
        </is>
      </c>
      <c r="C1629" s="178" t="n"/>
      <c r="D1629" s="179" t="n"/>
      <c r="E1629" s="181" t="inlineStr">
        <is>
          <t>Nenhuma</t>
        </is>
      </c>
      <c r="F1629" s="178" t="n"/>
      <c r="G1629" s="179" t="n"/>
      <c r="J1629" s="177" t="inlineStr">
        <is>
          <t>BASE DO LIVRO</t>
        </is>
      </c>
      <c r="K1629" s="178" t="n"/>
      <c r="L1629" s="179" t="n"/>
      <c r="M1629" s="181" t="inlineStr">
        <is>
          <t>Nenhuma</t>
        </is>
      </c>
      <c r="N1629" s="178" t="n"/>
      <c r="O1629" s="179" t="n"/>
    </row>
    <row r="1630" ht="18.75" customHeight="1">
      <c r="B1630" s="177" t="inlineStr">
        <is>
          <t>DEVOLUÇÃO</t>
        </is>
      </c>
      <c r="C1630" s="178" t="n"/>
      <c r="D1630" s="179" t="n"/>
      <c r="E1630" s="181" t="n"/>
      <c r="F1630" s="178" t="n"/>
      <c r="G1630" s="179" t="n"/>
      <c r="J1630" s="177" t="inlineStr">
        <is>
          <t>DEVOLUÇÃO</t>
        </is>
      </c>
      <c r="K1630" s="178" t="n"/>
      <c r="L1630" s="179" t="n"/>
      <c r="M1630" s="181" t="n"/>
      <c r="N1630" s="178" t="n"/>
      <c r="O1630" s="179" t="n"/>
    </row>
    <row r="1631" ht="18.75" customHeight="1">
      <c r="B1631" s="177" t="inlineStr">
        <is>
          <t>FREQUÊNCIA</t>
        </is>
      </c>
      <c r="C1631" s="178" t="n"/>
      <c r="D1631" s="179" t="n"/>
      <c r="E1631" s="181" t="n"/>
      <c r="F1631" s="178" t="n"/>
      <c r="G1631" s="179" t="n"/>
      <c r="J1631" s="177" t="inlineStr">
        <is>
          <t>FREQUÊNCIA</t>
        </is>
      </c>
      <c r="K1631" s="178" t="n"/>
      <c r="L1631" s="179" t="n"/>
      <c r="M1631" s="181" t="n"/>
      <c r="N1631" s="178" t="n"/>
      <c r="O1631" s="179" t="n"/>
    </row>
    <row r="1632" ht="18.75" customHeight="1"/>
    <row r="1633" ht="18.75" customHeight="1">
      <c r="B1633" s="177" t="inlineStr">
        <is>
          <t>EFEITO E REQUISITOS</t>
        </is>
      </c>
      <c r="C1633" s="178" t="n"/>
      <c r="D1633" s="178" t="n"/>
      <c r="E1633" s="178" t="n"/>
      <c r="F1633" s="178" t="n"/>
      <c r="G1633" s="179" t="n"/>
      <c r="J1633" s="177" t="inlineStr">
        <is>
          <t>EFEITO E REQUISITOS</t>
        </is>
      </c>
      <c r="K1633" s="178" t="n"/>
      <c r="L1633" s="178" t="n"/>
      <c r="M1633" s="178" t="n"/>
      <c r="N1633" s="178" t="n"/>
      <c r="O1633" s="179" t="n"/>
    </row>
    <row r="1634" ht="18.75" customHeight="1">
      <c r="B1634" s="183" t="n"/>
      <c r="C1634" s="184" t="n"/>
      <c r="D1634" s="184" t="n"/>
      <c r="E1634" s="184" t="n"/>
      <c r="F1634" s="184" t="n"/>
      <c r="G1634" s="185" t="n"/>
      <c r="J1634" s="183" t="n"/>
      <c r="K1634" s="184" t="n"/>
      <c r="L1634" s="184" t="n"/>
      <c r="M1634" s="184" t="n"/>
      <c r="N1634" s="184" t="n"/>
      <c r="O1634" s="185" t="n"/>
    </row>
    <row r="1635" ht="18.75" customHeight="1">
      <c r="B1635" s="186" t="n"/>
      <c r="G1635" s="187" t="n"/>
      <c r="J1635" s="186" t="n"/>
      <c r="O1635" s="187" t="n"/>
    </row>
    <row r="1636" ht="18.75" customHeight="1">
      <c r="B1636" s="186" t="n"/>
      <c r="G1636" s="187" t="n"/>
      <c r="J1636" s="186" t="n"/>
      <c r="O1636" s="187" t="n"/>
    </row>
    <row r="1637" ht="18.75" customHeight="1">
      <c r="B1637" s="186" t="n"/>
      <c r="G1637" s="187" t="n"/>
      <c r="J1637" s="186" t="n"/>
      <c r="O1637" s="187" t="n"/>
    </row>
    <row r="1638" ht="18.75" customHeight="1">
      <c r="B1638" s="186" t="n"/>
      <c r="G1638" s="187" t="n"/>
      <c r="J1638" s="186" t="n"/>
      <c r="O1638" s="187" t="n"/>
    </row>
    <row r="1639" ht="18.75" customHeight="1">
      <c r="B1639" s="186" t="n"/>
      <c r="G1639" s="187" t="n"/>
      <c r="J1639" s="186" t="n"/>
      <c r="O1639" s="187" t="n"/>
    </row>
    <row r="1640" ht="18.75" customHeight="1">
      <c r="B1640" s="188" t="n"/>
      <c r="C1640" s="189" t="n"/>
      <c r="D1640" s="189" t="n"/>
      <c r="E1640" s="189" t="n"/>
      <c r="F1640" s="189" t="n"/>
      <c r="G1640" s="190" t="n"/>
      <c r="J1640" s="188" t="n"/>
      <c r="K1640" s="189" t="n"/>
      <c r="L1640" s="189" t="n"/>
      <c r="M1640" s="189" t="n"/>
      <c r="N1640" s="189" t="n"/>
      <c r="O1640" s="190" t="n"/>
    </row>
    <row r="1641" ht="18.75" customHeight="1"/>
    <row r="1642" ht="18.75" customHeight="1">
      <c r="B1642" s="175">
        <f>IF('DADOS_RESTRICOES'!$K$22="","","⚠ "&amp;'DADOS_RESTRICOES'!$K$22)</f>
        <v/>
      </c>
      <c r="J1642" s="175">
        <f>IF('DADOS_RESTRICOES'!$K$23="","","⚠ "&amp;'DADOS_RESTRICOES'!$K$23)</f>
        <v/>
      </c>
    </row>
    <row r="1643" ht="18.75" customHeight="1"/>
    <row r="1644" ht="18.75" customHeight="1"/>
    <row r="1645" ht="18.75" customHeight="1"/>
    <row r="1646" ht="18.75" customHeight="1">
      <c r="B1646" s="176" t="inlineStr">
        <is>
          <t>RESTRIÇÃO · 23</t>
        </is>
      </c>
      <c r="J1646" s="176" t="inlineStr">
        <is>
          <t>RESTRIÇÃO · 24</t>
        </is>
      </c>
    </row>
    <row r="1647" ht="18.75" customHeight="1">
      <c r="B1647" s="177" t="inlineStr">
        <is>
          <t>TIPO</t>
        </is>
      </c>
      <c r="C1647" s="178" t="n"/>
      <c r="D1647" s="178" t="n"/>
      <c r="E1647" s="179" t="n"/>
      <c r="F1647" s="177" t="inlineStr">
        <is>
          <t>MESTRE VIU</t>
        </is>
      </c>
      <c r="G1647" s="179" t="n"/>
      <c r="J1647" s="177" t="inlineStr">
        <is>
          <t>TIPO</t>
        </is>
      </c>
      <c r="K1647" s="178" t="n"/>
      <c r="L1647" s="178" t="n"/>
      <c r="M1647" s="179" t="n"/>
      <c r="N1647" s="177" t="inlineStr">
        <is>
          <t>MESTRE VIU</t>
        </is>
      </c>
      <c r="O1647" s="179" t="n"/>
    </row>
    <row r="1648" ht="18.75" customHeight="1">
      <c r="B1648" s="181" t="inlineStr">
        <is>
          <t>Restrição</t>
        </is>
      </c>
      <c r="C1648" s="178" t="n"/>
      <c r="D1648" s="178" t="n"/>
      <c r="E1648" s="179" t="n"/>
      <c r="F1648" s="180" t="b">
        <v>0</v>
      </c>
      <c r="G1648" s="179" t="n"/>
      <c r="J1648" s="181" t="inlineStr">
        <is>
          <t>Restrição</t>
        </is>
      </c>
      <c r="K1648" s="178" t="n"/>
      <c r="L1648" s="178" t="n"/>
      <c r="M1648" s="179" t="n"/>
      <c r="N1648" s="180" t="b">
        <v>0</v>
      </c>
      <c r="O1648" s="179" t="n"/>
    </row>
    <row r="1649" ht="18.75" customHeight="1">
      <c r="B1649" s="177" t="inlineStr">
        <is>
          <t>NOME</t>
        </is>
      </c>
      <c r="C1649" s="178" t="n"/>
      <c r="D1649" s="178" t="n"/>
      <c r="E1649" s="178" t="n"/>
      <c r="F1649" s="178" t="n"/>
      <c r="G1649" s="179" t="n"/>
      <c r="J1649" s="177" t="inlineStr">
        <is>
          <t>NOME</t>
        </is>
      </c>
      <c r="K1649" s="178" t="n"/>
      <c r="L1649" s="178" t="n"/>
      <c r="M1649" s="178" t="n"/>
      <c r="N1649" s="178" t="n"/>
      <c r="O1649" s="179" t="n"/>
    </row>
    <row r="1650" ht="18.75" customHeight="1">
      <c r="B1650" s="181" t="n"/>
      <c r="C1650" s="178" t="n"/>
      <c r="D1650" s="178" t="n"/>
      <c r="E1650" s="178" t="n"/>
      <c r="F1650" s="178" t="n"/>
      <c r="G1650" s="179" t="n"/>
      <c r="J1650" s="181" t="n"/>
      <c r="K1650" s="178" t="n"/>
      <c r="L1650" s="178" t="n"/>
      <c r="M1650" s="178" t="n"/>
      <c r="N1650" s="178" t="n"/>
      <c r="O1650" s="179" t="n"/>
    </row>
    <row r="1651" ht="18.75" customHeight="1">
      <c r="B1651" s="177" t="inlineStr">
        <is>
          <t>BASE DO LIVRO</t>
        </is>
      </c>
      <c r="C1651" s="178" t="n"/>
      <c r="D1651" s="179" t="n"/>
      <c r="E1651" s="181" t="inlineStr">
        <is>
          <t>Nenhuma</t>
        </is>
      </c>
      <c r="F1651" s="178" t="n"/>
      <c r="G1651" s="179" t="n"/>
      <c r="J1651" s="177" t="inlineStr">
        <is>
          <t>BASE DO LIVRO</t>
        </is>
      </c>
      <c r="K1651" s="178" t="n"/>
      <c r="L1651" s="179" t="n"/>
      <c r="M1651" s="181" t="inlineStr">
        <is>
          <t>Nenhuma</t>
        </is>
      </c>
      <c r="N1651" s="178" t="n"/>
      <c r="O1651" s="179" t="n"/>
    </row>
    <row r="1652" ht="18.75" customHeight="1">
      <c r="B1652" s="177" t="inlineStr">
        <is>
          <t>DEVOLUÇÃO</t>
        </is>
      </c>
      <c r="C1652" s="178" t="n"/>
      <c r="D1652" s="179" t="n"/>
      <c r="E1652" s="181" t="n"/>
      <c r="F1652" s="178" t="n"/>
      <c r="G1652" s="179" t="n"/>
      <c r="J1652" s="177" t="inlineStr">
        <is>
          <t>DEVOLUÇÃO</t>
        </is>
      </c>
      <c r="K1652" s="178" t="n"/>
      <c r="L1652" s="179" t="n"/>
      <c r="M1652" s="181" t="n"/>
      <c r="N1652" s="178" t="n"/>
      <c r="O1652" s="179" t="n"/>
    </row>
    <row r="1653" ht="18.75" customHeight="1">
      <c r="B1653" s="177" t="inlineStr">
        <is>
          <t>FREQUÊNCIA</t>
        </is>
      </c>
      <c r="C1653" s="178" t="n"/>
      <c r="D1653" s="179" t="n"/>
      <c r="E1653" s="181" t="n"/>
      <c r="F1653" s="178" t="n"/>
      <c r="G1653" s="179" t="n"/>
      <c r="J1653" s="177" t="inlineStr">
        <is>
          <t>FREQUÊNCIA</t>
        </is>
      </c>
      <c r="K1653" s="178" t="n"/>
      <c r="L1653" s="179" t="n"/>
      <c r="M1653" s="181" t="n"/>
      <c r="N1653" s="178" t="n"/>
      <c r="O1653" s="179" t="n"/>
    </row>
    <row r="1654" ht="18.75" customHeight="1"/>
    <row r="1655" ht="18.75" customHeight="1">
      <c r="B1655" s="177" t="inlineStr">
        <is>
          <t>EFEITO E REQUISITOS</t>
        </is>
      </c>
      <c r="C1655" s="178" t="n"/>
      <c r="D1655" s="178" t="n"/>
      <c r="E1655" s="178" t="n"/>
      <c r="F1655" s="178" t="n"/>
      <c r="G1655" s="179" t="n"/>
      <c r="J1655" s="177" t="inlineStr">
        <is>
          <t>EFEITO E REQUISITOS</t>
        </is>
      </c>
      <c r="K1655" s="178" t="n"/>
      <c r="L1655" s="178" t="n"/>
      <c r="M1655" s="178" t="n"/>
      <c r="N1655" s="178" t="n"/>
      <c r="O1655" s="179" t="n"/>
    </row>
    <row r="1656" ht="18.75" customHeight="1">
      <c r="B1656" s="183" t="n"/>
      <c r="C1656" s="184" t="n"/>
      <c r="D1656" s="184" t="n"/>
      <c r="E1656" s="184" t="n"/>
      <c r="F1656" s="184" t="n"/>
      <c r="G1656" s="185" t="n"/>
      <c r="J1656" s="183" t="n"/>
      <c r="K1656" s="184" t="n"/>
      <c r="L1656" s="184" t="n"/>
      <c r="M1656" s="184" t="n"/>
      <c r="N1656" s="184" t="n"/>
      <c r="O1656" s="185" t="n"/>
    </row>
    <row r="1657" ht="18.75" customHeight="1">
      <c r="B1657" s="186" t="n"/>
      <c r="G1657" s="187" t="n"/>
      <c r="J1657" s="186" t="n"/>
      <c r="O1657" s="187" t="n"/>
    </row>
    <row r="1658" ht="18.75" customHeight="1">
      <c r="B1658" s="186" t="n"/>
      <c r="G1658" s="187" t="n"/>
      <c r="J1658" s="186" t="n"/>
      <c r="O1658" s="187" t="n"/>
    </row>
    <row r="1659" ht="18.75" customHeight="1">
      <c r="B1659" s="186" t="n"/>
      <c r="G1659" s="187" t="n"/>
      <c r="J1659" s="186" t="n"/>
      <c r="O1659" s="187" t="n"/>
    </row>
    <row r="1660" ht="18.75" customHeight="1">
      <c r="B1660" s="186" t="n"/>
      <c r="G1660" s="187" t="n"/>
      <c r="J1660" s="186" t="n"/>
      <c r="O1660" s="187" t="n"/>
    </row>
    <row r="1661" ht="18.75" customHeight="1">
      <c r="B1661" s="186" t="n"/>
      <c r="G1661" s="187" t="n"/>
      <c r="J1661" s="186" t="n"/>
      <c r="O1661" s="187" t="n"/>
    </row>
    <row r="1662" ht="18.75" customHeight="1">
      <c r="B1662" s="188" t="n"/>
      <c r="C1662" s="189" t="n"/>
      <c r="D1662" s="189" t="n"/>
      <c r="E1662" s="189" t="n"/>
      <c r="F1662" s="189" t="n"/>
      <c r="G1662" s="190" t="n"/>
      <c r="J1662" s="188" t="n"/>
      <c r="K1662" s="189" t="n"/>
      <c r="L1662" s="189" t="n"/>
      <c r="M1662" s="189" t="n"/>
      <c r="N1662" s="189" t="n"/>
      <c r="O1662" s="190" t="n"/>
    </row>
    <row r="1663" ht="18.75" customHeight="1"/>
    <row r="1664" ht="18.75" customHeight="1">
      <c r="B1664" s="175">
        <f>IF('DADOS_RESTRICOES'!$K$24="","","⚠ "&amp;'DADOS_RESTRICOES'!$K$24)</f>
        <v/>
      </c>
      <c r="J1664" s="175">
        <f>IF('DADOS_RESTRICOES'!$K$25="","","⚠ "&amp;'DADOS_RESTRICOES'!$K$25)</f>
        <v/>
      </c>
    </row>
    <row r="1665" ht="18.75" customHeight="1"/>
    <row r="1666" ht="18.75" customHeight="1"/>
    <row r="1667" ht="18.75" customHeight="1"/>
    <row r="1668" ht="18.75" customHeight="1">
      <c r="B1668" s="176" t="inlineStr">
        <is>
          <t>RESTRIÇÃO · 25</t>
        </is>
      </c>
      <c r="J1668" s="176" t="inlineStr">
        <is>
          <t>RESTRIÇÃO · 26</t>
        </is>
      </c>
    </row>
    <row r="1669" ht="18.75" customHeight="1">
      <c r="B1669" s="177" t="inlineStr">
        <is>
          <t>TIPO</t>
        </is>
      </c>
      <c r="C1669" s="178" t="n"/>
      <c r="D1669" s="178" t="n"/>
      <c r="E1669" s="179" t="n"/>
      <c r="F1669" s="177" t="inlineStr">
        <is>
          <t>MESTRE VIU</t>
        </is>
      </c>
      <c r="G1669" s="179" t="n"/>
      <c r="J1669" s="177" t="inlineStr">
        <is>
          <t>TIPO</t>
        </is>
      </c>
      <c r="K1669" s="178" t="n"/>
      <c r="L1669" s="178" t="n"/>
      <c r="M1669" s="179" t="n"/>
      <c r="N1669" s="177" t="inlineStr">
        <is>
          <t>MESTRE VIU</t>
        </is>
      </c>
      <c r="O1669" s="179" t="n"/>
    </row>
    <row r="1670" ht="18.75" customHeight="1">
      <c r="B1670" s="181" t="inlineStr">
        <is>
          <t>Restrição</t>
        </is>
      </c>
      <c r="C1670" s="178" t="n"/>
      <c r="D1670" s="178" t="n"/>
      <c r="E1670" s="179" t="n"/>
      <c r="F1670" s="180" t="b">
        <v>0</v>
      </c>
      <c r="G1670" s="179" t="n"/>
      <c r="J1670" s="181" t="inlineStr">
        <is>
          <t>Restrição</t>
        </is>
      </c>
      <c r="K1670" s="178" t="n"/>
      <c r="L1670" s="178" t="n"/>
      <c r="M1670" s="179" t="n"/>
      <c r="N1670" s="180" t="b">
        <v>0</v>
      </c>
      <c r="O1670" s="179" t="n"/>
    </row>
    <row r="1671" ht="18.75" customHeight="1">
      <c r="B1671" s="177" t="inlineStr">
        <is>
          <t>NOME</t>
        </is>
      </c>
      <c r="C1671" s="178" t="n"/>
      <c r="D1671" s="178" t="n"/>
      <c r="E1671" s="178" t="n"/>
      <c r="F1671" s="178" t="n"/>
      <c r="G1671" s="179" t="n"/>
      <c r="J1671" s="177" t="inlineStr">
        <is>
          <t>NOME</t>
        </is>
      </c>
      <c r="K1671" s="178" t="n"/>
      <c r="L1671" s="178" t="n"/>
      <c r="M1671" s="178" t="n"/>
      <c r="N1671" s="178" t="n"/>
      <c r="O1671" s="179" t="n"/>
    </row>
    <row r="1672" ht="18.75" customHeight="1">
      <c r="B1672" s="181" t="n"/>
      <c r="C1672" s="178" t="n"/>
      <c r="D1672" s="178" t="n"/>
      <c r="E1672" s="178" t="n"/>
      <c r="F1672" s="178" t="n"/>
      <c r="G1672" s="179" t="n"/>
      <c r="J1672" s="181" t="n"/>
      <c r="K1672" s="178" t="n"/>
      <c r="L1672" s="178" t="n"/>
      <c r="M1672" s="178" t="n"/>
      <c r="N1672" s="178" t="n"/>
      <c r="O1672" s="179" t="n"/>
    </row>
    <row r="1673" ht="18.75" customHeight="1">
      <c r="B1673" s="177" t="inlineStr">
        <is>
          <t>BASE DO LIVRO</t>
        </is>
      </c>
      <c r="C1673" s="178" t="n"/>
      <c r="D1673" s="179" t="n"/>
      <c r="E1673" s="181" t="inlineStr">
        <is>
          <t>Nenhuma</t>
        </is>
      </c>
      <c r="F1673" s="178" t="n"/>
      <c r="G1673" s="179" t="n"/>
      <c r="J1673" s="177" t="inlineStr">
        <is>
          <t>BASE DO LIVRO</t>
        </is>
      </c>
      <c r="K1673" s="178" t="n"/>
      <c r="L1673" s="179" t="n"/>
      <c r="M1673" s="181" t="inlineStr">
        <is>
          <t>Nenhuma</t>
        </is>
      </c>
      <c r="N1673" s="178" t="n"/>
      <c r="O1673" s="179" t="n"/>
    </row>
    <row r="1674" ht="18.75" customHeight="1">
      <c r="B1674" s="177" t="inlineStr">
        <is>
          <t>DEVOLUÇÃO</t>
        </is>
      </c>
      <c r="C1674" s="178" t="n"/>
      <c r="D1674" s="179" t="n"/>
      <c r="E1674" s="181" t="n"/>
      <c r="F1674" s="178" t="n"/>
      <c r="G1674" s="179" t="n"/>
      <c r="J1674" s="177" t="inlineStr">
        <is>
          <t>DEVOLUÇÃO</t>
        </is>
      </c>
      <c r="K1674" s="178" t="n"/>
      <c r="L1674" s="179" t="n"/>
      <c r="M1674" s="181" t="n"/>
      <c r="N1674" s="178" t="n"/>
      <c r="O1674" s="179" t="n"/>
    </row>
    <row r="1675" ht="18.75" customHeight="1">
      <c r="B1675" s="177" t="inlineStr">
        <is>
          <t>FREQUÊNCIA</t>
        </is>
      </c>
      <c r="C1675" s="178" t="n"/>
      <c r="D1675" s="179" t="n"/>
      <c r="E1675" s="181" t="n"/>
      <c r="F1675" s="178" t="n"/>
      <c r="G1675" s="179" t="n"/>
      <c r="J1675" s="177" t="inlineStr">
        <is>
          <t>FREQUÊNCIA</t>
        </is>
      </c>
      <c r="K1675" s="178" t="n"/>
      <c r="L1675" s="179" t="n"/>
      <c r="M1675" s="181" t="n"/>
      <c r="N1675" s="178" t="n"/>
      <c r="O1675" s="179" t="n"/>
    </row>
    <row r="1676" ht="18.75" customHeight="1"/>
    <row r="1677" ht="18.75" customHeight="1">
      <c r="B1677" s="177" t="inlineStr">
        <is>
          <t>EFEITO E REQUISITOS</t>
        </is>
      </c>
      <c r="C1677" s="178" t="n"/>
      <c r="D1677" s="178" t="n"/>
      <c r="E1677" s="178" t="n"/>
      <c r="F1677" s="178" t="n"/>
      <c r="G1677" s="179" t="n"/>
      <c r="J1677" s="177" t="inlineStr">
        <is>
          <t>EFEITO E REQUISITOS</t>
        </is>
      </c>
      <c r="K1677" s="178" t="n"/>
      <c r="L1677" s="178" t="n"/>
      <c r="M1677" s="178" t="n"/>
      <c r="N1677" s="178" t="n"/>
      <c r="O1677" s="179" t="n"/>
    </row>
    <row r="1678" ht="18.75" customHeight="1">
      <c r="B1678" s="183" t="n"/>
      <c r="C1678" s="184" t="n"/>
      <c r="D1678" s="184" t="n"/>
      <c r="E1678" s="184" t="n"/>
      <c r="F1678" s="184" t="n"/>
      <c r="G1678" s="185" t="n"/>
      <c r="J1678" s="183" t="n"/>
      <c r="K1678" s="184" t="n"/>
      <c r="L1678" s="184" t="n"/>
      <c r="M1678" s="184" t="n"/>
      <c r="N1678" s="184" t="n"/>
      <c r="O1678" s="185" t="n"/>
    </row>
    <row r="1679" ht="18.75" customHeight="1">
      <c r="B1679" s="186" t="n"/>
      <c r="G1679" s="187" t="n"/>
      <c r="J1679" s="186" t="n"/>
      <c r="O1679" s="187" t="n"/>
    </row>
    <row r="1680" ht="18.75" customHeight="1">
      <c r="B1680" s="186" t="n"/>
      <c r="G1680" s="187" t="n"/>
      <c r="J1680" s="186" t="n"/>
      <c r="O1680" s="187" t="n"/>
    </row>
    <row r="1681" ht="18.75" customHeight="1">
      <c r="B1681" s="186" t="n"/>
      <c r="G1681" s="187" t="n"/>
      <c r="J1681" s="186" t="n"/>
      <c r="O1681" s="187" t="n"/>
    </row>
    <row r="1682" ht="18.75" customHeight="1">
      <c r="B1682" s="186" t="n"/>
      <c r="G1682" s="187" t="n"/>
      <c r="J1682" s="186" t="n"/>
      <c r="O1682" s="187" t="n"/>
    </row>
    <row r="1683" ht="18.75" customHeight="1">
      <c r="B1683" s="186" t="n"/>
      <c r="G1683" s="187" t="n"/>
      <c r="J1683" s="186" t="n"/>
      <c r="O1683" s="187" t="n"/>
    </row>
    <row r="1684" ht="18.75" customHeight="1">
      <c r="B1684" s="188" t="n"/>
      <c r="C1684" s="189" t="n"/>
      <c r="D1684" s="189" t="n"/>
      <c r="E1684" s="189" t="n"/>
      <c r="F1684" s="189" t="n"/>
      <c r="G1684" s="190" t="n"/>
      <c r="J1684" s="188" t="n"/>
      <c r="K1684" s="189" t="n"/>
      <c r="L1684" s="189" t="n"/>
      <c r="M1684" s="189" t="n"/>
      <c r="N1684" s="189" t="n"/>
      <c r="O1684" s="190" t="n"/>
    </row>
    <row r="1685" ht="18.75" customHeight="1"/>
    <row r="1686" ht="18.75" customHeight="1">
      <c r="B1686" s="175">
        <f>IF('DADOS_RESTRICOES'!$K$26="","","⚠ "&amp;'DADOS_RESTRICOES'!$K$26)</f>
        <v/>
      </c>
      <c r="J1686" s="175">
        <f>IF('DADOS_RESTRICOES'!$K$27="","","⚠ "&amp;'DADOS_RESTRICOES'!$K$27)</f>
        <v/>
      </c>
    </row>
    <row r="1687" ht="18.75" customHeight="1"/>
    <row r="1688" ht="18.75" customHeight="1"/>
    <row r="1689" ht="18.75" customHeight="1"/>
    <row r="1690" ht="18.75" customHeight="1">
      <c r="B1690" s="176" t="inlineStr">
        <is>
          <t>RESTRIÇÃO · 27</t>
        </is>
      </c>
      <c r="J1690" s="176" t="inlineStr">
        <is>
          <t>RESTRIÇÃO · 28</t>
        </is>
      </c>
    </row>
    <row r="1691" ht="18.75" customHeight="1">
      <c r="B1691" s="177" t="inlineStr">
        <is>
          <t>TIPO</t>
        </is>
      </c>
      <c r="C1691" s="178" t="n"/>
      <c r="D1691" s="178" t="n"/>
      <c r="E1691" s="179" t="n"/>
      <c r="F1691" s="177" t="inlineStr">
        <is>
          <t>MESTRE VIU</t>
        </is>
      </c>
      <c r="G1691" s="179" t="n"/>
      <c r="J1691" s="177" t="inlineStr">
        <is>
          <t>TIPO</t>
        </is>
      </c>
      <c r="K1691" s="178" t="n"/>
      <c r="L1691" s="178" t="n"/>
      <c r="M1691" s="179" t="n"/>
      <c r="N1691" s="177" t="inlineStr">
        <is>
          <t>MESTRE VIU</t>
        </is>
      </c>
      <c r="O1691" s="179" t="n"/>
    </row>
    <row r="1692" ht="18.75" customHeight="1">
      <c r="B1692" s="181" t="inlineStr">
        <is>
          <t>Restrição</t>
        </is>
      </c>
      <c r="C1692" s="178" t="n"/>
      <c r="D1692" s="178" t="n"/>
      <c r="E1692" s="179" t="n"/>
      <c r="F1692" s="180" t="b">
        <v>0</v>
      </c>
      <c r="G1692" s="179" t="n"/>
      <c r="J1692" s="181" t="inlineStr">
        <is>
          <t>Restrição</t>
        </is>
      </c>
      <c r="K1692" s="178" t="n"/>
      <c r="L1692" s="178" t="n"/>
      <c r="M1692" s="179" t="n"/>
      <c r="N1692" s="180" t="b">
        <v>0</v>
      </c>
      <c r="O1692" s="179" t="n"/>
    </row>
    <row r="1693" ht="18.75" customHeight="1">
      <c r="B1693" s="177" t="inlineStr">
        <is>
          <t>NOME</t>
        </is>
      </c>
      <c r="C1693" s="178" t="n"/>
      <c r="D1693" s="178" t="n"/>
      <c r="E1693" s="178" t="n"/>
      <c r="F1693" s="178" t="n"/>
      <c r="G1693" s="179" t="n"/>
      <c r="J1693" s="177" t="inlineStr">
        <is>
          <t>NOME</t>
        </is>
      </c>
      <c r="K1693" s="178" t="n"/>
      <c r="L1693" s="178" t="n"/>
      <c r="M1693" s="178" t="n"/>
      <c r="N1693" s="178" t="n"/>
      <c r="O1693" s="179" t="n"/>
    </row>
    <row r="1694" ht="18.75" customHeight="1">
      <c r="B1694" s="181" t="n"/>
      <c r="C1694" s="178" t="n"/>
      <c r="D1694" s="178" t="n"/>
      <c r="E1694" s="178" t="n"/>
      <c r="F1694" s="178" t="n"/>
      <c r="G1694" s="179" t="n"/>
      <c r="J1694" s="181" t="n"/>
      <c r="K1694" s="178" t="n"/>
      <c r="L1694" s="178" t="n"/>
      <c r="M1694" s="178" t="n"/>
      <c r="N1694" s="178" t="n"/>
      <c r="O1694" s="179" t="n"/>
    </row>
    <row r="1695" ht="18.75" customHeight="1">
      <c r="B1695" s="177" t="inlineStr">
        <is>
          <t>BASE DO LIVRO</t>
        </is>
      </c>
      <c r="C1695" s="178" t="n"/>
      <c r="D1695" s="179" t="n"/>
      <c r="E1695" s="181" t="inlineStr">
        <is>
          <t>Nenhuma</t>
        </is>
      </c>
      <c r="F1695" s="178" t="n"/>
      <c r="G1695" s="179" t="n"/>
      <c r="J1695" s="177" t="inlineStr">
        <is>
          <t>BASE DO LIVRO</t>
        </is>
      </c>
      <c r="K1695" s="178" t="n"/>
      <c r="L1695" s="179" t="n"/>
      <c r="M1695" s="181" t="inlineStr">
        <is>
          <t>Nenhuma</t>
        </is>
      </c>
      <c r="N1695" s="178" t="n"/>
      <c r="O1695" s="179" t="n"/>
    </row>
    <row r="1696" ht="18.75" customHeight="1">
      <c r="B1696" s="177" t="inlineStr">
        <is>
          <t>DEVOLUÇÃO</t>
        </is>
      </c>
      <c r="C1696" s="178" t="n"/>
      <c r="D1696" s="179" t="n"/>
      <c r="E1696" s="181" t="n"/>
      <c r="F1696" s="178" t="n"/>
      <c r="G1696" s="179" t="n"/>
      <c r="J1696" s="177" t="inlineStr">
        <is>
          <t>DEVOLUÇÃO</t>
        </is>
      </c>
      <c r="K1696" s="178" t="n"/>
      <c r="L1696" s="179" t="n"/>
      <c r="M1696" s="181" t="n"/>
      <c r="N1696" s="178" t="n"/>
      <c r="O1696" s="179" t="n"/>
    </row>
    <row r="1697" ht="18.75" customHeight="1">
      <c r="B1697" s="177" t="inlineStr">
        <is>
          <t>FREQUÊNCIA</t>
        </is>
      </c>
      <c r="C1697" s="178" t="n"/>
      <c r="D1697" s="179" t="n"/>
      <c r="E1697" s="181" t="n"/>
      <c r="F1697" s="178" t="n"/>
      <c r="G1697" s="179" t="n"/>
      <c r="J1697" s="177" t="inlineStr">
        <is>
          <t>FREQUÊNCIA</t>
        </is>
      </c>
      <c r="K1697" s="178" t="n"/>
      <c r="L1697" s="179" t="n"/>
      <c r="M1697" s="181" t="n"/>
      <c r="N1697" s="178" t="n"/>
      <c r="O1697" s="179" t="n"/>
    </row>
    <row r="1698" ht="18.75" customHeight="1"/>
    <row r="1699" ht="18.75" customHeight="1">
      <c r="B1699" s="177" t="inlineStr">
        <is>
          <t>EFEITO E REQUISITOS</t>
        </is>
      </c>
      <c r="C1699" s="178" t="n"/>
      <c r="D1699" s="178" t="n"/>
      <c r="E1699" s="178" t="n"/>
      <c r="F1699" s="178" t="n"/>
      <c r="G1699" s="179" t="n"/>
      <c r="J1699" s="177" t="inlineStr">
        <is>
          <t>EFEITO E REQUISITOS</t>
        </is>
      </c>
      <c r="K1699" s="178" t="n"/>
      <c r="L1699" s="178" t="n"/>
      <c r="M1699" s="178" t="n"/>
      <c r="N1699" s="178" t="n"/>
      <c r="O1699" s="179" t="n"/>
    </row>
    <row r="1700" ht="18.75" customHeight="1">
      <c r="B1700" s="183" t="n"/>
      <c r="C1700" s="184" t="n"/>
      <c r="D1700" s="184" t="n"/>
      <c r="E1700" s="184" t="n"/>
      <c r="F1700" s="184" t="n"/>
      <c r="G1700" s="185" t="n"/>
      <c r="J1700" s="183" t="n"/>
      <c r="K1700" s="184" t="n"/>
      <c r="L1700" s="184" t="n"/>
      <c r="M1700" s="184" t="n"/>
      <c r="N1700" s="184" t="n"/>
      <c r="O1700" s="185" t="n"/>
    </row>
    <row r="1701" ht="18.75" customHeight="1">
      <c r="B1701" s="186" t="n"/>
      <c r="G1701" s="187" t="n"/>
      <c r="J1701" s="186" t="n"/>
      <c r="O1701" s="187" t="n"/>
    </row>
    <row r="1702" ht="18.75" customHeight="1">
      <c r="B1702" s="186" t="n"/>
      <c r="G1702" s="187" t="n"/>
      <c r="J1702" s="186" t="n"/>
      <c r="O1702" s="187" t="n"/>
    </row>
    <row r="1703" ht="18.75" customHeight="1">
      <c r="B1703" s="186" t="n"/>
      <c r="G1703" s="187" t="n"/>
      <c r="J1703" s="186" t="n"/>
      <c r="O1703" s="187" t="n"/>
    </row>
    <row r="1704" ht="18.75" customHeight="1">
      <c r="B1704" s="186" t="n"/>
      <c r="G1704" s="187" t="n"/>
      <c r="J1704" s="186" t="n"/>
      <c r="O1704" s="187" t="n"/>
    </row>
    <row r="1705" ht="18.75" customHeight="1">
      <c r="B1705" s="186" t="n"/>
      <c r="G1705" s="187" t="n"/>
      <c r="J1705" s="186" t="n"/>
      <c r="O1705" s="187" t="n"/>
    </row>
    <row r="1706" ht="18.75" customHeight="1">
      <c r="B1706" s="188" t="n"/>
      <c r="C1706" s="189" t="n"/>
      <c r="D1706" s="189" t="n"/>
      <c r="E1706" s="189" t="n"/>
      <c r="F1706" s="189" t="n"/>
      <c r="G1706" s="190" t="n"/>
      <c r="J1706" s="188" t="n"/>
      <c r="K1706" s="189" t="n"/>
      <c r="L1706" s="189" t="n"/>
      <c r="M1706" s="189" t="n"/>
      <c r="N1706" s="189" t="n"/>
      <c r="O1706" s="190" t="n"/>
    </row>
    <row r="1707" ht="18.75" customHeight="1"/>
    <row r="1708" ht="18.75" customHeight="1">
      <c r="B1708" s="175">
        <f>IF('DADOS_RESTRICOES'!$K$28="","","⚠ "&amp;'DADOS_RESTRICOES'!$K$28)</f>
        <v/>
      </c>
      <c r="J1708" s="175">
        <f>IF('DADOS_RESTRICOES'!$K$29="","","⚠ "&amp;'DADOS_RESTRICOES'!$K$29)</f>
        <v/>
      </c>
    </row>
    <row r="1709" ht="18.75" customHeight="1"/>
    <row r="1710" ht="18.75" customHeight="1"/>
    <row r="1711" ht="18.75" customHeight="1"/>
    <row r="1712" ht="18.75" customHeight="1">
      <c r="B1712" s="176" t="inlineStr">
        <is>
          <t>RESTRIÇÃO · 29</t>
        </is>
      </c>
      <c r="J1712" s="176" t="inlineStr">
        <is>
          <t>RESTRIÇÃO · 30</t>
        </is>
      </c>
    </row>
    <row r="1713" ht="18.75" customHeight="1">
      <c r="B1713" s="177" t="inlineStr">
        <is>
          <t>TIPO</t>
        </is>
      </c>
      <c r="C1713" s="178" t="n"/>
      <c r="D1713" s="178" t="n"/>
      <c r="E1713" s="179" t="n"/>
      <c r="F1713" s="177" t="inlineStr">
        <is>
          <t>MESTRE VIU</t>
        </is>
      </c>
      <c r="G1713" s="179" t="n"/>
      <c r="J1713" s="177" t="inlineStr">
        <is>
          <t>TIPO</t>
        </is>
      </c>
      <c r="K1713" s="178" t="n"/>
      <c r="L1713" s="178" t="n"/>
      <c r="M1713" s="179" t="n"/>
      <c r="N1713" s="177" t="inlineStr">
        <is>
          <t>MESTRE VIU</t>
        </is>
      </c>
      <c r="O1713" s="179" t="n"/>
    </row>
    <row r="1714" ht="18.75" customHeight="1">
      <c r="B1714" s="181" t="inlineStr">
        <is>
          <t>Restrição</t>
        </is>
      </c>
      <c r="C1714" s="178" t="n"/>
      <c r="D1714" s="178" t="n"/>
      <c r="E1714" s="179" t="n"/>
      <c r="F1714" s="180" t="b">
        <v>0</v>
      </c>
      <c r="G1714" s="179" t="n"/>
      <c r="J1714" s="181" t="inlineStr">
        <is>
          <t>Restrição</t>
        </is>
      </c>
      <c r="K1714" s="178" t="n"/>
      <c r="L1714" s="178" t="n"/>
      <c r="M1714" s="179" t="n"/>
      <c r="N1714" s="180" t="b">
        <v>0</v>
      </c>
      <c r="O1714" s="179" t="n"/>
    </row>
    <row r="1715" ht="18.75" customHeight="1">
      <c r="B1715" s="177" t="inlineStr">
        <is>
          <t>NOME</t>
        </is>
      </c>
      <c r="C1715" s="178" t="n"/>
      <c r="D1715" s="178" t="n"/>
      <c r="E1715" s="178" t="n"/>
      <c r="F1715" s="178" t="n"/>
      <c r="G1715" s="179" t="n"/>
      <c r="J1715" s="177" t="inlineStr">
        <is>
          <t>NOME</t>
        </is>
      </c>
      <c r="K1715" s="178" t="n"/>
      <c r="L1715" s="178" t="n"/>
      <c r="M1715" s="178" t="n"/>
      <c r="N1715" s="178" t="n"/>
      <c r="O1715" s="179" t="n"/>
    </row>
    <row r="1716" ht="18.75" customHeight="1">
      <c r="B1716" s="181" t="n"/>
      <c r="C1716" s="178" t="n"/>
      <c r="D1716" s="178" t="n"/>
      <c r="E1716" s="178" t="n"/>
      <c r="F1716" s="178" t="n"/>
      <c r="G1716" s="179" t="n"/>
      <c r="J1716" s="181" t="n"/>
      <c r="K1716" s="178" t="n"/>
      <c r="L1716" s="178" t="n"/>
      <c r="M1716" s="178" t="n"/>
      <c r="N1716" s="178" t="n"/>
      <c r="O1716" s="179" t="n"/>
    </row>
    <row r="1717" ht="18.75" customHeight="1">
      <c r="B1717" s="177" t="inlineStr">
        <is>
          <t>BASE DO LIVRO</t>
        </is>
      </c>
      <c r="C1717" s="178" t="n"/>
      <c r="D1717" s="179" t="n"/>
      <c r="E1717" s="181" t="inlineStr">
        <is>
          <t>Nenhuma</t>
        </is>
      </c>
      <c r="F1717" s="178" t="n"/>
      <c r="G1717" s="179" t="n"/>
      <c r="J1717" s="177" t="inlineStr">
        <is>
          <t>BASE DO LIVRO</t>
        </is>
      </c>
      <c r="K1717" s="178" t="n"/>
      <c r="L1717" s="179" t="n"/>
      <c r="M1717" s="181" t="inlineStr">
        <is>
          <t>Nenhuma</t>
        </is>
      </c>
      <c r="N1717" s="178" t="n"/>
      <c r="O1717" s="179" t="n"/>
    </row>
    <row r="1718" ht="18.75" customHeight="1">
      <c r="B1718" s="177" t="inlineStr">
        <is>
          <t>DEVOLUÇÃO</t>
        </is>
      </c>
      <c r="C1718" s="178" t="n"/>
      <c r="D1718" s="179" t="n"/>
      <c r="E1718" s="181" t="n"/>
      <c r="F1718" s="178" t="n"/>
      <c r="G1718" s="179" t="n"/>
      <c r="J1718" s="177" t="inlineStr">
        <is>
          <t>DEVOLUÇÃO</t>
        </is>
      </c>
      <c r="K1718" s="178" t="n"/>
      <c r="L1718" s="179" t="n"/>
      <c r="M1718" s="181" t="n"/>
      <c r="N1718" s="178" t="n"/>
      <c r="O1718" s="179" t="n"/>
    </row>
    <row r="1719" ht="18.75" customHeight="1">
      <c r="B1719" s="177" t="inlineStr">
        <is>
          <t>FREQUÊNCIA</t>
        </is>
      </c>
      <c r="C1719" s="178" t="n"/>
      <c r="D1719" s="179" t="n"/>
      <c r="E1719" s="181" t="n"/>
      <c r="F1719" s="178" t="n"/>
      <c r="G1719" s="179" t="n"/>
      <c r="J1719" s="177" t="inlineStr">
        <is>
          <t>FREQUÊNCIA</t>
        </is>
      </c>
      <c r="K1719" s="178" t="n"/>
      <c r="L1719" s="179" t="n"/>
      <c r="M1719" s="181" t="n"/>
      <c r="N1719" s="178" t="n"/>
      <c r="O1719" s="179" t="n"/>
    </row>
    <row r="1720" ht="18.75" customHeight="1"/>
    <row r="1721" ht="18.75" customHeight="1">
      <c r="B1721" s="177" t="inlineStr">
        <is>
          <t>EFEITO E REQUISITOS</t>
        </is>
      </c>
      <c r="C1721" s="178" t="n"/>
      <c r="D1721" s="178" t="n"/>
      <c r="E1721" s="178" t="n"/>
      <c r="F1721" s="178" t="n"/>
      <c r="G1721" s="179" t="n"/>
      <c r="J1721" s="177" t="inlineStr">
        <is>
          <t>EFEITO E REQUISITOS</t>
        </is>
      </c>
      <c r="K1721" s="178" t="n"/>
      <c r="L1721" s="178" t="n"/>
      <c r="M1721" s="178" t="n"/>
      <c r="N1721" s="178" t="n"/>
      <c r="O1721" s="179" t="n"/>
    </row>
    <row r="1722" ht="18.75" customHeight="1">
      <c r="B1722" s="183" t="n"/>
      <c r="C1722" s="184" t="n"/>
      <c r="D1722" s="184" t="n"/>
      <c r="E1722" s="184" t="n"/>
      <c r="F1722" s="184" t="n"/>
      <c r="G1722" s="185" t="n"/>
      <c r="J1722" s="183" t="n"/>
      <c r="K1722" s="184" t="n"/>
      <c r="L1722" s="184" t="n"/>
      <c r="M1722" s="184" t="n"/>
      <c r="N1722" s="184" t="n"/>
      <c r="O1722" s="185" t="n"/>
    </row>
    <row r="1723" ht="18.75" customHeight="1">
      <c r="B1723" s="186" t="n"/>
      <c r="G1723" s="187" t="n"/>
      <c r="J1723" s="186" t="n"/>
      <c r="O1723" s="187" t="n"/>
    </row>
    <row r="1724" ht="18.75" customHeight="1">
      <c r="B1724" s="186" t="n"/>
      <c r="G1724" s="187" t="n"/>
      <c r="J1724" s="186" t="n"/>
      <c r="O1724" s="187" t="n"/>
    </row>
    <row r="1725" ht="18.75" customHeight="1">
      <c r="B1725" s="186" t="n"/>
      <c r="G1725" s="187" t="n"/>
      <c r="J1725" s="186" t="n"/>
      <c r="O1725" s="187" t="n"/>
    </row>
    <row r="1726" ht="18.75" customHeight="1">
      <c r="B1726" s="186" t="n"/>
      <c r="G1726" s="187" t="n"/>
      <c r="J1726" s="186" t="n"/>
      <c r="O1726" s="187" t="n"/>
    </row>
    <row r="1727" ht="18.75" customHeight="1">
      <c r="B1727" s="186" t="n"/>
      <c r="G1727" s="187" t="n"/>
      <c r="J1727" s="186" t="n"/>
      <c r="O1727" s="187" t="n"/>
    </row>
    <row r="1728" ht="18.75" customHeight="1">
      <c r="B1728" s="188" t="n"/>
      <c r="C1728" s="189" t="n"/>
      <c r="D1728" s="189" t="n"/>
      <c r="E1728" s="189" t="n"/>
      <c r="F1728" s="189" t="n"/>
      <c r="G1728" s="190" t="n"/>
      <c r="J1728" s="188" t="n"/>
      <c r="K1728" s="189" t="n"/>
      <c r="L1728" s="189" t="n"/>
      <c r="M1728" s="189" t="n"/>
      <c r="N1728" s="189" t="n"/>
      <c r="O1728" s="190" t="n"/>
    </row>
    <row r="1729" ht="18.75" customHeight="1"/>
    <row r="1730" ht="18.75" customHeight="1">
      <c r="B1730" s="175">
        <f>IF('DADOS_RESTRICOES'!$K$30="","","⚠ "&amp;'DADOS_RESTRICOES'!$K$30)</f>
        <v/>
      </c>
      <c r="J1730" s="175">
        <f>IF('DADOS_RESTRICOES'!$K$31="","","⚠ "&amp;'DADOS_RESTRICOES'!$K$31)</f>
        <v/>
      </c>
    </row>
    <row r="1731" ht="18.75" customHeight="1"/>
    <row r="1733" ht="18.75" customHeight="1">
      <c r="B1733" s="176" t="inlineStr">
        <is>
          <t>TIPOS DE DANO CUSTOM</t>
        </is>
      </c>
    </row>
    <row r="1734" ht="18.75" customHeight="1"/>
    <row r="1735" ht="18.75" customHeight="1">
      <c r="B1735" s="176" t="inlineStr">
        <is>
          <t>TIPO DE DANO · 1</t>
        </is>
      </c>
      <c r="J1735" s="176" t="inlineStr">
        <is>
          <t>TIPO DE DANO · 2</t>
        </is>
      </c>
    </row>
    <row r="1736" ht="18.75" customHeight="1">
      <c r="B1736" s="177" t="inlineStr">
        <is>
          <t>NOME</t>
        </is>
      </c>
      <c r="C1736" s="178" t="n"/>
      <c r="D1736" s="178" t="n"/>
      <c r="E1736" s="179" t="n"/>
      <c r="F1736" s="177" t="inlineStr">
        <is>
          <t>MESTRE VIU</t>
        </is>
      </c>
      <c r="G1736" s="179" t="n"/>
      <c r="J1736" s="177" t="inlineStr">
        <is>
          <t>NOME</t>
        </is>
      </c>
      <c r="K1736" s="178" t="n"/>
      <c r="L1736" s="178" t="n"/>
      <c r="M1736" s="179" t="n"/>
      <c r="N1736" s="177" t="inlineStr">
        <is>
          <t>MESTRE VIU</t>
        </is>
      </c>
      <c r="O1736" s="179" t="n"/>
    </row>
    <row r="1737" ht="18.75" customHeight="1">
      <c r="B1737" s="181" t="n"/>
      <c r="C1737" s="178" t="n"/>
      <c r="D1737" s="178" t="n"/>
      <c r="E1737" s="179" t="n"/>
      <c r="F1737" s="180" t="b">
        <v>0</v>
      </c>
      <c r="G1737" s="179" t="n"/>
      <c r="J1737" s="181" t="n"/>
      <c r="K1737" s="178" t="n"/>
      <c r="L1737" s="178" t="n"/>
      <c r="M1737" s="179" t="n"/>
      <c r="N1737" s="180" t="b">
        <v>0</v>
      </c>
      <c r="O1737" s="179" t="n"/>
    </row>
    <row r="1738" ht="18.75" customHeight="1"/>
    <row r="1739" ht="18.75" customHeight="1"/>
    <row r="1740" ht="18.75" customHeight="1">
      <c r="B1740" s="177" t="inlineStr">
        <is>
          <t>DEFINIÇÃO</t>
        </is>
      </c>
      <c r="C1740" s="178" t="n"/>
      <c r="D1740" s="178" t="n"/>
      <c r="E1740" s="178" t="n"/>
      <c r="F1740" s="178" t="n"/>
      <c r="G1740" s="179" t="n"/>
      <c r="J1740" s="177" t="inlineStr">
        <is>
          <t>DEFINIÇÃO</t>
        </is>
      </c>
      <c r="K1740" s="178" t="n"/>
      <c r="L1740" s="178" t="n"/>
      <c r="M1740" s="178" t="n"/>
      <c r="N1740" s="178" t="n"/>
      <c r="O1740" s="179" t="n"/>
    </row>
    <row r="1741" ht="18.75" customHeight="1">
      <c r="B1741" s="183" t="n"/>
      <c r="C1741" s="184" t="n"/>
      <c r="D1741" s="184" t="n"/>
      <c r="E1741" s="184" t="n"/>
      <c r="F1741" s="184" t="n"/>
      <c r="G1741" s="185" t="n"/>
      <c r="J1741" s="183" t="n"/>
      <c r="K1741" s="184" t="n"/>
      <c r="L1741" s="184" t="n"/>
      <c r="M1741" s="184" t="n"/>
      <c r="N1741" s="184" t="n"/>
      <c r="O1741" s="185" t="n"/>
    </row>
    <row r="1742" ht="18.75" customHeight="1">
      <c r="B1742" s="186" t="n"/>
      <c r="G1742" s="187" t="n"/>
      <c r="J1742" s="186" t="n"/>
      <c r="O1742" s="187" t="n"/>
    </row>
    <row r="1743" ht="18.75" customHeight="1">
      <c r="B1743" s="186" t="n"/>
      <c r="G1743" s="187" t="n"/>
      <c r="J1743" s="186" t="n"/>
      <c r="O1743" s="187" t="n"/>
    </row>
    <row r="1744" ht="18.75" customHeight="1">
      <c r="B1744" s="186" t="n"/>
      <c r="G1744" s="187" t="n"/>
      <c r="J1744" s="186" t="n"/>
      <c r="O1744" s="187" t="n"/>
    </row>
    <row r="1745" ht="18.75" customHeight="1">
      <c r="B1745" s="188" t="n"/>
      <c r="C1745" s="189" t="n"/>
      <c r="D1745" s="189" t="n"/>
      <c r="E1745" s="189" t="n"/>
      <c r="F1745" s="189" t="n"/>
      <c r="G1745" s="190" t="n"/>
      <c r="J1745" s="188" t="n"/>
      <c r="K1745" s="189" t="n"/>
      <c r="L1745" s="189" t="n"/>
      <c r="M1745" s="189" t="n"/>
      <c r="N1745" s="189" t="n"/>
      <c r="O1745" s="190" t="n"/>
    </row>
    <row r="1746" ht="18.75" customHeight="1"/>
    <row r="1747" ht="18.75" customHeight="1">
      <c r="B1747" s="177" t="inlineStr">
        <is>
          <t>EFEITO E REQUISITOS</t>
        </is>
      </c>
      <c r="C1747" s="178" t="n"/>
      <c r="D1747" s="178" t="n"/>
      <c r="E1747" s="178" t="n"/>
      <c r="F1747" s="178" t="n"/>
      <c r="G1747" s="179" t="n"/>
      <c r="J1747" s="177" t="inlineStr">
        <is>
          <t>EFEITO E REQUISITOS</t>
        </is>
      </c>
      <c r="K1747" s="178" t="n"/>
      <c r="L1747" s="178" t="n"/>
      <c r="M1747" s="178" t="n"/>
      <c r="N1747" s="178" t="n"/>
      <c r="O1747" s="179" t="n"/>
    </row>
    <row r="1748" ht="18.75" customHeight="1">
      <c r="B1748" s="183" t="n"/>
      <c r="C1748" s="184" t="n"/>
      <c r="D1748" s="184" t="n"/>
      <c r="E1748" s="184" t="n"/>
      <c r="F1748" s="184" t="n"/>
      <c r="G1748" s="185" t="n"/>
      <c r="J1748" s="183" t="n"/>
      <c r="K1748" s="184" t="n"/>
      <c r="L1748" s="184" t="n"/>
      <c r="M1748" s="184" t="n"/>
      <c r="N1748" s="184" t="n"/>
      <c r="O1748" s="185" t="n"/>
    </row>
    <row r="1749" ht="18.75" customHeight="1">
      <c r="B1749" s="186" t="n"/>
      <c r="G1749" s="187" t="n"/>
      <c r="J1749" s="186" t="n"/>
      <c r="O1749" s="187" t="n"/>
    </row>
    <row r="1750" ht="18.75" customHeight="1">
      <c r="B1750" s="186" t="n"/>
      <c r="G1750" s="187" t="n"/>
      <c r="J1750" s="186" t="n"/>
      <c r="O1750" s="187" t="n"/>
    </row>
    <row r="1751" ht="18.75" customHeight="1">
      <c r="B1751" s="186" t="n"/>
      <c r="G1751" s="187" t="n"/>
      <c r="J1751" s="186" t="n"/>
      <c r="O1751" s="187" t="n"/>
    </row>
    <row r="1752" ht="18.75" customHeight="1">
      <c r="B1752" s="186" t="n"/>
      <c r="G1752" s="187" t="n"/>
      <c r="J1752" s="186" t="n"/>
      <c r="O1752" s="187" t="n"/>
    </row>
    <row r="1753" ht="18.75" customHeight="1">
      <c r="B1753" s="186" t="n"/>
      <c r="G1753" s="187" t="n"/>
      <c r="J1753" s="186" t="n"/>
      <c r="O1753" s="187" t="n"/>
    </row>
    <row r="1754" ht="18.75" customHeight="1">
      <c r="B1754" s="186" t="n"/>
      <c r="G1754" s="187" t="n"/>
      <c r="J1754" s="186" t="n"/>
      <c r="O1754" s="187" t="n"/>
    </row>
    <row r="1755" ht="18.75" customHeight="1">
      <c r="B1755" s="186" t="n"/>
      <c r="G1755" s="187" t="n"/>
      <c r="J1755" s="186" t="n"/>
      <c r="O1755" s="187" t="n"/>
    </row>
    <row r="1756" ht="18.75" customHeight="1">
      <c r="B1756" s="186" t="n"/>
      <c r="G1756" s="187" t="n"/>
      <c r="J1756" s="186" t="n"/>
      <c r="O1756" s="187" t="n"/>
    </row>
    <row r="1757" ht="18.75" customHeight="1">
      <c r="B1757" s="186" t="n"/>
      <c r="G1757" s="187" t="n"/>
      <c r="J1757" s="186" t="n"/>
      <c r="O1757" s="187" t="n"/>
    </row>
    <row r="1758" ht="18.75" customHeight="1">
      <c r="B1758" s="186" t="n"/>
      <c r="G1758" s="187" t="n"/>
      <c r="J1758" s="186" t="n"/>
      <c r="O1758" s="187" t="n"/>
    </row>
    <row r="1759" ht="18.75" customHeight="1">
      <c r="B1759" s="188" t="n"/>
      <c r="C1759" s="189" t="n"/>
      <c r="D1759" s="189" t="n"/>
      <c r="E1759" s="189" t="n"/>
      <c r="F1759" s="189" t="n"/>
      <c r="G1759" s="190" t="n"/>
      <c r="J1759" s="188" t="n"/>
      <c r="K1759" s="189" t="n"/>
      <c r="L1759" s="189" t="n"/>
      <c r="M1759" s="189" t="n"/>
      <c r="N1759" s="189" t="n"/>
      <c r="O1759" s="190" t="n"/>
    </row>
    <row r="1760" ht="18.75" customHeight="1">
      <c r="B1760" s="175">
        <f>IF('DADOS_DANOS'!$H$2="","","⚠ "&amp;'DADOS_DANOS'!$H$2)</f>
        <v/>
      </c>
      <c r="J1760" s="175">
        <f>IF('DADOS_DANOS'!$H$3="","","⚠ "&amp;'DADOS_DANOS'!$H$3)</f>
        <v/>
      </c>
    </row>
    <row r="1761" ht="18.75" customHeight="1"/>
    <row r="1762" ht="18.75" customHeight="1"/>
    <row r="1763" ht="18.75" customHeight="1">
      <c r="B1763" s="176" t="inlineStr">
        <is>
          <t>TIPO DE DANO · 3</t>
        </is>
      </c>
      <c r="J1763" s="176" t="inlineStr">
        <is>
          <t>TIPO DE DANO · 4</t>
        </is>
      </c>
    </row>
    <row r="1764" ht="18.75" customHeight="1">
      <c r="B1764" s="177" t="inlineStr">
        <is>
          <t>NOME</t>
        </is>
      </c>
      <c r="C1764" s="178" t="n"/>
      <c r="D1764" s="178" t="n"/>
      <c r="E1764" s="179" t="n"/>
      <c r="F1764" s="177" t="inlineStr">
        <is>
          <t>MESTRE VIU</t>
        </is>
      </c>
      <c r="G1764" s="179" t="n"/>
      <c r="J1764" s="177" t="inlineStr">
        <is>
          <t>NOME</t>
        </is>
      </c>
      <c r="K1764" s="178" t="n"/>
      <c r="L1764" s="178" t="n"/>
      <c r="M1764" s="179" t="n"/>
      <c r="N1764" s="177" t="inlineStr">
        <is>
          <t>MESTRE VIU</t>
        </is>
      </c>
      <c r="O1764" s="179" t="n"/>
    </row>
    <row r="1765" ht="18.75" customHeight="1">
      <c r="B1765" s="181" t="n"/>
      <c r="C1765" s="178" t="n"/>
      <c r="D1765" s="178" t="n"/>
      <c r="E1765" s="179" t="n"/>
      <c r="F1765" s="180" t="b">
        <v>0</v>
      </c>
      <c r="G1765" s="179" t="n"/>
      <c r="J1765" s="181" t="n"/>
      <c r="K1765" s="178" t="n"/>
      <c r="L1765" s="178" t="n"/>
      <c r="M1765" s="179" t="n"/>
      <c r="N1765" s="180" t="b">
        <v>0</v>
      </c>
      <c r="O1765" s="179" t="n"/>
    </row>
    <row r="1766" ht="18.75" customHeight="1"/>
    <row r="1767" ht="18.75" customHeight="1"/>
    <row r="1768" ht="18.75" customHeight="1">
      <c r="B1768" s="177" t="inlineStr">
        <is>
          <t>DEFINIÇÃO</t>
        </is>
      </c>
      <c r="C1768" s="178" t="n"/>
      <c r="D1768" s="178" t="n"/>
      <c r="E1768" s="178" t="n"/>
      <c r="F1768" s="178" t="n"/>
      <c r="G1768" s="179" t="n"/>
      <c r="J1768" s="177" t="inlineStr">
        <is>
          <t>DEFINIÇÃO</t>
        </is>
      </c>
      <c r="K1768" s="178" t="n"/>
      <c r="L1768" s="178" t="n"/>
      <c r="M1768" s="178" t="n"/>
      <c r="N1768" s="178" t="n"/>
      <c r="O1768" s="179" t="n"/>
    </row>
    <row r="1769" ht="18.75" customHeight="1">
      <c r="B1769" s="183" t="n"/>
      <c r="C1769" s="184" t="n"/>
      <c r="D1769" s="184" t="n"/>
      <c r="E1769" s="184" t="n"/>
      <c r="F1769" s="184" t="n"/>
      <c r="G1769" s="185" t="n"/>
      <c r="J1769" s="183" t="n"/>
      <c r="K1769" s="184" t="n"/>
      <c r="L1769" s="184" t="n"/>
      <c r="M1769" s="184" t="n"/>
      <c r="N1769" s="184" t="n"/>
      <c r="O1769" s="185" t="n"/>
    </row>
    <row r="1770" ht="18.75" customHeight="1">
      <c r="B1770" s="186" t="n"/>
      <c r="G1770" s="187" t="n"/>
      <c r="J1770" s="186" t="n"/>
      <c r="O1770" s="187" t="n"/>
    </row>
    <row r="1771" ht="18.75" customHeight="1">
      <c r="B1771" s="186" t="n"/>
      <c r="G1771" s="187" t="n"/>
      <c r="J1771" s="186" t="n"/>
      <c r="O1771" s="187" t="n"/>
    </row>
    <row r="1772" ht="18.75" customHeight="1">
      <c r="B1772" s="186" t="n"/>
      <c r="G1772" s="187" t="n"/>
      <c r="J1772" s="186" t="n"/>
      <c r="O1772" s="187" t="n"/>
    </row>
    <row r="1773" ht="18.75" customHeight="1">
      <c r="B1773" s="188" t="n"/>
      <c r="C1773" s="189" t="n"/>
      <c r="D1773" s="189" t="n"/>
      <c r="E1773" s="189" t="n"/>
      <c r="F1773" s="189" t="n"/>
      <c r="G1773" s="190" t="n"/>
      <c r="J1773" s="188" t="n"/>
      <c r="K1773" s="189" t="n"/>
      <c r="L1773" s="189" t="n"/>
      <c r="M1773" s="189" t="n"/>
      <c r="N1773" s="189" t="n"/>
      <c r="O1773" s="190" t="n"/>
    </row>
    <row r="1774" ht="18.75" customHeight="1"/>
    <row r="1775" ht="18.75" customHeight="1">
      <c r="B1775" s="177" t="inlineStr">
        <is>
          <t>EFEITO E REQUISITOS</t>
        </is>
      </c>
      <c r="C1775" s="178" t="n"/>
      <c r="D1775" s="178" t="n"/>
      <c r="E1775" s="178" t="n"/>
      <c r="F1775" s="178" t="n"/>
      <c r="G1775" s="179" t="n"/>
      <c r="J1775" s="177" t="inlineStr">
        <is>
          <t>EFEITO E REQUISITOS</t>
        </is>
      </c>
      <c r="K1775" s="178" t="n"/>
      <c r="L1775" s="178" t="n"/>
      <c r="M1775" s="178" t="n"/>
      <c r="N1775" s="178" t="n"/>
      <c r="O1775" s="179" t="n"/>
    </row>
    <row r="1776" ht="18.75" customHeight="1">
      <c r="B1776" s="183" t="n"/>
      <c r="C1776" s="184" t="n"/>
      <c r="D1776" s="184" t="n"/>
      <c r="E1776" s="184" t="n"/>
      <c r="F1776" s="184" t="n"/>
      <c r="G1776" s="185" t="n"/>
      <c r="J1776" s="183" t="n"/>
      <c r="K1776" s="184" t="n"/>
      <c r="L1776" s="184" t="n"/>
      <c r="M1776" s="184" t="n"/>
      <c r="N1776" s="184" t="n"/>
      <c r="O1776" s="185" t="n"/>
    </row>
    <row r="1777" ht="18.75" customHeight="1">
      <c r="B1777" s="186" t="n"/>
      <c r="G1777" s="187" t="n"/>
      <c r="J1777" s="186" t="n"/>
      <c r="O1777" s="187" t="n"/>
    </row>
    <row r="1778" ht="18.75" customHeight="1">
      <c r="B1778" s="186" t="n"/>
      <c r="G1778" s="187" t="n"/>
      <c r="J1778" s="186" t="n"/>
      <c r="O1778" s="187" t="n"/>
    </row>
    <row r="1779" ht="18.75" customHeight="1">
      <c r="B1779" s="186" t="n"/>
      <c r="G1779" s="187" t="n"/>
      <c r="J1779" s="186" t="n"/>
      <c r="O1779" s="187" t="n"/>
    </row>
    <row r="1780" ht="18.75" customHeight="1">
      <c r="B1780" s="186" t="n"/>
      <c r="G1780" s="187" t="n"/>
      <c r="J1780" s="186" t="n"/>
      <c r="O1780" s="187" t="n"/>
    </row>
    <row r="1781" ht="18.75" customHeight="1">
      <c r="B1781" s="186" t="n"/>
      <c r="G1781" s="187" t="n"/>
      <c r="J1781" s="186" t="n"/>
      <c r="O1781" s="187" t="n"/>
    </row>
    <row r="1782" ht="18.75" customHeight="1">
      <c r="B1782" s="186" t="n"/>
      <c r="G1782" s="187" t="n"/>
      <c r="J1782" s="186" t="n"/>
      <c r="O1782" s="187" t="n"/>
    </row>
    <row r="1783" ht="18.75" customHeight="1">
      <c r="B1783" s="186" t="n"/>
      <c r="G1783" s="187" t="n"/>
      <c r="J1783" s="186" t="n"/>
      <c r="O1783" s="187" t="n"/>
    </row>
    <row r="1784" ht="18.75" customHeight="1">
      <c r="B1784" s="186" t="n"/>
      <c r="G1784" s="187" t="n"/>
      <c r="J1784" s="186" t="n"/>
      <c r="O1784" s="187" t="n"/>
    </row>
    <row r="1785" ht="18.75" customHeight="1">
      <c r="B1785" s="186" t="n"/>
      <c r="G1785" s="187" t="n"/>
      <c r="J1785" s="186" t="n"/>
      <c r="O1785" s="187" t="n"/>
    </row>
    <row r="1786" ht="18.75" customHeight="1">
      <c r="B1786" s="186" t="n"/>
      <c r="G1786" s="187" t="n"/>
      <c r="J1786" s="186" t="n"/>
      <c r="O1786" s="187" t="n"/>
    </row>
    <row r="1787" ht="18.75" customHeight="1">
      <c r="B1787" s="188" t="n"/>
      <c r="C1787" s="189" t="n"/>
      <c r="D1787" s="189" t="n"/>
      <c r="E1787" s="189" t="n"/>
      <c r="F1787" s="189" t="n"/>
      <c r="G1787" s="190" t="n"/>
      <c r="J1787" s="188" t="n"/>
      <c r="K1787" s="189" t="n"/>
      <c r="L1787" s="189" t="n"/>
      <c r="M1787" s="189" t="n"/>
      <c r="N1787" s="189" t="n"/>
      <c r="O1787" s="190" t="n"/>
    </row>
    <row r="1788" ht="18.75" customHeight="1">
      <c r="B1788" s="175">
        <f>IF('DADOS_DANOS'!$H$4="","","⚠ "&amp;'DADOS_DANOS'!$H$4)</f>
        <v/>
      </c>
      <c r="J1788" s="175">
        <f>IF('DADOS_DANOS'!$H$5="","","⚠ "&amp;'DADOS_DANOS'!$H$5)</f>
        <v/>
      </c>
    </row>
    <row r="1789" ht="18.75" customHeight="1"/>
    <row r="1790" ht="18.75" customHeight="1"/>
    <row r="1791" ht="18.75" customHeight="1">
      <c r="B1791" s="176" t="inlineStr">
        <is>
          <t>TIPO DE DANO · 5</t>
        </is>
      </c>
      <c r="J1791" s="176" t="inlineStr">
        <is>
          <t>TIPO DE DANO · 6</t>
        </is>
      </c>
    </row>
    <row r="1792" ht="18.75" customHeight="1">
      <c r="B1792" s="177" t="inlineStr">
        <is>
          <t>NOME</t>
        </is>
      </c>
      <c r="C1792" s="178" t="n"/>
      <c r="D1792" s="178" t="n"/>
      <c r="E1792" s="179" t="n"/>
      <c r="F1792" s="177" t="inlineStr">
        <is>
          <t>MESTRE VIU</t>
        </is>
      </c>
      <c r="G1792" s="179" t="n"/>
      <c r="J1792" s="177" t="inlineStr">
        <is>
          <t>NOME</t>
        </is>
      </c>
      <c r="K1792" s="178" t="n"/>
      <c r="L1792" s="178" t="n"/>
      <c r="M1792" s="179" t="n"/>
      <c r="N1792" s="177" t="inlineStr">
        <is>
          <t>MESTRE VIU</t>
        </is>
      </c>
      <c r="O1792" s="179" t="n"/>
    </row>
    <row r="1793" ht="18.75" customHeight="1">
      <c r="B1793" s="181" t="n"/>
      <c r="C1793" s="178" t="n"/>
      <c r="D1793" s="178" t="n"/>
      <c r="E1793" s="179" t="n"/>
      <c r="F1793" s="180" t="b">
        <v>0</v>
      </c>
      <c r="G1793" s="179" t="n"/>
      <c r="J1793" s="181" t="n"/>
      <c r="K1793" s="178" t="n"/>
      <c r="L1793" s="178" t="n"/>
      <c r="M1793" s="179" t="n"/>
      <c r="N1793" s="180" t="b">
        <v>0</v>
      </c>
      <c r="O1793" s="179" t="n"/>
    </row>
    <row r="1794" ht="18.75" customHeight="1"/>
    <row r="1795" ht="18.75" customHeight="1"/>
    <row r="1796" ht="18.75" customHeight="1">
      <c r="B1796" s="177" t="inlineStr">
        <is>
          <t>DEFINIÇÃO</t>
        </is>
      </c>
      <c r="C1796" s="178" t="n"/>
      <c r="D1796" s="178" t="n"/>
      <c r="E1796" s="178" t="n"/>
      <c r="F1796" s="178" t="n"/>
      <c r="G1796" s="179" t="n"/>
      <c r="J1796" s="177" t="inlineStr">
        <is>
          <t>DEFINIÇÃO</t>
        </is>
      </c>
      <c r="K1796" s="178" t="n"/>
      <c r="L1796" s="178" t="n"/>
      <c r="M1796" s="178" t="n"/>
      <c r="N1796" s="178" t="n"/>
      <c r="O1796" s="179" t="n"/>
    </row>
    <row r="1797" ht="18.75" customHeight="1">
      <c r="B1797" s="183" t="n"/>
      <c r="C1797" s="184" t="n"/>
      <c r="D1797" s="184" t="n"/>
      <c r="E1797" s="184" t="n"/>
      <c r="F1797" s="184" t="n"/>
      <c r="G1797" s="185" t="n"/>
      <c r="J1797" s="183" t="n"/>
      <c r="K1797" s="184" t="n"/>
      <c r="L1797" s="184" t="n"/>
      <c r="M1797" s="184" t="n"/>
      <c r="N1797" s="184" t="n"/>
      <c r="O1797" s="185" t="n"/>
    </row>
    <row r="1798" ht="18.75" customHeight="1">
      <c r="B1798" s="186" t="n"/>
      <c r="G1798" s="187" t="n"/>
      <c r="J1798" s="186" t="n"/>
      <c r="O1798" s="187" t="n"/>
    </row>
    <row r="1799" ht="18.75" customHeight="1">
      <c r="B1799" s="186" t="n"/>
      <c r="G1799" s="187" t="n"/>
      <c r="J1799" s="186" t="n"/>
      <c r="O1799" s="187" t="n"/>
    </row>
    <row r="1800" ht="18.75" customHeight="1">
      <c r="B1800" s="186" t="n"/>
      <c r="G1800" s="187" t="n"/>
      <c r="J1800" s="186" t="n"/>
      <c r="O1800" s="187" t="n"/>
    </row>
    <row r="1801" ht="18.75" customHeight="1">
      <c r="B1801" s="188" t="n"/>
      <c r="C1801" s="189" t="n"/>
      <c r="D1801" s="189" t="n"/>
      <c r="E1801" s="189" t="n"/>
      <c r="F1801" s="189" t="n"/>
      <c r="G1801" s="190" t="n"/>
      <c r="J1801" s="188" t="n"/>
      <c r="K1801" s="189" t="n"/>
      <c r="L1801" s="189" t="n"/>
      <c r="M1801" s="189" t="n"/>
      <c r="N1801" s="189" t="n"/>
      <c r="O1801" s="190" t="n"/>
    </row>
    <row r="1802" ht="18.75" customHeight="1"/>
    <row r="1803" ht="18.75" customHeight="1">
      <c r="B1803" s="177" t="inlineStr">
        <is>
          <t>EFEITO E REQUISITOS</t>
        </is>
      </c>
      <c r="C1803" s="178" t="n"/>
      <c r="D1803" s="178" t="n"/>
      <c r="E1803" s="178" t="n"/>
      <c r="F1803" s="178" t="n"/>
      <c r="G1803" s="179" t="n"/>
      <c r="J1803" s="177" t="inlineStr">
        <is>
          <t>EFEITO E REQUISITOS</t>
        </is>
      </c>
      <c r="K1803" s="178" t="n"/>
      <c r="L1803" s="178" t="n"/>
      <c r="M1803" s="178" t="n"/>
      <c r="N1803" s="178" t="n"/>
      <c r="O1803" s="179" t="n"/>
    </row>
    <row r="1804" ht="18.75" customHeight="1">
      <c r="B1804" s="183" t="n"/>
      <c r="C1804" s="184" t="n"/>
      <c r="D1804" s="184" t="n"/>
      <c r="E1804" s="184" t="n"/>
      <c r="F1804" s="184" t="n"/>
      <c r="G1804" s="185" t="n"/>
      <c r="J1804" s="183" t="n"/>
      <c r="K1804" s="184" t="n"/>
      <c r="L1804" s="184" t="n"/>
      <c r="M1804" s="184" t="n"/>
      <c r="N1804" s="184" t="n"/>
      <c r="O1804" s="185" t="n"/>
    </row>
    <row r="1805" ht="18.75" customHeight="1">
      <c r="B1805" s="186" t="n"/>
      <c r="G1805" s="187" t="n"/>
      <c r="J1805" s="186" t="n"/>
      <c r="O1805" s="187" t="n"/>
    </row>
    <row r="1806" ht="18.75" customHeight="1">
      <c r="B1806" s="186" t="n"/>
      <c r="G1806" s="187" t="n"/>
      <c r="J1806" s="186" t="n"/>
      <c r="O1806" s="187" t="n"/>
    </row>
    <row r="1807" ht="18.75" customHeight="1">
      <c r="B1807" s="186" t="n"/>
      <c r="G1807" s="187" t="n"/>
      <c r="J1807" s="186" t="n"/>
      <c r="O1807" s="187" t="n"/>
    </row>
    <row r="1808" ht="18.75" customHeight="1">
      <c r="B1808" s="186" t="n"/>
      <c r="G1808" s="187" t="n"/>
      <c r="J1808" s="186" t="n"/>
      <c r="O1808" s="187" t="n"/>
    </row>
    <row r="1809" ht="18.75" customHeight="1">
      <c r="B1809" s="186" t="n"/>
      <c r="G1809" s="187" t="n"/>
      <c r="J1809" s="186" t="n"/>
      <c r="O1809" s="187" t="n"/>
    </row>
    <row r="1810" ht="18.75" customHeight="1">
      <c r="B1810" s="186" t="n"/>
      <c r="G1810" s="187" t="n"/>
      <c r="J1810" s="186" t="n"/>
      <c r="O1810" s="187" t="n"/>
    </row>
    <row r="1811" ht="18.75" customHeight="1">
      <c r="B1811" s="186" t="n"/>
      <c r="G1811" s="187" t="n"/>
      <c r="J1811" s="186" t="n"/>
      <c r="O1811" s="187" t="n"/>
    </row>
    <row r="1812" ht="18.75" customHeight="1">
      <c r="B1812" s="186" t="n"/>
      <c r="G1812" s="187" t="n"/>
      <c r="J1812" s="186" t="n"/>
      <c r="O1812" s="187" t="n"/>
    </row>
    <row r="1813" ht="18.75" customHeight="1">
      <c r="B1813" s="186" t="n"/>
      <c r="G1813" s="187" t="n"/>
      <c r="J1813" s="186" t="n"/>
      <c r="O1813" s="187" t="n"/>
    </row>
    <row r="1814" ht="18.75" customHeight="1">
      <c r="B1814" s="186" t="n"/>
      <c r="G1814" s="187" t="n"/>
      <c r="J1814" s="186" t="n"/>
      <c r="O1814" s="187" t="n"/>
    </row>
    <row r="1815" ht="18.75" customHeight="1">
      <c r="B1815" s="188" t="n"/>
      <c r="C1815" s="189" t="n"/>
      <c r="D1815" s="189" t="n"/>
      <c r="E1815" s="189" t="n"/>
      <c r="F1815" s="189" t="n"/>
      <c r="G1815" s="190" t="n"/>
      <c r="J1815" s="188" t="n"/>
      <c r="K1815" s="189" t="n"/>
      <c r="L1815" s="189" t="n"/>
      <c r="M1815" s="189" t="n"/>
      <c r="N1815" s="189" t="n"/>
      <c r="O1815" s="190" t="n"/>
    </row>
    <row r="1816" ht="18.75" customHeight="1">
      <c r="B1816" s="175">
        <f>IF('DADOS_DANOS'!$H$6="","","⚠ "&amp;'DADOS_DANOS'!$H$6)</f>
        <v/>
      </c>
      <c r="J1816" s="175">
        <f>IF('DADOS_DANOS'!$H$7="","","⚠ "&amp;'DADOS_DANOS'!$H$7)</f>
        <v/>
      </c>
    </row>
    <row r="1817" ht="18.75" customHeight="1"/>
    <row r="1818" ht="18.75" customHeight="1"/>
    <row r="1819" ht="18.75" customHeight="1">
      <c r="B1819" s="176" t="inlineStr">
        <is>
          <t>TIPO DE DANO · 7</t>
        </is>
      </c>
      <c r="J1819" s="176" t="inlineStr">
        <is>
          <t>TIPO DE DANO · 8</t>
        </is>
      </c>
    </row>
    <row r="1820" ht="18.75" customHeight="1">
      <c r="B1820" s="177" t="inlineStr">
        <is>
          <t>NOME</t>
        </is>
      </c>
      <c r="C1820" s="178" t="n"/>
      <c r="D1820" s="178" t="n"/>
      <c r="E1820" s="179" t="n"/>
      <c r="F1820" s="177" t="inlineStr">
        <is>
          <t>MESTRE VIU</t>
        </is>
      </c>
      <c r="G1820" s="179" t="n"/>
      <c r="J1820" s="177" t="inlineStr">
        <is>
          <t>NOME</t>
        </is>
      </c>
      <c r="K1820" s="178" t="n"/>
      <c r="L1820" s="178" t="n"/>
      <c r="M1820" s="179" t="n"/>
      <c r="N1820" s="177" t="inlineStr">
        <is>
          <t>MESTRE VIU</t>
        </is>
      </c>
      <c r="O1820" s="179" t="n"/>
    </row>
    <row r="1821" ht="18.75" customHeight="1">
      <c r="B1821" s="181" t="n"/>
      <c r="C1821" s="178" t="n"/>
      <c r="D1821" s="178" t="n"/>
      <c r="E1821" s="179" t="n"/>
      <c r="F1821" s="180" t="b">
        <v>0</v>
      </c>
      <c r="G1821" s="179" t="n"/>
      <c r="J1821" s="181" t="n"/>
      <c r="K1821" s="178" t="n"/>
      <c r="L1821" s="178" t="n"/>
      <c r="M1821" s="179" t="n"/>
      <c r="N1821" s="180" t="b">
        <v>0</v>
      </c>
      <c r="O1821" s="179" t="n"/>
    </row>
    <row r="1822" ht="18.75" customHeight="1"/>
    <row r="1823" ht="18.75" customHeight="1"/>
    <row r="1824" ht="18.75" customHeight="1">
      <c r="B1824" s="177" t="inlineStr">
        <is>
          <t>DEFINIÇÃO</t>
        </is>
      </c>
      <c r="C1824" s="178" t="n"/>
      <c r="D1824" s="178" t="n"/>
      <c r="E1824" s="178" t="n"/>
      <c r="F1824" s="178" t="n"/>
      <c r="G1824" s="179" t="n"/>
      <c r="J1824" s="177" t="inlineStr">
        <is>
          <t>DEFINIÇÃO</t>
        </is>
      </c>
      <c r="K1824" s="178" t="n"/>
      <c r="L1824" s="178" t="n"/>
      <c r="M1824" s="178" t="n"/>
      <c r="N1824" s="178" t="n"/>
      <c r="O1824" s="179" t="n"/>
    </row>
    <row r="1825" ht="18.75" customHeight="1">
      <c r="B1825" s="183" t="n"/>
      <c r="C1825" s="184" t="n"/>
      <c r="D1825" s="184" t="n"/>
      <c r="E1825" s="184" t="n"/>
      <c r="F1825" s="184" t="n"/>
      <c r="G1825" s="185" t="n"/>
      <c r="J1825" s="183" t="n"/>
      <c r="K1825" s="184" t="n"/>
      <c r="L1825" s="184" t="n"/>
      <c r="M1825" s="184" t="n"/>
      <c r="N1825" s="184" t="n"/>
      <c r="O1825" s="185" t="n"/>
    </row>
    <row r="1826" ht="18.75" customHeight="1">
      <c r="B1826" s="186" t="n"/>
      <c r="G1826" s="187" t="n"/>
      <c r="J1826" s="186" t="n"/>
      <c r="O1826" s="187" t="n"/>
    </row>
    <row r="1827" ht="18.75" customHeight="1">
      <c r="B1827" s="186" t="n"/>
      <c r="G1827" s="187" t="n"/>
      <c r="J1827" s="186" t="n"/>
      <c r="O1827" s="187" t="n"/>
    </row>
    <row r="1828" ht="18.75" customHeight="1">
      <c r="B1828" s="186" t="n"/>
      <c r="G1828" s="187" t="n"/>
      <c r="J1828" s="186" t="n"/>
      <c r="O1828" s="187" t="n"/>
    </row>
    <row r="1829" ht="18.75" customHeight="1">
      <c r="B1829" s="188" t="n"/>
      <c r="C1829" s="189" t="n"/>
      <c r="D1829" s="189" t="n"/>
      <c r="E1829" s="189" t="n"/>
      <c r="F1829" s="189" t="n"/>
      <c r="G1829" s="190" t="n"/>
      <c r="J1829" s="188" t="n"/>
      <c r="K1829" s="189" t="n"/>
      <c r="L1829" s="189" t="n"/>
      <c r="M1829" s="189" t="n"/>
      <c r="N1829" s="189" t="n"/>
      <c r="O1829" s="190" t="n"/>
    </row>
    <row r="1830" ht="18.75" customHeight="1"/>
    <row r="1831" ht="18.75" customHeight="1">
      <c r="B1831" s="177" t="inlineStr">
        <is>
          <t>EFEITO E REQUISITOS</t>
        </is>
      </c>
      <c r="C1831" s="178" t="n"/>
      <c r="D1831" s="178" t="n"/>
      <c r="E1831" s="178" t="n"/>
      <c r="F1831" s="178" t="n"/>
      <c r="G1831" s="179" t="n"/>
      <c r="J1831" s="177" t="inlineStr">
        <is>
          <t>EFEITO E REQUISITOS</t>
        </is>
      </c>
      <c r="K1831" s="178" t="n"/>
      <c r="L1831" s="178" t="n"/>
      <c r="M1831" s="178" t="n"/>
      <c r="N1831" s="178" t="n"/>
      <c r="O1831" s="179" t="n"/>
    </row>
    <row r="1832" ht="18.75" customHeight="1">
      <c r="B1832" s="183" t="n"/>
      <c r="C1832" s="184" t="n"/>
      <c r="D1832" s="184" t="n"/>
      <c r="E1832" s="184" t="n"/>
      <c r="F1832" s="184" t="n"/>
      <c r="G1832" s="185" t="n"/>
      <c r="J1832" s="183" t="n"/>
      <c r="K1832" s="184" t="n"/>
      <c r="L1832" s="184" t="n"/>
      <c r="M1832" s="184" t="n"/>
      <c r="N1832" s="184" t="n"/>
      <c r="O1832" s="185" t="n"/>
    </row>
    <row r="1833" ht="18.75" customHeight="1">
      <c r="B1833" s="186" t="n"/>
      <c r="G1833" s="187" t="n"/>
      <c r="J1833" s="186" t="n"/>
      <c r="O1833" s="187" t="n"/>
    </row>
    <row r="1834" ht="18.75" customHeight="1">
      <c r="B1834" s="186" t="n"/>
      <c r="G1834" s="187" t="n"/>
      <c r="J1834" s="186" t="n"/>
      <c r="O1834" s="187" t="n"/>
    </row>
    <row r="1835" ht="18.75" customHeight="1">
      <c r="B1835" s="186" t="n"/>
      <c r="G1835" s="187" t="n"/>
      <c r="J1835" s="186" t="n"/>
      <c r="O1835" s="187" t="n"/>
    </row>
    <row r="1836" ht="18.75" customHeight="1">
      <c r="B1836" s="186" t="n"/>
      <c r="G1836" s="187" t="n"/>
      <c r="J1836" s="186" t="n"/>
      <c r="O1836" s="187" t="n"/>
    </row>
    <row r="1837" ht="18.75" customHeight="1">
      <c r="B1837" s="186" t="n"/>
      <c r="G1837" s="187" t="n"/>
      <c r="J1837" s="186" t="n"/>
      <c r="O1837" s="187" t="n"/>
    </row>
    <row r="1838" ht="18.75" customHeight="1">
      <c r="B1838" s="186" t="n"/>
      <c r="G1838" s="187" t="n"/>
      <c r="J1838" s="186" t="n"/>
      <c r="O1838" s="187" t="n"/>
    </row>
    <row r="1839" ht="18.75" customHeight="1">
      <c r="B1839" s="186" t="n"/>
      <c r="G1839" s="187" t="n"/>
      <c r="J1839" s="186" t="n"/>
      <c r="O1839" s="187" t="n"/>
    </row>
    <row r="1840" ht="18.75" customHeight="1">
      <c r="B1840" s="186" t="n"/>
      <c r="G1840" s="187" t="n"/>
      <c r="J1840" s="186" t="n"/>
      <c r="O1840" s="187" t="n"/>
    </row>
    <row r="1841" ht="18.75" customHeight="1">
      <c r="B1841" s="186" t="n"/>
      <c r="G1841" s="187" t="n"/>
      <c r="J1841" s="186" t="n"/>
      <c r="O1841" s="187" t="n"/>
    </row>
    <row r="1842" ht="18.75" customHeight="1">
      <c r="B1842" s="186" t="n"/>
      <c r="G1842" s="187" t="n"/>
      <c r="J1842" s="186" t="n"/>
      <c r="O1842" s="187" t="n"/>
    </row>
    <row r="1843" ht="18.75" customHeight="1">
      <c r="B1843" s="188" t="n"/>
      <c r="C1843" s="189" t="n"/>
      <c r="D1843" s="189" t="n"/>
      <c r="E1843" s="189" t="n"/>
      <c r="F1843" s="189" t="n"/>
      <c r="G1843" s="190" t="n"/>
      <c r="J1843" s="188" t="n"/>
      <c r="K1843" s="189" t="n"/>
      <c r="L1843" s="189" t="n"/>
      <c r="M1843" s="189" t="n"/>
      <c r="N1843" s="189" t="n"/>
      <c r="O1843" s="190" t="n"/>
    </row>
    <row r="1844" ht="18.75" customHeight="1">
      <c r="B1844" s="175">
        <f>IF('DADOS_DANOS'!$H$8="","","⚠ "&amp;'DADOS_DANOS'!$H$8)</f>
        <v/>
      </c>
      <c r="J1844" s="175">
        <f>IF('DADOS_DANOS'!$H$9="","","⚠ "&amp;'DADOS_DANOS'!$H$9)</f>
        <v/>
      </c>
    </row>
    <row r="1845" ht="18.75" customHeight="1"/>
    <row r="1846" ht="18.75" customHeight="1"/>
    <row r="1847" ht="18.75" customHeight="1">
      <c r="B1847" s="176" t="inlineStr">
        <is>
          <t>TIPO DE DANO · 9</t>
        </is>
      </c>
      <c r="J1847" s="176" t="inlineStr">
        <is>
          <t>TIPO DE DANO · 10</t>
        </is>
      </c>
    </row>
    <row r="1848" ht="18.75" customHeight="1">
      <c r="B1848" s="177" t="inlineStr">
        <is>
          <t>NOME</t>
        </is>
      </c>
      <c r="C1848" s="178" t="n"/>
      <c r="D1848" s="178" t="n"/>
      <c r="E1848" s="179" t="n"/>
      <c r="F1848" s="177" t="inlineStr">
        <is>
          <t>MESTRE VIU</t>
        </is>
      </c>
      <c r="G1848" s="179" t="n"/>
      <c r="J1848" s="177" t="inlineStr">
        <is>
          <t>NOME</t>
        </is>
      </c>
      <c r="K1848" s="178" t="n"/>
      <c r="L1848" s="178" t="n"/>
      <c r="M1848" s="179" t="n"/>
      <c r="N1848" s="177" t="inlineStr">
        <is>
          <t>MESTRE VIU</t>
        </is>
      </c>
      <c r="O1848" s="179" t="n"/>
    </row>
    <row r="1849" ht="18.75" customHeight="1">
      <c r="B1849" s="181" t="n"/>
      <c r="C1849" s="178" t="n"/>
      <c r="D1849" s="178" t="n"/>
      <c r="E1849" s="179" t="n"/>
      <c r="F1849" s="180" t="b">
        <v>0</v>
      </c>
      <c r="G1849" s="179" t="n"/>
      <c r="J1849" s="181" t="n"/>
      <c r="K1849" s="178" t="n"/>
      <c r="L1849" s="178" t="n"/>
      <c r="M1849" s="179" t="n"/>
      <c r="N1849" s="180" t="b">
        <v>0</v>
      </c>
      <c r="O1849" s="179" t="n"/>
    </row>
    <row r="1850" ht="18.75" customHeight="1"/>
    <row r="1851" ht="18.75" customHeight="1"/>
    <row r="1852" ht="18.75" customHeight="1">
      <c r="B1852" s="177" t="inlineStr">
        <is>
          <t>DEFINIÇÃO</t>
        </is>
      </c>
      <c r="C1852" s="178" t="n"/>
      <c r="D1852" s="178" t="n"/>
      <c r="E1852" s="178" t="n"/>
      <c r="F1852" s="178" t="n"/>
      <c r="G1852" s="179" t="n"/>
      <c r="J1852" s="177" t="inlineStr">
        <is>
          <t>DEFINIÇÃO</t>
        </is>
      </c>
      <c r="K1852" s="178" t="n"/>
      <c r="L1852" s="178" t="n"/>
      <c r="M1852" s="178" t="n"/>
      <c r="N1852" s="178" t="n"/>
      <c r="O1852" s="179" t="n"/>
    </row>
    <row r="1853" ht="18.75" customHeight="1">
      <c r="B1853" s="183" t="n"/>
      <c r="C1853" s="184" t="n"/>
      <c r="D1853" s="184" t="n"/>
      <c r="E1853" s="184" t="n"/>
      <c r="F1853" s="184" t="n"/>
      <c r="G1853" s="185" t="n"/>
      <c r="J1853" s="183" t="n"/>
      <c r="K1853" s="184" t="n"/>
      <c r="L1853" s="184" t="n"/>
      <c r="M1853" s="184" t="n"/>
      <c r="N1853" s="184" t="n"/>
      <c r="O1853" s="185" t="n"/>
    </row>
    <row r="1854" ht="18.75" customHeight="1">
      <c r="B1854" s="186" t="n"/>
      <c r="G1854" s="187" t="n"/>
      <c r="J1854" s="186" t="n"/>
      <c r="O1854" s="187" t="n"/>
    </row>
    <row r="1855" ht="18.75" customHeight="1">
      <c r="B1855" s="186" t="n"/>
      <c r="G1855" s="187" t="n"/>
      <c r="J1855" s="186" t="n"/>
      <c r="O1855" s="187" t="n"/>
    </row>
    <row r="1856" ht="18.75" customHeight="1">
      <c r="B1856" s="186" t="n"/>
      <c r="G1856" s="187" t="n"/>
      <c r="J1856" s="186" t="n"/>
      <c r="O1856" s="187" t="n"/>
    </row>
    <row r="1857" ht="18.75" customHeight="1">
      <c r="B1857" s="188" t="n"/>
      <c r="C1857" s="189" t="n"/>
      <c r="D1857" s="189" t="n"/>
      <c r="E1857" s="189" t="n"/>
      <c r="F1857" s="189" t="n"/>
      <c r="G1857" s="190" t="n"/>
      <c r="J1857" s="188" t="n"/>
      <c r="K1857" s="189" t="n"/>
      <c r="L1857" s="189" t="n"/>
      <c r="M1857" s="189" t="n"/>
      <c r="N1857" s="189" t="n"/>
      <c r="O1857" s="190" t="n"/>
    </row>
    <row r="1858" ht="18.75" customHeight="1"/>
    <row r="1859" ht="18.75" customHeight="1">
      <c r="B1859" s="177" t="inlineStr">
        <is>
          <t>EFEITO E REQUISITOS</t>
        </is>
      </c>
      <c r="C1859" s="178" t="n"/>
      <c r="D1859" s="178" t="n"/>
      <c r="E1859" s="178" t="n"/>
      <c r="F1859" s="178" t="n"/>
      <c r="G1859" s="179" t="n"/>
      <c r="J1859" s="177" t="inlineStr">
        <is>
          <t>EFEITO E REQUISITOS</t>
        </is>
      </c>
      <c r="K1859" s="178" t="n"/>
      <c r="L1859" s="178" t="n"/>
      <c r="M1859" s="178" t="n"/>
      <c r="N1859" s="178" t="n"/>
      <c r="O1859" s="179" t="n"/>
    </row>
    <row r="1860" ht="18.75" customHeight="1">
      <c r="B1860" s="183" t="n"/>
      <c r="C1860" s="184" t="n"/>
      <c r="D1860" s="184" t="n"/>
      <c r="E1860" s="184" t="n"/>
      <c r="F1860" s="184" t="n"/>
      <c r="G1860" s="185" t="n"/>
      <c r="J1860" s="183" t="n"/>
      <c r="K1860" s="184" t="n"/>
      <c r="L1860" s="184" t="n"/>
      <c r="M1860" s="184" t="n"/>
      <c r="N1860" s="184" t="n"/>
      <c r="O1860" s="185" t="n"/>
    </row>
    <row r="1861" ht="18.75" customHeight="1">
      <c r="B1861" s="186" t="n"/>
      <c r="G1861" s="187" t="n"/>
      <c r="J1861" s="186" t="n"/>
      <c r="O1861" s="187" t="n"/>
    </row>
    <row r="1862" ht="18.75" customHeight="1">
      <c r="B1862" s="186" t="n"/>
      <c r="G1862" s="187" t="n"/>
      <c r="J1862" s="186" t="n"/>
      <c r="O1862" s="187" t="n"/>
    </row>
    <row r="1863" ht="18.75" customHeight="1">
      <c r="B1863" s="186" t="n"/>
      <c r="G1863" s="187" t="n"/>
      <c r="J1863" s="186" t="n"/>
      <c r="O1863" s="187" t="n"/>
    </row>
    <row r="1864" ht="18.75" customHeight="1">
      <c r="B1864" s="186" t="n"/>
      <c r="G1864" s="187" t="n"/>
      <c r="J1864" s="186" t="n"/>
      <c r="O1864" s="187" t="n"/>
    </row>
    <row r="1865" ht="18.75" customHeight="1">
      <c r="B1865" s="186" t="n"/>
      <c r="G1865" s="187" t="n"/>
      <c r="J1865" s="186" t="n"/>
      <c r="O1865" s="187" t="n"/>
    </row>
    <row r="1866" ht="18.75" customHeight="1">
      <c r="B1866" s="186" t="n"/>
      <c r="G1866" s="187" t="n"/>
      <c r="J1866" s="186" t="n"/>
      <c r="O1866" s="187" t="n"/>
    </row>
    <row r="1867" ht="18.75" customHeight="1">
      <c r="B1867" s="186" t="n"/>
      <c r="G1867" s="187" t="n"/>
      <c r="J1867" s="186" t="n"/>
      <c r="O1867" s="187" t="n"/>
    </row>
    <row r="1868" ht="18.75" customHeight="1">
      <c r="B1868" s="186" t="n"/>
      <c r="G1868" s="187" t="n"/>
      <c r="J1868" s="186" t="n"/>
      <c r="O1868" s="187" t="n"/>
    </row>
    <row r="1869" ht="18.75" customHeight="1">
      <c r="B1869" s="186" t="n"/>
      <c r="G1869" s="187" t="n"/>
      <c r="J1869" s="186" t="n"/>
      <c r="O1869" s="187" t="n"/>
    </row>
    <row r="1870" ht="18.75" customHeight="1">
      <c r="B1870" s="186" t="n"/>
      <c r="G1870" s="187" t="n"/>
      <c r="J1870" s="186" t="n"/>
      <c r="O1870" s="187" t="n"/>
    </row>
    <row r="1871" ht="18.75" customHeight="1">
      <c r="B1871" s="188" t="n"/>
      <c r="C1871" s="189" t="n"/>
      <c r="D1871" s="189" t="n"/>
      <c r="E1871" s="189" t="n"/>
      <c r="F1871" s="189" t="n"/>
      <c r="G1871" s="190" t="n"/>
      <c r="J1871" s="188" t="n"/>
      <c r="K1871" s="189" t="n"/>
      <c r="L1871" s="189" t="n"/>
      <c r="M1871" s="189" t="n"/>
      <c r="N1871" s="189" t="n"/>
      <c r="O1871" s="190" t="n"/>
    </row>
    <row r="1872" ht="18.75" customHeight="1">
      <c r="B1872" s="175">
        <f>IF('DADOS_DANOS'!$H$10="","","⚠ "&amp;'DADOS_DANOS'!$H$10)</f>
        <v/>
      </c>
      <c r="J1872" s="175">
        <f>IF('DADOS_DANOS'!$H$11="","","⚠ "&amp;'DADOS_DANOS'!$H$11)</f>
        <v/>
      </c>
    </row>
    <row r="1873" ht="18.75" customHeight="1"/>
  </sheetData>
  <mergeCells count="2645">
    <mergeCell ref="J579:O583"/>
    <mergeCell ref="N1195:O1195"/>
    <mergeCell ref="J1848:M1848"/>
    <mergeCell ref="N1493:O1493"/>
    <mergeCell ref="J1699:O1699"/>
    <mergeCell ref="N1669:O1669"/>
    <mergeCell ref="L546:O546"/>
    <mergeCell ref="M1696:O1696"/>
    <mergeCell ref="J613:O614"/>
    <mergeCell ref="J212:O212"/>
    <mergeCell ref="L548:O548"/>
    <mergeCell ref="B1340:G1344"/>
    <mergeCell ref="J1694:O1694"/>
    <mergeCell ref="J817:O817"/>
    <mergeCell ref="J939:O939"/>
    <mergeCell ref="J1115:O1115"/>
    <mergeCell ref="J56:O56"/>
    <mergeCell ref="F983:G983"/>
    <mergeCell ref="J1697:L1697"/>
    <mergeCell ref="M1095:O1095"/>
    <mergeCell ref="J1832:O1843"/>
    <mergeCell ref="B884:G884"/>
    <mergeCell ref="J507:K507"/>
    <mergeCell ref="J475:M475"/>
    <mergeCell ref="B1313:G1313"/>
    <mergeCell ref="B1611:G1611"/>
    <mergeCell ref="B1477:D1477"/>
    <mergeCell ref="J1567:O1567"/>
    <mergeCell ref="L450:O450"/>
    <mergeCell ref="N1090:O1090"/>
    <mergeCell ref="N329:O329"/>
    <mergeCell ref="J387:M387"/>
    <mergeCell ref="B1607:D1607"/>
    <mergeCell ref="L574:O574"/>
    <mergeCell ref="J230:O230"/>
    <mergeCell ref="F1428:G1428"/>
    <mergeCell ref="M1453:O1453"/>
    <mergeCell ref="J1712:O1712"/>
    <mergeCell ref="L109:O109"/>
    <mergeCell ref="L451:O451"/>
    <mergeCell ref="J870:O870"/>
    <mergeCell ref="J1252:L1252"/>
    <mergeCell ref="M1411:O1411"/>
    <mergeCell ref="J959:O959"/>
    <mergeCell ref="J289:O293"/>
    <mergeCell ref="J1422:O1423"/>
    <mergeCell ref="J1598:O1599"/>
    <mergeCell ref="J1170:O1170"/>
    <mergeCell ref="J220:K220"/>
    <mergeCell ref="J518:K518"/>
    <mergeCell ref="J1253:L1253"/>
    <mergeCell ref="J222:K222"/>
    <mergeCell ref="J344:K344"/>
    <mergeCell ref="B900:D900"/>
    <mergeCell ref="B1326:G1326"/>
    <mergeCell ref="B1198:D1198"/>
    <mergeCell ref="B139:D139"/>
    <mergeCell ref="B1356:D1356"/>
    <mergeCell ref="B899:G899"/>
    <mergeCell ref="L137:O137"/>
    <mergeCell ref="F1299:G1299"/>
    <mergeCell ref="F1143:G1143"/>
    <mergeCell ref="J68:M68"/>
    <mergeCell ref="L130:O130"/>
    <mergeCell ref="J246:K246"/>
    <mergeCell ref="J881:O881"/>
    <mergeCell ref="J1366:O1370"/>
    <mergeCell ref="L166:O166"/>
    <mergeCell ref="L489:O489"/>
    <mergeCell ref="B923:G923"/>
    <mergeCell ref="L132:O132"/>
    <mergeCell ref="J248:K248"/>
    <mergeCell ref="J1041:O1041"/>
    <mergeCell ref="J1339:O1339"/>
    <mergeCell ref="J1346:O1347"/>
    <mergeCell ref="J578:O578"/>
    <mergeCell ref="F869:G869"/>
    <mergeCell ref="J1768:O1768"/>
    <mergeCell ref="J157:O157"/>
    <mergeCell ref="F1169:G1169"/>
    <mergeCell ref="B1408:G1408"/>
    <mergeCell ref="B1559:E1559"/>
    <mergeCell ref="J1477:L1477"/>
    <mergeCell ref="J882:M882"/>
    <mergeCell ref="F925:G925"/>
    <mergeCell ref="B902:G904"/>
    <mergeCell ref="L219:O219"/>
    <mergeCell ref="L517:O517"/>
    <mergeCell ref="N98:O98"/>
    <mergeCell ref="J6:O7"/>
    <mergeCell ref="L519:O519"/>
    <mergeCell ref="J1488:O1489"/>
    <mergeCell ref="J695:O699"/>
    <mergeCell ref="J286:K286"/>
    <mergeCell ref="E764:G764"/>
    <mergeCell ref="J299:O299"/>
    <mergeCell ref="J1788:O1789"/>
    <mergeCell ref="J1653:L1653"/>
    <mergeCell ref="B1272:E1272"/>
    <mergeCell ref="E1431:G1431"/>
    <mergeCell ref="J287:K287"/>
    <mergeCell ref="J622:O622"/>
    <mergeCell ref="B1143:E1143"/>
    <mergeCell ref="N126:O126"/>
    <mergeCell ref="L659:O659"/>
    <mergeCell ref="B1273:E1273"/>
    <mergeCell ref="J14:K14"/>
    <mergeCell ref="J312:K312"/>
    <mergeCell ref="C784:G784"/>
    <mergeCell ref="F1849:G1849"/>
    <mergeCell ref="E1149:G1149"/>
    <mergeCell ref="B1452:G1452"/>
    <mergeCell ref="L661:O661"/>
    <mergeCell ref="J314:K314"/>
    <mergeCell ref="E844:G844"/>
    <mergeCell ref="J260:O264"/>
    <mergeCell ref="N1324:O1324"/>
    <mergeCell ref="J650:O650"/>
    <mergeCell ref="J15:K15"/>
    <mergeCell ref="J313:K313"/>
    <mergeCell ref="B1444:G1445"/>
    <mergeCell ref="J984:O984"/>
    <mergeCell ref="E1607:G1607"/>
    <mergeCell ref="J911:M911"/>
    <mergeCell ref="J315:K315"/>
    <mergeCell ref="J405:O409"/>
    <mergeCell ref="E1146:G1146"/>
    <mergeCell ref="F1691:G1691"/>
    <mergeCell ref="B1760:G1761"/>
    <mergeCell ref="J1849:M1849"/>
    <mergeCell ref="M1433:O1433"/>
    <mergeCell ref="J98:M98"/>
    <mergeCell ref="J1428:M1428"/>
    <mergeCell ref="L285:O285"/>
    <mergeCell ref="B1652:D1652"/>
    <mergeCell ref="N925:O925"/>
    <mergeCell ref="N1538:O1538"/>
    <mergeCell ref="L162:O162"/>
    <mergeCell ref="J808:O809"/>
    <mergeCell ref="B1106:G1110"/>
    <mergeCell ref="B1167:G1167"/>
    <mergeCell ref="B100:C100"/>
    <mergeCell ref="J549:O549"/>
    <mergeCell ref="J544:K544"/>
    <mergeCell ref="B102:C102"/>
    <mergeCell ref="K781:O781"/>
    <mergeCell ref="N68:O68"/>
    <mergeCell ref="J126:M126"/>
    <mergeCell ref="L601:O601"/>
    <mergeCell ref="B1379:G1379"/>
    <mergeCell ref="J1299:M1299"/>
    <mergeCell ref="F896:G896"/>
    <mergeCell ref="J389:O389"/>
    <mergeCell ref="F1194:G1194"/>
    <mergeCell ref="B910:E910"/>
    <mergeCell ref="F1325:G1325"/>
    <mergeCell ref="L603:O603"/>
    <mergeCell ref="L190:O190"/>
    <mergeCell ref="J1143:M1143"/>
    <mergeCell ref="J723:O723"/>
    <mergeCell ref="J1451:O1451"/>
    <mergeCell ref="L304:O304"/>
    <mergeCell ref="L602:O602"/>
    <mergeCell ref="J636:O636"/>
    <mergeCell ref="L596:O596"/>
    <mergeCell ref="J1392:O1396"/>
    <mergeCell ref="F1494:G1494"/>
    <mergeCell ref="J255:K255"/>
    <mergeCell ref="B1620:G1621"/>
    <mergeCell ref="J684:K684"/>
    <mergeCell ref="B1735:G1735"/>
    <mergeCell ref="J91:O92"/>
    <mergeCell ref="M1149:O1149"/>
    <mergeCell ref="J1775:O1775"/>
    <mergeCell ref="B1824:G1824"/>
    <mergeCell ref="J869:M869"/>
    <mergeCell ref="B1568:G1574"/>
    <mergeCell ref="B759:D759"/>
    <mergeCell ref="B1063:G1063"/>
    <mergeCell ref="M844:O844"/>
    <mergeCell ref="J1019:L1019"/>
    <mergeCell ref="J713:K713"/>
    <mergeCell ref="E1094:G1094"/>
    <mergeCell ref="J1323:O1323"/>
    <mergeCell ref="B1022:G1025"/>
    <mergeCell ref="N840:O840"/>
    <mergeCell ref="J110:K110"/>
    <mergeCell ref="J1169:M1169"/>
    <mergeCell ref="B1092:G1092"/>
    <mergeCell ref="B1357:D1357"/>
    <mergeCell ref="J715:K715"/>
    <mergeCell ref="F1247:G1247"/>
    <mergeCell ref="J925:M925"/>
    <mergeCell ref="F1038:G1038"/>
    <mergeCell ref="L655:O655"/>
    <mergeCell ref="J1844:O1845"/>
    <mergeCell ref="L228:O228"/>
    <mergeCell ref="J397:K397"/>
    <mergeCell ref="B1448:G1448"/>
    <mergeCell ref="L657:O657"/>
    <mergeCell ref="J1803:O1803"/>
    <mergeCell ref="B1048:G1051"/>
    <mergeCell ref="J1675:L1675"/>
    <mergeCell ref="J404:O404"/>
    <mergeCell ref="J914:L914"/>
    <mergeCell ref="B776:G776"/>
    <mergeCell ref="J101:K101"/>
    <mergeCell ref="J621:O621"/>
    <mergeCell ref="J309:K309"/>
    <mergeCell ref="B993:G993"/>
    <mergeCell ref="B987:G987"/>
    <mergeCell ref="J1568:O1574"/>
    <mergeCell ref="J1250:L1250"/>
    <mergeCell ref="L681:O681"/>
    <mergeCell ref="J311:K311"/>
    <mergeCell ref="J1670:M1670"/>
    <mergeCell ref="L254:O254"/>
    <mergeCell ref="B1325:E1325"/>
    <mergeCell ref="N1351:O1351"/>
    <mergeCell ref="N590:O590"/>
    <mergeCell ref="L683:O683"/>
    <mergeCell ref="L256:O256"/>
    <mergeCell ref="B1872:G1873"/>
    <mergeCell ref="J910:M910"/>
    <mergeCell ref="B1714:E1714"/>
    <mergeCell ref="F1560:G1560"/>
    <mergeCell ref="N591:O591"/>
    <mergeCell ref="J769:O771"/>
    <mergeCell ref="J1089:O1089"/>
    <mergeCell ref="L539:O539"/>
    <mergeCell ref="J1518:O1518"/>
    <mergeCell ref="B71:C71"/>
    <mergeCell ref="E1587:G1587"/>
    <mergeCell ref="J627:K627"/>
    <mergeCell ref="J1852:O1852"/>
    <mergeCell ref="J1735:O1735"/>
    <mergeCell ref="J481:K481"/>
    <mergeCell ref="B974:G977"/>
    <mergeCell ref="E1475:G1475"/>
    <mergeCell ref="J24:K24"/>
    <mergeCell ref="J1606:O1606"/>
    <mergeCell ref="M1455:O1455"/>
    <mergeCell ref="L396:O396"/>
    <mergeCell ref="J26:K26"/>
    <mergeCell ref="J1691:M1691"/>
    <mergeCell ref="B1765:E1765"/>
    <mergeCell ref="B1375:G1375"/>
    <mergeCell ref="J482:K482"/>
    <mergeCell ref="N1247:O1247"/>
    <mergeCell ref="L398:O398"/>
    <mergeCell ref="J1436:O1442"/>
    <mergeCell ref="B1012:E1012"/>
    <mergeCell ref="B1302:D1302"/>
    <mergeCell ref="B7:G7"/>
    <mergeCell ref="B883:E883"/>
    <mergeCell ref="J50:K50"/>
    <mergeCell ref="J1718:L1718"/>
    <mergeCell ref="B124:C124"/>
    <mergeCell ref="J1747:O1747"/>
    <mergeCell ref="J1448:O1448"/>
    <mergeCell ref="J52:K52"/>
    <mergeCell ref="B126:C126"/>
    <mergeCell ref="B109:C109"/>
    <mergeCell ref="J1021:O1021"/>
    <mergeCell ref="J44:K44"/>
    <mergeCell ref="M1147:O1147"/>
    <mergeCell ref="L625:O625"/>
    <mergeCell ref="E760:G760"/>
    <mergeCell ref="J1145:O1145"/>
    <mergeCell ref="J1017:L1017"/>
    <mergeCell ref="J711:K711"/>
    <mergeCell ref="B1517:G1517"/>
    <mergeCell ref="J562:M562"/>
    <mergeCell ref="J1479:O1479"/>
    <mergeCell ref="L111:O111"/>
    <mergeCell ref="J1325:M1325"/>
    <mergeCell ref="N533:O533"/>
    <mergeCell ref="L626:O626"/>
    <mergeCell ref="M1499:O1499"/>
    <mergeCell ref="L199:O199"/>
    <mergeCell ref="J705:O705"/>
    <mergeCell ref="E1328:G1328"/>
    <mergeCell ref="L628:O628"/>
    <mergeCell ref="M1173:O1173"/>
    <mergeCell ref="J444:O444"/>
    <mergeCell ref="B1235:G1235"/>
    <mergeCell ref="J1466:O1467"/>
    <mergeCell ref="E1543:G1543"/>
    <mergeCell ref="L165:O165"/>
    <mergeCell ref="N1560:O1560"/>
    <mergeCell ref="J856:O856"/>
    <mergeCell ref="M1044:O1044"/>
    <mergeCell ref="E1357:G1357"/>
    <mergeCell ref="B1692:E1692"/>
    <mergeCell ref="J422:K422"/>
    <mergeCell ref="B1200:D1200"/>
    <mergeCell ref="B801:G801"/>
    <mergeCell ref="B743:D743"/>
    <mergeCell ref="L623:O623"/>
    <mergeCell ref="J424:K424"/>
    <mergeCell ref="J722:K722"/>
    <mergeCell ref="J1038:M1038"/>
    <mergeCell ref="B1068:D1068"/>
    <mergeCell ref="N561:O561"/>
    <mergeCell ref="J1328:L1328"/>
    <mergeCell ref="J1765:M1765"/>
    <mergeCell ref="J421:K421"/>
    <mergeCell ref="L341:O341"/>
    <mergeCell ref="B1561:G1561"/>
    <mergeCell ref="J1748:O1759"/>
    <mergeCell ref="B1405:E1405"/>
    <mergeCell ref="J450:K450"/>
    <mergeCell ref="B930:G932"/>
    <mergeCell ref="J1514:O1514"/>
    <mergeCell ref="B67:C67"/>
    <mergeCell ref="B829:G829"/>
    <mergeCell ref="B158:D158"/>
    <mergeCell ref="J1093:O1093"/>
    <mergeCell ref="B1094:D1094"/>
    <mergeCell ref="L336:O336"/>
    <mergeCell ref="J452:K452"/>
    <mergeCell ref="J1391:O1391"/>
    <mergeCell ref="N272:O272"/>
    <mergeCell ref="E1253:G1253"/>
    <mergeCell ref="B69:C69"/>
    <mergeCell ref="J451:K451"/>
    <mergeCell ref="B160:D160"/>
    <mergeCell ref="B1634:G1640"/>
    <mergeCell ref="B1123:D1123"/>
    <mergeCell ref="J361:O361"/>
    <mergeCell ref="L367:O367"/>
    <mergeCell ref="J1381:L1381"/>
    <mergeCell ref="B1554:G1555"/>
    <mergeCell ref="B1736:E1736"/>
    <mergeCell ref="J134:K134"/>
    <mergeCell ref="B64:C64"/>
    <mergeCell ref="L369:O369"/>
    <mergeCell ref="L394:O394"/>
    <mergeCell ref="L692:O692"/>
    <mergeCell ref="J1383:L1383"/>
    <mergeCell ref="B1274:G1274"/>
    <mergeCell ref="J1560:M1560"/>
    <mergeCell ref="J163:K163"/>
    <mergeCell ref="L721:O721"/>
    <mergeCell ref="J171:K171"/>
    <mergeCell ref="J360:O360"/>
    <mergeCell ref="J1413:O1413"/>
    <mergeCell ref="J165:K165"/>
    <mergeCell ref="J594:K594"/>
    <mergeCell ref="J1074:O1077"/>
    <mergeCell ref="J1409:L1409"/>
    <mergeCell ref="J77:K77"/>
    <mergeCell ref="B1449:E1449"/>
    <mergeCell ref="B814:G814"/>
    <mergeCell ref="N416:O416"/>
    <mergeCell ref="J682:K682"/>
    <mergeCell ref="B844:D844"/>
    <mergeCell ref="B1354:D1354"/>
    <mergeCell ref="L107:O107"/>
    <mergeCell ref="N504:O504"/>
    <mergeCell ref="J71:O71"/>
    <mergeCell ref="J649:M649"/>
    <mergeCell ref="J1100:O1103"/>
    <mergeCell ref="B1355:D1355"/>
    <mergeCell ref="J828:O828"/>
    <mergeCell ref="B141:D141"/>
    <mergeCell ref="J678:M678"/>
    <mergeCell ref="B901:G901"/>
    <mergeCell ref="M1410:O1410"/>
    <mergeCell ref="J1405:M1405"/>
    <mergeCell ref="J1585:L1585"/>
    <mergeCell ref="J830:L830"/>
    <mergeCell ref="M1586:O1586"/>
    <mergeCell ref="J740:O740"/>
    <mergeCell ref="B1628:G1628"/>
    <mergeCell ref="B1320:G1321"/>
    <mergeCell ref="J829:O829"/>
    <mergeCell ref="J219:K219"/>
    <mergeCell ref="J836:O837"/>
    <mergeCell ref="E1355:G1355"/>
    <mergeCell ref="E1653:G1653"/>
    <mergeCell ref="M1498:O1498"/>
    <mergeCell ref="J519:K519"/>
    <mergeCell ref="B1501:G1501"/>
    <mergeCell ref="J1736:M1736"/>
    <mergeCell ref="E1356:G1356"/>
    <mergeCell ref="B1497:D1497"/>
    <mergeCell ref="J1274:O1274"/>
    <mergeCell ref="J664:K664"/>
    <mergeCell ref="E1381:G1381"/>
    <mergeCell ref="J243:M243"/>
    <mergeCell ref="L305:O305"/>
    <mergeCell ref="B1070:D1070"/>
    <mergeCell ref="B1376:E1376"/>
    <mergeCell ref="B1646:G1646"/>
    <mergeCell ref="F1013:G1013"/>
    <mergeCell ref="B1219:G1219"/>
    <mergeCell ref="B825:G825"/>
    <mergeCell ref="B800:G800"/>
    <mergeCell ref="J555:O556"/>
    <mergeCell ref="J1819:O1819"/>
    <mergeCell ref="E1224:G1224"/>
    <mergeCell ref="J537:K537"/>
    <mergeCell ref="B1859:G1859"/>
    <mergeCell ref="J388:M388"/>
    <mergeCell ref="B1131:G1131"/>
    <mergeCell ref="B156:D156"/>
    <mergeCell ref="B1125:G1125"/>
    <mergeCell ref="F1471:G1471"/>
    <mergeCell ref="E1251:G1251"/>
    <mergeCell ref="F739:G739"/>
    <mergeCell ref="N359:O359"/>
    <mergeCell ref="N997:O997"/>
    <mergeCell ref="B1821:E1821"/>
    <mergeCell ref="B1414:G1420"/>
    <mergeCell ref="B1121:D1121"/>
    <mergeCell ref="B1427:E1427"/>
    <mergeCell ref="L365:O365"/>
    <mergeCell ref="B1673:D1673"/>
    <mergeCell ref="J898:O898"/>
    <mergeCell ref="L25:O25"/>
    <mergeCell ref="J1354:L1354"/>
    <mergeCell ref="F1064:G1064"/>
    <mergeCell ref="F1039:G1039"/>
    <mergeCell ref="N271:O271"/>
    <mergeCell ref="B1848:E1848"/>
    <mergeCell ref="J376:O380"/>
    <mergeCell ref="J473:O473"/>
    <mergeCell ref="J167:K167"/>
    <mergeCell ref="J906:O907"/>
    <mergeCell ref="B1091:E1091"/>
    <mergeCell ref="B967:G967"/>
    <mergeCell ref="B1541:D1541"/>
    <mergeCell ref="J901:O901"/>
    <mergeCell ref="J895:O895"/>
    <mergeCell ref="J1242:O1243"/>
    <mergeCell ref="M1224:O1224"/>
    <mergeCell ref="J779:O780"/>
    <mergeCell ref="J162:K162"/>
    <mergeCell ref="B982:E982"/>
    <mergeCell ref="N868:O868"/>
    <mergeCell ref="J1652:L1652"/>
    <mergeCell ref="M1653:O1653"/>
    <mergeCell ref="L78:O78"/>
    <mergeCell ref="J926:O926"/>
    <mergeCell ref="B1567:G1567"/>
    <mergeCell ref="J1225:L1225"/>
    <mergeCell ref="J164:K164"/>
    <mergeCell ref="B970:G970"/>
    <mergeCell ref="B1142:E1142"/>
    <mergeCell ref="C790:G790"/>
    <mergeCell ref="B985:G985"/>
    <mergeCell ref="B1563:D1563"/>
    <mergeCell ref="L536:O536"/>
    <mergeCell ref="L73:O73"/>
    <mergeCell ref="J189:K189"/>
    <mergeCell ref="B995:G995"/>
    <mergeCell ref="J487:K487"/>
    <mergeCell ref="F1427:G1427"/>
    <mergeCell ref="J601:K601"/>
    <mergeCell ref="J188:K188"/>
    <mergeCell ref="J323:O324"/>
    <mergeCell ref="N11:O11"/>
    <mergeCell ref="E1019:G1019"/>
    <mergeCell ref="J1580:O1580"/>
    <mergeCell ref="J825:O825"/>
    <mergeCell ref="N738:O738"/>
    <mergeCell ref="J190:K190"/>
    <mergeCell ref="B818:G820"/>
    <mergeCell ref="M1252:O1252"/>
    <mergeCell ref="J488:K488"/>
    <mergeCell ref="M1279:O1279"/>
    <mergeCell ref="J1515:M1515"/>
    <mergeCell ref="L247:O247"/>
    <mergeCell ref="J515:K515"/>
    <mergeCell ref="J1125:O1125"/>
    <mergeCell ref="B101:C101"/>
    <mergeCell ref="F813:G813"/>
    <mergeCell ref="B1582:E1582"/>
    <mergeCell ref="N39:O39"/>
    <mergeCell ref="J1427:M1427"/>
    <mergeCell ref="L547:O547"/>
    <mergeCell ref="J1121:L1121"/>
    <mergeCell ref="J1603:M1603"/>
    <mergeCell ref="M1608:O1608"/>
    <mergeCell ref="F982:G982"/>
    <mergeCell ref="J635:K635"/>
    <mergeCell ref="J629:K629"/>
    <mergeCell ref="J804:O806"/>
    <mergeCell ref="J1804:O1815"/>
    <mergeCell ref="B1670:E1670"/>
    <mergeCell ref="B1366:G1370"/>
    <mergeCell ref="F1472:G1472"/>
    <mergeCell ref="J843:O843"/>
    <mergeCell ref="J965:O965"/>
    <mergeCell ref="M1305:O1305"/>
    <mergeCell ref="B1671:G1671"/>
    <mergeCell ref="B885:G885"/>
    <mergeCell ref="J845:O845"/>
    <mergeCell ref="B892:G893"/>
    <mergeCell ref="J359:M359"/>
    <mergeCell ref="J1301:O1301"/>
    <mergeCell ref="K787:O787"/>
    <mergeCell ref="J228:K228"/>
    <mergeCell ref="B912:G912"/>
    <mergeCell ref="J982:M982"/>
    <mergeCell ref="N243:O243"/>
    <mergeCell ref="L21:O21"/>
    <mergeCell ref="F826:G826"/>
    <mergeCell ref="J564:O564"/>
    <mergeCell ref="B840:E840"/>
    <mergeCell ref="J1142:M1142"/>
    <mergeCell ref="B117:C117"/>
    <mergeCell ref="L479:O479"/>
    <mergeCell ref="F1195:G1195"/>
    <mergeCell ref="J1013:M1013"/>
    <mergeCell ref="F1493:G1493"/>
    <mergeCell ref="L16:O16"/>
    <mergeCell ref="J132:K132"/>
    <mergeCell ref="J254:K254"/>
    <mergeCell ref="B1699:G1699"/>
    <mergeCell ref="B119:C119"/>
    <mergeCell ref="B1034:G1035"/>
    <mergeCell ref="J1262:O1266"/>
    <mergeCell ref="J256:K256"/>
    <mergeCell ref="E1696:G1696"/>
    <mergeCell ref="M1019:O1019"/>
    <mergeCell ref="J739:M739"/>
    <mergeCell ref="B813:E813"/>
    <mergeCell ref="J492:O496"/>
    <mergeCell ref="B1697:D1697"/>
    <mergeCell ref="B1653:D1653"/>
    <mergeCell ref="E1095:G1095"/>
    <mergeCell ref="L163:O163"/>
    <mergeCell ref="J401:K401"/>
    <mergeCell ref="J1039:M1039"/>
    <mergeCell ref="N841:O841"/>
    <mergeCell ref="J1493:M1493"/>
    <mergeCell ref="J1521:L1521"/>
    <mergeCell ref="N1350:O1350"/>
    <mergeCell ref="L44:O44"/>
    <mergeCell ref="J584:O585"/>
    <mergeCell ref="J953:O953"/>
    <mergeCell ref="B1378:G1378"/>
    <mergeCell ref="J294:O295"/>
    <mergeCell ref="J432:K432"/>
    <mergeCell ref="M1675:O1675"/>
    <mergeCell ref="B1712:G1712"/>
    <mergeCell ref="B1589:G1589"/>
    <mergeCell ref="B870:G870"/>
    <mergeCell ref="B1252:D1252"/>
    <mergeCell ref="E1411:G1411"/>
    <mergeCell ref="B955:E955"/>
    <mergeCell ref="E1017:G1017"/>
    <mergeCell ref="M1250:O1250"/>
    <mergeCell ref="J486:K486"/>
    <mergeCell ref="B1674:D1674"/>
    <mergeCell ref="B826:E826"/>
    <mergeCell ref="J600:K600"/>
    <mergeCell ref="B798:E798"/>
    <mergeCell ref="B1307:G1307"/>
    <mergeCell ref="N10:O10"/>
    <mergeCell ref="L543:O543"/>
    <mergeCell ref="L431:O431"/>
    <mergeCell ref="J631:K631"/>
    <mergeCell ref="L545:O545"/>
    <mergeCell ref="J633:K633"/>
    <mergeCell ref="J144:O148"/>
    <mergeCell ref="J1537:M1537"/>
    <mergeCell ref="B1305:D1305"/>
    <mergeCell ref="J1204:O1207"/>
    <mergeCell ref="B881:G881"/>
    <mergeCell ref="J1693:O1693"/>
    <mergeCell ref="J1565:L1565"/>
    <mergeCell ref="J626:K626"/>
    <mergeCell ref="L113:O113"/>
    <mergeCell ref="J662:K662"/>
    <mergeCell ref="J199:K199"/>
    <mergeCell ref="J967:O967"/>
    <mergeCell ref="J628:K628"/>
    <mergeCell ref="B1041:G1041"/>
    <mergeCell ref="J928:L928"/>
    <mergeCell ref="B1339:G1339"/>
    <mergeCell ref="B1346:G1347"/>
    <mergeCell ref="B1768:G1768"/>
    <mergeCell ref="J813:M813"/>
    <mergeCell ref="L571:O571"/>
    <mergeCell ref="L108:O108"/>
    <mergeCell ref="K778:O778"/>
    <mergeCell ref="J657:K657"/>
    <mergeCell ref="B1299:E1299"/>
    <mergeCell ref="J560:O560"/>
    <mergeCell ref="B1329:D1329"/>
    <mergeCell ref="L573:O573"/>
    <mergeCell ref="M1175:O1175"/>
    <mergeCell ref="J340:K340"/>
    <mergeCell ref="B882:E882"/>
    <mergeCell ref="B1678:G1684"/>
    <mergeCell ref="J651:O651"/>
    <mergeCell ref="J217:K217"/>
    <mergeCell ref="E758:G758"/>
    <mergeCell ref="J252:K252"/>
    <mergeCell ref="J946:O949"/>
    <mergeCell ref="J43:K43"/>
    <mergeCell ref="J341:K341"/>
    <mergeCell ref="B1476:D1476"/>
    <mergeCell ref="B1690:G1690"/>
    <mergeCell ref="B1019:D1019"/>
    <mergeCell ref="B1323:G1323"/>
    <mergeCell ref="F1603:G1603"/>
    <mergeCell ref="B1488:G1489"/>
    <mergeCell ref="L284:O284"/>
    <mergeCell ref="J858:L858"/>
    <mergeCell ref="B110:C110"/>
    <mergeCell ref="M1017:O1017"/>
    <mergeCell ref="B1625:E1625"/>
    <mergeCell ref="L286:O286"/>
    <mergeCell ref="B1788:G1789"/>
    <mergeCell ref="J826:M826"/>
    <mergeCell ref="F1298:G1298"/>
    <mergeCell ref="J1195:M1195"/>
    <mergeCell ref="B1132:G1136"/>
    <mergeCell ref="B1844:G1845"/>
    <mergeCell ref="B1002:G1005"/>
    <mergeCell ref="E748:G748"/>
    <mergeCell ref="B1349:G1349"/>
    <mergeCell ref="B1105:G1105"/>
    <mergeCell ref="J1174:L1174"/>
    <mergeCell ref="L513:O513"/>
    <mergeCell ref="E743:G743"/>
    <mergeCell ref="M1045:O1045"/>
    <mergeCell ref="L485:O485"/>
    <mergeCell ref="B911:E911"/>
    <mergeCell ref="F1351:G1351"/>
    <mergeCell ref="J1333:O1333"/>
    <mergeCell ref="J5:O5"/>
    <mergeCell ref="L514:O514"/>
    <mergeCell ref="J303:O303"/>
    <mergeCell ref="L480:O480"/>
    <mergeCell ref="B1849:E1849"/>
    <mergeCell ref="L516:O516"/>
    <mergeCell ref="J710:K710"/>
    <mergeCell ref="E1433:G1433"/>
    <mergeCell ref="J288:O288"/>
    <mergeCell ref="E830:G830"/>
    <mergeCell ref="B1089:G1089"/>
    <mergeCell ref="B1721:G1721"/>
    <mergeCell ref="L511:O511"/>
    <mergeCell ref="B1717:D1717"/>
    <mergeCell ref="J1690:O1690"/>
    <mergeCell ref="L567:O567"/>
    <mergeCell ref="J777:O777"/>
    <mergeCell ref="B53:C53"/>
    <mergeCell ref="L656:O656"/>
    <mergeCell ref="B1719:D1719"/>
    <mergeCell ref="C781:G781"/>
    <mergeCell ref="B1115:G1115"/>
    <mergeCell ref="L569:O569"/>
    <mergeCell ref="L229:O229"/>
    <mergeCell ref="L106:O106"/>
    <mergeCell ref="B84:C84"/>
    <mergeCell ref="L658:O658"/>
    <mergeCell ref="J785:O786"/>
    <mergeCell ref="J1872:O1873"/>
    <mergeCell ref="E972:G972"/>
    <mergeCell ref="L141:O141"/>
    <mergeCell ref="J647:O647"/>
    <mergeCell ref="B80:C80"/>
    <mergeCell ref="J981:O981"/>
    <mergeCell ref="L224:O224"/>
    <mergeCell ref="J1404:O1404"/>
    <mergeCell ref="B79:C79"/>
    <mergeCell ref="J676:O676"/>
    <mergeCell ref="J1105:O1105"/>
    <mergeCell ref="J1112:O1113"/>
    <mergeCell ref="L255:O255"/>
    <mergeCell ref="B1775:G1775"/>
    <mergeCell ref="B81:C81"/>
    <mergeCell ref="J339:K339"/>
    <mergeCell ref="J366:K366"/>
    <mergeCell ref="E1354:G1354"/>
    <mergeCell ref="B1479:G1479"/>
    <mergeCell ref="J1277:L1277"/>
    <mergeCell ref="L282:O282"/>
    <mergeCell ref="J375:O375"/>
    <mergeCell ref="B896:E896"/>
    <mergeCell ref="N1220:O1220"/>
    <mergeCell ref="N503:O503"/>
    <mergeCell ref="J97:M97"/>
    <mergeCell ref="J972:L972"/>
    <mergeCell ref="J1007:O1007"/>
    <mergeCell ref="B1598:G1599"/>
    <mergeCell ref="J1430:O1430"/>
    <mergeCell ref="J480:K480"/>
    <mergeCell ref="J363:K363"/>
    <mergeCell ref="B937:O937"/>
    <mergeCell ref="J973:O973"/>
    <mergeCell ref="B1047:G1047"/>
    <mergeCell ref="E1499:G1499"/>
    <mergeCell ref="L283:O283"/>
    <mergeCell ref="J399:K399"/>
    <mergeCell ref="L277:O277"/>
    <mergeCell ref="J1307:O1307"/>
    <mergeCell ref="J365:K365"/>
    <mergeCell ref="J392:K392"/>
    <mergeCell ref="J25:K25"/>
    <mergeCell ref="J663:K663"/>
    <mergeCell ref="B99:C99"/>
    <mergeCell ref="M830:O830"/>
    <mergeCell ref="M1585:O1585"/>
    <mergeCell ref="M1122:O1122"/>
    <mergeCell ref="J1303:L1303"/>
    <mergeCell ref="B1803:G1803"/>
    <mergeCell ref="J1763:O1763"/>
    <mergeCell ref="B92:C92"/>
    <mergeCell ref="J394:K394"/>
    <mergeCell ref="E1652:G1652"/>
    <mergeCell ref="J1305:L1305"/>
    <mergeCell ref="L310:O310"/>
    <mergeCell ref="B94:C94"/>
    <mergeCell ref="J1717:L1717"/>
    <mergeCell ref="L722:O722"/>
    <mergeCell ref="J1000:L1000"/>
    <mergeCell ref="B1038:E1038"/>
    <mergeCell ref="J1298:M1298"/>
    <mergeCell ref="B1328:D1328"/>
    <mergeCell ref="J988:O991"/>
    <mergeCell ref="J729:O730"/>
    <mergeCell ref="J112:K112"/>
    <mergeCell ref="B1360:G1363"/>
    <mergeCell ref="J1474:O1474"/>
    <mergeCell ref="J390:O390"/>
    <mergeCell ref="J84:K84"/>
    <mergeCell ref="J78:K78"/>
    <mergeCell ref="B756:D756"/>
    <mergeCell ref="J419:O419"/>
    <mergeCell ref="J302:O302"/>
    <mergeCell ref="J80:K80"/>
    <mergeCell ref="N1299:O1299"/>
    <mergeCell ref="J107:K107"/>
    <mergeCell ref="B920:G921"/>
    <mergeCell ref="B758:D758"/>
    <mergeCell ref="B1429:G1429"/>
    <mergeCell ref="J1018:L1018"/>
    <mergeCell ref="J712:K712"/>
    <mergeCell ref="J79:K79"/>
    <mergeCell ref="B1518:G1518"/>
    <mergeCell ref="B751:D751"/>
    <mergeCell ref="J1351:M1351"/>
    <mergeCell ref="J1045:L1045"/>
    <mergeCell ref="N996:O996"/>
    <mergeCell ref="J590:M590"/>
    <mergeCell ref="L652:O652"/>
    <mergeCell ref="L627:O627"/>
    <mergeCell ref="B753:D753"/>
    <mergeCell ref="M1354:O1354"/>
    <mergeCell ref="J1073:O1073"/>
    <mergeCell ref="F941:G941"/>
    <mergeCell ref="L654:O654"/>
    <mergeCell ref="J13:O13"/>
    <mergeCell ref="L51:O51"/>
    <mergeCell ref="J591:M591"/>
    <mergeCell ref="J1197:O1197"/>
    <mergeCell ref="J864:O865"/>
    <mergeCell ref="J618:O618"/>
    <mergeCell ref="J1069:L1069"/>
    <mergeCell ref="J1498:L1498"/>
    <mergeCell ref="L220:O220"/>
    <mergeCell ref="J1314:O1318"/>
    <mergeCell ref="J1071:L1071"/>
    <mergeCell ref="J308:K308"/>
    <mergeCell ref="B1747:G1747"/>
    <mergeCell ref="J606:K606"/>
    <mergeCell ref="J1002:O1005"/>
    <mergeCell ref="J1831:O1831"/>
    <mergeCell ref="L222:O222"/>
    <mergeCell ref="L251:O251"/>
    <mergeCell ref="B77:C77"/>
    <mergeCell ref="L77:O77"/>
    <mergeCell ref="L253:O253"/>
    <mergeCell ref="N1472:O1472"/>
    <mergeCell ref="M1225:O1225"/>
    <mergeCell ref="N1648:O1648"/>
    <mergeCell ref="B1145:G1145"/>
    <mergeCell ref="L246:O246"/>
    <mergeCell ref="J619:M619"/>
    <mergeCell ref="F954:G954"/>
    <mergeCell ref="L711:O711"/>
    <mergeCell ref="N799:O799"/>
    <mergeCell ref="L248:O248"/>
    <mergeCell ref="B1170:G1170"/>
    <mergeCell ref="J1360:O1363"/>
    <mergeCell ref="J478:K478"/>
    <mergeCell ref="J998:O998"/>
    <mergeCell ref="J21:K21"/>
    <mergeCell ref="J491:O491"/>
    <mergeCell ref="B857:G857"/>
    <mergeCell ref="B1466:G1467"/>
    <mergeCell ref="N300:O300"/>
    <mergeCell ref="L393:O393"/>
    <mergeCell ref="J23:K23"/>
    <mergeCell ref="B1584:G1584"/>
    <mergeCell ref="B856:G856"/>
    <mergeCell ref="J724:O728"/>
    <mergeCell ref="J1429:O1429"/>
    <mergeCell ref="M1120:O1120"/>
    <mergeCell ref="L306:O306"/>
    <mergeCell ref="J479:K479"/>
    <mergeCell ref="J814:O814"/>
    <mergeCell ref="M1454:O1454"/>
    <mergeCell ref="B90:C90"/>
    <mergeCell ref="J1300:O1300"/>
    <mergeCell ref="J690:K690"/>
    <mergeCell ref="L693:O693"/>
    <mergeCell ref="N301:O301"/>
    <mergeCell ref="N1246:O1246"/>
    <mergeCell ref="N214:O214"/>
    <mergeCell ref="J1080:O1084"/>
    <mergeCell ref="N941:O941"/>
    <mergeCell ref="J1141:O1141"/>
    <mergeCell ref="B1502:G1508"/>
    <mergeCell ref="J49:K49"/>
    <mergeCell ref="M1609:O1609"/>
    <mergeCell ref="J842:O842"/>
    <mergeCell ref="N812:O812"/>
    <mergeCell ref="B1402:O1402"/>
    <mergeCell ref="J415:O415"/>
    <mergeCell ref="B116:C116"/>
    <mergeCell ref="B1236:G1240"/>
    <mergeCell ref="B1748:G1759"/>
    <mergeCell ref="J103:K103"/>
    <mergeCell ref="B1514:G1514"/>
    <mergeCell ref="B118:C118"/>
    <mergeCell ref="J403:K403"/>
    <mergeCell ref="B1385:G1385"/>
    <mergeCell ref="J1016:L1016"/>
    <mergeCell ref="J561:M561"/>
    <mergeCell ref="B749:D749"/>
    <mergeCell ref="N1714:O1714"/>
    <mergeCell ref="L20:O20"/>
    <mergeCell ref="B1381:D1381"/>
    <mergeCell ref="J99:O99"/>
    <mergeCell ref="F1324:G1324"/>
    <mergeCell ref="L22:O22"/>
    <mergeCell ref="L314:O314"/>
    <mergeCell ref="B927:G927"/>
    <mergeCell ref="B1383:D1383"/>
    <mergeCell ref="B1664:G1665"/>
    <mergeCell ref="N954:O954"/>
    <mergeCell ref="M1199:O1199"/>
    <mergeCell ref="J439:O440"/>
    <mergeCell ref="J741:O741"/>
    <mergeCell ref="J131:K131"/>
    <mergeCell ref="B815:G815"/>
    <mergeCell ref="L191:O191"/>
    <mergeCell ref="J429:K429"/>
    <mergeCell ref="J100:O100"/>
    <mergeCell ref="J272:M272"/>
    <mergeCell ref="J1066:O1066"/>
    <mergeCell ref="J431:K431"/>
    <mergeCell ref="B1413:G1413"/>
    <mergeCell ref="J125:O125"/>
    <mergeCell ref="B1074:G1077"/>
    <mergeCell ref="E1697:G1697"/>
    <mergeCell ref="L338:O338"/>
    <mergeCell ref="L460:O460"/>
    <mergeCell ref="J576:K576"/>
    <mergeCell ref="J154:O154"/>
    <mergeCell ref="B808:G809"/>
    <mergeCell ref="J941:M941"/>
    <mergeCell ref="B1225:D1225"/>
    <mergeCell ref="J113:K113"/>
    <mergeCell ref="L373:O373"/>
    <mergeCell ref="B1096:D1096"/>
    <mergeCell ref="B799:E799"/>
    <mergeCell ref="J142:K142"/>
    <mergeCell ref="L333:O333"/>
    <mergeCell ref="J449:K449"/>
    <mergeCell ref="J571:K571"/>
    <mergeCell ref="J300:M300"/>
    <mergeCell ref="B1255:G1255"/>
    <mergeCell ref="J1502:O1508"/>
    <mergeCell ref="B1708:G1709"/>
    <mergeCell ref="J1540:O1540"/>
    <mergeCell ref="B828:G828"/>
    <mergeCell ref="J888:O890"/>
    <mergeCell ref="J573:K573"/>
    <mergeCell ref="B59:C59"/>
    <mergeCell ref="J120:O121"/>
    <mergeCell ref="B1251:D1251"/>
    <mergeCell ref="E1252:G1252"/>
    <mergeCell ref="B1580:G1580"/>
    <mergeCell ref="E1410:G1410"/>
    <mergeCell ref="N97:O97"/>
    <mergeCell ref="B1122:D1122"/>
    <mergeCell ref="B1428:E1428"/>
    <mergeCell ref="L391:O391"/>
    <mergeCell ref="L689:O689"/>
    <mergeCell ref="B836:G837"/>
    <mergeCell ref="F1065:G1065"/>
    <mergeCell ref="F1792:G1792"/>
    <mergeCell ref="L420:O420"/>
    <mergeCell ref="N185:O185"/>
    <mergeCell ref="L691:O691"/>
    <mergeCell ref="J1539:O1539"/>
    <mergeCell ref="L392:O392"/>
    <mergeCell ref="J284:K284"/>
    <mergeCell ref="B1298:E1298"/>
    <mergeCell ref="L720:O720"/>
    <mergeCell ref="M802:O802"/>
    <mergeCell ref="J934:O935"/>
    <mergeCell ref="J1664:O1665"/>
    <mergeCell ref="J386:O386"/>
    <mergeCell ref="L686:O686"/>
    <mergeCell ref="J47:K47"/>
    <mergeCell ref="J1268:O1269"/>
    <mergeCell ref="J815:O815"/>
    <mergeCell ref="J1564:L1564"/>
    <mergeCell ref="M1565:O1565"/>
    <mergeCell ref="J1520:L1520"/>
    <mergeCell ref="B114:C114"/>
    <mergeCell ref="L104:O104"/>
    <mergeCell ref="J76:K76"/>
    <mergeCell ref="B1475:D1475"/>
    <mergeCell ref="B1624:G1624"/>
    <mergeCell ref="L105:O105"/>
    <mergeCell ref="J1094:L1094"/>
    <mergeCell ref="J70:O70"/>
    <mergeCell ref="F997:G997"/>
    <mergeCell ref="J1294:O1295"/>
    <mergeCell ref="J1558:O1558"/>
    <mergeCell ref="J1281:O1281"/>
    <mergeCell ref="B898:G898"/>
    <mergeCell ref="B1327:G1327"/>
    <mergeCell ref="M944:O944"/>
    <mergeCell ref="E1018:G1018"/>
    <mergeCell ref="B1013:E1013"/>
    <mergeCell ref="M1278:O1278"/>
    <mergeCell ref="B1655:G1655"/>
    <mergeCell ref="M1409:O1409"/>
    <mergeCell ref="J514:K514"/>
    <mergeCell ref="B1262:G1266"/>
    <mergeCell ref="B1627:G1627"/>
    <mergeCell ref="J1037:O1037"/>
    <mergeCell ref="L430:O430"/>
    <mergeCell ref="B906:G907"/>
    <mergeCell ref="J853:O853"/>
    <mergeCell ref="J1279:L1279"/>
    <mergeCell ref="J218:K218"/>
    <mergeCell ref="J69:M69"/>
    <mergeCell ref="J516:K516"/>
    <mergeCell ref="B1651:D1651"/>
    <mergeCell ref="B739:E739"/>
    <mergeCell ref="B127:C127"/>
    <mergeCell ref="B895:G895"/>
    <mergeCell ref="N1737:O1737"/>
    <mergeCell ref="N40:O40"/>
    <mergeCell ref="L133:O133"/>
    <mergeCell ref="N678:O678"/>
    <mergeCell ref="J1122:L1122"/>
    <mergeCell ref="J1147:L1147"/>
    <mergeCell ref="E1564:G1564"/>
    <mergeCell ref="B1039:E1039"/>
    <mergeCell ref="F841:G841"/>
    <mergeCell ref="L461:O461"/>
    <mergeCell ref="F868:G868"/>
    <mergeCell ref="J271:M271"/>
    <mergeCell ref="N1065:O1065"/>
    <mergeCell ref="J1324:M1324"/>
    <mergeCell ref="B951:G951"/>
    <mergeCell ref="B1249:G1249"/>
    <mergeCell ref="J920:O921"/>
    <mergeCell ref="J574:K574"/>
    <mergeCell ref="B1040:G1040"/>
    <mergeCell ref="J241:O241"/>
    <mergeCell ref="F1168:G1168"/>
    <mergeCell ref="B953:G953"/>
    <mergeCell ref="J1177:O1177"/>
    <mergeCell ref="J567:K567"/>
    <mergeCell ref="B1308:G1311"/>
    <mergeCell ref="J656:K656"/>
    <mergeCell ref="J140:K140"/>
    <mergeCell ref="M1631:O1631"/>
    <mergeCell ref="J569:K569"/>
    <mergeCell ref="L629:O629"/>
    <mergeCell ref="J229:K229"/>
    <mergeCell ref="J1173:L1173"/>
    <mergeCell ref="M1174:O1174"/>
    <mergeCell ref="J1642:O1643"/>
    <mergeCell ref="J658:K658"/>
    <mergeCell ref="B1436:G1442"/>
    <mergeCell ref="J1175:L1175"/>
    <mergeCell ref="N1581:O1581"/>
    <mergeCell ref="F738:G738"/>
    <mergeCell ref="B1120:D1120"/>
    <mergeCell ref="J1524:O1530"/>
    <mergeCell ref="J1475:L1475"/>
    <mergeCell ref="E1279:G1279"/>
    <mergeCell ref="B1515:E1515"/>
    <mergeCell ref="J1353:O1353"/>
    <mergeCell ref="F1221:G1221"/>
    <mergeCell ref="J592:O592"/>
    <mergeCell ref="L515:O515"/>
    <mergeCell ref="J178:O179"/>
    <mergeCell ref="J1288:O1292"/>
    <mergeCell ref="E1304:G1304"/>
    <mergeCell ref="J282:K282"/>
    <mergeCell ref="J11:M11"/>
    <mergeCell ref="E1303:G1303"/>
    <mergeCell ref="J811:O811"/>
    <mergeCell ref="J593:O593"/>
    <mergeCell ref="J159:K159"/>
    <mergeCell ref="B965:G965"/>
    <mergeCell ref="B1565:D1565"/>
    <mergeCell ref="J1655:O1655"/>
    <mergeCell ref="J896:M896"/>
    <mergeCell ref="M958:O958"/>
    <mergeCell ref="J1194:M1194"/>
    <mergeCell ref="E1305:G1305"/>
    <mergeCell ref="B841:E841"/>
    <mergeCell ref="E1000:G1000"/>
    <mergeCell ref="J1065:M1065"/>
    <mergeCell ref="J1651:L1651"/>
    <mergeCell ref="E1717:G1717"/>
    <mergeCell ref="C787:G787"/>
    <mergeCell ref="L226:O226"/>
    <mergeCell ref="J1494:M1494"/>
    <mergeCell ref="F1537:G1537"/>
    <mergeCell ref="B788:G789"/>
    <mergeCell ref="J285:K285"/>
    <mergeCell ref="B1718:D1718"/>
    <mergeCell ref="J316:K316"/>
    <mergeCell ref="J1249:O1249"/>
    <mergeCell ref="J310:K310"/>
    <mergeCell ref="J463:O467"/>
    <mergeCell ref="J1583:O1583"/>
    <mergeCell ref="E1147:G1147"/>
    <mergeCell ref="B1278:D1278"/>
    <mergeCell ref="J1184:O1188"/>
    <mergeCell ref="B946:G949"/>
    <mergeCell ref="L421:O421"/>
    <mergeCell ref="B854:E854"/>
    <mergeCell ref="L457:O457"/>
    <mergeCell ref="J997:M997"/>
    <mergeCell ref="M1431:O1431"/>
    <mergeCell ref="N1091:O1091"/>
    <mergeCell ref="L429:O429"/>
    <mergeCell ref="J245:O245"/>
    <mergeCell ref="L423:O423"/>
    <mergeCell ref="M1302:O1302"/>
    <mergeCell ref="B1195:E1195"/>
    <mergeCell ref="J1605:O1605"/>
    <mergeCell ref="J535:O535"/>
    <mergeCell ref="B855:E855"/>
    <mergeCell ref="N1221:O1221"/>
    <mergeCell ref="B1493:E1493"/>
    <mergeCell ref="E1674:G1674"/>
    <mergeCell ref="J700:O701"/>
    <mergeCell ref="L458:O458"/>
    <mergeCell ref="L452:O452"/>
    <mergeCell ref="J652:K652"/>
    <mergeCell ref="J688:K688"/>
    <mergeCell ref="M1304:O1304"/>
    <mergeCell ref="M1303:O1303"/>
    <mergeCell ref="J654:K654"/>
    <mergeCell ref="J681:K681"/>
    <mergeCell ref="B1365:G1365"/>
    <mergeCell ref="B1372:G1373"/>
    <mergeCell ref="E1675:G1675"/>
    <mergeCell ref="E914:G914"/>
    <mergeCell ref="L597:O597"/>
    <mergeCell ref="J227:K227"/>
    <mergeCell ref="N1117:O1117"/>
    <mergeCell ref="J1586:L1586"/>
    <mergeCell ref="J173:O177"/>
    <mergeCell ref="J841:M841"/>
    <mergeCell ref="L599:O599"/>
    <mergeCell ref="L142:O142"/>
    <mergeCell ref="B1333:G1333"/>
    <mergeCell ref="N1537:O1537"/>
    <mergeCell ref="J714:K714"/>
    <mergeCell ref="J563:O563"/>
    <mergeCell ref="J318:O322"/>
    <mergeCell ref="J1760:O1761"/>
    <mergeCell ref="J251:K251"/>
    <mergeCell ref="L171:O171"/>
    <mergeCell ref="B1093:G1093"/>
    <mergeCell ref="J265:O266"/>
    <mergeCell ref="B785:G786"/>
    <mergeCell ref="B1391:G1391"/>
    <mergeCell ref="L600:O600"/>
    <mergeCell ref="B1398:G1399"/>
    <mergeCell ref="J1649:O1649"/>
    <mergeCell ref="L594:O594"/>
    <mergeCell ref="J1624:O1624"/>
    <mergeCell ref="J253:K253"/>
    <mergeCell ref="M1356:O1356"/>
    <mergeCell ref="B1716:G1716"/>
    <mergeCell ref="E1519:G1519"/>
    <mergeCell ref="J1278:L1278"/>
    <mergeCell ref="L139:O139"/>
    <mergeCell ref="B1359:G1359"/>
    <mergeCell ref="M1475:O1475"/>
    <mergeCell ref="M1043:O1043"/>
    <mergeCell ref="M1018:O1018"/>
    <mergeCell ref="B1693:G1693"/>
    <mergeCell ref="J738:M738"/>
    <mergeCell ref="B1261:G1261"/>
    <mergeCell ref="J886:L886"/>
    <mergeCell ref="L170:O170"/>
    <mergeCell ref="B1086:G1087"/>
    <mergeCell ref="B928:D928"/>
    <mergeCell ref="J1221:M1221"/>
    <mergeCell ref="J393:K393"/>
    <mergeCell ref="N1471:O1471"/>
    <mergeCell ref="J1677:O1677"/>
    <mergeCell ref="B1242:G1243"/>
    <mergeCell ref="C778:G778"/>
    <mergeCell ref="M1069:O1069"/>
    <mergeCell ref="J395:K395"/>
    <mergeCell ref="J693:K693"/>
    <mergeCell ref="J951:O951"/>
    <mergeCell ref="J1673:L1673"/>
    <mergeCell ref="M1674:O1674"/>
    <mergeCell ref="J945:O945"/>
    <mergeCell ref="M1071:O1071"/>
    <mergeCell ref="B944:D944"/>
    <mergeCell ref="J1672:O1672"/>
    <mergeCell ref="N1792:O1792"/>
    <mergeCell ref="E986:G986"/>
    <mergeCell ref="J1247:M1247"/>
    <mergeCell ref="E1016:G1016"/>
    <mergeCell ref="J1372:O1373"/>
    <mergeCell ref="B66:C66"/>
    <mergeCell ref="L252:O252"/>
    <mergeCell ref="N1647:O1647"/>
    <mergeCell ref="L366:O366"/>
    <mergeCell ref="L542:O542"/>
    <mergeCell ref="J331:O331"/>
    <mergeCell ref="L664:O664"/>
    <mergeCell ref="B972:D972"/>
    <mergeCell ref="B1007:G1007"/>
    <mergeCell ref="B1001:G1001"/>
    <mergeCell ref="J1590:O1596"/>
    <mergeCell ref="L544:O544"/>
    <mergeCell ref="B1825:G1829"/>
    <mergeCell ref="J671:O672"/>
    <mergeCell ref="J201:O201"/>
    <mergeCell ref="J1398:O1399"/>
    <mergeCell ref="J332:O332"/>
    <mergeCell ref="E858:G858"/>
    <mergeCell ref="L537:O537"/>
    <mergeCell ref="J1385:O1385"/>
    <mergeCell ref="J20:K20"/>
    <mergeCell ref="J196:K196"/>
    <mergeCell ref="J1230:O1233"/>
    <mergeCell ref="J625:K625"/>
    <mergeCell ref="J1028:O1032"/>
    <mergeCell ref="B1303:D1303"/>
    <mergeCell ref="B1603:E1603"/>
    <mergeCell ref="J1716:O1716"/>
    <mergeCell ref="J22:K22"/>
    <mergeCell ref="B873:G873"/>
    <mergeCell ref="L568:O568"/>
    <mergeCell ref="B1455:D1455"/>
    <mergeCell ref="J802:L802"/>
    <mergeCell ref="B1174:D1174"/>
    <mergeCell ref="J259:O259"/>
    <mergeCell ref="J51:K51"/>
    <mergeCell ref="N897:O897"/>
    <mergeCell ref="B1000:D1000"/>
    <mergeCell ref="N1848:O1848"/>
    <mergeCell ref="B1604:E1604"/>
    <mergeCell ref="J818:O820"/>
    <mergeCell ref="B988:G991"/>
    <mergeCell ref="L167:O167"/>
    <mergeCell ref="J1015:O1015"/>
    <mergeCell ref="E755:G755"/>
    <mergeCell ref="N1116:O1116"/>
    <mergeCell ref="L565:O565"/>
    <mergeCell ref="J859:O859"/>
    <mergeCell ref="B122:C122"/>
    <mergeCell ref="B1470:G1470"/>
    <mergeCell ref="B105:C105"/>
    <mergeCell ref="L169:O169"/>
    <mergeCell ref="J338:K338"/>
    <mergeCell ref="E757:G757"/>
    <mergeCell ref="L598:O598"/>
    <mergeCell ref="B926:G926"/>
    <mergeCell ref="J352:O353"/>
    <mergeCell ref="E756:G756"/>
    <mergeCell ref="B107:C107"/>
    <mergeCell ref="E750:G750"/>
    <mergeCell ref="J648:M648"/>
    <mergeCell ref="L710:O710"/>
    <mergeCell ref="N798:O798"/>
    <mergeCell ref="J944:L944"/>
    <mergeCell ref="B1018:D1018"/>
    <mergeCell ref="J381:O382"/>
    <mergeCell ref="N827:O827"/>
    <mergeCell ref="N1713:O1713"/>
    <mergeCell ref="L195:O195"/>
    <mergeCell ref="B1073:G1073"/>
    <mergeCell ref="L624:O624"/>
    <mergeCell ref="L309:O309"/>
    <mergeCell ref="J526:O527"/>
    <mergeCell ref="J1157:O1157"/>
    <mergeCell ref="J1164:O1165"/>
    <mergeCell ref="J274:O274"/>
    <mergeCell ref="J1604:M1604"/>
    <mergeCell ref="J1656:O1662"/>
    <mergeCell ref="B768:G768"/>
    <mergeCell ref="M1497:O1497"/>
    <mergeCell ref="L197:O197"/>
    <mergeCell ref="B1769:G1773"/>
    <mergeCell ref="J1853:O1857"/>
    <mergeCell ref="J689:K689"/>
    <mergeCell ref="B43:G43"/>
    <mergeCell ref="B1069:D1069"/>
    <mergeCell ref="J1457:O1457"/>
    <mergeCell ref="B797:G797"/>
    <mergeCell ref="M1042:O1042"/>
    <mergeCell ref="J1668:O1668"/>
    <mergeCell ref="N213:O213"/>
    <mergeCell ref="J420:K420"/>
    <mergeCell ref="J718:K718"/>
    <mergeCell ref="M858:O858"/>
    <mergeCell ref="J637:O641"/>
    <mergeCell ref="J1331:L1331"/>
    <mergeCell ref="J1453:L1453"/>
    <mergeCell ref="B1831:G1831"/>
    <mergeCell ref="J1629:L1629"/>
    <mergeCell ref="N242:O242"/>
    <mergeCell ref="J720:K720"/>
    <mergeCell ref="B1404:G1404"/>
    <mergeCell ref="B147:G149"/>
    <mergeCell ref="J1455:L1455"/>
    <mergeCell ref="B1696:D1696"/>
    <mergeCell ref="N969:O969"/>
    <mergeCell ref="J1631:L1631"/>
    <mergeCell ref="B1112:G1113"/>
    <mergeCell ref="B1099:G1099"/>
    <mergeCell ref="E1409:G1409"/>
    <mergeCell ref="N882:O882"/>
    <mergeCell ref="L337:O337"/>
    <mergeCell ref="L635:O635"/>
    <mergeCell ref="J104:K104"/>
    <mergeCell ref="F924:G924"/>
    <mergeCell ref="B1095:D1095"/>
    <mergeCell ref="L339:O339"/>
    <mergeCell ref="L662:O662"/>
    <mergeCell ref="J328:O328"/>
    <mergeCell ref="B62:G62"/>
    <mergeCell ref="B1430:G1430"/>
    <mergeCell ref="B65:C65"/>
    <mergeCell ref="F911:G911"/>
    <mergeCell ref="J1044:L1044"/>
    <mergeCell ref="J105:K105"/>
    <mergeCell ref="M1543:O1543"/>
    <mergeCell ref="N1625:O1625"/>
    <mergeCell ref="F940:G940"/>
    <mergeCell ref="B50:C50"/>
    <mergeCell ref="E1585:G1585"/>
    <mergeCell ref="J1227:L1227"/>
    <mergeCell ref="B832:G834"/>
    <mergeCell ref="E1122:G1122"/>
    <mergeCell ref="L50:O50"/>
    <mergeCell ref="L566:O566"/>
    <mergeCell ref="J468:O469"/>
    <mergeCell ref="L688:O688"/>
    <mergeCell ref="B1411:D1411"/>
    <mergeCell ref="J958:L958"/>
    <mergeCell ref="J503:M503"/>
    <mergeCell ref="F1669:G1669"/>
    <mergeCell ref="J430:K430"/>
    <mergeCell ref="B843:G843"/>
    <mergeCell ref="L52:O52"/>
    <mergeCell ref="N474:O474"/>
    <mergeCell ref="J41:O41"/>
    <mergeCell ref="J161:K161"/>
    <mergeCell ref="J459:K459"/>
    <mergeCell ref="J1340:O1344"/>
    <mergeCell ref="J1097:L1097"/>
    <mergeCell ref="J1523:O1523"/>
    <mergeCell ref="J1769:O1773"/>
    <mergeCell ref="J461:K461"/>
    <mergeCell ref="B1474:G1474"/>
    <mergeCell ref="E752:G752"/>
    <mergeCell ref="M1564:O1564"/>
    <mergeCell ref="B78:C78"/>
    <mergeCell ref="E746:G746"/>
    <mergeCell ref="J797:O797"/>
    <mergeCell ref="B1011:G1011"/>
    <mergeCell ref="B1832:G1843"/>
    <mergeCell ref="J1695:L1695"/>
    <mergeCell ref="E1175:G1175"/>
    <mergeCell ref="L279:O279"/>
    <mergeCell ref="E754:G754"/>
    <mergeCell ref="J67:O67"/>
    <mergeCell ref="L403:O403"/>
    <mergeCell ref="J1696:L1696"/>
    <mergeCell ref="J1554:O1555"/>
    <mergeCell ref="L280:O280"/>
    <mergeCell ref="J497:O498"/>
    <mergeCell ref="F996:G996"/>
    <mergeCell ref="J1386:O1389"/>
    <mergeCell ref="L432:O432"/>
    <mergeCell ref="B129:C129"/>
    <mergeCell ref="J410:O411"/>
    <mergeCell ref="J1797:O1801"/>
    <mergeCell ref="J362:K362"/>
    <mergeCell ref="J660:K660"/>
    <mergeCell ref="J822:O823"/>
    <mergeCell ref="J1612:O1618"/>
    <mergeCell ref="B1496:G1496"/>
    <mergeCell ref="B741:G741"/>
    <mergeCell ref="M1277:O1277"/>
    <mergeCell ref="J364:K364"/>
    <mergeCell ref="J1001:O1001"/>
    <mergeCell ref="N184:O184"/>
    <mergeCell ref="J391:K391"/>
    <mergeCell ref="B1197:G1197"/>
    <mergeCell ref="B864:G865"/>
    <mergeCell ref="B1495:G1495"/>
    <mergeCell ref="J1120:L1120"/>
    <mergeCell ref="B1498:D1498"/>
    <mergeCell ref="E1651:G1651"/>
    <mergeCell ref="J691:K691"/>
    <mergeCell ref="B1071:D1071"/>
    <mergeCell ref="J358:M358"/>
    <mergeCell ref="N940:O940"/>
    <mergeCell ref="L308:O308"/>
    <mergeCell ref="L631:O631"/>
    <mergeCell ref="L422:O422"/>
    <mergeCell ref="J75:K75"/>
    <mergeCell ref="L335:O335"/>
    <mergeCell ref="J1183:O1183"/>
    <mergeCell ref="L633:O633"/>
    <mergeCell ref="J850:O851"/>
    <mergeCell ref="F1764:G1764"/>
    <mergeCell ref="J1352:O1352"/>
    <mergeCell ref="B1426:G1426"/>
    <mergeCell ref="B1776:G1787"/>
    <mergeCell ref="N1298:O1298"/>
    <mergeCell ref="B748:D748"/>
    <mergeCell ref="J1860:O1871"/>
    <mergeCell ref="B145:D145"/>
    <mergeCell ref="B750:D750"/>
    <mergeCell ref="L46:O46"/>
    <mergeCell ref="J1472:M1472"/>
    <mergeCell ref="J1648:M1648"/>
    <mergeCell ref="E1120:G1120"/>
    <mergeCell ref="B839:G839"/>
    <mergeCell ref="L48:O48"/>
    <mergeCell ref="J12:O12"/>
    <mergeCell ref="L217:O217"/>
    <mergeCell ref="J184:M184"/>
    <mergeCell ref="L690:O690"/>
    <mergeCell ref="J1196:O1196"/>
    <mergeCell ref="J462:O462"/>
    <mergeCell ref="J782:O783"/>
    <mergeCell ref="L43:O43"/>
    <mergeCell ref="B1080:G1084"/>
    <mergeCell ref="J457:K457"/>
    <mergeCell ref="B1141:G1141"/>
    <mergeCell ref="J1496:O1496"/>
    <mergeCell ref="B1433:D1433"/>
    <mergeCell ref="N706:O706"/>
    <mergeCell ref="J768:O768"/>
    <mergeCell ref="B842:G842"/>
    <mergeCell ref="B1564:D1564"/>
    <mergeCell ref="E1565:G1565"/>
    <mergeCell ref="B1224:D1224"/>
    <mergeCell ref="L74:O74"/>
    <mergeCell ref="B1576:G1577"/>
    <mergeCell ref="L372:O372"/>
    <mergeCell ref="B76:C76"/>
    <mergeCell ref="J1408:O1408"/>
    <mergeCell ref="M1520:O1520"/>
    <mergeCell ref="B1226:D1226"/>
    <mergeCell ref="M1651:O1651"/>
    <mergeCell ref="L76:O76"/>
    <mergeCell ref="L399:O399"/>
    <mergeCell ref="L374:O374"/>
    <mergeCell ref="J301:M301"/>
    <mergeCell ref="J1669:M1669"/>
    <mergeCell ref="E1718:G1718"/>
    <mergeCell ref="J550:O554"/>
    <mergeCell ref="F1538:G1538"/>
    <mergeCell ref="J1414:O1420"/>
    <mergeCell ref="J909:O909"/>
    <mergeCell ref="B1294:G1295"/>
    <mergeCell ref="B1281:G1281"/>
    <mergeCell ref="B1126:G1129"/>
    <mergeCell ref="J170:K170"/>
    <mergeCell ref="B983:E983"/>
    <mergeCell ref="B1796:G1796"/>
    <mergeCell ref="J605:K605"/>
    <mergeCell ref="J183:O183"/>
    <mergeCell ref="J599:K599"/>
    <mergeCell ref="J1719:L1719"/>
    <mergeCell ref="B1277:D1277"/>
    <mergeCell ref="E1278:G1278"/>
    <mergeCell ref="J1426:O1426"/>
    <mergeCell ref="B984:G984"/>
    <mergeCell ref="J665:O665"/>
    <mergeCell ref="J55:K55"/>
    <mergeCell ref="E1586:G1586"/>
    <mergeCell ref="B1148:D1148"/>
    <mergeCell ref="B87:C87"/>
    <mergeCell ref="B1279:D1279"/>
    <mergeCell ref="F1406:G1406"/>
    <mergeCell ref="N1691:O1691"/>
    <mergeCell ref="J329:M329"/>
    <mergeCell ref="J694:O694"/>
    <mergeCell ref="B1066:G1066"/>
    <mergeCell ref="J1576:O1577"/>
    <mergeCell ref="B1149:D1149"/>
    <mergeCell ref="L456:O456"/>
    <mergeCell ref="J996:M996"/>
    <mergeCell ref="J839:O839"/>
    <mergeCell ref="J198:K198"/>
    <mergeCell ref="J954:M954"/>
    <mergeCell ref="J534:O534"/>
    <mergeCell ref="B113:C113"/>
    <mergeCell ref="L712:O712"/>
    <mergeCell ref="J1432:L1432"/>
    <mergeCell ref="J1444:O1445"/>
    <mergeCell ref="B1633:G1633"/>
    <mergeCell ref="B115:C115"/>
    <mergeCell ref="J1589:O1589"/>
    <mergeCell ref="F1793:G1793"/>
    <mergeCell ref="J1433:L1433"/>
    <mergeCell ref="B1169:E1169"/>
    <mergeCell ref="B746:D746"/>
    <mergeCell ref="L17:O17"/>
    <mergeCell ref="J402:K402"/>
    <mergeCell ref="B143:D143"/>
    <mergeCell ref="N1406:O1406"/>
    <mergeCell ref="J1320:O1321"/>
    <mergeCell ref="J867:O867"/>
    <mergeCell ref="L19:O19"/>
    <mergeCell ref="J257:K257"/>
    <mergeCell ref="J1480:O1486"/>
    <mergeCell ref="B1353:G1353"/>
    <mergeCell ref="J1620:O1621"/>
    <mergeCell ref="J1167:O1167"/>
    <mergeCell ref="B1539:G1539"/>
    <mergeCell ref="J433:O433"/>
    <mergeCell ref="M1016:O1016"/>
    <mergeCell ref="B1288:G1292"/>
    <mergeCell ref="B159:D159"/>
    <mergeCell ref="L14:O14"/>
    <mergeCell ref="J1126:O1129"/>
    <mergeCell ref="J428:K428"/>
    <mergeCell ref="J1492:O1492"/>
    <mergeCell ref="J542:K542"/>
    <mergeCell ref="N677:O677"/>
    <mergeCell ref="E802:G802"/>
    <mergeCell ref="B934:G935"/>
    <mergeCell ref="L368:O368"/>
    <mergeCell ref="L159:O159"/>
    <mergeCell ref="J1148:L1148"/>
    <mergeCell ref="E1383:G1383"/>
    <mergeCell ref="B1520:D1520"/>
    <mergeCell ref="L72:O72"/>
    <mergeCell ref="B1065:E1065"/>
    <mergeCell ref="L487:O487"/>
    <mergeCell ref="L370:O370"/>
    <mergeCell ref="B925:E925"/>
    <mergeCell ref="N1765:O1765"/>
    <mergeCell ref="L188:O188"/>
    <mergeCell ref="J456:K456"/>
    <mergeCell ref="L459:O459"/>
    <mergeCell ref="B1314:G1318"/>
    <mergeCell ref="J521:O525"/>
    <mergeCell ref="J607:O607"/>
    <mergeCell ref="J1203:O1203"/>
    <mergeCell ref="J568:K568"/>
    <mergeCell ref="L488:O488"/>
    <mergeCell ref="N707:O707"/>
    <mergeCell ref="B1245:G1245"/>
    <mergeCell ref="J595:K595"/>
    <mergeCell ref="J570:K570"/>
    <mergeCell ref="M1673:O1673"/>
    <mergeCell ref="N1064:O1064"/>
    <mergeCell ref="B63:G63"/>
    <mergeCell ref="E944:G944"/>
    <mergeCell ref="J1201:L1201"/>
    <mergeCell ref="B1581:E1581"/>
    <mergeCell ref="J1847:O1847"/>
    <mergeCell ref="B1250:D1250"/>
    <mergeCell ref="J1499:L1499"/>
    <mergeCell ref="L83:O83"/>
    <mergeCell ref="F1220:G1220"/>
    <mergeCell ref="N1793:O1793"/>
    <mergeCell ref="J169:K169"/>
    <mergeCell ref="J598:K598"/>
    <mergeCell ref="J1538:M1538"/>
    <mergeCell ref="L541:O541"/>
    <mergeCell ref="L84:O84"/>
    <mergeCell ref="J200:K200"/>
    <mergeCell ref="J506:O506"/>
    <mergeCell ref="B1147:D1147"/>
    <mergeCell ref="J1686:O1687"/>
    <mergeCell ref="J623:K623"/>
    <mergeCell ref="J505:O505"/>
    <mergeCell ref="F1090:G1090"/>
    <mergeCell ref="B769:G771"/>
    <mergeCell ref="E1302:G1302"/>
    <mergeCell ref="B1605:G1605"/>
    <mergeCell ref="B1763:G1763"/>
    <mergeCell ref="L80:O80"/>
    <mergeCell ref="B58:C58"/>
    <mergeCell ref="B1300:G1300"/>
    <mergeCell ref="B52:C52"/>
    <mergeCell ref="B1172:D1172"/>
    <mergeCell ref="J195:K195"/>
    <mergeCell ref="E1331:G1331"/>
    <mergeCell ref="E1453:G1453"/>
    <mergeCell ref="E1629:G1629"/>
    <mergeCell ref="B1177:G1177"/>
    <mergeCell ref="J1563:L1563"/>
    <mergeCell ref="J624:K624"/>
    <mergeCell ref="B1606:G1606"/>
    <mergeCell ref="J197:K197"/>
    <mergeCell ref="E1455:G1455"/>
    <mergeCell ref="B1630:D1630"/>
    <mergeCell ref="F1117:G1117"/>
    <mergeCell ref="E1631:G1631"/>
    <mergeCell ref="B1586:D1586"/>
    <mergeCell ref="B1173:D1173"/>
    <mergeCell ref="N446:O446"/>
    <mergeCell ref="J1737:M1737"/>
    <mergeCell ref="J40:M40"/>
    <mergeCell ref="L140:O140"/>
    <mergeCell ref="B1642:G1643"/>
    <mergeCell ref="B868:E868"/>
    <mergeCell ref="B1175:D1175"/>
    <mergeCell ref="F1581:G1581"/>
    <mergeCell ref="J342:K342"/>
    <mergeCell ref="J707:M707"/>
    <mergeCell ref="B1060:G1061"/>
    <mergeCell ref="E1173:G1173"/>
    <mergeCell ref="B1168:E1168"/>
    <mergeCell ref="B1524:G1530"/>
    <mergeCell ref="E1044:G1044"/>
    <mergeCell ref="N1405:O1405"/>
    <mergeCell ref="J1611:O1611"/>
    <mergeCell ref="J1276:L1276"/>
    <mergeCell ref="J337:K337"/>
    <mergeCell ref="B1021:G1021"/>
    <mergeCell ref="J513:K513"/>
    <mergeCell ref="J373:K373"/>
    <mergeCell ref="B803:G803"/>
    <mergeCell ref="J520:O520"/>
    <mergeCell ref="B1045:D1045"/>
    <mergeCell ref="J1607:L1607"/>
    <mergeCell ref="E747:G747"/>
    <mergeCell ref="B1017:D1017"/>
    <mergeCell ref="B738:E738"/>
    <mergeCell ref="E958:G958"/>
    <mergeCell ref="B1194:E1194"/>
    <mergeCell ref="N1736:O1736"/>
    <mergeCell ref="L455:O455"/>
    <mergeCell ref="L449:O449"/>
    <mergeCell ref="J447:O447"/>
    <mergeCell ref="M886:O886"/>
    <mergeCell ref="M1328:O1328"/>
    <mergeCell ref="B1221:E1221"/>
    <mergeCell ref="B1494:E1494"/>
    <mergeCell ref="B1248:G1248"/>
    <mergeCell ref="B1792:E1792"/>
    <mergeCell ref="L484:O484"/>
    <mergeCell ref="J273:O273"/>
    <mergeCell ref="L478:O478"/>
    <mergeCell ref="B943:G943"/>
    <mergeCell ref="J872:L872"/>
    <mergeCell ref="J566:K566"/>
    <mergeCell ref="J109:K109"/>
    <mergeCell ref="L486:O486"/>
    <mergeCell ref="J832:O834"/>
    <mergeCell ref="B1334:G1337"/>
    <mergeCell ref="L23:O23"/>
    <mergeCell ref="J871:O871"/>
    <mergeCell ref="B945:G945"/>
    <mergeCell ref="J743:L743"/>
    <mergeCell ref="E1695:G1695"/>
    <mergeCell ref="N388:O388"/>
    <mergeCell ref="J1172:L1172"/>
    <mergeCell ref="J446:M446"/>
    <mergeCell ref="J138:K138"/>
    <mergeCell ref="J1330:L1330"/>
    <mergeCell ref="M1331:O1331"/>
    <mergeCell ref="M1629:O1629"/>
    <mergeCell ref="B1184:G1188"/>
    <mergeCell ref="L54:O54"/>
    <mergeCell ref="B1247:E1247"/>
    <mergeCell ref="N1273:O1273"/>
    <mergeCell ref="N1449:O1449"/>
    <mergeCell ref="L510:O510"/>
    <mergeCell ref="F1821:G1821"/>
    <mergeCell ref="J1630:L1630"/>
    <mergeCell ref="J589:O589"/>
    <mergeCell ref="F1516:G1516"/>
    <mergeCell ref="F1647:G1647"/>
    <mergeCell ref="L512:O512"/>
    <mergeCell ref="B1119:G1119"/>
    <mergeCell ref="L49:O49"/>
    <mergeCell ref="J1650:O1650"/>
    <mergeCell ref="J1229:O1229"/>
    <mergeCell ref="J172:O172"/>
    <mergeCell ref="J279:K279"/>
    <mergeCell ref="J1060:O1061"/>
    <mergeCell ref="B1590:G1596"/>
    <mergeCell ref="J1047:O1047"/>
    <mergeCell ref="M1357:O1357"/>
    <mergeCell ref="J1377:M1377"/>
    <mergeCell ref="M1382:O1382"/>
    <mergeCell ref="J1546:O1552"/>
    <mergeCell ref="B162:G164"/>
    <mergeCell ref="J1510:O1511"/>
    <mergeCell ref="B956:G956"/>
    <mergeCell ref="J1562:O1562"/>
    <mergeCell ref="J281:K281"/>
    <mergeCell ref="J801:O801"/>
    <mergeCell ref="J1043:L1043"/>
    <mergeCell ref="B1230:G1233"/>
    <mergeCell ref="J915:O915"/>
    <mergeCell ref="J280:K280"/>
    <mergeCell ref="B1602:G1602"/>
    <mergeCell ref="M1718:O1718"/>
    <mergeCell ref="B1028:G1032"/>
    <mergeCell ref="J803:O803"/>
    <mergeCell ref="J193:K193"/>
    <mergeCell ref="F1246:G1246"/>
    <mergeCell ref="L136:O136"/>
    <mergeCell ref="J305:K305"/>
    <mergeCell ref="L225:O225"/>
    <mergeCell ref="B51:C51"/>
    <mergeCell ref="L102:O102"/>
    <mergeCell ref="F897:G897"/>
    <mergeCell ref="B1410:D1410"/>
    <mergeCell ref="B1471:E1471"/>
    <mergeCell ref="J942:O942"/>
    <mergeCell ref="J307:K307"/>
    <mergeCell ref="B1560:E1560"/>
    <mergeCell ref="J773:O774"/>
    <mergeCell ref="L227:O227"/>
    <mergeCell ref="J1090:M1090"/>
    <mergeCell ref="B1015:G1015"/>
    <mergeCell ref="J1248:O1248"/>
    <mergeCell ref="J971:O971"/>
    <mergeCell ref="J216:O216"/>
    <mergeCell ref="F1116:G1116"/>
    <mergeCell ref="M1097:O1097"/>
    <mergeCell ref="J943:O943"/>
    <mergeCell ref="J979:O979"/>
    <mergeCell ref="J1271:O1271"/>
    <mergeCell ref="J1334:O1337"/>
    <mergeCell ref="B1649:G1649"/>
    <mergeCell ref="J335:K335"/>
    <mergeCell ref="M1695:O1695"/>
    <mergeCell ref="N155:O155"/>
    <mergeCell ref="J1117:M1117"/>
    <mergeCell ref="N1515:O1515"/>
    <mergeCell ref="L278:O278"/>
    <mergeCell ref="L576:O576"/>
    <mergeCell ref="B1647:E1647"/>
    <mergeCell ref="E745:G745"/>
    <mergeCell ref="E1043:G1043"/>
    <mergeCell ref="F1582:G1582"/>
    <mergeCell ref="F827:G827"/>
    <mergeCell ref="J1458:O1464"/>
    <mergeCell ref="J1581:M1581"/>
    <mergeCell ref="M1123:O1123"/>
    <mergeCell ref="B886:D886"/>
    <mergeCell ref="N1516:O1516"/>
    <mergeCell ref="J999:O999"/>
    <mergeCell ref="J244:O244"/>
    <mergeCell ref="J1776:O1787"/>
    <mergeCell ref="J1297:O1297"/>
    <mergeCell ref="E1068:G1068"/>
    <mergeCell ref="J1119:O1119"/>
    <mergeCell ref="E1497:G1497"/>
    <mergeCell ref="J46:K46"/>
    <mergeCell ref="B1853:G1857"/>
    <mergeCell ref="J1256:O1259"/>
    <mergeCell ref="B89:C89"/>
    <mergeCell ref="J1628:O1628"/>
    <mergeCell ref="J1054:O1058"/>
    <mergeCell ref="E1070:G1070"/>
    <mergeCell ref="B860:G862"/>
    <mergeCell ref="B1677:G1677"/>
    <mergeCell ref="J48:K48"/>
    <mergeCell ref="B1791:G1791"/>
    <mergeCell ref="J956:O956"/>
    <mergeCell ref="E1069:G1069"/>
    <mergeCell ref="J653:K653"/>
    <mergeCell ref="J986:L986"/>
    <mergeCell ref="E1498:G1498"/>
    <mergeCell ref="B1331:D1331"/>
    <mergeCell ref="B1629:D1629"/>
    <mergeCell ref="L718:O718"/>
    <mergeCell ref="E1071:G1071"/>
    <mergeCell ref="B1672:G1672"/>
    <mergeCell ref="F855:G855"/>
    <mergeCell ref="N475:O475"/>
    <mergeCell ref="J533:M533"/>
    <mergeCell ref="L508:O508"/>
    <mergeCell ref="F840:G840"/>
    <mergeCell ref="J846:O848"/>
    <mergeCell ref="N1142:O1142"/>
    <mergeCell ref="J1471:M1471"/>
    <mergeCell ref="J74:K74"/>
    <mergeCell ref="L134:O134"/>
    <mergeCell ref="J250:K250"/>
    <mergeCell ref="J372:K372"/>
    <mergeCell ref="B752:D752"/>
    <mergeCell ref="L47:O47"/>
    <mergeCell ref="B888:G890"/>
    <mergeCell ref="J374:K374"/>
    <mergeCell ref="B754:D754"/>
    <mergeCell ref="B108:C108"/>
    <mergeCell ref="M1355:O1355"/>
    <mergeCell ref="B1044:D1044"/>
    <mergeCell ref="M928:O928"/>
    <mergeCell ref="M1226:O1226"/>
    <mergeCell ref="N1168:O1168"/>
    <mergeCell ref="L221:O221"/>
    <mergeCell ref="L196:O196"/>
    <mergeCell ref="J1647:M1647"/>
    <mergeCell ref="N532:O532"/>
    <mergeCell ref="J874:O876"/>
    <mergeCell ref="N855:O855"/>
    <mergeCell ref="J1796:O1796"/>
    <mergeCell ref="N1626:O1626"/>
    <mergeCell ref="N1582:O1582"/>
    <mergeCell ref="L223:O223"/>
    <mergeCell ref="B44:G44"/>
    <mergeCell ref="J187:O187"/>
    <mergeCell ref="J603:K603"/>
    <mergeCell ref="M1068:O1068"/>
    <mergeCell ref="J304:K304"/>
    <mergeCell ref="B1532:G1533"/>
    <mergeCell ref="J1357:L1357"/>
    <mergeCell ref="L218:O218"/>
    <mergeCell ref="N127:O127"/>
    <mergeCell ref="M1070:O1070"/>
    <mergeCell ref="J860:O862"/>
    <mergeCell ref="J423:K423"/>
    <mergeCell ref="J306:K306"/>
    <mergeCell ref="J604:K604"/>
    <mergeCell ref="B779:G780"/>
    <mergeCell ref="F955:G955"/>
    <mergeCell ref="N1012:O1012"/>
    <mergeCell ref="J1246:M1246"/>
    <mergeCell ref="B1276:D1276"/>
    <mergeCell ref="L249:O249"/>
    <mergeCell ref="B1138:G1139"/>
    <mergeCell ref="J970:O970"/>
    <mergeCell ref="L363:O363"/>
    <mergeCell ref="N883:O883"/>
    <mergeCell ref="J897:M897"/>
    <mergeCell ref="F1377:G1377"/>
    <mergeCell ref="F798:G798"/>
    <mergeCell ref="L663:O663"/>
    <mergeCell ref="J1816:O1817"/>
    <mergeCell ref="J18:K18"/>
    <mergeCell ref="M1121:O1121"/>
    <mergeCell ref="F1713:G1713"/>
    <mergeCell ref="J1116:M1116"/>
    <mergeCell ref="B1804:G1815"/>
    <mergeCell ref="M1717:O1717"/>
    <mergeCell ref="J17:K17"/>
    <mergeCell ref="B91:C91"/>
    <mergeCell ref="B853:G853"/>
    <mergeCell ref="B98:G98"/>
    <mergeCell ref="B1157:G1157"/>
    <mergeCell ref="B1151:G1151"/>
    <mergeCell ref="B1164:G1165"/>
    <mergeCell ref="B1612:G1618"/>
    <mergeCell ref="B1656:G1662"/>
    <mergeCell ref="M1719:O1719"/>
    <mergeCell ref="J19:K19"/>
    <mergeCell ref="E1277:G1277"/>
    <mergeCell ref="B93:C93"/>
    <mergeCell ref="B1457:G1457"/>
    <mergeCell ref="E1148:G1148"/>
    <mergeCell ref="B1451:G1451"/>
    <mergeCell ref="B86:C86"/>
    <mergeCell ref="J1380:L1380"/>
    <mergeCell ref="B1454:D1454"/>
    <mergeCell ref="F968:G968"/>
    <mergeCell ref="B1668:G1668"/>
    <mergeCell ref="N813:O813"/>
    <mergeCell ref="B1392:G1396"/>
    <mergeCell ref="J504:M504"/>
    <mergeCell ref="J827:M827"/>
    <mergeCell ref="B1453:D1453"/>
    <mergeCell ref="J1713:M1713"/>
    <mergeCell ref="J1740:O1740"/>
    <mergeCell ref="J985:O985"/>
    <mergeCell ref="N1692:O1692"/>
    <mergeCell ref="J42:O42"/>
    <mergeCell ref="J680:O680"/>
    <mergeCell ref="F969:G969"/>
    <mergeCell ref="J207:O208"/>
    <mergeCell ref="J1014:O1014"/>
    <mergeCell ref="F882:G882"/>
    <mergeCell ref="E1174:G1174"/>
    <mergeCell ref="J709:O709"/>
    <mergeCell ref="M1432:O1432"/>
    <mergeCell ref="J370:K370"/>
    <mergeCell ref="B1352:G1352"/>
    <mergeCell ref="B104:C104"/>
    <mergeCell ref="B1382:D1382"/>
    <mergeCell ref="L161:O161"/>
    <mergeCell ref="B1860:G1871"/>
    <mergeCell ref="B106:C106"/>
    <mergeCell ref="J242:M242"/>
    <mergeCell ref="J855:M855"/>
    <mergeCell ref="J1304:L1304"/>
    <mergeCell ref="J1608:L1608"/>
    <mergeCell ref="N955:O955"/>
    <mergeCell ref="J969:M969"/>
    <mergeCell ref="L192:O192"/>
    <mergeCell ref="F1625:G1625"/>
    <mergeCell ref="N826:O826"/>
    <mergeCell ref="J840:M840"/>
    <mergeCell ref="J1067:O1067"/>
    <mergeCell ref="L194:O194"/>
    <mergeCell ref="L316:O316"/>
    <mergeCell ref="J1365:O1365"/>
    <mergeCell ref="B924:E924"/>
    <mergeCell ref="J546:K546"/>
    <mergeCell ref="L606:O606"/>
    <mergeCell ref="L160:O160"/>
    <mergeCell ref="B811:G811"/>
    <mergeCell ref="J83:K83"/>
    <mergeCell ref="J96:O96"/>
    <mergeCell ref="J1027:O1027"/>
    <mergeCell ref="J1034:O1035"/>
    <mergeCell ref="B1223:G1223"/>
    <mergeCell ref="B1722:G1728"/>
    <mergeCell ref="J548:K548"/>
    <mergeCell ref="L189:O189"/>
    <mergeCell ref="J427:K427"/>
    <mergeCell ref="E1563:G1563"/>
    <mergeCell ref="B763:D763"/>
    <mergeCell ref="J1151:O1151"/>
    <mergeCell ref="J541:K541"/>
    <mergeCell ref="B1158:G1162"/>
    <mergeCell ref="J717:K717"/>
    <mergeCell ref="B1097:D1097"/>
    <mergeCell ref="B1523:G1523"/>
    <mergeCell ref="N983:O983"/>
    <mergeCell ref="B940:E940"/>
    <mergeCell ref="N1604:O1604"/>
    <mergeCell ref="B979:G979"/>
    <mergeCell ref="M1148:O1148"/>
    <mergeCell ref="L334:O334"/>
    <mergeCell ref="J572:K572"/>
    <mergeCell ref="J719:K719"/>
    <mergeCell ref="N854:O854"/>
    <mergeCell ref="B1519:D1519"/>
    <mergeCell ref="E1520:G1520"/>
    <mergeCell ref="J1454:L1454"/>
    <mergeCell ref="B1064:E1064"/>
    <mergeCell ref="B1695:D1695"/>
    <mergeCell ref="N968:O968"/>
    <mergeCell ref="J149:O150"/>
    <mergeCell ref="J1053:O1053"/>
    <mergeCell ref="B1669:E1669"/>
    <mergeCell ref="J1209:O1209"/>
    <mergeCell ref="L634:O634"/>
    <mergeCell ref="B1521:D1521"/>
    <mergeCell ref="F1350:G1350"/>
    <mergeCell ref="B54:C54"/>
    <mergeCell ref="J111:K111"/>
    <mergeCell ref="F1648:G1648"/>
    <mergeCell ref="J27:O27"/>
    <mergeCell ref="B61:G61"/>
    <mergeCell ref="J1378:O1378"/>
    <mergeCell ref="J878:O879"/>
    <mergeCell ref="J1536:O1536"/>
    <mergeCell ref="B56:C56"/>
    <mergeCell ref="B1386:G1389"/>
    <mergeCell ref="J923:O923"/>
    <mergeCell ref="B1009:O1009"/>
    <mergeCell ref="B822:G823"/>
    <mergeCell ref="J1382:L1382"/>
    <mergeCell ref="B57:C57"/>
    <mergeCell ref="E1250:G1250"/>
    <mergeCell ref="L685:O685"/>
    <mergeCell ref="J1674:L1674"/>
    <mergeCell ref="E1609:G1609"/>
    <mergeCell ref="L258:O258"/>
    <mergeCell ref="J798:M798"/>
    <mergeCell ref="L687:O687"/>
    <mergeCell ref="J434:O438"/>
    <mergeCell ref="J38:O38"/>
    <mergeCell ref="B996:E996"/>
    <mergeCell ref="L716:O716"/>
    <mergeCell ref="J902:O904"/>
    <mergeCell ref="J1222:O1222"/>
    <mergeCell ref="J130:K130"/>
    <mergeCell ref="E872:G872"/>
    <mergeCell ref="B2:O3"/>
    <mergeCell ref="B802:D802"/>
    <mergeCell ref="J489:K489"/>
    <mergeCell ref="J160:K160"/>
    <mergeCell ref="L682:O682"/>
    <mergeCell ref="J924:M924"/>
    <mergeCell ref="E1477:G1477"/>
    <mergeCell ref="B75:C75"/>
    <mergeCell ref="B1183:G1183"/>
    <mergeCell ref="B850:G851"/>
    <mergeCell ref="E1172:G1172"/>
    <mergeCell ref="J1223:O1223"/>
    <mergeCell ref="J1722:O1728"/>
    <mergeCell ref="N620:O620"/>
    <mergeCell ref="J72:K72"/>
    <mergeCell ref="E1330:G1330"/>
    <mergeCell ref="M1563:O1563"/>
    <mergeCell ref="J484:K484"/>
    <mergeCell ref="J213:M213"/>
    <mergeCell ref="J1158:O1162"/>
    <mergeCell ref="B70:C70"/>
    <mergeCell ref="L400:O400"/>
    <mergeCell ref="J940:M940"/>
    <mergeCell ref="E1630:G1630"/>
    <mergeCell ref="J39:M39"/>
    <mergeCell ref="N1376:O1376"/>
    <mergeCell ref="F1450:G1450"/>
    <mergeCell ref="B9:G9"/>
    <mergeCell ref="B745:D745"/>
    <mergeCell ref="L131:O131"/>
    <mergeCell ref="L402:O402"/>
    <mergeCell ref="J930:O932"/>
    <mergeCell ref="B1193:G1193"/>
    <mergeCell ref="J1519:L1519"/>
    <mergeCell ref="L103:O103"/>
    <mergeCell ref="L401:O401"/>
    <mergeCell ref="J517:K517"/>
    <mergeCell ref="B1152:G1155"/>
    <mergeCell ref="L395:O395"/>
    <mergeCell ref="B1472:E1472"/>
    <mergeCell ref="J418:O418"/>
    <mergeCell ref="B1764:E1764"/>
    <mergeCell ref="J54:K54"/>
    <mergeCell ref="J115:O119"/>
    <mergeCell ref="B128:C128"/>
    <mergeCell ref="J510:K510"/>
    <mergeCell ref="J1452:O1452"/>
    <mergeCell ref="J1123:L1123"/>
    <mergeCell ref="L426:O426"/>
    <mergeCell ref="M1276:O1276"/>
    <mergeCell ref="N1821:O1821"/>
    <mergeCell ref="J512:K512"/>
    <mergeCell ref="B1196:G1196"/>
    <mergeCell ref="B123:C123"/>
    <mergeCell ref="L428:O428"/>
    <mergeCell ref="E1045:G1045"/>
    <mergeCell ref="M1607:O1607"/>
    <mergeCell ref="J1625:M1625"/>
    <mergeCell ref="B1819:G1819"/>
    <mergeCell ref="J141:K141"/>
    <mergeCell ref="M1146:O1146"/>
    <mergeCell ref="L630:O630"/>
    <mergeCell ref="J1349:O1349"/>
    <mergeCell ref="B1545:G1545"/>
    <mergeCell ref="J1216:O1217"/>
    <mergeCell ref="B1733:O1733"/>
    <mergeCell ref="B153:G154"/>
    <mergeCell ref="J448:O448"/>
    <mergeCell ref="B1852:G1852"/>
    <mergeCell ref="B1118:G1118"/>
    <mergeCell ref="M872:O872"/>
    <mergeCell ref="J143:O143"/>
    <mergeCell ref="J225:K225"/>
    <mergeCell ref="B909:G909"/>
    <mergeCell ref="B1631:D1631"/>
    <mergeCell ref="J1476:L1476"/>
    <mergeCell ref="B142:D142"/>
    <mergeCell ref="M1200:O1200"/>
    <mergeCell ref="L198:O198"/>
    <mergeCell ref="J742:L742"/>
    <mergeCell ref="M743:O743"/>
    <mergeCell ref="B816:D816"/>
    <mergeCell ref="N387:O387"/>
    <mergeCell ref="M1172:O1172"/>
    <mergeCell ref="B1543:D1543"/>
    <mergeCell ref="M1330:O1330"/>
    <mergeCell ref="B1847:G1847"/>
    <mergeCell ref="B777:G777"/>
    <mergeCell ref="B144:D144"/>
    <mergeCell ref="B55:C55"/>
    <mergeCell ref="M1201:O1201"/>
    <mergeCell ref="L45:O45"/>
    <mergeCell ref="F1820:G1820"/>
    <mergeCell ref="L343:O343"/>
    <mergeCell ref="M1630:O1630"/>
    <mergeCell ref="L55:O55"/>
    <mergeCell ref="J1350:M1350"/>
    <mergeCell ref="N1450:O1450"/>
    <mergeCell ref="J9:O9"/>
    <mergeCell ref="J1132:O1136"/>
    <mergeCell ref="L345:O345"/>
    <mergeCell ref="J1193:O1193"/>
    <mergeCell ref="B1538:E1538"/>
    <mergeCell ref="J231:O235"/>
    <mergeCell ref="B831:G831"/>
    <mergeCell ref="B1730:G1731"/>
    <mergeCell ref="J1152:O1155"/>
    <mergeCell ref="J454:K454"/>
    <mergeCell ref="B1558:G1558"/>
    <mergeCell ref="J1764:M1764"/>
    <mergeCell ref="J1545:O1545"/>
    <mergeCell ref="J1099:O1099"/>
    <mergeCell ref="J426:K426"/>
    <mergeCell ref="N1377:O1377"/>
    <mergeCell ref="L340:O340"/>
    <mergeCell ref="B958:D958"/>
    <mergeCell ref="B1432:D1432"/>
    <mergeCell ref="J455:K455"/>
    <mergeCell ref="B957:G957"/>
    <mergeCell ref="M914:O914"/>
    <mergeCell ref="L371:O371"/>
    <mergeCell ref="J1543:L1543"/>
    <mergeCell ref="J10:M10"/>
    <mergeCell ref="J1178:O1181"/>
    <mergeCell ref="L425:O425"/>
    <mergeCell ref="B830:D830"/>
    <mergeCell ref="N619:O619"/>
    <mergeCell ref="B859:G859"/>
    <mergeCell ref="B973:G973"/>
    <mergeCell ref="L427:O427"/>
    <mergeCell ref="M972:O972"/>
    <mergeCell ref="J602:K602"/>
    <mergeCell ref="J1275:O1275"/>
    <mergeCell ref="J596:K596"/>
    <mergeCell ref="B981:G981"/>
    <mergeCell ref="B1480:G1486"/>
    <mergeCell ref="J1411:L1411"/>
    <mergeCell ref="J1118:O1118"/>
    <mergeCell ref="J508:K508"/>
    <mergeCell ref="L424:O424"/>
    <mergeCell ref="J597:K597"/>
    <mergeCell ref="J81:K81"/>
    <mergeCell ref="B887:G887"/>
    <mergeCell ref="B1793:E1793"/>
    <mergeCell ref="J816:L816"/>
    <mergeCell ref="N330:O330"/>
    <mergeCell ref="L453:O453"/>
    <mergeCell ref="J1406:M1406"/>
    <mergeCell ref="B761:D761"/>
    <mergeCell ref="J226:K226"/>
    <mergeCell ref="N1820:O1820"/>
    <mergeCell ref="M1000:O1000"/>
    <mergeCell ref="J655:K655"/>
    <mergeCell ref="J531:O531"/>
    <mergeCell ref="J1715:O1715"/>
    <mergeCell ref="L112:O112"/>
    <mergeCell ref="B960:G963"/>
    <mergeCell ref="J1587:L1587"/>
    <mergeCell ref="B1700:G1706"/>
    <mergeCell ref="J1171:O1171"/>
    <mergeCell ref="J831:O831"/>
    <mergeCell ref="J221:K221"/>
    <mergeCell ref="J1730:O1731"/>
    <mergeCell ref="B1203:G1203"/>
    <mergeCell ref="B138:D138"/>
    <mergeCell ref="J677:M677"/>
    <mergeCell ref="J223:K223"/>
    <mergeCell ref="B1199:D1199"/>
    <mergeCell ref="B140:D140"/>
    <mergeCell ref="M986:O986"/>
    <mergeCell ref="E1673:G1673"/>
    <mergeCell ref="J706:M706"/>
    <mergeCell ref="L595:O595"/>
    <mergeCell ref="L138:O138"/>
    <mergeCell ref="F1449:G1449"/>
    <mergeCell ref="B869:E869"/>
    <mergeCell ref="B1201:D1201"/>
    <mergeCell ref="B1499:D1499"/>
    <mergeCell ref="L168:O168"/>
    <mergeCell ref="J368:K368"/>
    <mergeCell ref="J247:K247"/>
    <mergeCell ref="J884:O884"/>
    <mergeCell ref="J249:K249"/>
    <mergeCell ref="B1650:G1650"/>
    <mergeCell ref="J547:K547"/>
    <mergeCell ref="J608:O612"/>
    <mergeCell ref="B1741:G1745"/>
    <mergeCell ref="J539:K539"/>
    <mergeCell ref="B1546:G1552"/>
    <mergeCell ref="J1138:O1139"/>
    <mergeCell ref="B1510:G1511"/>
    <mergeCell ref="J1064:M1064"/>
    <mergeCell ref="B1686:G1687"/>
    <mergeCell ref="B1562:G1562"/>
    <mergeCell ref="B1043:D1043"/>
    <mergeCell ref="E1380:G1380"/>
    <mergeCell ref="B1675:D1675"/>
    <mergeCell ref="B1220:E1220"/>
    <mergeCell ref="B914:D914"/>
    <mergeCell ref="J1793:M1793"/>
    <mergeCell ref="J887:O887"/>
    <mergeCell ref="J1820:M1820"/>
    <mergeCell ref="N1764:O1764"/>
    <mergeCell ref="J912:O912"/>
    <mergeCell ref="L362:O362"/>
    <mergeCell ref="B773:G774"/>
    <mergeCell ref="J186:O186"/>
    <mergeCell ref="L364:O364"/>
    <mergeCell ref="J960:O963"/>
    <mergeCell ref="B971:G971"/>
    <mergeCell ref="J1700:O1706"/>
    <mergeCell ref="J900:L900"/>
    <mergeCell ref="J476:O476"/>
    <mergeCell ref="J1198:L1198"/>
    <mergeCell ref="M1541:O1541"/>
    <mergeCell ref="J1356:L1356"/>
    <mergeCell ref="J899:O899"/>
    <mergeCell ref="B1210:G1214"/>
    <mergeCell ref="B1271:G1271"/>
    <mergeCell ref="E1608:G1608"/>
    <mergeCell ref="J1200:L1200"/>
    <mergeCell ref="J1542:L1542"/>
    <mergeCell ref="J474:M474"/>
    <mergeCell ref="B1287:G1287"/>
    <mergeCell ref="J166:K166"/>
    <mergeCell ref="F1559:G1559"/>
    <mergeCell ref="J1199:L1199"/>
    <mergeCell ref="L82:O82"/>
    <mergeCell ref="B804:G806"/>
    <mergeCell ref="B1609:D1609"/>
    <mergeCell ref="L538:O538"/>
    <mergeCell ref="L75:O75"/>
    <mergeCell ref="J191:K191"/>
    <mergeCell ref="N417:O417"/>
    <mergeCell ref="J1224:L1224"/>
    <mergeCell ref="J1086:O1087"/>
    <mergeCell ref="L540:O540"/>
    <mergeCell ref="F799:G799"/>
    <mergeCell ref="B999:G999"/>
    <mergeCell ref="B1297:G1297"/>
    <mergeCell ref="B49:C49"/>
    <mergeCell ref="J1226:L1226"/>
    <mergeCell ref="J192:K192"/>
    <mergeCell ref="B998:G998"/>
    <mergeCell ref="B1256:G1259"/>
    <mergeCell ref="J1741:O1745"/>
    <mergeCell ref="B1054:G1058"/>
    <mergeCell ref="J1584:O1584"/>
    <mergeCell ref="J194:K194"/>
    <mergeCell ref="B872:D872"/>
    <mergeCell ref="F1272:G1272"/>
    <mergeCell ref="B986:D986"/>
    <mergeCell ref="B871:G871"/>
    <mergeCell ref="M1380:O1380"/>
    <mergeCell ref="E1454:G1454"/>
    <mergeCell ref="J1287:O1287"/>
    <mergeCell ref="N445:O445"/>
    <mergeCell ref="J1220:M1220"/>
    <mergeCell ref="L164:O164"/>
    <mergeCell ref="B1330:D1330"/>
    <mergeCell ref="J333:K333"/>
    <mergeCell ref="J346:O346"/>
    <mergeCell ref="F1273:G1273"/>
    <mergeCell ref="B1282:G1285"/>
    <mergeCell ref="J128:O128"/>
    <mergeCell ref="E751:G751"/>
    <mergeCell ref="B929:G929"/>
    <mergeCell ref="J334:K334"/>
    <mergeCell ref="E753:G753"/>
    <mergeCell ref="F812:G812"/>
    <mergeCell ref="J857:O857"/>
    <mergeCell ref="J129:O129"/>
    <mergeCell ref="J545:K545"/>
    <mergeCell ref="B1229:G1229"/>
    <mergeCell ref="B103:C103"/>
    <mergeCell ref="J1313:O1313"/>
    <mergeCell ref="J336:K336"/>
    <mergeCell ref="N911:O911"/>
    <mergeCell ref="J659:K659"/>
    <mergeCell ref="J634:K634"/>
    <mergeCell ref="E1382:G1382"/>
    <mergeCell ref="N69:O69"/>
    <mergeCell ref="J1449:M1449"/>
    <mergeCell ref="K784:O784"/>
    <mergeCell ref="L490:O490"/>
    <mergeCell ref="J417:M417"/>
    <mergeCell ref="B1016:D1016"/>
    <mergeCell ref="N1849:O1849"/>
    <mergeCell ref="F1714:G1714"/>
    <mergeCell ref="L604:O604"/>
    <mergeCell ref="N1428:O1428"/>
    <mergeCell ref="J873:O873"/>
    <mergeCell ref="N1559:O1559"/>
    <mergeCell ref="J666:O670"/>
    <mergeCell ref="B1516:E1516"/>
    <mergeCell ref="J1609:L1609"/>
    <mergeCell ref="J270:O270"/>
    <mergeCell ref="B133:G134"/>
    <mergeCell ref="L193:O193"/>
    <mergeCell ref="F1626:G1626"/>
    <mergeCell ref="J685:K685"/>
    <mergeCell ref="B121:C121"/>
    <mergeCell ref="J1282:O1285"/>
    <mergeCell ref="L605:O605"/>
    <mergeCell ref="J721:K721"/>
    <mergeCell ref="B135:G136"/>
    <mergeCell ref="J258:K258"/>
    <mergeCell ref="B942:G942"/>
    <mergeCell ref="J1236:O1240"/>
    <mergeCell ref="J565:K565"/>
    <mergeCell ref="J416:M416"/>
    <mergeCell ref="J1326:O1326"/>
    <mergeCell ref="J716:K716"/>
    <mergeCell ref="E1097:G1097"/>
    <mergeCell ref="J445:M445"/>
    <mergeCell ref="M1697:O1697"/>
    <mergeCell ref="J1329:L1329"/>
    <mergeCell ref="L632:O632"/>
    <mergeCell ref="B1246:E1246"/>
    <mergeCell ref="N1272:O1272"/>
    <mergeCell ref="L509:O509"/>
    <mergeCell ref="F910:G910"/>
    <mergeCell ref="B941:E941"/>
    <mergeCell ref="J1106:O1110"/>
    <mergeCell ref="B1117:E1117"/>
    <mergeCell ref="N1143:O1143"/>
    <mergeCell ref="M1477:O1477"/>
    <mergeCell ref="F1515:G1515"/>
    <mergeCell ref="B812:E812"/>
    <mergeCell ref="E1521:G1521"/>
    <mergeCell ref="J927:O927"/>
    <mergeCell ref="J1473:O1473"/>
    <mergeCell ref="B45:C45"/>
    <mergeCell ref="J957:O957"/>
    <mergeCell ref="J1261:O1261"/>
    <mergeCell ref="J1255:O1255"/>
    <mergeCell ref="B1458:G1464"/>
    <mergeCell ref="J400:K400"/>
    <mergeCell ref="E1123:G1123"/>
    <mergeCell ref="M1381:O1381"/>
    <mergeCell ref="J929:O929"/>
    <mergeCell ref="N869:O869"/>
    <mergeCell ref="B916:G918"/>
    <mergeCell ref="B1301:G1301"/>
    <mergeCell ref="B1540:G1540"/>
    <mergeCell ref="B47:C47"/>
    <mergeCell ref="J1379:O1379"/>
    <mergeCell ref="J1251:L1251"/>
    <mergeCell ref="M1383:O1383"/>
    <mergeCell ref="B46:C46"/>
    <mergeCell ref="N896:O896"/>
    <mergeCell ref="J1042:L1042"/>
    <mergeCell ref="N1194:O1194"/>
    <mergeCell ref="N1169:O1169"/>
    <mergeCell ref="B1079:G1079"/>
    <mergeCell ref="B867:G867"/>
    <mergeCell ref="J1559:M1559"/>
    <mergeCell ref="J460:K460"/>
    <mergeCell ref="B48:C48"/>
    <mergeCell ref="N1494:O1494"/>
    <mergeCell ref="L135:O135"/>
    <mergeCell ref="L257:O257"/>
    <mergeCell ref="N739:O739"/>
    <mergeCell ref="B1626:E1626"/>
    <mergeCell ref="L101:O101"/>
    <mergeCell ref="B1409:D1409"/>
    <mergeCell ref="B954:E954"/>
    <mergeCell ref="J1824:O1824"/>
    <mergeCell ref="B73:C73"/>
    <mergeCell ref="J799:M799"/>
    <mergeCell ref="M1094:O1094"/>
    <mergeCell ref="J1708:O1709"/>
    <mergeCell ref="E749:G749"/>
    <mergeCell ref="B1014:G1014"/>
    <mergeCell ref="J1092:O1092"/>
    <mergeCell ref="J215:O215"/>
    <mergeCell ref="B846:G848"/>
    <mergeCell ref="E1476:G1476"/>
    <mergeCell ref="J1095:L1095"/>
    <mergeCell ref="B74:C74"/>
    <mergeCell ref="N924:O924"/>
    <mergeCell ref="M1096:O1096"/>
    <mergeCell ref="B68:C68"/>
    <mergeCell ref="B1268:G1269"/>
    <mergeCell ref="J630:K630"/>
    <mergeCell ref="B1100:G1103"/>
    <mergeCell ref="J1272:M1272"/>
    <mergeCell ref="L275:O275"/>
    <mergeCell ref="E744:G744"/>
    <mergeCell ref="N1670:O1670"/>
    <mergeCell ref="J632:K632"/>
    <mergeCell ref="B1304:D1304"/>
    <mergeCell ref="B1608:D1608"/>
    <mergeCell ref="J62:O63"/>
    <mergeCell ref="L575:O575"/>
    <mergeCell ref="B740:G740"/>
    <mergeCell ref="J1721:O1721"/>
    <mergeCell ref="F1737:G1737"/>
    <mergeCell ref="N156:O156"/>
    <mergeCell ref="J1273:M1273"/>
    <mergeCell ref="J214:M214"/>
    <mergeCell ref="L276:O276"/>
    <mergeCell ref="J661:K661"/>
    <mergeCell ref="F1405:G1405"/>
    <mergeCell ref="N910:O910"/>
    <mergeCell ref="L577:O577"/>
    <mergeCell ref="J1327:O1327"/>
    <mergeCell ref="J692:K692"/>
    <mergeCell ref="J812:M812"/>
    <mergeCell ref="L570:O570"/>
    <mergeCell ref="J686:K686"/>
    <mergeCell ref="J53:K53"/>
    <mergeCell ref="B737:G737"/>
    <mergeCell ref="B874:G876"/>
    <mergeCell ref="B1190:G1191"/>
    <mergeCell ref="B1492:G1492"/>
    <mergeCell ref="J357:O357"/>
    <mergeCell ref="J45:K45"/>
    <mergeCell ref="J343:K343"/>
    <mergeCell ref="E762:G762"/>
    <mergeCell ref="B1027:G1027"/>
    <mergeCell ref="J1627:O1627"/>
    <mergeCell ref="J868:M868"/>
    <mergeCell ref="F1736:G1736"/>
    <mergeCell ref="J916:O918"/>
    <mergeCell ref="B1037:G1037"/>
    <mergeCell ref="M1476:O1476"/>
    <mergeCell ref="B112:C112"/>
    <mergeCell ref="J345:K345"/>
    <mergeCell ref="J687:K687"/>
    <mergeCell ref="E886:G886"/>
    <mergeCell ref="B1694:G1694"/>
    <mergeCell ref="F1765:G1765"/>
    <mergeCell ref="J1168:M1168"/>
    <mergeCell ref="E763:G763"/>
    <mergeCell ref="J1714:M1714"/>
    <mergeCell ref="L717:O717"/>
    <mergeCell ref="F854:G854"/>
    <mergeCell ref="J347:O351"/>
    <mergeCell ref="J532:M532"/>
    <mergeCell ref="F1012:G1012"/>
    <mergeCell ref="L200:O200"/>
    <mergeCell ref="L719:O719"/>
    <mergeCell ref="B1324:E1324"/>
    <mergeCell ref="B1053:G1053"/>
    <mergeCell ref="L507:O507"/>
    <mergeCell ref="J1626:M1626"/>
    <mergeCell ref="J1040:O1040"/>
    <mergeCell ref="F883:G883"/>
    <mergeCell ref="B897:E897"/>
    <mergeCell ref="J73:K73"/>
    <mergeCell ref="J371:K371"/>
    <mergeCell ref="B791:G792"/>
    <mergeCell ref="J1308:O1311"/>
    <mergeCell ref="B1536:G1536"/>
    <mergeCell ref="B1816:G1817"/>
    <mergeCell ref="J737:O737"/>
    <mergeCell ref="J1375:O1375"/>
    <mergeCell ref="J102:K102"/>
    <mergeCell ref="E1121:G1121"/>
    <mergeCell ref="J425:K425"/>
    <mergeCell ref="B1407:G1407"/>
    <mergeCell ref="E816:G816"/>
    <mergeCell ref="N562:O562"/>
    <mergeCell ref="J156:M156"/>
    <mergeCell ref="E1719:G1719"/>
    <mergeCell ref="J1495:O1495"/>
    <mergeCell ref="J883:M883"/>
    <mergeCell ref="J155:M155"/>
    <mergeCell ref="N1325:O1325"/>
    <mergeCell ref="L342:O342"/>
    <mergeCell ref="J458:K458"/>
    <mergeCell ref="L518:O518"/>
    <mergeCell ref="B1380:D1380"/>
    <mergeCell ref="L344:O344"/>
    <mergeCell ref="B827:E827"/>
    <mergeCell ref="B1713:E1713"/>
    <mergeCell ref="B1740:G1740"/>
    <mergeCell ref="F1692:G1692"/>
    <mergeCell ref="J1063:O1063"/>
    <mergeCell ref="J453:K453"/>
    <mergeCell ref="B1435:G1435"/>
    <mergeCell ref="J57:O61"/>
    <mergeCell ref="B764:D764"/>
    <mergeCell ref="J1190:O1191"/>
    <mergeCell ref="B1797:G1801"/>
    <mergeCell ref="J1022:O1025"/>
    <mergeCell ref="B72:C72"/>
    <mergeCell ref="B1431:D1431"/>
    <mergeCell ref="E1432:G1432"/>
    <mergeCell ref="B1737:E1737"/>
    <mergeCell ref="N1038:O1038"/>
    <mergeCell ref="B968:E968"/>
    <mergeCell ref="J788:O789"/>
    <mergeCell ref="J33:O34"/>
    <mergeCell ref="J185:M185"/>
    <mergeCell ref="L660:O660"/>
    <mergeCell ref="F1376:G1376"/>
    <mergeCell ref="J1692:M1692"/>
    <mergeCell ref="B969:E969"/>
    <mergeCell ref="J1048:O1051"/>
    <mergeCell ref="B88:C88"/>
    <mergeCell ref="B82:C82"/>
    <mergeCell ref="L572:O572"/>
    <mergeCell ref="J776:O776"/>
    <mergeCell ref="B1583:G1583"/>
    <mergeCell ref="J993:O993"/>
    <mergeCell ref="J16:K16"/>
    <mergeCell ref="J987:O987"/>
    <mergeCell ref="B1067:G1067"/>
    <mergeCell ref="J168:K168"/>
    <mergeCell ref="B97:G97"/>
    <mergeCell ref="B83:C83"/>
    <mergeCell ref="J995:O995"/>
    <mergeCell ref="E1276:G1276"/>
    <mergeCell ref="J683:K683"/>
    <mergeCell ref="B845:G845"/>
    <mergeCell ref="J983:M983"/>
    <mergeCell ref="J1407:O1407"/>
    <mergeCell ref="E759:G759"/>
    <mergeCell ref="B1146:D1146"/>
    <mergeCell ref="B85:C85"/>
    <mergeCell ref="M816:O816"/>
    <mergeCell ref="J955:M955"/>
    <mergeCell ref="L713:O713"/>
    <mergeCell ref="J1410:L1410"/>
    <mergeCell ref="E761:G761"/>
    <mergeCell ref="B997:E997"/>
    <mergeCell ref="F1604:G1604"/>
    <mergeCell ref="F1091:G1091"/>
    <mergeCell ref="J1011:O1011"/>
    <mergeCell ref="B1350:E1350"/>
    <mergeCell ref="L714:O714"/>
    <mergeCell ref="J679:O679"/>
    <mergeCell ref="J367:K367"/>
    <mergeCell ref="B747:D747"/>
    <mergeCell ref="M1587:O1587"/>
    <mergeCell ref="L287:O287"/>
    <mergeCell ref="J1582:M1582"/>
    <mergeCell ref="B1209:G1209"/>
    <mergeCell ref="L281:O281"/>
    <mergeCell ref="B1216:G1217"/>
    <mergeCell ref="E900:G900"/>
    <mergeCell ref="J1634:O1640"/>
    <mergeCell ref="E1198:G1198"/>
    <mergeCell ref="J974:O977"/>
    <mergeCell ref="B111:C111"/>
    <mergeCell ref="J708:O708"/>
    <mergeCell ref="J369:K369"/>
    <mergeCell ref="B1351:E1351"/>
    <mergeCell ref="J396:K396"/>
    <mergeCell ref="J1435:O1435"/>
    <mergeCell ref="B878:G879"/>
    <mergeCell ref="L312:O312"/>
    <mergeCell ref="J485:K485"/>
    <mergeCell ref="E1200:G1200"/>
    <mergeCell ref="E1542:G1542"/>
    <mergeCell ref="B782:G783"/>
    <mergeCell ref="B742:D742"/>
    <mergeCell ref="N648:O648"/>
    <mergeCell ref="J398:K398"/>
    <mergeCell ref="J127:M127"/>
    <mergeCell ref="E1199:G1199"/>
    <mergeCell ref="J1431:L1431"/>
    <mergeCell ref="J854:M854"/>
    <mergeCell ref="B744:D744"/>
    <mergeCell ref="J1012:M1012"/>
    <mergeCell ref="B1042:D1042"/>
    <mergeCell ref="L15:O15"/>
    <mergeCell ref="J968:M968"/>
    <mergeCell ref="L313:O313"/>
    <mergeCell ref="E1201:G1201"/>
    <mergeCell ref="J1302:L1302"/>
    <mergeCell ref="L307:O307"/>
    <mergeCell ref="N649:O649"/>
    <mergeCell ref="J1791:O1791"/>
    <mergeCell ref="J543:K543"/>
    <mergeCell ref="B1377:E1377"/>
    <mergeCell ref="B1648:E1648"/>
    <mergeCell ref="L315:O315"/>
    <mergeCell ref="E928:G928"/>
    <mergeCell ref="J1210:O1214"/>
    <mergeCell ref="E1226:G1226"/>
    <mergeCell ref="J1149:L1149"/>
    <mergeCell ref="J82:K82"/>
    <mergeCell ref="B915:G915"/>
    <mergeCell ref="B760:D760"/>
    <mergeCell ref="J28:O32"/>
    <mergeCell ref="J1678:O1684"/>
    <mergeCell ref="J844:L844"/>
    <mergeCell ref="J538:K538"/>
    <mergeCell ref="B1222:G1222"/>
    <mergeCell ref="B157:D157"/>
    <mergeCell ref="M1519:O1519"/>
    <mergeCell ref="L454:O454"/>
    <mergeCell ref="J1359:O1359"/>
    <mergeCell ref="B762:D762"/>
    <mergeCell ref="E1227:G1227"/>
    <mergeCell ref="J1517:O1517"/>
    <mergeCell ref="J540:K540"/>
    <mergeCell ref="M1521:O1521"/>
    <mergeCell ref="B755:D755"/>
    <mergeCell ref="L483:O483"/>
    <mergeCell ref="N1603:O1603"/>
    <mergeCell ref="J1355:L1355"/>
    <mergeCell ref="J86:O90"/>
    <mergeCell ref="J1146:L1146"/>
    <mergeCell ref="F1670:G1670"/>
    <mergeCell ref="J108:K108"/>
    <mergeCell ref="B757:D757"/>
    <mergeCell ref="B1090:E1090"/>
    <mergeCell ref="L53:O53"/>
    <mergeCell ref="J1235:O1235"/>
    <mergeCell ref="J137:K137"/>
    <mergeCell ref="B1144:G1144"/>
    <mergeCell ref="J1079:O1079"/>
    <mergeCell ref="B1275:G1275"/>
    <mergeCell ref="J139:K139"/>
    <mergeCell ref="J317:O317"/>
    <mergeCell ref="L653:O653"/>
    <mergeCell ref="M1198:O1198"/>
    <mergeCell ref="J1501:O1501"/>
    <mergeCell ref="J620:M620"/>
    <mergeCell ref="L79:O79"/>
    <mergeCell ref="J1068:L1068"/>
    <mergeCell ref="J477:O477"/>
    <mergeCell ref="M1542:O1542"/>
    <mergeCell ref="M1227:O1227"/>
    <mergeCell ref="J1497:L1497"/>
    <mergeCell ref="L684:O684"/>
    <mergeCell ref="B1537:E1537"/>
    <mergeCell ref="B1204:G1207"/>
    <mergeCell ref="L81:O81"/>
    <mergeCell ref="J1376:M1376"/>
    <mergeCell ref="J1070:L1070"/>
    <mergeCell ref="B1450:E1450"/>
    <mergeCell ref="F1848:G1848"/>
    <mergeCell ref="N1013:O1013"/>
    <mergeCell ref="J502:O502"/>
    <mergeCell ref="J1219:O1219"/>
    <mergeCell ref="J1561:O1561"/>
    <mergeCell ref="J800:O800"/>
    <mergeCell ref="L250:O250"/>
    <mergeCell ref="L110:O110"/>
    <mergeCell ref="J1825:O1829"/>
    <mergeCell ref="L715:O715"/>
    <mergeCell ref="J1532:O1533"/>
    <mergeCell ref="J1131:O1131"/>
    <mergeCell ref="J490:K490"/>
    <mergeCell ref="B1587:D1587"/>
    <mergeCell ref="M1253:O1253"/>
    <mergeCell ref="J1821:M1821"/>
    <mergeCell ref="J1096:L1096"/>
    <mergeCell ref="E1329:G1329"/>
    <mergeCell ref="J1516:M1516"/>
    <mergeCell ref="L397:O397"/>
    <mergeCell ref="N1039:O1039"/>
    <mergeCell ref="J1245:O1245"/>
    <mergeCell ref="B1473:G1473"/>
    <mergeCell ref="J483:K483"/>
    <mergeCell ref="F1142:G1142"/>
    <mergeCell ref="J1091:M1091"/>
    <mergeCell ref="B130:G130"/>
    <mergeCell ref="B125:C125"/>
    <mergeCell ref="L311:O311"/>
    <mergeCell ref="J1541:L1541"/>
    <mergeCell ref="B858:D858"/>
    <mergeCell ref="J642:O643"/>
    <mergeCell ref="E742:G742"/>
    <mergeCell ref="B1585:D1585"/>
    <mergeCell ref="J1144:O1144"/>
    <mergeCell ref="J85:O85"/>
    <mergeCell ref="J509:K509"/>
    <mergeCell ref="B120:C120"/>
    <mergeCell ref="E1042:G1042"/>
    <mergeCell ref="B913:G913"/>
    <mergeCell ref="J536:K536"/>
    <mergeCell ref="J511:K511"/>
    <mergeCell ref="J114:O114"/>
    <mergeCell ref="J1602:O1602"/>
    <mergeCell ref="E1225:G1225"/>
    <mergeCell ref="N358:O358"/>
    <mergeCell ref="B1820:E1820"/>
    <mergeCell ref="E1096:G1096"/>
    <mergeCell ref="L481:O481"/>
    <mergeCell ref="N1427:O1427"/>
    <mergeCell ref="J1633:O1633"/>
    <mergeCell ref="L24:O24"/>
    <mergeCell ref="L18:O18"/>
    <mergeCell ref="J1450:M1450"/>
    <mergeCell ref="B1691:E1691"/>
    <mergeCell ref="J106:K106"/>
    <mergeCell ref="J133:K133"/>
    <mergeCell ref="B817:G817"/>
    <mergeCell ref="B939:G939"/>
    <mergeCell ref="L26:O26"/>
    <mergeCell ref="B1178:G1181"/>
    <mergeCell ref="J1470:O1470"/>
    <mergeCell ref="L482:O482"/>
    <mergeCell ref="J202:O206"/>
    <mergeCell ref="J236:O237"/>
    <mergeCell ref="J135:K135"/>
    <mergeCell ref="J224:K224"/>
    <mergeCell ref="B5:G6"/>
    <mergeCell ref="E1541:G1541"/>
    <mergeCell ref="M900:O900"/>
    <mergeCell ref="J136:K136"/>
    <mergeCell ref="B1542:D1542"/>
    <mergeCell ref="N982:O982"/>
    <mergeCell ref="B1227:D1227"/>
    <mergeCell ref="M1329:O1329"/>
    <mergeCell ref="M1652:O1652"/>
    <mergeCell ref="J158:O158"/>
    <mergeCell ref="B1116:E1116"/>
    <mergeCell ref="J1671:O1671"/>
    <mergeCell ref="J1646:O1646"/>
    <mergeCell ref="J885:O885"/>
    <mergeCell ref="J275:K275"/>
    <mergeCell ref="J892:O893"/>
    <mergeCell ref="B959:G959"/>
    <mergeCell ref="B1406:E1406"/>
    <mergeCell ref="B1422:G1423"/>
    <mergeCell ref="J283:K283"/>
    <mergeCell ref="J277:K277"/>
    <mergeCell ref="J575:K575"/>
    <mergeCell ref="M742:O742"/>
    <mergeCell ref="B1253:D1253"/>
    <mergeCell ref="J1859:O1859"/>
    <mergeCell ref="J1792:M1792"/>
    <mergeCell ref="J276:K276"/>
    <mergeCell ref="B1715:G1715"/>
    <mergeCell ref="M1251:O1251"/>
    <mergeCell ref="J577:K577"/>
    <mergeCell ref="B1171:G1171"/>
    <mergeCell ref="J913:O913"/>
    <mergeCell ref="J278:K278"/>
    <mergeCell ref="J330:M330"/>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525">
    <dataValidation sqref="C11:C40" showDropDown="0" showInputMessage="0" showErrorMessage="0" allowBlank="1" type="list" errorStyle="stop">
      <formula1>DADOS_CONFIG!$A$2:$A$89</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 sqref="E744" showDropDown="0" showInputMessage="0" showErrorMessage="1" allowBlank="1" type="list" errorStyle="stop">
      <formula1>'DADOS_PROGRESSAO'!$AO$2:$AO$7</formula1>
    </dataValidation>
    <dataValidation sqref="E746" showDropDown="0" showInputMessage="0" showErrorMessage="1" allowBlank="1" type="list" errorStyle="stop">
      <formula1>'DADOS_PROGRESSAO'!$AN$2:$AN$6</formula1>
    </dataValidation>
    <dataValidation sqref="E747" showDropDown="0" showInputMessage="0" showErrorMessage="1" allowBlank="1" type="list" errorStyle="stop">
      <formula1>'DADOS_PROGRESSAO'!$AN$2:$AN$6</formula1>
    </dataValidation>
    <dataValidation sqref="E748" showDropDown="0" showInputMessage="0" showErrorMessage="1" allowBlank="1" type="list" errorStyle="stop">
      <formula1>'DADOS_PROGRESSAO'!$AG$2:$AG$34</formula1>
    </dataValidation>
    <dataValidation sqref="E749" showDropDown="0" showInputMessage="0" showErrorMessage="1" allowBlank="1" type="list" errorStyle="stop">
      <formula1>'DADOS_PROGRESSAO'!$AG$2:$AG$34</formula1>
    </dataValidation>
    <dataValidation sqref="E750" showDropDown="0" showInputMessage="0" showErrorMessage="1" allowBlank="1" type="list" errorStyle="stop">
      <formula1>'DADOS_PROGRESSAO'!$AP$2:$AP$3</formula1>
    </dataValidation>
    <dataValidation sqref="E751" showDropDown="0" showInputMessage="0" showErrorMessage="1" allowBlank="1" type="list" errorStyle="stop">
      <formula1>'DADOS_PROGRESSAO'!$AQ$2:$AQ$3</formula1>
    </dataValidation>
    <dataValidation sqref="E752" showDropDown="0" showInputMessage="0" showErrorMessage="1" allowBlank="1" type="list" errorStyle="stop">
      <formula1>'DADOS_PROGRESSAO'!$AR$2:$AR$14</formula1>
    </dataValidation>
    <dataValidation sqref="E753" showDropDown="0" showInputMessage="0" showErrorMessage="1" allowBlank="1" type="list" errorStyle="stop">
      <formula1>'DADOS_PROGRESSAO'!$AR$2:$AR$14</formula1>
    </dataValidation>
    <dataValidation sqref="E754" showDropDown="0" showInputMessage="0" showErrorMessage="1" allowBlank="1" type="list" errorStyle="stop">
      <formula1>'DADOS_PROGRESSAO'!$AR$2:$AR$14</formula1>
    </dataValidation>
    <dataValidation sqref="E755" showDropDown="0" showInputMessage="0" showErrorMessage="1" allowBlank="1" type="list" errorStyle="stop">
      <formula1>'DADOS_PROGRESSAO'!$AR$2:$AR$14</formula1>
    </dataValidation>
    <dataValidation sqref="E756" showDropDown="0" showInputMessage="0" showErrorMessage="1" allowBlank="1" type="list" errorStyle="stop">
      <formula1>'DADOS_PROGRESSAO'!$AR$2:$AR$14</formula1>
    </dataValidation>
    <dataValidation sqref="E757" showDropDown="0" showInputMessage="0" showErrorMessage="1" allowBlank="1" type="list" errorStyle="stop">
      <formula1>'DADOS_PROGRESSAO'!$AR$2:$AR$14</formula1>
    </dataValidation>
    <dataValidation sqref="E758" showDropDown="0" showInputMessage="0" showErrorMessage="1" allowBlank="1" type="list" errorStyle="stop">
      <formula1>'DADOS_PROGRESSAO'!$AR$2:$AR$14</formula1>
    </dataValidation>
    <dataValidation sqref="E759" showDropDown="0" showInputMessage="0" showErrorMessage="1" allowBlank="1" type="list" errorStyle="stop">
      <formula1>'DADOS_PROGRESSAO'!$AR$2:$AR$14</formula1>
    </dataValidation>
    <dataValidation sqref="E760" showDropDown="0" showInputMessage="0" showErrorMessage="1" allowBlank="1" type="list" errorStyle="stop">
      <formula1>'DADOS_PROGRESSAO'!$AR$2:$AR$14</formula1>
    </dataValidation>
    <dataValidation sqref="E761" showDropDown="0" showInputMessage="0" showErrorMessage="1" allowBlank="1" type="list" errorStyle="stop">
      <formula1>'DADOS_PROGRESSAO'!$AR$2:$AR$14</formula1>
    </dataValidation>
    <dataValidation sqref="E762" showDropDown="0" showInputMessage="0" showErrorMessage="1" allowBlank="1" type="list" errorStyle="stop">
      <formula1>'DADOS_PROGRESSAO'!$AR$2:$AR$14</formula1>
    </dataValidation>
    <dataValidation sqref="E763" showDropDown="0" showInputMessage="0" showErrorMessage="1" allowBlank="1" type="list" errorStyle="stop">
      <formula1>'DADOS_PROGRESSAO'!$AR$2:$AR$14</formula1>
    </dataValidation>
    <dataValidation sqref="E764" showDropDown="0" showInputMessage="0" showErrorMessage="1" allowBlank="1" type="list" errorStyle="stop">
      <formula1>'DADOS_PROGRESSAO'!$AR$2:$AR$14</formula1>
    </dataValidation>
    <dataValidation sqref="M742" showDropDown="0" showInputMessage="0" showErrorMessage="1" allowBlank="1" type="list" errorStyle="stop">
      <formula1>'DADOS_PROGRESSAO'!$AS$2:$AS$8</formula1>
    </dataValidation>
    <dataValidation sqref="M743" showDropDown="0" showInputMessage="0" showErrorMessage="1" allowBlank="1" type="list" errorStyle="stop">
      <formula1>'DADOS_PROGRESSAO'!$AU$2:$AU$22</formula1>
    </dataValidation>
    <dataValidation sqref="B799" showDropDown="0" showInputMessage="0" showErrorMessage="1" allowBlank="1" type="list" errorStyle="stop">
      <formula1>'DADOS_PROGRESSAO'!$AM$2:$AM$2</formula1>
    </dataValidation>
    <dataValidation sqref="E802" showDropDown="0" showInputMessage="0" showErrorMessage="1" allowBlank="1" type="list" errorStyle="stop">
      <formula1>'DADOS_PROGRESSAO'!$AN$2:$AN$6</formula1>
    </dataValidation>
    <dataValidation sqref="J799" showDropDown="0" showInputMessage="0" showErrorMessage="1" allowBlank="1" type="list" errorStyle="stop">
      <formula1>'DADOS_PROGRESSAO'!$AM$2:$AM$2</formula1>
    </dataValidation>
    <dataValidation sqref="M802" showDropDown="0" showInputMessage="0" showErrorMessage="1" allowBlank="1" type="list" errorStyle="stop">
      <formula1>'DADOS_PROGRESSAO'!$AN$2:$AN$6</formula1>
    </dataValidation>
    <dataValidation sqref="B813" showDropDown="0" showInputMessage="0" showErrorMessage="1" allowBlank="1" type="list" errorStyle="stop">
      <formula1>'DADOS_PROGRESSAO'!$AM$2:$AM$2</formula1>
    </dataValidation>
    <dataValidation sqref="E816" showDropDown="0" showInputMessage="0" showErrorMessage="1" allowBlank="1" type="list" errorStyle="stop">
      <formula1>'DADOS_PROGRESSAO'!$AN$2:$AN$6</formula1>
    </dataValidation>
    <dataValidation sqref="J813" showDropDown="0" showInputMessage="0" showErrorMessage="1" allowBlank="1" type="list" errorStyle="stop">
      <formula1>'DADOS_PROGRESSAO'!$AM$2:$AM$2</formula1>
    </dataValidation>
    <dataValidation sqref="M816" showDropDown="0" showInputMessage="0" showErrorMessage="1" allowBlank="1" type="list" errorStyle="stop">
      <formula1>'DADOS_PROGRESSAO'!$AN$2:$AN$6</formula1>
    </dataValidation>
    <dataValidation sqref="B827" showDropDown="0" showInputMessage="0" showErrorMessage="1" allowBlank="1" type="list" errorStyle="stop">
      <formula1>'DADOS_PROGRESSAO'!$AM$2:$AM$2</formula1>
    </dataValidation>
    <dataValidation sqref="E830" showDropDown="0" showInputMessage="0" showErrorMessage="1" allowBlank="1" type="list" errorStyle="stop">
      <formula1>'DADOS_PROGRESSAO'!$AN$2:$AN$6</formula1>
    </dataValidation>
    <dataValidation sqref="J827" showDropDown="0" showInputMessage="0" showErrorMessage="1" allowBlank="1" type="list" errorStyle="stop">
      <formula1>'DADOS_PROGRESSAO'!$AM$2:$AM$2</formula1>
    </dataValidation>
    <dataValidation sqref="M830" showDropDown="0" showInputMessage="0" showErrorMessage="1" allowBlank="1" type="list" errorStyle="stop">
      <formula1>'DADOS_PROGRESSAO'!$AN$2:$AN$6</formula1>
    </dataValidation>
    <dataValidation sqref="B841" showDropDown="0" showInputMessage="0" showErrorMessage="1" allowBlank="1" type="list" errorStyle="stop">
      <formula1>'DADOS_PROGRESSAO'!$AM$2:$AM$2</formula1>
    </dataValidation>
    <dataValidation sqref="E844" showDropDown="0" showInputMessage="0" showErrorMessage="1" allowBlank="1" type="list" errorStyle="stop">
      <formula1>'DADOS_PROGRESSAO'!$AN$2:$AN$6</formula1>
    </dataValidation>
    <dataValidation sqref="J841" showDropDown="0" showInputMessage="0" showErrorMessage="1" allowBlank="1" type="list" errorStyle="stop">
      <formula1>'DADOS_PROGRESSAO'!$AM$2:$AM$2</formula1>
    </dataValidation>
    <dataValidation sqref="M844" showDropDown="0" showInputMessage="0" showErrorMessage="1" allowBlank="1" type="list" errorStyle="stop">
      <formula1>'DADOS_PROGRESSAO'!$AN$2:$AN$6</formula1>
    </dataValidation>
    <dataValidation sqref="B855" showDropDown="0" showInputMessage="0" showErrorMessage="1" allowBlank="1" type="list" errorStyle="stop">
      <formula1>'DADOS_PROGRESSAO'!$AM$2:$AM$2</formula1>
    </dataValidation>
    <dataValidation sqref="E858" showDropDown="0" showInputMessage="0" showErrorMessage="1" allowBlank="1" type="list" errorStyle="stop">
      <formula1>'DADOS_PROGRESSAO'!$AN$2:$AN$6</formula1>
    </dataValidation>
    <dataValidation sqref="J855" showDropDown="0" showInputMessage="0" showErrorMessage="1" allowBlank="1" type="list" errorStyle="stop">
      <formula1>'DADOS_PROGRESSAO'!$AM$2:$AM$2</formula1>
    </dataValidation>
    <dataValidation sqref="M858" showDropDown="0" showInputMessage="0" showErrorMessage="1" allowBlank="1" type="list" errorStyle="stop">
      <formula1>'DADOS_PROGRESSAO'!$AN$2:$AN$6</formula1>
    </dataValidation>
    <dataValidation sqref="B869" showDropDown="0" showInputMessage="0" showErrorMessage="1" allowBlank="1" type="list" errorStyle="stop">
      <formula1>'DADOS_PROGRESSAO'!$AM$3:$AM$3</formula1>
    </dataValidation>
    <dataValidation sqref="E872" showDropDown="0" showInputMessage="0" showErrorMessage="1" allowBlank="1" type="list" errorStyle="stop">
      <formula1>'DADOS_PROGRESSAO'!$AN$2:$AN$6</formula1>
    </dataValidation>
    <dataValidation sqref="J869" showDropDown="0" showInputMessage="0" showErrorMessage="1" allowBlank="1" type="list" errorStyle="stop">
      <formula1>'DADOS_PROGRESSAO'!$AM$3:$AM$3</formula1>
    </dataValidation>
    <dataValidation sqref="M872" showDropDown="0" showInputMessage="0" showErrorMessage="1" allowBlank="1" type="list" errorStyle="stop">
      <formula1>'DADOS_PROGRESSAO'!$AN$2:$AN$6</formula1>
    </dataValidation>
    <dataValidation sqref="B883" showDropDown="0" showInputMessage="0" showErrorMessage="1" allowBlank="1" type="list" errorStyle="stop">
      <formula1>'DADOS_PROGRESSAO'!$AM$3:$AM$3</formula1>
    </dataValidation>
    <dataValidation sqref="E886" showDropDown="0" showInputMessage="0" showErrorMessage="1" allowBlank="1" type="list" errorStyle="stop">
      <formula1>'DADOS_PROGRESSAO'!$AN$2:$AN$6</formula1>
    </dataValidation>
    <dataValidation sqref="J883" showDropDown="0" showInputMessage="0" showErrorMessage="1" allowBlank="1" type="list" errorStyle="stop">
      <formula1>'DADOS_PROGRESSAO'!$AM$3:$AM$3</formula1>
    </dataValidation>
    <dataValidation sqref="M886" showDropDown="0" showInputMessage="0" showErrorMessage="1" allowBlank="1" type="list" errorStyle="stop">
      <formula1>'DADOS_PROGRESSAO'!$AN$2:$AN$6</formula1>
    </dataValidation>
    <dataValidation sqref="B897" showDropDown="0" showInputMessage="0" showErrorMessage="1" allowBlank="1" type="list" errorStyle="stop">
      <formula1>'DADOS_PROGRESSAO'!$AM$3:$AM$3</formula1>
    </dataValidation>
    <dataValidation sqref="E900" showDropDown="0" showInputMessage="0" showErrorMessage="1" allowBlank="1" type="list" errorStyle="stop">
      <formula1>'DADOS_PROGRESSAO'!$AN$2:$AN$6</formula1>
    </dataValidation>
    <dataValidation sqref="J897" showDropDown="0" showInputMessage="0" showErrorMessage="1" allowBlank="1" type="list" errorStyle="stop">
      <formula1>'DADOS_PROGRESSAO'!$AM$3:$AM$3</formula1>
    </dataValidation>
    <dataValidation sqref="M900" showDropDown="0" showInputMessage="0" showErrorMessage="1" allowBlank="1" type="list" errorStyle="stop">
      <formula1>'DADOS_PROGRESSAO'!$AN$2:$AN$6</formula1>
    </dataValidation>
    <dataValidation sqref="B911" showDropDown="0" showInputMessage="0" showErrorMessage="1" allowBlank="1" type="list" errorStyle="stop">
      <formula1>'DADOS_PROGRESSAO'!$AM$3:$AM$3</formula1>
    </dataValidation>
    <dataValidation sqref="E914" showDropDown="0" showInputMessage="0" showErrorMessage="1" allowBlank="1" type="list" errorStyle="stop">
      <formula1>'DADOS_PROGRESSAO'!$AN$2:$AN$6</formula1>
    </dataValidation>
    <dataValidation sqref="J911" showDropDown="0" showInputMessage="0" showErrorMessage="1" allowBlank="1" type="list" errorStyle="stop">
      <formula1>'DADOS_PROGRESSAO'!$AM$3:$AM$3</formula1>
    </dataValidation>
    <dataValidation sqref="M914" showDropDown="0" showInputMessage="0" showErrorMessage="1" allowBlank="1" type="list" errorStyle="stop">
      <formula1>'DADOS_PROGRESSAO'!$AN$2:$AN$6</formula1>
    </dataValidation>
    <dataValidation sqref="B925" showDropDown="0" showInputMessage="0" showErrorMessage="1" allowBlank="1" type="list" errorStyle="stop">
      <formula1>'DADOS_PROGRESSAO'!$AM$3:$AM$3</formula1>
    </dataValidation>
    <dataValidation sqref="E928" showDropDown="0" showInputMessage="0" showErrorMessage="1" allowBlank="1" type="list" errorStyle="stop">
      <formula1>'DADOS_PROGRESSAO'!$AN$2:$AN$6</formula1>
    </dataValidation>
    <dataValidation sqref="J925" showDropDown="0" showInputMessage="0" showErrorMessage="1" allowBlank="1" type="list" errorStyle="stop">
      <formula1>'DADOS_PROGRESSAO'!$AM$3:$AM$3</formula1>
    </dataValidation>
    <dataValidation sqref="M928" showDropDown="0" showInputMessage="0" showErrorMessage="1" allowBlank="1" type="list" errorStyle="stop">
      <formula1>'DADOS_PROGRESSAO'!$AN$2:$AN$6</formula1>
    </dataValidation>
    <dataValidation sqref="F139" showDropDown="1" showInputMessage="0" showErrorMessage="0" allowBlank="1" type="custom" errorStyle="stop">
      <formula1>OR(ISBLANK(F139),IFERROR(AND(ISNUMBER(F139),F139&gt;=0,F139&lt;=9,INT(F139)=F139),FALSE))</formula1>
    </dataValidation>
    <dataValidation sqref="F140" showDropDown="1" showInputMessage="0" showErrorMessage="0" allowBlank="1" type="custom" errorStyle="stop">
      <formula1>OR(ISBLANK(F140),IFERROR(AND(ISNUMBER(F140),F140&gt;=0,F140&lt;=9,INT(F140)=F140),FALSE))</formula1>
    </dataValidation>
    <dataValidation sqref="F141" showDropDown="1" showInputMessage="0" showErrorMessage="0" allowBlank="1" type="custom" errorStyle="stop">
      <formula1>OR(ISBLANK(F141),IFERROR(AND(ISNUMBER(F141),F141&gt;=0,F141&lt;=9,INT(F141)=F141),FALSE))</formula1>
    </dataValidation>
    <dataValidation sqref="F142" showDropDown="1" showInputMessage="0" showErrorMessage="0" allowBlank="1" type="custom" errorStyle="stop">
      <formula1>OR(ISBLANK(F142),IFERROR(AND(ISNUMBER(F142),F142&gt;=0,F142&lt;=9,INT(F142)=F142),FALSE))</formula1>
    </dataValidation>
    <dataValidation sqref="F143" showDropDown="1" showInputMessage="0" showErrorMessage="0" allowBlank="1" type="custom" errorStyle="stop">
      <formula1>OR(ISBLANK(F143),IFERROR(AND(ISNUMBER(F143),F143&gt;=0,F143&lt;=9,INT(F143)=F143),FALSE))</formula1>
    </dataValidation>
    <dataValidation sqref="F144" showDropDown="1" showInputMessage="0" showErrorMessage="0" allowBlank="1" type="custom" errorStyle="stop">
      <formula1>OR(ISBLANK(F144),IFERROR(AND(ISNUMBER(F144),F144&gt;=0,F144&lt;=9,INT(F144)=F144),FALSE))</formula1>
    </dataValidation>
    <dataValidation sqref="F145" showDropDown="1" showInputMessage="0" showErrorMessage="0" allowBlank="1" type="custom" errorStyle="stop">
      <formula1>OR(ISBLANK(F145),IFERROR(AND(ISNUMBER(F145),F145&gt;=0,F145&lt;=9,INT(F145)=F145),FALSE))</formula1>
    </dataValidation>
    <dataValidation sqref="F157" showDropDown="1" showInputMessage="0" showErrorMessage="1" allowBlank="1" type="custom" errorStyle="stop">
      <formula1>OR(ISBLANK(F157),IFERROR(AND(ISNUMBER(F157),F157&gt;=0,INT(F157)=F157),FALSE))</formula1>
    </dataValidation>
    <dataValidation sqref="F158" showDropDown="1" showInputMessage="0" showErrorMessage="1" allowBlank="1" type="custom" errorStyle="stop">
      <formula1>OR(ISBLANK(F158),IFERROR(AND(ISNUMBER(F158),F158&gt;=0,INT(F158)=F158),FALSE))</formula1>
    </dataValidation>
    <dataValidation sqref="E944" showDropDown="0" showInputMessage="0" showErrorMessage="1" allowBlank="1" type="list" errorStyle="stop">
      <formula1>'DADOS_CRIACAO'!$M$2:$M$4</formula1>
    </dataValidation>
    <dataValidation sqref="M944" showDropDown="0" showInputMessage="0" showErrorMessage="1" allowBlank="1" type="list" errorStyle="stop">
      <formula1>'DADOS_CRIACAO'!$M$2:$M$4</formula1>
    </dataValidation>
    <dataValidation sqref="E958" showDropDown="0" showInputMessage="0" showErrorMessage="1" allowBlank="1" type="list" errorStyle="stop">
      <formula1>'DADOS_CRIACAO'!$M$2:$M$4</formula1>
    </dataValidation>
    <dataValidation sqref="M958" showDropDown="0" showInputMessage="0" showErrorMessage="1" allowBlank="1" type="list" errorStyle="stop">
      <formula1>'DADOS_CRIACAO'!$M$2:$M$4</formula1>
    </dataValidation>
    <dataValidation sqref="E972" showDropDown="0" showInputMessage="0" showErrorMessage="1" allowBlank="1" type="list" errorStyle="stop">
      <formula1>'DADOS_CRIACAO'!$M$2:$M$4</formula1>
    </dataValidation>
    <dataValidation sqref="M972" showDropDown="0" showInputMessage="0" showErrorMessage="1" allowBlank="1" type="list" errorStyle="stop">
      <formula1>'DADOS_CRIACAO'!$M$2:$M$4</formula1>
    </dataValidation>
    <dataValidation sqref="E986" showDropDown="0" showInputMessage="0" showErrorMessage="1" allowBlank="1" type="list" errorStyle="stop">
      <formula1>'DADOS_CRIACAO'!$M$2:$M$4</formula1>
    </dataValidation>
    <dataValidation sqref="M986" showDropDown="0" showInputMessage="0" showErrorMessage="1" allowBlank="1" type="list" errorStyle="stop">
      <formula1>'DADOS_CRIACAO'!$M$2:$M$4</formula1>
    </dataValidation>
    <dataValidation sqref="E1000" showDropDown="0" showInputMessage="0" showErrorMessage="1" allowBlank="1" type="list" errorStyle="stop">
      <formula1>'DADOS_CRIACAO'!$M$2:$M$4</formula1>
    </dataValidation>
    <dataValidation sqref="M1000" showDropDown="0" showInputMessage="0" showErrorMessage="1" allowBlank="1" type="list" errorStyle="stop">
      <formula1>'DADOS_CRIACAO'!$M$2:$M$4</formula1>
    </dataValidation>
    <dataValidation sqref="E1016" showDropDown="0" showInputMessage="0" showErrorMessage="1" allowBlank="1" type="list" errorStyle="stop">
      <formula1>INDIRECT(IF('CONFIGURAÇÃO'!$B$1013="Condição","'DADOS_MELHORIAS'!$BU$2:$BU$15","'DADOS_MELHORIAS'!$BP$2:$BP$84"))</formula1>
    </dataValidation>
    <dataValidation sqref="E1017" showDropDown="0" showInputMessage="0" showErrorMessage="1" allowBlank="1" type="list" errorStyle="stop">
      <formula1>'DADOS_MELHORIAS'!$BM$2:$BM$21</formula1>
    </dataValidation>
    <dataValidation sqref="E1018" showDropDown="0" showInputMessage="0" showErrorMessage="1" allowBlank="1" type="list" errorStyle="stop">
      <formula1>'DADOS_MELHORIAS'!$BN$2:$BN$4</formula1>
    </dataValidation>
    <dataValidation sqref="E1019" showDropDown="0" showInputMessage="0" showErrorMessage="1" allowBlank="1" type="list" errorStyle="stop">
      <formula1>'DADOS_MELHORIAS'!$BO$2:$BO$3</formula1>
    </dataValidation>
    <dataValidation sqref="M1016" showDropDown="0" showInputMessage="0" showErrorMessage="1" allowBlank="1" type="list" errorStyle="stop">
      <formula1>INDIRECT(IF('CONFIGURAÇÃO'!$J$1013="Condição","'DADOS_MELHORIAS'!$BU$2:$BU$15","'DADOS_MELHORIAS'!$BP$2:$BP$84"))</formula1>
    </dataValidation>
    <dataValidation sqref="M1017" showDropDown="0" showInputMessage="0" showErrorMessage="1" allowBlank="1" type="list" errorStyle="stop">
      <formula1>'DADOS_MELHORIAS'!$BM$2:$BM$21</formula1>
    </dataValidation>
    <dataValidation sqref="M1018" showDropDown="0" showInputMessage="0" showErrorMessage="1" allowBlank="1" type="list" errorStyle="stop">
      <formula1>'DADOS_MELHORIAS'!$BN$2:$BN$4</formula1>
    </dataValidation>
    <dataValidation sqref="M1019" showDropDown="0" showInputMessage="0" showErrorMessage="1" allowBlank="1" type="list" errorStyle="stop">
      <formula1>'DADOS_MELHORIAS'!$BO$2:$BO$3</formula1>
    </dataValidation>
    <dataValidation sqref="E1042" showDropDown="0" showInputMessage="0" showErrorMessage="1" allowBlank="1" type="list" errorStyle="stop">
      <formula1>INDIRECT(IF('CONFIGURAÇÃO'!$B$1039="Condição","'DADOS_MELHORIAS'!$BU$2:$BU$15","'DADOS_MELHORIAS'!$BP$2:$BP$84"))</formula1>
    </dataValidation>
    <dataValidation sqref="E1043" showDropDown="0" showInputMessage="0" showErrorMessage="1" allowBlank="1" type="list" errorStyle="stop">
      <formula1>'DADOS_MELHORIAS'!$BM$2:$BM$21</formula1>
    </dataValidation>
    <dataValidation sqref="E1044" showDropDown="0" showInputMessage="0" showErrorMessage="1" allowBlank="1" type="list" errorStyle="stop">
      <formula1>'DADOS_MELHORIAS'!$BN$2:$BN$4</formula1>
    </dataValidation>
    <dataValidation sqref="E1045" showDropDown="0" showInputMessage="0" showErrorMessage="1" allowBlank="1" type="list" errorStyle="stop">
      <formula1>'DADOS_MELHORIAS'!$BO$2:$BO$3</formula1>
    </dataValidation>
    <dataValidation sqref="M1042" showDropDown="0" showInputMessage="0" showErrorMessage="1" allowBlank="1" type="list" errorStyle="stop">
      <formula1>INDIRECT(IF('CONFIGURAÇÃO'!$J$1039="Condição","'DADOS_MELHORIAS'!$BU$2:$BU$15","'DADOS_MELHORIAS'!$BP$2:$BP$84"))</formula1>
    </dataValidation>
    <dataValidation sqref="M1043" showDropDown="0" showInputMessage="0" showErrorMessage="1" allowBlank="1" type="list" errorStyle="stop">
      <formula1>'DADOS_MELHORIAS'!$BM$2:$BM$21</formula1>
    </dataValidation>
    <dataValidation sqref="M1044" showDropDown="0" showInputMessage="0" showErrorMessage="1" allowBlank="1" type="list" errorStyle="stop">
      <formula1>'DADOS_MELHORIAS'!$BN$2:$BN$4</formula1>
    </dataValidation>
    <dataValidation sqref="M1045" showDropDown="0" showInputMessage="0" showErrorMessage="1" allowBlank="1" type="list" errorStyle="stop">
      <formula1>'DADOS_MELHORIAS'!$BO$2:$BO$3</formula1>
    </dataValidation>
    <dataValidation sqref="E1068" showDropDown="0" showInputMessage="0" showErrorMessage="1" allowBlank="1" type="list" errorStyle="stop">
      <formula1>INDIRECT(IF('CONFIGURAÇÃO'!$B$1065="Condição","'DADOS_MELHORIAS'!$BU$2:$BU$15","'DADOS_MELHORIAS'!$BP$2:$BP$84"))</formula1>
    </dataValidation>
    <dataValidation sqref="E1069" showDropDown="0" showInputMessage="0" showErrorMessage="1" allowBlank="1" type="list" errorStyle="stop">
      <formula1>'DADOS_MELHORIAS'!$BM$2:$BM$21</formula1>
    </dataValidation>
    <dataValidation sqref="E1070" showDropDown="0" showInputMessage="0" showErrorMessage="1" allowBlank="1" type="list" errorStyle="stop">
      <formula1>'DADOS_MELHORIAS'!$BN$2:$BN$4</formula1>
    </dataValidation>
    <dataValidation sqref="E1071" showDropDown="0" showInputMessage="0" showErrorMessage="1" allowBlank="1" type="list" errorStyle="stop">
      <formula1>'DADOS_MELHORIAS'!$BO$2:$BO$3</formula1>
    </dataValidation>
    <dataValidation sqref="M1068" showDropDown="0" showInputMessage="0" showErrorMessage="1" allowBlank="1" type="list" errorStyle="stop">
      <formula1>INDIRECT(IF('CONFIGURAÇÃO'!$J$1065="Condição","'DADOS_MELHORIAS'!$BU$2:$BU$15","'DADOS_MELHORIAS'!$BP$2:$BP$84"))</formula1>
    </dataValidation>
    <dataValidation sqref="M1069" showDropDown="0" showInputMessage="0" showErrorMessage="1" allowBlank="1" type="list" errorStyle="stop">
      <formula1>'DADOS_MELHORIAS'!$BM$2:$BM$21</formula1>
    </dataValidation>
    <dataValidation sqref="M1070" showDropDown="0" showInputMessage="0" showErrorMessage="1" allowBlank="1" type="list" errorStyle="stop">
      <formula1>'DADOS_MELHORIAS'!$BN$2:$BN$4</formula1>
    </dataValidation>
    <dataValidation sqref="M1071" showDropDown="0" showInputMessage="0" showErrorMessage="1" allowBlank="1" type="list" errorStyle="stop">
      <formula1>'DADOS_MELHORIAS'!$BO$2:$BO$3</formula1>
    </dataValidation>
    <dataValidation sqref="E1094" showDropDown="0" showInputMessage="0" showErrorMessage="1" allowBlank="1" type="list" errorStyle="stop">
      <formula1>INDIRECT(IF('CONFIGURAÇÃO'!$B$1091="Condição","'DADOS_MELHORIAS'!$BU$2:$BU$15","'DADOS_MELHORIAS'!$BP$2:$BP$84"))</formula1>
    </dataValidation>
    <dataValidation sqref="E1095" showDropDown="0" showInputMessage="0" showErrorMessage="1" allowBlank="1" type="list" errorStyle="stop">
      <formula1>'DADOS_MELHORIAS'!$BM$2:$BM$21</formula1>
    </dataValidation>
    <dataValidation sqref="E1096" showDropDown="0" showInputMessage="0" showErrorMessage="1" allowBlank="1" type="list" errorStyle="stop">
      <formula1>'DADOS_MELHORIAS'!$BN$2:$BN$4</formula1>
    </dataValidation>
    <dataValidation sqref="E1097" showDropDown="0" showInputMessage="0" showErrorMessage="1" allowBlank="1" type="list" errorStyle="stop">
      <formula1>'DADOS_MELHORIAS'!$BO$2:$BO$3</formula1>
    </dataValidation>
    <dataValidation sqref="M1094" showDropDown="0" showInputMessage="0" showErrorMessage="1" allowBlank="1" type="list" errorStyle="stop">
      <formula1>INDIRECT(IF('CONFIGURAÇÃO'!$J$1091="Condição","'DADOS_MELHORIAS'!$BU$2:$BU$15","'DADOS_MELHORIAS'!$BP$2:$BP$84"))</formula1>
    </dataValidation>
    <dataValidation sqref="M1095" showDropDown="0" showInputMessage="0" showErrorMessage="1" allowBlank="1" type="list" errorStyle="stop">
      <formula1>'DADOS_MELHORIAS'!$BM$2:$BM$21</formula1>
    </dataValidation>
    <dataValidation sqref="M1096" showDropDown="0" showInputMessage="0" showErrorMessage="1" allowBlank="1" type="list" errorStyle="stop">
      <formula1>'DADOS_MELHORIAS'!$BN$2:$BN$4</formula1>
    </dataValidation>
    <dataValidation sqref="M1097" showDropDown="0" showInputMessage="0" showErrorMessage="1" allowBlank="1" type="list" errorStyle="stop">
      <formula1>'DADOS_MELHORIAS'!$BO$2:$BO$3</formula1>
    </dataValidation>
    <dataValidation sqref="E1120" showDropDown="0" showInputMessage="0" showErrorMessage="1" allowBlank="1" type="list" errorStyle="stop">
      <formula1>INDIRECT(IF('CONFIGURAÇÃO'!$B$1117="Condição","'DADOS_MELHORIAS'!$BU$2:$BU$15","'DADOS_MELHORIAS'!$BP$2:$BP$84"))</formula1>
    </dataValidation>
    <dataValidation sqref="E1121" showDropDown="0" showInputMessage="0" showErrorMessage="1" allowBlank="1" type="list" errorStyle="stop">
      <formula1>'DADOS_MELHORIAS'!$BM$2:$BM$21</formula1>
    </dataValidation>
    <dataValidation sqref="E1122" showDropDown="0" showInputMessage="0" showErrorMessage="1" allowBlank="1" type="list" errorStyle="stop">
      <formula1>'DADOS_MELHORIAS'!$BN$2:$BN$4</formula1>
    </dataValidation>
    <dataValidation sqref="E1123" showDropDown="0" showInputMessage="0" showErrorMessage="1" allowBlank="1" type="list" errorStyle="stop">
      <formula1>'DADOS_MELHORIAS'!$BO$2:$BO$3</formula1>
    </dataValidation>
    <dataValidation sqref="M1120" showDropDown="0" showInputMessage="0" showErrorMessage="1" allowBlank="1" type="list" errorStyle="stop">
      <formula1>INDIRECT(IF('CONFIGURAÇÃO'!$J$1117="Condição","'DADOS_MELHORIAS'!$BU$2:$BU$15","'DADOS_MELHORIAS'!$BP$2:$BP$84"))</formula1>
    </dataValidation>
    <dataValidation sqref="M1121" showDropDown="0" showInputMessage="0" showErrorMessage="1" allowBlank="1" type="list" errorStyle="stop">
      <formula1>'DADOS_MELHORIAS'!$BM$2:$BM$21</formula1>
    </dataValidation>
    <dataValidation sqref="M1122" showDropDown="0" showInputMessage="0" showErrorMessage="1" allowBlank="1" type="list" errorStyle="stop">
      <formula1>'DADOS_MELHORIAS'!$BN$2:$BN$4</formula1>
    </dataValidation>
    <dataValidation sqref="M1123" showDropDown="0" showInputMessage="0" showErrorMessage="1" allowBlank="1" type="list" errorStyle="stop">
      <formula1>'DADOS_MELHORIAS'!$BO$2:$BO$3</formula1>
    </dataValidation>
    <dataValidation sqref="E1146" showDropDown="0" showInputMessage="0" showErrorMessage="1" allowBlank="1" type="list" errorStyle="stop">
      <formula1>INDIRECT(IF('CONFIGURAÇÃO'!$B$1143="Condição","'DADOS_MELHORIAS'!$BU$2:$BU$15","'DADOS_MELHORIAS'!$BP$2:$BP$84"))</formula1>
    </dataValidation>
    <dataValidation sqref="E1147" showDropDown="0" showInputMessage="0" showErrorMessage="1" allowBlank="1" type="list" errorStyle="stop">
      <formula1>'DADOS_MELHORIAS'!$BM$2:$BM$21</formula1>
    </dataValidation>
    <dataValidation sqref="E1148" showDropDown="0" showInputMessage="0" showErrorMessage="1" allowBlank="1" type="list" errorStyle="stop">
      <formula1>'DADOS_MELHORIAS'!$BN$2:$BN$4</formula1>
    </dataValidation>
    <dataValidation sqref="E1149" showDropDown="0" showInputMessage="0" showErrorMessage="1" allowBlank="1" type="list" errorStyle="stop">
      <formula1>'DADOS_MELHORIAS'!$BO$2:$BO$3</formula1>
    </dataValidation>
    <dataValidation sqref="M1146" showDropDown="0" showInputMessage="0" showErrorMessage="1" allowBlank="1" type="list" errorStyle="stop">
      <formula1>INDIRECT(IF('CONFIGURAÇÃO'!$J$1143="Condição","'DADOS_MELHORIAS'!$BU$2:$BU$15","'DADOS_MELHORIAS'!$BP$2:$BP$84"))</formula1>
    </dataValidation>
    <dataValidation sqref="M1147" showDropDown="0" showInputMessage="0" showErrorMessage="1" allowBlank="1" type="list" errorStyle="stop">
      <formula1>'DADOS_MELHORIAS'!$BM$2:$BM$21</formula1>
    </dataValidation>
    <dataValidation sqref="M1148" showDropDown="0" showInputMessage="0" showErrorMessage="1" allowBlank="1" type="list" errorStyle="stop">
      <formula1>'DADOS_MELHORIAS'!$BN$2:$BN$4</formula1>
    </dataValidation>
    <dataValidation sqref="M1149" showDropDown="0" showInputMessage="0" showErrorMessage="1" allowBlank="1" type="list" errorStyle="stop">
      <formula1>'DADOS_MELHORIAS'!$BO$2:$BO$3</formula1>
    </dataValidation>
    <dataValidation sqref="E1172" showDropDown="0" showInputMessage="0" showErrorMessage="1" allowBlank="1" type="list" errorStyle="stop">
      <formula1>INDIRECT(IF('CONFIGURAÇÃO'!$B$1169="Condição","'DADOS_MELHORIAS'!$BU$2:$BU$15","'DADOS_MELHORIAS'!$BP$2:$BP$84"))</formula1>
    </dataValidation>
    <dataValidation sqref="E1173" showDropDown="0" showInputMessage="0" showErrorMessage="1" allowBlank="1" type="list" errorStyle="stop">
      <formula1>'DADOS_MELHORIAS'!$BM$2:$BM$21</formula1>
    </dataValidation>
    <dataValidation sqref="E1174" showDropDown="0" showInputMessage="0" showErrorMessage="1" allowBlank="1" type="list" errorStyle="stop">
      <formula1>'DADOS_MELHORIAS'!$BN$2:$BN$4</formula1>
    </dataValidation>
    <dataValidation sqref="E1175" showDropDown="0" showInputMessage="0" showErrorMessage="1" allowBlank="1" type="list" errorStyle="stop">
      <formula1>'DADOS_MELHORIAS'!$BO$2:$BO$3</formula1>
    </dataValidation>
    <dataValidation sqref="M1172" showDropDown="0" showInputMessage="0" showErrorMessage="1" allowBlank="1" type="list" errorStyle="stop">
      <formula1>INDIRECT(IF('CONFIGURAÇÃO'!$J$1169="Condição","'DADOS_MELHORIAS'!$BU$2:$BU$15","'DADOS_MELHORIAS'!$BP$2:$BP$84"))</formula1>
    </dataValidation>
    <dataValidation sqref="M1173" showDropDown="0" showInputMessage="0" showErrorMessage="1" allowBlank="1" type="list" errorStyle="stop">
      <formula1>'DADOS_MELHORIAS'!$BM$2:$BM$21</formula1>
    </dataValidation>
    <dataValidation sqref="M1174" showDropDown="0" showInputMessage="0" showErrorMessage="1" allowBlank="1" type="list" errorStyle="stop">
      <formula1>'DADOS_MELHORIAS'!$BN$2:$BN$4</formula1>
    </dataValidation>
    <dataValidation sqref="M1175" showDropDown="0" showInputMessage="0" showErrorMessage="1" allowBlank="1" type="list" errorStyle="stop">
      <formula1>'DADOS_MELHORIAS'!$BO$2:$BO$3</formula1>
    </dataValidation>
    <dataValidation sqref="E1198" showDropDown="0" showInputMessage="0" showErrorMessage="1" allowBlank="1" type="list" errorStyle="stop">
      <formula1>INDIRECT(IF('CONFIGURAÇÃO'!$B$1195="Condição","'DADOS_MELHORIAS'!$BU$2:$BU$15","'DADOS_MELHORIAS'!$BP$2:$BP$84"))</formula1>
    </dataValidation>
    <dataValidation sqref="E1199" showDropDown="0" showInputMessage="0" showErrorMessage="1" allowBlank="1" type="list" errorStyle="stop">
      <formula1>'DADOS_MELHORIAS'!$BM$2:$BM$21</formula1>
    </dataValidation>
    <dataValidation sqref="E1200" showDropDown="0" showInputMessage="0" showErrorMessage="1" allowBlank="1" type="list" errorStyle="stop">
      <formula1>'DADOS_MELHORIAS'!$BN$2:$BN$4</formula1>
    </dataValidation>
    <dataValidation sqref="E1201" showDropDown="0" showInputMessage="0" showErrorMessage="1" allowBlank="1" type="list" errorStyle="stop">
      <formula1>'DADOS_MELHORIAS'!$BO$2:$BO$3</formula1>
    </dataValidation>
    <dataValidation sqref="M1198" showDropDown="0" showInputMessage="0" showErrorMessage="1" allowBlank="1" type="list" errorStyle="stop">
      <formula1>INDIRECT(IF('CONFIGURAÇÃO'!$J$1195="Condição","'DADOS_MELHORIAS'!$BU$2:$BU$15","'DADOS_MELHORIAS'!$BP$2:$BP$84"))</formula1>
    </dataValidation>
    <dataValidation sqref="M1199" showDropDown="0" showInputMessage="0" showErrorMessage="1" allowBlank="1" type="list" errorStyle="stop">
      <formula1>'DADOS_MELHORIAS'!$BM$2:$BM$21</formula1>
    </dataValidation>
    <dataValidation sqref="M1200" showDropDown="0" showInputMessage="0" showErrorMessage="1" allowBlank="1" type="list" errorStyle="stop">
      <formula1>'DADOS_MELHORIAS'!$BN$2:$BN$4</formula1>
    </dataValidation>
    <dataValidation sqref="M1201" showDropDown="0" showInputMessage="0" showErrorMessage="1" allowBlank="1" type="list" errorStyle="stop">
      <formula1>'DADOS_MELHORIAS'!$BO$2:$BO$3</formula1>
    </dataValidation>
    <dataValidation sqref="E1224" showDropDown="0" showInputMessage="0" showErrorMessage="1" allowBlank="1" type="list" errorStyle="stop">
      <formula1>INDIRECT(IF('CONFIGURAÇÃO'!$B$1221="Condição","'DADOS_MELHORIAS'!$BU$2:$BU$15","'DADOS_MELHORIAS'!$BP$2:$BP$84"))</formula1>
    </dataValidation>
    <dataValidation sqref="E1225" showDropDown="0" showInputMessage="0" showErrorMessage="1" allowBlank="1" type="list" errorStyle="stop">
      <formula1>'DADOS_MELHORIAS'!$BM$2:$BM$21</formula1>
    </dataValidation>
    <dataValidation sqref="E1226" showDropDown="0" showInputMessage="0" showErrorMessage="1" allowBlank="1" type="list" errorStyle="stop">
      <formula1>'DADOS_MELHORIAS'!$BN$2:$BN$4</formula1>
    </dataValidation>
    <dataValidation sqref="E1227" showDropDown="0" showInputMessage="0" showErrorMessage="1" allowBlank="1" type="list" errorStyle="stop">
      <formula1>'DADOS_MELHORIAS'!$BO$2:$BO$3</formula1>
    </dataValidation>
    <dataValidation sqref="M1224" showDropDown="0" showInputMessage="0" showErrorMessage="1" allowBlank="1" type="list" errorStyle="stop">
      <formula1>INDIRECT(IF('CONFIGURAÇÃO'!$J$1221="Condição","'DADOS_MELHORIAS'!$BU$2:$BU$15","'DADOS_MELHORIAS'!$BP$2:$BP$84"))</formula1>
    </dataValidation>
    <dataValidation sqref="M1225" showDropDown="0" showInputMessage="0" showErrorMessage="1" allowBlank="1" type="list" errorStyle="stop">
      <formula1>'DADOS_MELHORIAS'!$BM$2:$BM$21</formula1>
    </dataValidation>
    <dataValidation sqref="M1226" showDropDown="0" showInputMessage="0" showErrorMessage="1" allowBlank="1" type="list" errorStyle="stop">
      <formula1>'DADOS_MELHORIAS'!$BN$2:$BN$4</formula1>
    </dataValidation>
    <dataValidation sqref="M1227" showDropDown="0" showInputMessage="0" showErrorMessage="1" allowBlank="1" type="list" errorStyle="stop">
      <formula1>'DADOS_MELHORIAS'!$BO$2:$BO$3</formula1>
    </dataValidation>
    <dataValidation sqref="E1250" showDropDown="0" showInputMessage="0" showErrorMessage="1" allowBlank="1" type="list" errorStyle="stop">
      <formula1>INDIRECT(IF('CONFIGURAÇÃO'!$B$1247="Condição","'DADOS_MELHORIAS'!$BU$2:$BU$15","'DADOS_MELHORIAS'!$BP$2:$BP$84"))</formula1>
    </dataValidation>
    <dataValidation sqref="E1251" showDropDown="0" showInputMessage="0" showErrorMessage="1" allowBlank="1" type="list" errorStyle="stop">
      <formula1>'DADOS_MELHORIAS'!$BM$2:$BM$21</formula1>
    </dataValidation>
    <dataValidation sqref="E1252" showDropDown="0" showInputMessage="0" showErrorMessage="1" allowBlank="1" type="list" errorStyle="stop">
      <formula1>'DADOS_MELHORIAS'!$BN$2:$BN$4</formula1>
    </dataValidation>
    <dataValidation sqref="E1253" showDropDown="0" showInputMessage="0" showErrorMessage="1" allowBlank="1" type="list" errorStyle="stop">
      <formula1>'DADOS_MELHORIAS'!$BO$2:$BO$3</formula1>
    </dataValidation>
    <dataValidation sqref="M1250" showDropDown="0" showInputMessage="0" showErrorMessage="1" allowBlank="1" type="list" errorStyle="stop">
      <formula1>INDIRECT(IF('CONFIGURAÇÃO'!$J$1247="Condição","'DADOS_MELHORIAS'!$BU$2:$BU$15","'DADOS_MELHORIAS'!$BP$2:$BP$84"))</formula1>
    </dataValidation>
    <dataValidation sqref="M1251" showDropDown="0" showInputMessage="0" showErrorMessage="1" allowBlank="1" type="list" errorStyle="stop">
      <formula1>'DADOS_MELHORIAS'!$BM$2:$BM$21</formula1>
    </dataValidation>
    <dataValidation sqref="M1252" showDropDown="0" showInputMessage="0" showErrorMessage="1" allowBlank="1" type="list" errorStyle="stop">
      <formula1>'DADOS_MELHORIAS'!$BN$2:$BN$4</formula1>
    </dataValidation>
    <dataValidation sqref="M1253" showDropDown="0" showInputMessage="0" showErrorMessage="1" allowBlank="1" type="list" errorStyle="stop">
      <formula1>'DADOS_MELHORIAS'!$BO$2:$BO$3</formula1>
    </dataValidation>
    <dataValidation sqref="E1276" showDropDown="0" showInputMessage="0" showErrorMessage="1" allowBlank="1" type="list" errorStyle="stop">
      <formula1>INDIRECT(IF('CONFIGURAÇÃO'!$B$1273="Condição","'DADOS_MELHORIAS'!$BU$2:$BU$15","'DADOS_MELHORIAS'!$BP$2:$BP$84"))</formula1>
    </dataValidation>
    <dataValidation sqref="E1277" showDropDown="0" showInputMessage="0" showErrorMessage="1" allowBlank="1" type="list" errorStyle="stop">
      <formula1>'DADOS_MELHORIAS'!$BM$2:$BM$21</formula1>
    </dataValidation>
    <dataValidation sqref="E1278" showDropDown="0" showInputMessage="0" showErrorMessage="1" allowBlank="1" type="list" errorStyle="stop">
      <formula1>'DADOS_MELHORIAS'!$BN$2:$BN$4</formula1>
    </dataValidation>
    <dataValidation sqref="E1279" showDropDown="0" showInputMessage="0" showErrorMessage="1" allowBlank="1" type="list" errorStyle="stop">
      <formula1>'DADOS_MELHORIAS'!$BO$2:$BO$3</formula1>
    </dataValidation>
    <dataValidation sqref="M1276" showDropDown="0" showInputMessage="0" showErrorMessage="1" allowBlank="1" type="list" errorStyle="stop">
      <formula1>INDIRECT(IF('CONFIGURAÇÃO'!$J$1273="Condição","'DADOS_MELHORIAS'!$BU$2:$BU$15","'DADOS_MELHORIAS'!$BP$2:$BP$84"))</formula1>
    </dataValidation>
    <dataValidation sqref="M1277" showDropDown="0" showInputMessage="0" showErrorMessage="1" allowBlank="1" type="list" errorStyle="stop">
      <formula1>'DADOS_MELHORIAS'!$BM$2:$BM$21</formula1>
    </dataValidation>
    <dataValidation sqref="M1278" showDropDown="0" showInputMessage="0" showErrorMessage="1" allowBlank="1" type="list" errorStyle="stop">
      <formula1>'DADOS_MELHORIAS'!$BN$2:$BN$4</formula1>
    </dataValidation>
    <dataValidation sqref="M1279" showDropDown="0" showInputMessage="0" showErrorMessage="1" allowBlank="1" type="list" errorStyle="stop">
      <formula1>'DADOS_MELHORIAS'!$BO$2:$BO$3</formula1>
    </dataValidation>
    <dataValidation sqref="E1302" showDropDown="0" showInputMessage="0" showErrorMessage="1" allowBlank="1" type="list" errorStyle="stop">
      <formula1>INDIRECT(IF('CONFIGURAÇÃO'!$B$1299="Condição","'DADOS_MELHORIAS'!$BU$2:$BU$15","'DADOS_MELHORIAS'!$BP$2:$BP$84"))</formula1>
    </dataValidation>
    <dataValidation sqref="E1303" showDropDown="0" showInputMessage="0" showErrorMessage="1" allowBlank="1" type="list" errorStyle="stop">
      <formula1>'DADOS_MELHORIAS'!$BM$2:$BM$21</formula1>
    </dataValidation>
    <dataValidation sqref="E1304" showDropDown="0" showInputMessage="0" showErrorMessage="1" allowBlank="1" type="list" errorStyle="stop">
      <formula1>'DADOS_MELHORIAS'!$BN$2:$BN$4</formula1>
    </dataValidation>
    <dataValidation sqref="E1305" showDropDown="0" showInputMessage="0" showErrorMessage="1" allowBlank="1" type="list" errorStyle="stop">
      <formula1>'DADOS_MELHORIAS'!$BO$2:$BO$3</formula1>
    </dataValidation>
    <dataValidation sqref="M1302" showDropDown="0" showInputMessage="0" showErrorMessage="1" allowBlank="1" type="list" errorStyle="stop">
      <formula1>INDIRECT(IF('CONFIGURAÇÃO'!$J$1299="Condição","'DADOS_MELHORIAS'!$BU$2:$BU$15","'DADOS_MELHORIAS'!$BP$2:$BP$84"))</formula1>
    </dataValidation>
    <dataValidation sqref="M1303" showDropDown="0" showInputMessage="0" showErrorMessage="1" allowBlank="1" type="list" errorStyle="stop">
      <formula1>'DADOS_MELHORIAS'!$BM$2:$BM$21</formula1>
    </dataValidation>
    <dataValidation sqref="M1304" showDropDown="0" showInputMessage="0" showErrorMessage="1" allowBlank="1" type="list" errorStyle="stop">
      <formula1>'DADOS_MELHORIAS'!$BN$2:$BN$4</formula1>
    </dataValidation>
    <dataValidation sqref="M1305" showDropDown="0" showInputMessage="0" showErrorMessage="1" allowBlank="1" type="list" errorStyle="stop">
      <formula1>'DADOS_MELHORIAS'!$BO$2:$BO$3</formula1>
    </dataValidation>
    <dataValidation sqref="E1328" showDropDown="0" showInputMessage="0" showErrorMessage="1" allowBlank="1" type="list" errorStyle="stop">
      <formula1>INDIRECT(IF('CONFIGURAÇÃO'!$B$1325="Condição","'DADOS_MELHORIAS'!$BU$2:$BU$15","'DADOS_MELHORIAS'!$BP$2:$BP$84"))</formula1>
    </dataValidation>
    <dataValidation sqref="E1329" showDropDown="0" showInputMessage="0" showErrorMessage="1" allowBlank="1" type="list" errorStyle="stop">
      <formula1>'DADOS_MELHORIAS'!$BM$2:$BM$21</formula1>
    </dataValidation>
    <dataValidation sqref="E1330" showDropDown="0" showInputMessage="0" showErrorMessage="1" allowBlank="1" type="list" errorStyle="stop">
      <formula1>'DADOS_MELHORIAS'!$BN$2:$BN$4</formula1>
    </dataValidation>
    <dataValidation sqref="E1331" showDropDown="0" showInputMessage="0" showErrorMessage="1" allowBlank="1" type="list" errorStyle="stop">
      <formula1>'DADOS_MELHORIAS'!$BO$2:$BO$3</formula1>
    </dataValidation>
    <dataValidation sqref="M1328" showDropDown="0" showInputMessage="0" showErrorMessage="1" allowBlank="1" type="list" errorStyle="stop">
      <formula1>INDIRECT(IF('CONFIGURAÇÃO'!$J$1325="Condição","'DADOS_MELHORIAS'!$BU$2:$BU$15","'DADOS_MELHORIAS'!$BP$2:$BP$84"))</formula1>
    </dataValidation>
    <dataValidation sqref="M1329" showDropDown="0" showInputMessage="0" showErrorMessage="1" allowBlank="1" type="list" errorStyle="stop">
      <formula1>'DADOS_MELHORIAS'!$BM$2:$BM$21</formula1>
    </dataValidation>
    <dataValidation sqref="M1330" showDropDown="0" showInputMessage="0" showErrorMessage="1" allowBlank="1" type="list" errorStyle="stop">
      <formula1>'DADOS_MELHORIAS'!$BN$2:$BN$4</formula1>
    </dataValidation>
    <dataValidation sqref="M1331" showDropDown="0" showInputMessage="0" showErrorMessage="1" allowBlank="1" type="list" errorStyle="stop">
      <formula1>'DADOS_MELHORIAS'!$BO$2:$BO$3</formula1>
    </dataValidation>
    <dataValidation sqref="E1354" showDropDown="0" showInputMessage="0" showErrorMessage="1" allowBlank="1" type="list" errorStyle="stop">
      <formula1>INDIRECT(IF('CONFIGURAÇÃO'!$B$1351="Condição","'DADOS_MELHORIAS'!$BU$2:$BU$15","'DADOS_MELHORIAS'!$BP$2:$BP$84"))</formula1>
    </dataValidation>
    <dataValidation sqref="E1355" showDropDown="0" showInputMessage="0" showErrorMessage="1" allowBlank="1" type="list" errorStyle="stop">
      <formula1>'DADOS_MELHORIAS'!$BM$2:$BM$21</formula1>
    </dataValidation>
    <dataValidation sqref="E1356" showDropDown="0" showInputMessage="0" showErrorMessage="1" allowBlank="1" type="list" errorStyle="stop">
      <formula1>'DADOS_MELHORIAS'!$BN$2:$BN$4</formula1>
    </dataValidation>
    <dataValidation sqref="E1357" showDropDown="0" showInputMessage="0" showErrorMessage="1" allowBlank="1" type="list" errorStyle="stop">
      <formula1>'DADOS_MELHORIAS'!$BO$2:$BO$3</formula1>
    </dataValidation>
    <dataValidation sqref="M1354" showDropDown="0" showInputMessage="0" showErrorMessage="1" allowBlank="1" type="list" errorStyle="stop">
      <formula1>INDIRECT(IF('CONFIGURAÇÃO'!$J$1351="Condição","'DADOS_MELHORIAS'!$BU$2:$BU$15","'DADOS_MELHORIAS'!$BP$2:$BP$84"))</formula1>
    </dataValidation>
    <dataValidation sqref="M1355" showDropDown="0" showInputMessage="0" showErrorMessage="1" allowBlank="1" type="list" errorStyle="stop">
      <formula1>'DADOS_MELHORIAS'!$BM$2:$BM$21</formula1>
    </dataValidation>
    <dataValidation sqref="M1356" showDropDown="0" showInputMessage="0" showErrorMessage="1" allowBlank="1" type="list" errorStyle="stop">
      <formula1>'DADOS_MELHORIAS'!$BN$2:$BN$4</formula1>
    </dataValidation>
    <dataValidation sqref="M1357" showDropDown="0" showInputMessage="0" showErrorMessage="1" allowBlank="1" type="list" errorStyle="stop">
      <formula1>'DADOS_MELHORIAS'!$BO$2:$BO$3</formula1>
    </dataValidation>
    <dataValidation sqref="E1380" showDropDown="0" showInputMessage="0" showErrorMessage="1" allowBlank="1" type="list" errorStyle="stop">
      <formula1>INDIRECT(IF('CONFIGURAÇÃO'!$B$1377="Condição","'DADOS_MELHORIAS'!$BU$2:$BU$15","'DADOS_MELHORIAS'!$BP$2:$BP$84"))</formula1>
    </dataValidation>
    <dataValidation sqref="E1381" showDropDown="0" showInputMessage="0" showErrorMessage="1" allowBlank="1" type="list" errorStyle="stop">
      <formula1>'DADOS_MELHORIAS'!$BM$2:$BM$21</formula1>
    </dataValidation>
    <dataValidation sqref="E1382" showDropDown="0" showInputMessage="0" showErrorMessage="1" allowBlank="1" type="list" errorStyle="stop">
      <formula1>'DADOS_MELHORIAS'!$BN$2:$BN$4</formula1>
    </dataValidation>
    <dataValidation sqref="E1383" showDropDown="0" showInputMessage="0" showErrorMessage="1" allowBlank="1" type="list" errorStyle="stop">
      <formula1>'DADOS_MELHORIAS'!$BO$2:$BO$3</formula1>
    </dataValidation>
    <dataValidation sqref="M1380" showDropDown="0" showInputMessage="0" showErrorMessage="1" allowBlank="1" type="list" errorStyle="stop">
      <formula1>INDIRECT(IF('CONFIGURAÇÃO'!$J$1377="Condição","'DADOS_MELHORIAS'!$BU$2:$BU$15","'DADOS_MELHORIAS'!$BP$2:$BP$84"))</formula1>
    </dataValidation>
    <dataValidation sqref="M1381" showDropDown="0" showInputMessage="0" showErrorMessage="1" allowBlank="1" type="list" errorStyle="stop">
      <formula1>'DADOS_MELHORIAS'!$BM$2:$BM$21</formula1>
    </dataValidation>
    <dataValidation sqref="M1382" showDropDown="0" showInputMessage="0" showErrorMessage="1" allowBlank="1" type="list" errorStyle="stop">
      <formula1>'DADOS_MELHORIAS'!$BN$2:$BN$4</formula1>
    </dataValidation>
    <dataValidation sqref="M1383" showDropDown="0" showInputMessage="0" showErrorMessage="1" allowBlank="1" type="list" errorStyle="stop">
      <formula1>'DADOS_MELHORIAS'!$BO$2:$BO$3</formula1>
    </dataValidation>
    <dataValidation sqref="E1409" showDropDown="0" showInputMessage="0" showErrorMessage="1" allowBlank="1" type="list" errorStyle="stop">
      <formula1>'DADOS_RESTRICOES'!$V$2:$V$25</formula1>
    </dataValidation>
    <dataValidation sqref="E1410" showDropDown="0" showInputMessage="0" showErrorMessage="1" allowBlank="1" type="list" errorStyle="stop">
      <formula1>'DADOS_RESTRICOES'!$T$2:$T$3</formula1>
    </dataValidation>
    <dataValidation sqref="E1411" showDropDown="0" showInputMessage="0" showErrorMessage="1" allowBlank="1" type="list" errorStyle="stop">
      <formula1>'DADOS_RESTRICOES'!$U$2:$U$3</formula1>
    </dataValidation>
    <dataValidation sqref="M1409" showDropDown="0" showInputMessage="0" showErrorMessage="1" allowBlank="1" type="list" errorStyle="stop">
      <formula1>'DADOS_RESTRICOES'!$V$2:$V$25</formula1>
    </dataValidation>
    <dataValidation sqref="M1410" showDropDown="0" showInputMessage="0" showErrorMessage="1" allowBlank="1" type="list" errorStyle="stop">
      <formula1>'DADOS_RESTRICOES'!$T$2:$T$3</formula1>
    </dataValidation>
    <dataValidation sqref="M1411" showDropDown="0" showInputMessage="0" showErrorMessage="1" allowBlank="1" type="list" errorStyle="stop">
      <formula1>'DADOS_RESTRICOES'!$U$2:$U$3</formula1>
    </dataValidation>
    <dataValidation sqref="E1431" showDropDown="0" showInputMessage="0" showErrorMessage="1" allowBlank="1" type="list" errorStyle="stop">
      <formula1>'DADOS_RESTRICOES'!$V$2:$V$25</formula1>
    </dataValidation>
    <dataValidation sqref="E1432" showDropDown="0" showInputMessage="0" showErrorMessage="1" allowBlank="1" type="list" errorStyle="stop">
      <formula1>'DADOS_RESTRICOES'!$T$2:$T$3</formula1>
    </dataValidation>
    <dataValidation sqref="E1433" showDropDown="0" showInputMessage="0" showErrorMessage="1" allowBlank="1" type="list" errorStyle="stop">
      <formula1>'DADOS_RESTRICOES'!$U$2:$U$3</formula1>
    </dataValidation>
    <dataValidation sqref="M1431" showDropDown="0" showInputMessage="0" showErrorMessage="1" allowBlank="1" type="list" errorStyle="stop">
      <formula1>'DADOS_RESTRICOES'!$V$2:$V$25</formula1>
    </dataValidation>
    <dataValidation sqref="M1432" showDropDown="0" showInputMessage="0" showErrorMessage="1" allowBlank="1" type="list" errorStyle="stop">
      <formula1>'DADOS_RESTRICOES'!$T$2:$T$3</formula1>
    </dataValidation>
    <dataValidation sqref="M1433" showDropDown="0" showInputMessage="0" showErrorMessage="1" allowBlank="1" type="list" errorStyle="stop">
      <formula1>'DADOS_RESTRICOES'!$U$2:$U$3</formula1>
    </dataValidation>
    <dataValidation sqref="E1453" showDropDown="0" showInputMessage="0" showErrorMessage="1" allowBlank="1" type="list" errorStyle="stop">
      <formula1>'DADOS_RESTRICOES'!$V$2:$V$25</formula1>
    </dataValidation>
    <dataValidation sqref="E1454" showDropDown="0" showInputMessage="0" showErrorMessage="1" allowBlank="1" type="list" errorStyle="stop">
      <formula1>'DADOS_RESTRICOES'!$T$2:$T$3</formula1>
    </dataValidation>
    <dataValidation sqref="E1455" showDropDown="0" showInputMessage="0" showErrorMessage="1" allowBlank="1" type="list" errorStyle="stop">
      <formula1>'DADOS_RESTRICOES'!$U$2:$U$3</formula1>
    </dataValidation>
    <dataValidation sqref="M1453" showDropDown="0" showInputMessage="0" showErrorMessage="1" allowBlank="1" type="list" errorStyle="stop">
      <formula1>'DADOS_RESTRICOES'!$V$2:$V$25</formula1>
    </dataValidation>
    <dataValidation sqref="M1454" showDropDown="0" showInputMessage="0" showErrorMessage="1" allowBlank="1" type="list" errorStyle="stop">
      <formula1>'DADOS_RESTRICOES'!$T$2:$T$3</formula1>
    </dataValidation>
    <dataValidation sqref="M1455" showDropDown="0" showInputMessage="0" showErrorMessage="1" allowBlank="1" type="list" errorStyle="stop">
      <formula1>'DADOS_RESTRICOES'!$U$2:$U$3</formula1>
    </dataValidation>
    <dataValidation sqref="E1475" showDropDown="0" showInputMessage="0" showErrorMessage="1" allowBlank="1" type="list" errorStyle="stop">
      <formula1>'DADOS_RESTRICOES'!$V$2:$V$25</formula1>
    </dataValidation>
    <dataValidation sqref="E1476" showDropDown="0" showInputMessage="0" showErrorMessage="1" allowBlank="1" type="list" errorStyle="stop">
      <formula1>'DADOS_RESTRICOES'!$T$2:$T$3</formula1>
    </dataValidation>
    <dataValidation sqref="E1477" showDropDown="0" showInputMessage="0" showErrorMessage="1" allowBlank="1" type="list" errorStyle="stop">
      <formula1>'DADOS_RESTRICOES'!$U$2:$U$3</formula1>
    </dataValidation>
    <dataValidation sqref="M1475" showDropDown="0" showInputMessage="0" showErrorMessage="1" allowBlank="1" type="list" errorStyle="stop">
      <formula1>'DADOS_RESTRICOES'!$V$2:$V$25</formula1>
    </dataValidation>
    <dataValidation sqref="M1476" showDropDown="0" showInputMessage="0" showErrorMessage="1" allowBlank="1" type="list" errorStyle="stop">
      <formula1>'DADOS_RESTRICOES'!$T$2:$T$3</formula1>
    </dataValidation>
    <dataValidation sqref="M1477" showDropDown="0" showInputMessage="0" showErrorMessage="1" allowBlank="1" type="list" errorStyle="stop">
      <formula1>'DADOS_RESTRICOES'!$U$2:$U$3</formula1>
    </dataValidation>
    <dataValidation sqref="E1497" showDropDown="0" showInputMessage="0" showErrorMessage="1" allowBlank="1" type="list" errorStyle="stop">
      <formula1>'DADOS_RESTRICOES'!$V$2:$V$25</formula1>
    </dataValidation>
    <dataValidation sqref="E1498" showDropDown="0" showInputMessage="0" showErrorMessage="1" allowBlank="1" type="list" errorStyle="stop">
      <formula1>'DADOS_RESTRICOES'!$T$2:$T$3</formula1>
    </dataValidation>
    <dataValidation sqref="E1499" showDropDown="0" showInputMessage="0" showErrorMessage="1" allowBlank="1" type="list" errorStyle="stop">
      <formula1>'DADOS_RESTRICOES'!$U$2:$U$3</formula1>
    </dataValidation>
    <dataValidation sqref="M1497" showDropDown="0" showInputMessage="0" showErrorMessage="1" allowBlank="1" type="list" errorStyle="stop">
      <formula1>'DADOS_RESTRICOES'!$V$2:$V$25</formula1>
    </dataValidation>
    <dataValidation sqref="M1498" showDropDown="0" showInputMessage="0" showErrorMessage="1" allowBlank="1" type="list" errorStyle="stop">
      <formula1>'DADOS_RESTRICOES'!$T$2:$T$3</formula1>
    </dataValidation>
    <dataValidation sqref="M1499" showDropDown="0" showInputMessage="0" showErrorMessage="1" allowBlank="1" type="list" errorStyle="stop">
      <formula1>'DADOS_RESTRICOES'!$U$2:$U$3</formula1>
    </dataValidation>
    <dataValidation sqref="E1519" showDropDown="0" showInputMessage="0" showErrorMessage="1" allowBlank="1" type="list" errorStyle="stop">
      <formula1>'DADOS_RESTRICOES'!$V$2:$V$25</formula1>
    </dataValidation>
    <dataValidation sqref="E1520" showDropDown="0" showInputMessage="0" showErrorMessage="1" allowBlank="1" type="list" errorStyle="stop">
      <formula1>'DADOS_RESTRICOES'!$T$2:$T$3</formula1>
    </dataValidation>
    <dataValidation sqref="E1521" showDropDown="0" showInputMessage="0" showErrorMessage="1" allowBlank="1" type="list" errorStyle="stop">
      <formula1>'DADOS_RESTRICOES'!$U$2:$U$3</formula1>
    </dataValidation>
    <dataValidation sqref="M1519" showDropDown="0" showInputMessage="0" showErrorMessage="1" allowBlank="1" type="list" errorStyle="stop">
      <formula1>'DADOS_RESTRICOES'!$V$2:$V$25</formula1>
    </dataValidation>
    <dataValidation sqref="M1520" showDropDown="0" showInputMessage="0" showErrorMessage="1" allowBlank="1" type="list" errorStyle="stop">
      <formula1>'DADOS_RESTRICOES'!$T$2:$T$3</formula1>
    </dataValidation>
    <dataValidation sqref="M1521" showDropDown="0" showInputMessage="0" showErrorMessage="1" allowBlank="1" type="list" errorStyle="stop">
      <formula1>'DADOS_RESTRICOES'!$U$2:$U$3</formula1>
    </dataValidation>
    <dataValidation sqref="E1541" showDropDown="0" showInputMessage="0" showErrorMessage="1" allowBlank="1" type="list" errorStyle="stop">
      <formula1>'DADOS_RESTRICOES'!$V$2:$V$25</formula1>
    </dataValidation>
    <dataValidation sqref="E1542" showDropDown="0" showInputMessage="0" showErrorMessage="1" allowBlank="1" type="list" errorStyle="stop">
      <formula1>'DADOS_RESTRICOES'!$T$2:$T$3</formula1>
    </dataValidation>
    <dataValidation sqref="E1543" showDropDown="0" showInputMessage="0" showErrorMessage="1" allowBlank="1" type="list" errorStyle="stop">
      <formula1>'DADOS_RESTRICOES'!$U$2:$U$3</formula1>
    </dataValidation>
    <dataValidation sqref="M1541" showDropDown="0" showInputMessage="0" showErrorMessage="1" allowBlank="1" type="list" errorStyle="stop">
      <formula1>'DADOS_RESTRICOES'!$V$2:$V$25</formula1>
    </dataValidation>
    <dataValidation sqref="M1542" showDropDown="0" showInputMessage="0" showErrorMessage="1" allowBlank="1" type="list" errorStyle="stop">
      <formula1>'DADOS_RESTRICOES'!$T$2:$T$3</formula1>
    </dataValidation>
    <dataValidation sqref="M1543" showDropDown="0" showInputMessage="0" showErrorMessage="1" allowBlank="1" type="list" errorStyle="stop">
      <formula1>'DADOS_RESTRICOES'!$U$2:$U$3</formula1>
    </dataValidation>
    <dataValidation sqref="E1563" showDropDown="0" showInputMessage="0" showErrorMessage="1" allowBlank="1" type="list" errorStyle="stop">
      <formula1>'DADOS_RESTRICOES'!$V$2:$V$25</formula1>
    </dataValidation>
    <dataValidation sqref="E1564" showDropDown="0" showInputMessage="0" showErrorMessage="1" allowBlank="1" type="list" errorStyle="stop">
      <formula1>'DADOS_RESTRICOES'!$T$2:$T$3</formula1>
    </dataValidation>
    <dataValidation sqref="E1565" showDropDown="0" showInputMessage="0" showErrorMessage="1" allowBlank="1" type="list" errorStyle="stop">
      <formula1>'DADOS_RESTRICOES'!$U$2:$U$3</formula1>
    </dataValidation>
    <dataValidation sqref="M1563" showDropDown="0" showInputMessage="0" showErrorMessage="1" allowBlank="1" type="list" errorStyle="stop">
      <formula1>'DADOS_RESTRICOES'!$V$2:$V$25</formula1>
    </dataValidation>
    <dataValidation sqref="M1564" showDropDown="0" showInputMessage="0" showErrorMessage="1" allowBlank="1" type="list" errorStyle="stop">
      <formula1>'DADOS_RESTRICOES'!$T$2:$T$3</formula1>
    </dataValidation>
    <dataValidation sqref="M1565" showDropDown="0" showInputMessage="0" showErrorMessage="1" allowBlank="1" type="list" errorStyle="stop">
      <formula1>'DADOS_RESTRICOES'!$U$2:$U$3</formula1>
    </dataValidation>
    <dataValidation sqref="E1585" showDropDown="0" showInputMessage="0" showErrorMessage="1" allowBlank="1" type="list" errorStyle="stop">
      <formula1>'DADOS_RESTRICOES'!$V$2:$V$25</formula1>
    </dataValidation>
    <dataValidation sqref="E1586" showDropDown="0" showInputMessage="0" showErrorMessage="1" allowBlank="1" type="list" errorStyle="stop">
      <formula1>'DADOS_RESTRICOES'!$T$2:$T$3</formula1>
    </dataValidation>
    <dataValidation sqref="E1587" showDropDown="0" showInputMessage="0" showErrorMessage="1" allowBlank="1" type="list" errorStyle="stop">
      <formula1>'DADOS_RESTRICOES'!$U$2:$U$3</formula1>
    </dataValidation>
    <dataValidation sqref="M1585" showDropDown="0" showInputMessage="0" showErrorMessage="1" allowBlank="1" type="list" errorStyle="stop">
      <formula1>'DADOS_RESTRICOES'!$V$2:$V$25</formula1>
    </dataValidation>
    <dataValidation sqref="M1586" showDropDown="0" showInputMessage="0" showErrorMessage="1" allowBlank="1" type="list" errorStyle="stop">
      <formula1>'DADOS_RESTRICOES'!$T$2:$T$3</formula1>
    </dataValidation>
    <dataValidation sqref="M1587" showDropDown="0" showInputMessage="0" showErrorMessage="1" allowBlank="1" type="list" errorStyle="stop">
      <formula1>'DADOS_RESTRICOES'!$U$2:$U$3</formula1>
    </dataValidation>
    <dataValidation sqref="E1607" showDropDown="0" showInputMessage="0" showErrorMessage="1" allowBlank="1" type="list" errorStyle="stop">
      <formula1>'DADOS_RESTRICOES'!$V$2:$V$25</formula1>
    </dataValidation>
    <dataValidation sqref="E1608" showDropDown="0" showInputMessage="0" showErrorMessage="1" allowBlank="1" type="list" errorStyle="stop">
      <formula1>'DADOS_RESTRICOES'!$T$2:$T$3</formula1>
    </dataValidation>
    <dataValidation sqref="E1609" showDropDown="0" showInputMessage="0" showErrorMessage="1" allowBlank="1" type="list" errorStyle="stop">
      <formula1>'DADOS_RESTRICOES'!$U$2:$U$3</formula1>
    </dataValidation>
    <dataValidation sqref="M1607" showDropDown="0" showInputMessage="0" showErrorMessage="1" allowBlank="1" type="list" errorStyle="stop">
      <formula1>'DADOS_RESTRICOES'!$V$2:$V$25</formula1>
    </dataValidation>
    <dataValidation sqref="M1608" showDropDown="0" showInputMessage="0" showErrorMessage="1" allowBlank="1" type="list" errorStyle="stop">
      <formula1>'DADOS_RESTRICOES'!$T$2:$T$3</formula1>
    </dataValidation>
    <dataValidation sqref="M1609" showDropDown="0" showInputMessage="0" showErrorMessage="1" allowBlank="1" type="list" errorStyle="stop">
      <formula1>'DADOS_RESTRICOES'!$U$2:$U$3</formula1>
    </dataValidation>
    <dataValidation sqref="E1629" showDropDown="0" showInputMessage="0" showErrorMessage="1" allowBlank="1" type="list" errorStyle="stop">
      <formula1>'DADOS_RESTRICOES'!$V$2:$V$25</formula1>
    </dataValidation>
    <dataValidation sqref="E1630" showDropDown="0" showInputMessage="0" showErrorMessage="1" allowBlank="1" type="list" errorStyle="stop">
      <formula1>'DADOS_RESTRICOES'!$T$2:$T$3</formula1>
    </dataValidation>
    <dataValidation sqref="E1631" showDropDown="0" showInputMessage="0" showErrorMessage="1" allowBlank="1" type="list" errorStyle="stop">
      <formula1>'DADOS_RESTRICOES'!$U$2:$U$3</formula1>
    </dataValidation>
    <dataValidation sqref="M1629" showDropDown="0" showInputMessage="0" showErrorMessage="1" allowBlank="1" type="list" errorStyle="stop">
      <formula1>'DADOS_RESTRICOES'!$V$2:$V$25</formula1>
    </dataValidation>
    <dataValidation sqref="M1630" showDropDown="0" showInputMessage="0" showErrorMessage="1" allowBlank="1" type="list" errorStyle="stop">
      <formula1>'DADOS_RESTRICOES'!$T$2:$T$3</formula1>
    </dataValidation>
    <dataValidation sqref="M1631" showDropDown="0" showInputMessage="0" showErrorMessage="1" allowBlank="1" type="list" errorStyle="stop">
      <formula1>'DADOS_RESTRICOES'!$U$2:$U$3</formula1>
    </dataValidation>
    <dataValidation sqref="E1651" showDropDown="0" showInputMessage="0" showErrorMessage="1" allowBlank="1" type="list" errorStyle="stop">
      <formula1>'DADOS_RESTRICOES'!$V$2:$V$25</formula1>
    </dataValidation>
    <dataValidation sqref="E1652" showDropDown="0" showInputMessage="0" showErrorMessage="1" allowBlank="1" type="list" errorStyle="stop">
      <formula1>'DADOS_RESTRICOES'!$T$2:$T$3</formula1>
    </dataValidation>
    <dataValidation sqref="E1653" showDropDown="0" showInputMessage="0" showErrorMessage="1" allowBlank="1" type="list" errorStyle="stop">
      <formula1>'DADOS_RESTRICOES'!$U$2:$U$3</formula1>
    </dataValidation>
    <dataValidation sqref="M1651" showDropDown="0" showInputMessage="0" showErrorMessage="1" allowBlank="1" type="list" errorStyle="stop">
      <formula1>'DADOS_RESTRICOES'!$V$2:$V$25</formula1>
    </dataValidation>
    <dataValidation sqref="M1652" showDropDown="0" showInputMessage="0" showErrorMessage="1" allowBlank="1" type="list" errorStyle="stop">
      <formula1>'DADOS_RESTRICOES'!$T$2:$T$3</formula1>
    </dataValidation>
    <dataValidation sqref="M1653" showDropDown="0" showInputMessage="0" showErrorMessage="1" allowBlank="1" type="list" errorStyle="stop">
      <formula1>'DADOS_RESTRICOES'!$U$2:$U$3</formula1>
    </dataValidation>
    <dataValidation sqref="E1673" showDropDown="0" showInputMessage="0" showErrorMessage="1" allowBlank="1" type="list" errorStyle="stop">
      <formula1>'DADOS_RESTRICOES'!$V$2:$V$25</formula1>
    </dataValidation>
    <dataValidation sqref="E1674" showDropDown="0" showInputMessage="0" showErrorMessage="1" allowBlank="1" type="list" errorStyle="stop">
      <formula1>'DADOS_RESTRICOES'!$T$2:$T$3</formula1>
    </dataValidation>
    <dataValidation sqref="E1675" showDropDown="0" showInputMessage="0" showErrorMessage="1" allowBlank="1" type="list" errorStyle="stop">
      <formula1>'DADOS_RESTRICOES'!$U$2:$U$3</formula1>
    </dataValidation>
    <dataValidation sqref="M1673" showDropDown="0" showInputMessage="0" showErrorMessage="1" allowBlank="1" type="list" errorStyle="stop">
      <formula1>'DADOS_RESTRICOES'!$V$2:$V$25</formula1>
    </dataValidation>
    <dataValidation sqref="M1674" showDropDown="0" showInputMessage="0" showErrorMessage="1" allowBlank="1" type="list" errorStyle="stop">
      <formula1>'DADOS_RESTRICOES'!$T$2:$T$3</formula1>
    </dataValidation>
    <dataValidation sqref="M1675" showDropDown="0" showInputMessage="0" showErrorMessage="1" allowBlank="1" type="list" errorStyle="stop">
      <formula1>'DADOS_RESTRICOES'!$U$2:$U$3</formula1>
    </dataValidation>
    <dataValidation sqref="E1695" showDropDown="0" showInputMessage="0" showErrorMessage="1" allowBlank="1" type="list" errorStyle="stop">
      <formula1>'DADOS_RESTRICOES'!$V$2:$V$25</formula1>
    </dataValidation>
    <dataValidation sqref="E1696" showDropDown="0" showInputMessage="0" showErrorMessage="1" allowBlank="1" type="list" errorStyle="stop">
      <formula1>'DADOS_RESTRICOES'!$T$2:$T$3</formula1>
    </dataValidation>
    <dataValidation sqref="E1697" showDropDown="0" showInputMessage="0" showErrorMessage="1" allowBlank="1" type="list" errorStyle="stop">
      <formula1>'DADOS_RESTRICOES'!$U$2:$U$3</formula1>
    </dataValidation>
    <dataValidation sqref="M1695" showDropDown="0" showInputMessage="0" showErrorMessage="1" allowBlank="1" type="list" errorStyle="stop">
      <formula1>'DADOS_RESTRICOES'!$V$2:$V$25</formula1>
    </dataValidation>
    <dataValidation sqref="M1696" showDropDown="0" showInputMessage="0" showErrorMessage="1" allowBlank="1" type="list" errorStyle="stop">
      <formula1>'DADOS_RESTRICOES'!$T$2:$T$3</formula1>
    </dataValidation>
    <dataValidation sqref="M1697" showDropDown="0" showInputMessage="0" showErrorMessage="1" allowBlank="1" type="list" errorStyle="stop">
      <formula1>'DADOS_RESTRICOES'!$U$2:$U$3</formula1>
    </dataValidation>
    <dataValidation sqref="E1717" showDropDown="0" showInputMessage="0" showErrorMessage="1" allowBlank="1" type="list" errorStyle="stop">
      <formula1>'DADOS_RESTRICOES'!$V$2:$V$25</formula1>
    </dataValidation>
    <dataValidation sqref="E1718" showDropDown="0" showInputMessage="0" showErrorMessage="1" allowBlank="1" type="list" errorStyle="stop">
      <formula1>'DADOS_RESTRICOES'!$T$2:$T$3</formula1>
    </dataValidation>
    <dataValidation sqref="E1719" showDropDown="0" showInputMessage="0" showErrorMessage="1" allowBlank="1" type="list" errorStyle="stop">
      <formula1>'DADOS_RESTRICOES'!$U$2:$U$3</formula1>
    </dataValidation>
    <dataValidation sqref="M1717" showDropDown="0" showInputMessage="0" showErrorMessage="1" allowBlank="1" type="list" errorStyle="stop">
      <formula1>'DADOS_RESTRICOES'!$V$2:$V$25</formula1>
    </dataValidation>
    <dataValidation sqref="M1718" showDropDown="0" showInputMessage="0" showErrorMessage="1" allowBlank="1" type="list" errorStyle="stop">
      <formula1>'DADOS_RESTRICOES'!$T$2:$T$3</formula1>
    </dataValidation>
    <dataValidation sqref="M1719" showDropDown="0" showInputMessage="0" showErrorMessage="1" allowBlank="1" type="list" errorStyle="stop">
      <formula1>'DADOS_RESTRICOES'!$U$2:$U$3</formula1>
    </dataValidation>
    <dataValidation sqref="B1013" showDropDown="0" showInputMessage="0" showErrorMessage="1" allowBlank="1" type="list" errorStyle="stop">
      <formula1>'DADOS_MELHORIAS'!$BT$2:$BT$3</formula1>
    </dataValidation>
    <dataValidation sqref="J1013" showDropDown="0" showInputMessage="0" showErrorMessage="1" allowBlank="1" type="list" errorStyle="stop">
      <formula1>'DADOS_MELHORIAS'!$BT$2:$BT$3</formula1>
    </dataValidation>
    <dataValidation sqref="B1039" showDropDown="0" showInputMessage="0" showErrorMessage="1" allowBlank="1" type="list" errorStyle="stop">
      <formula1>'DADOS_MELHORIAS'!$BT$2:$BT$3</formula1>
    </dataValidation>
    <dataValidation sqref="J1039" showDropDown="0" showInputMessage="0" showErrorMessage="1" allowBlank="1" type="list" errorStyle="stop">
      <formula1>'DADOS_MELHORIAS'!$BT$2:$BT$3</formula1>
    </dataValidation>
    <dataValidation sqref="B1065" showDropDown="0" showInputMessage="0" showErrorMessage="1" allowBlank="1" type="list" errorStyle="stop">
      <formula1>'DADOS_MELHORIAS'!$BT$2:$BT$3</formula1>
    </dataValidation>
    <dataValidation sqref="J1065" showDropDown="0" showInputMessage="0" showErrorMessage="1" allowBlank="1" type="list" errorStyle="stop">
      <formula1>'DADOS_MELHORIAS'!$BT$2:$BT$3</formula1>
    </dataValidation>
    <dataValidation sqref="B1091" showDropDown="0" showInputMessage="0" showErrorMessage="1" allowBlank="1" type="list" errorStyle="stop">
      <formula1>'DADOS_MELHORIAS'!$BT$2:$BT$3</formula1>
    </dataValidation>
    <dataValidation sqref="J1091" showDropDown="0" showInputMessage="0" showErrorMessage="1" allowBlank="1" type="list" errorStyle="stop">
      <formula1>'DADOS_MELHORIAS'!$BT$2:$BT$3</formula1>
    </dataValidation>
    <dataValidation sqref="B1117" showDropDown="0" showInputMessage="0" showErrorMessage="1" allowBlank="1" type="list" errorStyle="stop">
      <formula1>'DADOS_MELHORIAS'!$BT$2:$BT$3</formula1>
    </dataValidation>
    <dataValidation sqref="J1117" showDropDown="0" showInputMessage="0" showErrorMessage="1" allowBlank="1" type="list" errorStyle="stop">
      <formula1>'DADOS_MELHORIAS'!$BT$2:$BT$3</formula1>
    </dataValidation>
    <dataValidation sqref="B1143" showDropDown="0" showInputMessage="0" showErrorMessage="1" allowBlank="1" type="list" errorStyle="stop">
      <formula1>'DADOS_MELHORIAS'!$BT$2:$BT$3</formula1>
    </dataValidation>
    <dataValidation sqref="J1143" showDropDown="0" showInputMessage="0" showErrorMessage="1" allowBlank="1" type="list" errorStyle="stop">
      <formula1>'DADOS_MELHORIAS'!$BT$2:$BT$3</formula1>
    </dataValidation>
    <dataValidation sqref="B1169" showDropDown="0" showInputMessage="0" showErrorMessage="1" allowBlank="1" type="list" errorStyle="stop">
      <formula1>'DADOS_MELHORIAS'!$BT$2:$BT$3</formula1>
    </dataValidation>
    <dataValidation sqref="J1169" showDropDown="0" showInputMessage="0" showErrorMessage="1" allowBlank="1" type="list" errorStyle="stop">
      <formula1>'DADOS_MELHORIAS'!$BT$2:$BT$3</formula1>
    </dataValidation>
    <dataValidation sqref="B1195" showDropDown="0" showInputMessage="0" showErrorMessage="1" allowBlank="1" type="list" errorStyle="stop">
      <formula1>'DADOS_MELHORIAS'!$BT$2:$BT$3</formula1>
    </dataValidation>
    <dataValidation sqref="J1195" showDropDown="0" showInputMessage="0" showErrorMessage="1" allowBlank="1" type="list" errorStyle="stop">
      <formula1>'DADOS_MELHORIAS'!$BT$2:$BT$3</formula1>
    </dataValidation>
    <dataValidation sqref="B1221" showDropDown="0" showInputMessage="0" showErrorMessage="1" allowBlank="1" type="list" errorStyle="stop">
      <formula1>'DADOS_MELHORIAS'!$BT$2:$BT$3</formula1>
    </dataValidation>
    <dataValidation sqref="J1221" showDropDown="0" showInputMessage="0" showErrorMessage="1" allowBlank="1" type="list" errorStyle="stop">
      <formula1>'DADOS_MELHORIAS'!$BT$2:$BT$3</formula1>
    </dataValidation>
    <dataValidation sqref="B1247" showDropDown="0" showInputMessage="0" showErrorMessage="1" allowBlank="1" type="list" errorStyle="stop">
      <formula1>'DADOS_MELHORIAS'!$BT$2:$BT$3</formula1>
    </dataValidation>
    <dataValidation sqref="J1247" showDropDown="0" showInputMessage="0" showErrorMessage="1" allowBlank="1" type="list" errorStyle="stop">
      <formula1>'DADOS_MELHORIAS'!$BT$2:$BT$3</formula1>
    </dataValidation>
    <dataValidation sqref="B1273" showDropDown="0" showInputMessage="0" showErrorMessage="1" allowBlank="1" type="list" errorStyle="stop">
      <formula1>'DADOS_MELHORIAS'!$BT$2:$BT$3</formula1>
    </dataValidation>
    <dataValidation sqref="J1273" showDropDown="0" showInputMessage="0" showErrorMessage="1" allowBlank="1" type="list" errorStyle="stop">
      <formula1>'DADOS_MELHORIAS'!$BT$2:$BT$3</formula1>
    </dataValidation>
    <dataValidation sqref="B1299" showDropDown="0" showInputMessage="0" showErrorMessage="1" allowBlank="1" type="list" errorStyle="stop">
      <formula1>'DADOS_MELHORIAS'!$BT$2:$BT$3</formula1>
    </dataValidation>
    <dataValidation sqref="J1299" showDropDown="0" showInputMessage="0" showErrorMessage="1" allowBlank="1" type="list" errorStyle="stop">
      <formula1>'DADOS_MELHORIAS'!$BT$2:$BT$3</formula1>
    </dataValidation>
    <dataValidation sqref="B1325" showDropDown="0" showInputMessage="0" showErrorMessage="1" allowBlank="1" type="list" errorStyle="stop">
      <formula1>'DADOS_MELHORIAS'!$BT$2:$BT$3</formula1>
    </dataValidation>
    <dataValidation sqref="J1325" showDropDown="0" showInputMessage="0" showErrorMessage="1" allowBlank="1" type="list" errorStyle="stop">
      <formula1>'DADOS_MELHORIAS'!$BT$2:$BT$3</formula1>
    </dataValidation>
    <dataValidation sqref="B1351" showDropDown="0" showInputMessage="0" showErrorMessage="1" allowBlank="1" type="list" errorStyle="stop">
      <formula1>'DADOS_MELHORIAS'!$BT$2:$BT$3</formula1>
    </dataValidation>
    <dataValidation sqref="J1351" showDropDown="0" showInputMessage="0" showErrorMessage="1" allowBlank="1" type="list" errorStyle="stop">
      <formula1>'DADOS_MELHORIAS'!$BT$2:$BT$3</formula1>
    </dataValidation>
    <dataValidation sqref="B1377" showDropDown="0" showInputMessage="0" showErrorMessage="1" allowBlank="1" type="list" errorStyle="stop">
      <formula1>'DADOS_MELHORIAS'!$BT$2:$BT$3</formula1>
    </dataValidation>
    <dataValidation sqref="J1377" showDropDown="0" showInputMessage="0" showErrorMessage="1" allowBlank="1" type="list" errorStyle="stop">
      <formula1>'DADOS_MELHORIAS'!$BT$2:$BT$3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IF(ISBLANK('CONFIGURAÇÃO'!$B$11),1,IF(NOT(ISLOGICAL('CONFIGURAÇÃO'!$B$11)),0,IF(NOT('CONFIGURAÇÃO'!$B$11),1,IF(AND(COUNTIFS($A$2:$A$89,'CONFIGURAÇÃO'!$C$11)=1,OR('CONFIGURAÇÃO'!$D$11="somar",'CONFIGURAÇÃO'!$D$11="trocar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IF(ISBLANK('CONFIGURAÇÃO'!$B$12),1,IF(NOT(ISLOGICAL('CONFIGURAÇÃO'!$B$12)),0,IF(NOT('CONFIGURAÇÃO'!$B$12),1,IF(AND(COUNTIFS($A$2:$A$89,'CONFIGURAÇÃO'!$C$12)=1,OR('CONFIGURAÇÃO'!$D$12="somar",'CONFIGURAÇÃO'!$D$12="trocar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IF(ISBLANK('CONFIGURAÇÃO'!$B$13),1,IF(NOT(ISLOGICAL('CONFIGURAÇÃO'!$B$13)),0,IF(NOT('CONFIGURAÇÃO'!$B$13),1,IF(AND(COUNTIFS($A$2:$A$89,'CONFIGURAÇÃO'!$C$13)=1,OR('CONFIGURAÇÃO'!$D$13="somar",'CONFIGURAÇÃO'!$D$13="trocar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IF(ISBLANK('CONFIGURAÇÃO'!$B$14),1,IF(NOT(ISLOGICAL('CONFIGURAÇÃO'!$B$14)),0,IF(NOT('CONFIGURAÇÃO'!$B$14),1,IF(AND(COUNTIFS($A$2:$A$89,'CONFIGURAÇÃO'!$C$14)=1,OR('CONFIGURAÇÃO'!$D$14="somar",'CONFIGURAÇÃO'!$D$14="trocar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IF(ISBLANK('CONFIGURAÇÃO'!$B$15),1,IF(NOT(ISLOGICAL('CONFIGURAÇÃO'!$B$15)),0,IF(NOT('CONFIGURAÇÃO'!$B$15),1,IF(AND(COUNTIFS($A$2:$A$89,'CONFIGURAÇÃO'!$C$15)=1,OR('CONFIGURAÇÃO'!$D$15="somar",'CONFIGURAÇÃO'!$D$15="trocar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IF(ISBLANK('CONFIGURAÇÃO'!$B$16),1,IF(NOT(ISLOGICAL('CONFIGURAÇÃO'!$B$16)),0,IF(NOT('CONFIGURAÇÃO'!$B$16),1,IF(AND(COUNTIFS($A$2:$A$89,'CONFIGURAÇÃO'!$C$16)=1,OR('CONFIGURAÇÃO'!$D$16="somar",'CONFIGURAÇÃO'!$D$16="trocar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IF(ISBLANK('CONFIGURAÇÃO'!$B$17),1,IF(NOT(ISLOGICAL('CONFIGURAÇÃO'!$B$17)),0,IF(NOT('CONFIGURAÇÃO'!$B$17),1,IF(AND(COUNTIFS($A$2:$A$89,'CONFIGURAÇÃO'!$C$17)=1,OR('CONFIGURAÇÃO'!$D$17="somar",'CONFIGURAÇÃO'!$D$17="trocar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IF(ISBLANK('CONFIGURAÇÃO'!$B$18),1,IF(NOT(ISLOGICAL('CONFIGURAÇÃO'!$B$18)),0,IF(NOT('CONFIGURAÇÃO'!$B$18),1,IF(AND(COUNTIFS($A$2:$A$89,'CONFIGURAÇÃO'!$C$18)=1,OR('CONFIGURAÇÃO'!$D$18="somar",'CONFIGURAÇÃO'!$D$18="trocar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IF(ISBLANK('CONFIGURAÇÃO'!$B$19),1,IF(NOT(ISLOGICAL('CONFIGURAÇÃO'!$B$19)),0,IF(NOT('CONFIGURAÇÃO'!$B$19),1,IF(AND(COUNTIFS($A$2:$A$89,'CONFIGURAÇÃO'!$C$19)=1,OR('CONFIGURAÇÃO'!$D$19="somar",'CONFIGURAÇÃO'!$D$19="trocar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'DADOS_PROGRESSAO'!$K$9</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IF(ISBLANK('CONFIGURAÇÃO'!$B$20),1,IF(NOT(ISLOGICAL('CONFIGURAÇÃO'!$B$20)),0,IF(NOT('CONFIGURAÇÃO'!$B$20),1,IF(AND(COUNTIFS($A$2:$A$89,'CONFIGURAÇÃO'!$C$20)=1,OR('CONFIGURAÇÃO'!$D$20="somar",'CONFIGURAÇÃO'!$D$20="trocar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IF(ISBLANK('CONFIGURAÇÃO'!$B$21),1,IF(NOT(ISLOGICAL('CONFIGURAÇÃO'!$B$21)),0,IF(NOT('CONFIGURAÇÃO'!$B$21),1,IF(AND(COUNTIFS($A$2:$A$89,'CONFIGURAÇÃO'!$C$21)=1,OR('CONFIGURAÇÃO'!$D$21="somar",'CONFIGURAÇÃO'!$D$21="trocar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IF(ISBLANK('CONFIGURAÇÃO'!$B$22),1,IF(NOT(ISLOGICAL('CONFIGURAÇÃO'!$B$22)),0,IF(NOT('CONFIGURAÇÃO'!$B$22),1,IF(AND(COUNTIFS($A$2:$A$89,'CONFIGURAÇÃO'!$C$22)=1,OR('CONFIGURAÇÃO'!$D$22="somar",'CONFIGURAÇÃO'!$D$22="trocar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IF(ISBLANK('CONFIGURAÇÃO'!$B$23),1,IF(NOT(ISLOGICAL('CONFIGURAÇÃO'!$B$23)),0,IF(NOT('CONFIGURAÇÃO'!$B$23),1,IF(AND(COUNTIFS($A$2:$A$89,'CONFIGURAÇÃO'!$C$23)=1,OR('CONFIGURAÇÃO'!$D$23="somar",'CONFIGURAÇÃO'!$D$23="trocar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IF(ISBLANK('CONFIGURAÇÃO'!$B$24),1,IF(NOT(ISLOGICAL('CONFIGURAÇÃO'!$B$24)),0,IF(NOT('CONFIGURAÇÃO'!$B$24),1,IF(AND(COUNTIFS($A$2:$A$89,'CONFIGURAÇÃO'!$C$24)=1,OR('CONFIGURAÇÃO'!$D$24="somar",'CONFIGURAÇÃO'!$D$24="trocar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IF(ISBLANK('CONFIGURAÇÃO'!$B$25),1,IF(NOT(ISLOGICAL('CONFIGURAÇÃO'!$B$25)),0,IF(NOT('CONFIGURAÇÃO'!$B$25),1,IF(AND(COUNTIFS($A$2:$A$89,'CONFIGURAÇÃO'!$C$25)=1,OR('CONFIGURAÇÃO'!$D$25="somar",'CONFIGURAÇÃO'!$D$25="trocar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IF(ISBLANK('CONFIGURAÇÃO'!$B$26),1,IF(NOT(ISLOGICAL('CONFIGURAÇÃO'!$B$26)),0,IF(NOT('CONFIGURAÇÃO'!$B$26),1,IF(AND(COUNTIFS($A$2:$A$89,'CONFIGURAÇÃO'!$C$26)=1,OR('CONFIGURAÇÃO'!$D$26="somar",'CONFIGURAÇÃO'!$D$26="trocar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IF(ISBLANK('CONFIGURAÇÃO'!$B$27),1,IF(NOT(ISLOGICAL('CONFIGURAÇÃO'!$B$27)),0,IF(NOT('CONFIGURAÇÃO'!$B$27),1,IF(AND(COUNTIFS($A$2:$A$89,'CONFIGURAÇÃO'!$C$27)=1,OR('CONFIGURAÇÃO'!$D$27="somar",'CONFIGURAÇÃO'!$D$27="trocar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IF(ISBLANK('CONFIGURAÇÃO'!$B$28),1,IF(NOT(ISLOGICAL('CONFIGURAÇÃO'!$B$28)),0,IF(NOT('CONFIGURAÇÃO'!$B$28),1,IF(AND(COUNTIFS($A$2:$A$89,'CONFIGURAÇÃO'!$C$28)=1,OR('CONFIGURAÇÃO'!$D$28="somar",'CONFIGURAÇÃO'!$D$28="trocar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IF(ISBLANK('CONFIGURAÇÃO'!$B$29),1,IF(NOT(ISLOGICAL('CONFIGURAÇÃO'!$B$29)),0,IF(NOT('CONFIGURAÇÃO'!$B$29),1,IF(AND(COUNTIFS($A$2:$A$89,'CONFIGURAÇÃO'!$C$29)=1,OR('CONFIGURAÇÃO'!$D$29="somar",'CONFIGURAÇÃO'!$D$29="trocar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IF(ISBLANK('CONFIGURAÇÃO'!$B$30),1,IF(NOT(ISLOGICAL('CONFIGURAÇÃO'!$B$30)),0,IF(NOT('CONFIGURAÇÃO'!$B$30),1,IF(AND(COUNTIFS($A$2:$A$89,'CONFIGURAÇÃO'!$C$30)=1,OR('CONFIGURAÇÃO'!$D$30="somar",'CONFIGURAÇÃO'!$D$30="trocar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IF(ISBLANK('CONFIGURAÇÃO'!$B$31),1,IF(NOT(ISLOGICAL('CONFIGURAÇÃO'!$B$31)),0,IF(NOT('CONFIGURAÇÃO'!$B$31),1,IF(AND(COUNTIFS($A$2:$A$89,'CONFIGURAÇÃO'!$C$31)=1,OR('CONFIGURAÇÃO'!$D$31="somar",'CONFIGURAÇÃO'!$D$31="trocar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IF(ISBLANK('CONFIGURAÇÃO'!$B$32),1,IF(NOT(ISLOGICAL('CONFIGURAÇÃO'!$B$32)),0,IF(NOT('CONFIGURAÇÃO'!$B$32),1,IF(AND(COUNTIFS($A$2:$A$89,'CONFIGURAÇÃO'!$C$32)=1,OR('CONFIGURAÇÃO'!$D$32="somar",'CONFIGURAÇÃO'!$D$32="trocar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IF(ISBLANK('CONFIGURAÇÃO'!$B$33),1,IF(NOT(ISLOGICAL('CONFIGURAÇÃO'!$B$33)),0,IF(NOT('CONFIGURAÇÃO'!$B$33),1,IF(AND(COUNTIFS($A$2:$A$89,'CONFIGURAÇÃO'!$C$33)=1,OR('CONFIGURAÇÃO'!$D$33="somar",'CONFIGURAÇÃO'!$D$33="trocar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IF(ISBLANK('CONFIGURAÇÃO'!$B$34),1,IF(NOT(ISLOGICAL('CONFIGURAÇÃO'!$B$34)),0,IF(NOT('CONFIGURAÇÃO'!$B$34),1,IF(AND(COUNTIFS($A$2:$A$89,'CONFIGURAÇÃO'!$C$34)=1,OR('CONFIGURAÇÃO'!$D$34="somar",'CONFIGURAÇÃO'!$D$34="trocar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IF(ISBLANK('CONFIGURAÇÃO'!$B$35),1,IF(NOT(ISLOGICAL('CONFIGURAÇÃO'!$B$35)),0,IF(NOT('CONFIGURAÇÃO'!$B$35),1,IF(AND(COUNTIFS($A$2:$A$89,'CONFIGURAÇÃO'!$C$35)=1,OR('CONFIGURAÇÃO'!$D$35="somar",'CONFIGURAÇÃO'!$D$35="trocar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IF(ISBLANK('CONFIGURAÇÃO'!$B$36),1,IF(NOT(ISLOGICAL('CONFIGURAÇÃO'!$B$36)),0,IF(NOT('CONFIGURAÇÃO'!$B$36),1,IF(AND(COUNTIFS($A$2:$A$89,'CONFIGURAÇÃO'!$C$36)=1,OR('CONFIGURAÇÃO'!$D$36="somar",'CONFIGURAÇÃO'!$D$36="trocar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IF(ISBLANK('CONFIGURAÇÃO'!$B$37),1,IF(NOT(ISLOGICAL('CONFIGURAÇÃO'!$B$37)),0,IF(NOT('CONFIGURAÇÃO'!$B$37),1,IF(AND(COUNTIFS($A$2:$A$89,'CONFIGURAÇÃO'!$C$37)=1,OR('CONFIGURAÇÃO'!$D$37="somar",'CONFIGURAÇÃO'!$D$37="trocar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IF(ISBLANK('CONFIGURAÇÃO'!$B$38),1,IF(NOT(ISLOGICAL('CONFIGURAÇÃO'!$B$38)),0,IF(NOT('CONFIGURAÇÃO'!$B$38),1,IF(AND(COUNTIFS($A$2:$A$89,'CONFIGURAÇÃO'!$C$38)=1,OR('CONFIGURAÇÃO'!$D$38="somar",'CONFIGURAÇÃO'!$D$38="trocar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IF(ISBLANK('CONFIGURAÇÃO'!$B$39),1,IF(NOT(ISLOGICAL('CONFIGURAÇÃO'!$B$39)),0,IF(NOT('CONFIGURAÇÃO'!$B$39),1,IF(AND(COUNTIFS($A$2:$A$89,'CONFIGURAÇÃO'!$C$39)=1,OR('CONFIGURAÇÃO'!$D$39="somar",'CONFIGURAÇÃO'!$D$39="trocar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IF(ISBLANK('CONFIGURAÇÃO'!$B$40),1,IF(NOT(ISLOGICAL('CONFIGURAÇÃO'!$B$40)),0,IF(NOT('CONFIGURAÇÃO'!$B$40),1,IF(AND(COUNTIFS($A$2:$A$89,'CONFIGURAÇÃO'!$C$40)=1,OR('CONFIGURAÇÃO'!$D$40="somar",'CONFIGURAÇÃO'!$D$40="trocar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row r="54">
      <c r="A54">
        <f>IF(AND('FICHA'!$F$413&lt;&gt;"",COUNTIF('DADOS_PROGRESSAO'!$AV$2:$AV$11,SUBSTITUTE(SUBSTITUTE(SUBSTITUTE('FICHA'!$F$413,"~","~~"),"*","~*"),"?","~?"))=1,(COUNTIF('FICHA'!$F$413:$F$424,SUBSTITUTE(SUBSTITUTE(SUBSTITUTE('FICHA'!$F$413,"~","~~"),"*","~*"),"?","~?"))+COUNTIF('FICHA'!$Z$413:$Z$423,SUBSTITUTE(SUBSTITUTE(SUBSTITUTE('FICHA'!$F$413,"~","~~"),"*","~*"),"?","~?")))=1),"Perícia · "&amp;'FICHA'!$F$413,"")</f>
        <v/>
      </c>
      <c r="B54">
        <f>SUMIFS('CONFIGURAÇÃO'!$E$11:$E$40,'CONFIGURAÇÃO'!$B$11:$B$40,TRUE,'CONFIGURAÇÃO'!$C$11:$C$40,A54,'CONFIGURAÇÃO'!$D$11:$D$40,"somar")</f>
        <v/>
      </c>
      <c r="C54">
        <f>COUNTIFS('CONFIGURAÇÃO'!$B$11:$B$40,TRUE,'CONFIGURAÇÃO'!$C$11:$C$40,A54,'CONFIGURAÇÃO'!$D$11:$D$40,"trocar por")</f>
        <v/>
      </c>
      <c r="D54">
        <f>SUMIFS('CONFIGURAÇÃO'!$E$11:$E$40,'CONFIGURAÇÃO'!$B$11:$B$40,TRUE,'CONFIGURAÇÃO'!$C$11:$C$40,A54,'CONFIGURAÇÃO'!$D$11:$D$40,"trocar por")</f>
        <v/>
      </c>
      <c r="E54">
        <f>IF(COUNTIFS('CONFIGURAÇÃO'!$B$11:$B$40,"&lt;&gt;FALSE",'CONFIGURAÇÃO'!$C$11:$C$40,A54,$L$2:$L$31,0)&gt;0,"Entrada inválida",IF(C54&gt;1,"Conflito: mais de uma troca",""))</f>
        <v/>
      </c>
      <c r="F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G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$11,SUBSTITUTE(SUBSTITUTE(SUBSTITUTE('FICHA'!$F$414,"~","~~"),"*","~*"),"?","~?"))=1,(COUNTIF('FICHA'!$F$413:$F$424,SUBSTITUTE(SUBSTITUTE(SUBSTITUTE('FICHA'!$F$414,"~","~~"),"*","~*"),"?","~?"))+COUNTIF('FICHA'!$Z$413:$Z$423,SUBSTITUTE(SUBSTITUTE(SUBSTITUTE('FICHA'!$F$414,"~","~~"),"*","~*"),"?","~?")))=1),"Perícia · "&amp;'FICHA'!$F$414,"")</f>
        <v/>
      </c>
      <c r="B55">
        <f>SUMIFS('CONFIGURAÇÃO'!$E$11:$E$40,'CONFIGURAÇÃO'!$B$11:$B$40,TRUE,'CONFIGURAÇÃO'!$C$11:$C$40,A55,'CONFIGURAÇÃO'!$D$11:$D$40,"somar")</f>
        <v/>
      </c>
      <c r="C55">
        <f>COUNTIFS('CONFIGURAÇÃO'!$B$11:$B$40,TRUE,'CONFIGURAÇÃO'!$C$11:$C$40,A55,'CONFIGURAÇÃO'!$D$11:$D$40,"trocar por")</f>
        <v/>
      </c>
      <c r="D55">
        <f>SUMIFS('CONFIGURAÇÃO'!$E$11:$E$40,'CONFIGURAÇÃO'!$B$11:$B$40,TRUE,'CONFIGURAÇÃO'!$C$11:$C$40,A55,'CONFIGURAÇÃO'!$D$11:$D$40,"trocar por")</f>
        <v/>
      </c>
      <c r="E55">
        <f>IF(COUNTIFS('CONFIGURAÇÃO'!$B$11:$B$40,"&lt;&gt;FALSE",'CONFIGURAÇÃO'!$C$11:$C$40,A55,$L$2:$L$31,0)&gt;0,"Entrada inválida",IF(C55&gt;1,"Conflito: mais de uma troca",""))</f>
        <v/>
      </c>
      <c r="F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G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$11,SUBSTITUTE(SUBSTITUTE(SUBSTITUTE('FICHA'!$F$415,"~","~~"),"*","~*"),"?","~?"))=1,(COUNTIF('FICHA'!$F$413:$F$424,SUBSTITUTE(SUBSTITUTE(SUBSTITUTE('FICHA'!$F$415,"~","~~"),"*","~*"),"?","~?"))+COUNTIF('FICHA'!$Z$413:$Z$423,SUBSTITUTE(SUBSTITUTE(SUBSTITUTE('FICHA'!$F$415,"~","~~"),"*","~*"),"?","~?")))=1),"Perícia · "&amp;'FICHA'!$F$415,"")</f>
        <v/>
      </c>
      <c r="B56">
        <f>SUMIFS('CONFIGURAÇÃO'!$E$11:$E$40,'CONFIGURAÇÃO'!$B$11:$B$40,TRUE,'CONFIGURAÇÃO'!$C$11:$C$40,A56,'CONFIGURAÇÃO'!$D$11:$D$40,"somar")</f>
        <v/>
      </c>
      <c r="C56">
        <f>COUNTIFS('CONFIGURAÇÃO'!$B$11:$B$40,TRUE,'CONFIGURAÇÃO'!$C$11:$C$40,A56,'CONFIGURAÇÃO'!$D$11:$D$40,"trocar por")</f>
        <v/>
      </c>
      <c r="D56">
        <f>SUMIFS('CONFIGURAÇÃO'!$E$11:$E$40,'CONFIGURAÇÃO'!$B$11:$B$40,TRUE,'CONFIGURAÇÃO'!$C$11:$C$40,A56,'CONFIGURAÇÃO'!$D$11:$D$40,"trocar por")</f>
        <v/>
      </c>
      <c r="E56">
        <f>IF(COUNTIFS('CONFIGURAÇÃO'!$B$11:$B$40,"&lt;&gt;FALSE",'CONFIGURAÇÃO'!$C$11:$C$40,A56,$L$2:$L$31,0)&gt;0,"Entrada inválida",IF(C56&gt;1,"Conflito: mais de uma troca",""))</f>
        <v/>
      </c>
      <c r="F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G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$11,SUBSTITUTE(SUBSTITUTE(SUBSTITUTE('FICHA'!$F$416,"~","~~"),"*","~*"),"?","~?"))=1,(COUNTIF('FICHA'!$F$413:$F$424,SUBSTITUTE(SUBSTITUTE(SUBSTITUTE('FICHA'!$F$416,"~","~~"),"*","~*"),"?","~?"))+COUNTIF('FICHA'!$Z$413:$Z$423,SUBSTITUTE(SUBSTITUTE(SUBSTITUTE('FICHA'!$F$416,"~","~~"),"*","~*"),"?","~?")))=1),"Perícia · "&amp;'FICHA'!$F$416,"")</f>
        <v/>
      </c>
      <c r="B57">
        <f>SUMIFS('CONFIGURAÇÃO'!$E$11:$E$40,'CONFIGURAÇÃO'!$B$11:$B$40,TRUE,'CONFIGURAÇÃO'!$C$11:$C$40,A57,'CONFIGURAÇÃO'!$D$11:$D$40,"somar")</f>
        <v/>
      </c>
      <c r="C57">
        <f>COUNTIFS('CONFIGURAÇÃO'!$B$11:$B$40,TRUE,'CONFIGURAÇÃO'!$C$11:$C$40,A57,'CONFIGURAÇÃO'!$D$11:$D$40,"trocar por")</f>
        <v/>
      </c>
      <c r="D57">
        <f>SUMIFS('CONFIGURAÇÃO'!$E$11:$E$40,'CONFIGURAÇÃO'!$B$11:$B$40,TRUE,'CONFIGURAÇÃO'!$C$11:$C$40,A57,'CONFIGURAÇÃO'!$D$11:$D$40,"trocar por")</f>
        <v/>
      </c>
      <c r="E57">
        <f>IF(COUNTIFS('CONFIGURAÇÃO'!$B$11:$B$40,"&lt;&gt;FALSE",'CONFIGURAÇÃO'!$C$11:$C$40,A57,$L$2:$L$31,0)&gt;0,"Entrada inválida",IF(C57&gt;1,"Conflito: mais de uma troca",""))</f>
        <v/>
      </c>
      <c r="F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G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$11,SUBSTITUTE(SUBSTITUTE(SUBSTITUTE('FICHA'!$F$417,"~","~~"),"*","~*"),"?","~?"))=1,(COUNTIF('FICHA'!$F$413:$F$424,SUBSTITUTE(SUBSTITUTE(SUBSTITUTE('FICHA'!$F$417,"~","~~"),"*","~*"),"?","~?"))+COUNTIF('FICHA'!$Z$413:$Z$423,SUBSTITUTE(SUBSTITUTE(SUBSTITUTE('FICHA'!$F$417,"~","~~"),"*","~*"),"?","~?")))=1),"Perícia · "&amp;'FICHA'!$F$417,"")</f>
        <v/>
      </c>
      <c r="B58">
        <f>SUMIFS('CONFIGURAÇÃO'!$E$11:$E$40,'CONFIGURAÇÃO'!$B$11:$B$40,TRUE,'CONFIGURAÇÃO'!$C$11:$C$40,A58,'CONFIGURAÇÃO'!$D$11:$D$40,"somar")</f>
        <v/>
      </c>
      <c r="C58">
        <f>COUNTIFS('CONFIGURAÇÃO'!$B$11:$B$40,TRUE,'CONFIGURAÇÃO'!$C$11:$C$40,A58,'CONFIGURAÇÃO'!$D$11:$D$40,"trocar por")</f>
        <v/>
      </c>
      <c r="D58">
        <f>SUMIFS('CONFIGURAÇÃO'!$E$11:$E$40,'CONFIGURAÇÃO'!$B$11:$B$40,TRUE,'CONFIGURAÇÃO'!$C$11:$C$40,A58,'CONFIGURAÇÃO'!$D$11:$D$40,"trocar por")</f>
        <v/>
      </c>
      <c r="E58">
        <f>IF(COUNTIFS('CONFIGURAÇÃO'!$B$11:$B$40,"&lt;&gt;FALSE",'CONFIGURAÇÃO'!$C$11:$C$40,A58,$L$2:$L$31,0)&gt;0,"Entrada inválida",IF(C58&gt;1,"Conflito: mais de uma troca",""))</f>
        <v/>
      </c>
      <c r="F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G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$11,SUBSTITUTE(SUBSTITUTE(SUBSTITUTE('FICHA'!$F$418,"~","~~"),"*","~*"),"?","~?"))=1,(COUNTIF('FICHA'!$F$413:$F$424,SUBSTITUTE(SUBSTITUTE(SUBSTITUTE('FICHA'!$F$418,"~","~~"),"*","~*"),"?","~?"))+COUNTIF('FICHA'!$Z$413:$Z$423,SUBSTITUTE(SUBSTITUTE(SUBSTITUTE('FICHA'!$F$418,"~","~~"),"*","~*"),"?","~?")))=1),"Perícia · "&amp;'FICHA'!$F$418,"")</f>
        <v/>
      </c>
      <c r="B59">
        <f>SUMIFS('CONFIGURAÇÃO'!$E$11:$E$40,'CONFIGURAÇÃO'!$B$11:$B$40,TRUE,'CONFIGURAÇÃO'!$C$11:$C$40,A59,'CONFIGURAÇÃO'!$D$11:$D$40,"somar")</f>
        <v/>
      </c>
      <c r="C59">
        <f>COUNTIFS('CONFIGURAÇÃO'!$B$11:$B$40,TRUE,'CONFIGURAÇÃO'!$C$11:$C$40,A59,'CONFIGURAÇÃO'!$D$11:$D$40,"trocar por")</f>
        <v/>
      </c>
      <c r="D59">
        <f>SUMIFS('CONFIGURAÇÃO'!$E$11:$E$40,'CONFIGURAÇÃO'!$B$11:$B$40,TRUE,'CONFIGURAÇÃO'!$C$11:$C$40,A59,'CONFIGURAÇÃO'!$D$11:$D$40,"trocar por")</f>
        <v/>
      </c>
      <c r="E59">
        <f>IF(COUNTIFS('CONFIGURAÇÃO'!$B$11:$B$40,"&lt;&gt;FALSE",'CONFIGURAÇÃO'!$C$11:$C$40,A59,$L$2:$L$31,0)&gt;0,"Entrada inválida",IF(C59&gt;1,"Conflito: mais de uma troca",""))</f>
        <v/>
      </c>
      <c r="F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G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$11,SUBSTITUTE(SUBSTITUTE(SUBSTITUTE('FICHA'!$F$419,"~","~~"),"*","~*"),"?","~?"))=1,(COUNTIF('FICHA'!$F$413:$F$424,SUBSTITUTE(SUBSTITUTE(SUBSTITUTE('FICHA'!$F$419,"~","~~"),"*","~*"),"?","~?"))+COUNTIF('FICHA'!$Z$413:$Z$423,SUBSTITUTE(SUBSTITUTE(SUBSTITUTE('FICHA'!$F$419,"~","~~"),"*","~*"),"?","~?")))=1),"Perícia · "&amp;'FICHA'!$F$419,"")</f>
        <v/>
      </c>
      <c r="B60">
        <f>SUMIFS('CONFIGURAÇÃO'!$E$11:$E$40,'CONFIGURAÇÃO'!$B$11:$B$40,TRUE,'CONFIGURAÇÃO'!$C$11:$C$40,A60,'CONFIGURAÇÃO'!$D$11:$D$40,"somar")</f>
        <v/>
      </c>
      <c r="C60">
        <f>COUNTIFS('CONFIGURAÇÃO'!$B$11:$B$40,TRUE,'CONFIGURAÇÃO'!$C$11:$C$40,A60,'CONFIGURAÇÃO'!$D$11:$D$40,"trocar por")</f>
        <v/>
      </c>
      <c r="D60">
        <f>SUMIFS('CONFIGURAÇÃO'!$E$11:$E$40,'CONFIGURAÇÃO'!$B$11:$B$40,TRUE,'CONFIGURAÇÃO'!$C$11:$C$40,A60,'CONFIGURAÇÃO'!$D$11:$D$40,"trocar por")</f>
        <v/>
      </c>
      <c r="E60">
        <f>IF(COUNTIFS('CONFIGURAÇÃO'!$B$11:$B$40,"&lt;&gt;FALSE",'CONFIGURAÇÃO'!$C$11:$C$40,A60,$L$2:$L$31,0)&gt;0,"Entrada inválida",IF(C60&gt;1,"Conflito: mais de uma troca",""))</f>
        <v/>
      </c>
      <c r="F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G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$11,SUBSTITUTE(SUBSTITUTE(SUBSTITUTE('FICHA'!$F$420,"~","~~"),"*","~*"),"?","~?"))=1,(COUNTIF('FICHA'!$F$413:$F$424,SUBSTITUTE(SUBSTITUTE(SUBSTITUTE('FICHA'!$F$420,"~","~~"),"*","~*"),"?","~?"))+COUNTIF('FICHA'!$Z$413:$Z$423,SUBSTITUTE(SUBSTITUTE(SUBSTITUTE('FICHA'!$F$420,"~","~~"),"*","~*"),"?","~?")))=1),"Perícia · "&amp;'FICHA'!$F$420,"")</f>
        <v/>
      </c>
      <c r="B61">
        <f>SUMIFS('CONFIGURAÇÃO'!$E$11:$E$40,'CONFIGURAÇÃO'!$B$11:$B$40,TRUE,'CONFIGURAÇÃO'!$C$11:$C$40,A61,'CONFIGURAÇÃO'!$D$11:$D$40,"somar")</f>
        <v/>
      </c>
      <c r="C61">
        <f>COUNTIFS('CONFIGURAÇÃO'!$B$11:$B$40,TRUE,'CONFIGURAÇÃO'!$C$11:$C$40,A61,'CONFIGURAÇÃO'!$D$11:$D$40,"trocar por")</f>
        <v/>
      </c>
      <c r="D61">
        <f>SUMIFS('CONFIGURAÇÃO'!$E$11:$E$40,'CONFIGURAÇÃO'!$B$11:$B$40,TRUE,'CONFIGURAÇÃO'!$C$11:$C$40,A61,'CONFIGURAÇÃO'!$D$11:$D$40,"trocar por")</f>
        <v/>
      </c>
      <c r="E61">
        <f>IF(COUNTIFS('CONFIGURAÇÃO'!$B$11:$B$40,"&lt;&gt;FALSE",'CONFIGURAÇÃO'!$C$11:$C$40,A61,$L$2:$L$31,0)&gt;0,"Entrada inválida",IF(C61&gt;1,"Conflito: mais de uma troca",""))</f>
        <v/>
      </c>
      <c r="F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G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$11,SUBSTITUTE(SUBSTITUTE(SUBSTITUTE('FICHA'!$F$421,"~","~~"),"*","~*"),"?","~?"))=1,(COUNTIF('FICHA'!$F$413:$F$424,SUBSTITUTE(SUBSTITUTE(SUBSTITUTE('FICHA'!$F$421,"~","~~"),"*","~*"),"?","~?"))+COUNTIF('FICHA'!$Z$413:$Z$423,SUBSTITUTE(SUBSTITUTE(SUBSTITUTE('FICHA'!$F$421,"~","~~"),"*","~*"),"?","~?")))=1),"Perícia · "&amp;'FICHA'!$F$421,"")</f>
        <v/>
      </c>
      <c r="B62">
        <f>SUMIFS('CONFIGURAÇÃO'!$E$11:$E$40,'CONFIGURAÇÃO'!$B$11:$B$40,TRUE,'CONFIGURAÇÃO'!$C$11:$C$40,A62,'CONFIGURAÇÃO'!$D$11:$D$40,"somar")</f>
        <v/>
      </c>
      <c r="C62">
        <f>COUNTIFS('CONFIGURAÇÃO'!$B$11:$B$40,TRUE,'CONFIGURAÇÃO'!$C$11:$C$40,A62,'CONFIGURAÇÃO'!$D$11:$D$40,"trocar por")</f>
        <v/>
      </c>
      <c r="D62">
        <f>SUMIFS('CONFIGURAÇÃO'!$E$11:$E$40,'CONFIGURAÇÃO'!$B$11:$B$40,TRUE,'CONFIGURAÇÃO'!$C$11:$C$40,A62,'CONFIGURAÇÃO'!$D$11:$D$40,"trocar por")</f>
        <v/>
      </c>
      <c r="E62">
        <f>IF(COUNTIFS('CONFIGURAÇÃO'!$B$11:$B$40,"&lt;&gt;FALSE",'CONFIGURAÇÃO'!$C$11:$C$40,A62,$L$2:$L$31,0)&gt;0,"Entrada inválida",IF(C62&gt;1,"Conflito: mais de uma troca",""))</f>
        <v/>
      </c>
      <c r="F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G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$11,SUBSTITUTE(SUBSTITUTE(SUBSTITUTE('FICHA'!$F$422,"~","~~"),"*","~*"),"?","~?"))=1,(COUNTIF('FICHA'!$F$413:$F$424,SUBSTITUTE(SUBSTITUTE(SUBSTITUTE('FICHA'!$F$422,"~","~~"),"*","~*"),"?","~?"))+COUNTIF('FICHA'!$Z$413:$Z$423,SUBSTITUTE(SUBSTITUTE(SUBSTITUTE('FICHA'!$F$422,"~","~~"),"*","~*"),"?","~?")))=1),"Perícia · "&amp;'FICHA'!$F$422,"")</f>
        <v/>
      </c>
      <c r="B63">
        <f>SUMIFS('CONFIGURAÇÃO'!$E$11:$E$40,'CONFIGURAÇÃO'!$B$11:$B$40,TRUE,'CONFIGURAÇÃO'!$C$11:$C$40,A63,'CONFIGURAÇÃO'!$D$11:$D$40,"somar")</f>
        <v/>
      </c>
      <c r="C63">
        <f>COUNTIFS('CONFIGURAÇÃO'!$B$11:$B$40,TRUE,'CONFIGURAÇÃO'!$C$11:$C$40,A63,'CONFIGURAÇÃO'!$D$11:$D$40,"trocar por")</f>
        <v/>
      </c>
      <c r="D63">
        <f>SUMIFS('CONFIGURAÇÃO'!$E$11:$E$40,'CONFIGURAÇÃO'!$B$11:$B$40,TRUE,'CONFIGURAÇÃO'!$C$11:$C$40,A63,'CONFIGURAÇÃO'!$D$11:$D$40,"trocar por")</f>
        <v/>
      </c>
      <c r="E63">
        <f>IF(COUNTIFS('CONFIGURAÇÃO'!$B$11:$B$40,"&lt;&gt;FALSE",'CONFIGURAÇÃO'!$C$11:$C$40,A63,$L$2:$L$31,0)&gt;0,"Entrada inválida",IF(C63&gt;1,"Conflito: mais de uma troca",""))</f>
        <v/>
      </c>
      <c r="F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G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$11,SUBSTITUTE(SUBSTITUTE(SUBSTITUTE('FICHA'!$F$423,"~","~~"),"*","~*"),"?","~?"))=1,(COUNTIF('FICHA'!$F$413:$F$424,SUBSTITUTE(SUBSTITUTE(SUBSTITUTE('FICHA'!$F$423,"~","~~"),"*","~*"),"?","~?"))+COUNTIF('FICHA'!$Z$413:$Z$423,SUBSTITUTE(SUBSTITUTE(SUBSTITUTE('FICHA'!$F$423,"~","~~"),"*","~*"),"?","~?")))=1),"Perícia · "&amp;'FICHA'!$F$423,"")</f>
        <v/>
      </c>
      <c r="B64">
        <f>SUMIFS('CONFIGURAÇÃO'!$E$11:$E$40,'CONFIGURAÇÃO'!$B$11:$B$40,TRUE,'CONFIGURAÇÃO'!$C$11:$C$40,A64,'CONFIGURAÇÃO'!$D$11:$D$40,"somar")</f>
        <v/>
      </c>
      <c r="C64">
        <f>COUNTIFS('CONFIGURAÇÃO'!$B$11:$B$40,TRUE,'CONFIGURAÇÃO'!$C$11:$C$40,A64,'CONFIGURAÇÃO'!$D$11:$D$40,"trocar por")</f>
        <v/>
      </c>
      <c r="D64">
        <f>SUMIFS('CONFIGURAÇÃO'!$E$11:$E$40,'CONFIGURAÇÃO'!$B$11:$B$40,TRUE,'CONFIGURAÇÃO'!$C$11:$C$40,A64,'CONFIGURAÇÃO'!$D$11:$D$40,"trocar por")</f>
        <v/>
      </c>
      <c r="E64">
        <f>IF(COUNTIFS('CONFIGURAÇÃO'!$B$11:$B$40,"&lt;&gt;FALSE",'CONFIGURAÇÃO'!$C$11:$C$40,A64,$L$2:$L$31,0)&gt;0,"Entrada inválida",IF(C64&gt;1,"Conflito: mais de uma troca",""))</f>
        <v/>
      </c>
      <c r="F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G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$11,SUBSTITUTE(SUBSTITUTE(SUBSTITUTE('FICHA'!$F$424,"~","~~"),"*","~*"),"?","~?"))=1,(COUNTIF('FICHA'!$F$413:$F$424,SUBSTITUTE(SUBSTITUTE(SUBSTITUTE('FICHA'!$F$424,"~","~~"),"*","~*"),"?","~?"))+COUNTIF('FICHA'!$Z$413:$Z$423,SUBSTITUTE(SUBSTITUTE(SUBSTITUTE('FICHA'!$F$424,"~","~~"),"*","~*"),"?","~?")))=1),"Perícia · "&amp;'FICHA'!$F$424,"")</f>
        <v/>
      </c>
      <c r="B65">
        <f>SUMIFS('CONFIGURAÇÃO'!$E$11:$E$40,'CONFIGURAÇÃO'!$B$11:$B$40,TRUE,'CONFIGURAÇÃO'!$C$11:$C$40,A65,'CONFIGURAÇÃO'!$D$11:$D$40,"somar")</f>
        <v/>
      </c>
      <c r="C65">
        <f>COUNTIFS('CONFIGURAÇÃO'!$B$11:$B$40,TRUE,'CONFIGURAÇÃO'!$C$11:$C$40,A65,'CONFIGURAÇÃO'!$D$11:$D$40,"trocar por")</f>
        <v/>
      </c>
      <c r="D65">
        <f>SUMIFS('CONFIGURAÇÃO'!$E$11:$E$40,'CONFIGURAÇÃO'!$B$11:$B$40,TRUE,'CONFIGURAÇÃO'!$C$11:$C$40,A65,'CONFIGURAÇÃO'!$D$11:$D$40,"trocar por")</f>
        <v/>
      </c>
      <c r="E65">
        <f>IF(COUNTIFS('CONFIGURAÇÃO'!$B$11:$B$40,"&lt;&gt;FALSE",'CONFIGURAÇÃO'!$C$11:$C$40,A65,$L$2:$L$31,0)&gt;0,"Entrada inválida",IF(C65&gt;1,"Conflito: mais de uma troca",""))</f>
        <v/>
      </c>
      <c r="F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G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$11,SUBSTITUTE(SUBSTITUTE(SUBSTITUTE('FICHA'!$Z$413,"~","~~"),"*","~*"),"?","~?"))=1,(COUNTIF('FICHA'!$F$413:$F$424,SUBSTITUTE(SUBSTITUTE(SUBSTITUTE('FICHA'!$Z$413,"~","~~"),"*","~*"),"?","~?"))+COUNTIF('FICHA'!$Z$413:$Z$423,SUBSTITUTE(SUBSTITUTE(SUBSTITUTE('FICHA'!$Z$413,"~","~~"),"*","~*"),"?","~?")))=1),"Perícia · "&amp;'FICHA'!$Z$413,"")</f>
        <v/>
      </c>
      <c r="B66">
        <f>SUMIFS('CONFIGURAÇÃO'!$E$11:$E$40,'CONFIGURAÇÃO'!$B$11:$B$40,TRUE,'CONFIGURAÇÃO'!$C$11:$C$40,A66,'CONFIGURAÇÃO'!$D$11:$D$40,"somar")</f>
        <v/>
      </c>
      <c r="C66">
        <f>COUNTIFS('CONFIGURAÇÃO'!$B$11:$B$40,TRUE,'CONFIGURAÇÃO'!$C$11:$C$40,A66,'CONFIGURAÇÃO'!$D$11:$D$40,"trocar por")</f>
        <v/>
      </c>
      <c r="D66">
        <f>SUMIFS('CONFIGURAÇÃO'!$E$11:$E$40,'CONFIGURAÇÃO'!$B$11:$B$40,TRUE,'CONFIGURAÇÃO'!$C$11:$C$40,A66,'CONFIGURAÇÃO'!$D$11:$D$40,"trocar por")</f>
        <v/>
      </c>
      <c r="E66">
        <f>IF(COUNTIFS('CONFIGURAÇÃO'!$B$11:$B$40,"&lt;&gt;FALSE",'CONFIGURAÇÃO'!$C$11:$C$40,A66,$L$2:$L$31,0)&gt;0,"Entrada inválida",IF(C66&gt;1,"Conflito: mais de uma troca",""))</f>
        <v/>
      </c>
      <c r="F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G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$11,SUBSTITUTE(SUBSTITUTE(SUBSTITUTE('FICHA'!$Z$414,"~","~~"),"*","~*"),"?","~?"))=1,(COUNTIF('FICHA'!$F$413:$F$424,SUBSTITUTE(SUBSTITUTE(SUBSTITUTE('FICHA'!$Z$414,"~","~~"),"*","~*"),"?","~?"))+COUNTIF('FICHA'!$Z$413:$Z$423,SUBSTITUTE(SUBSTITUTE(SUBSTITUTE('FICHA'!$Z$414,"~","~~"),"*","~*"),"?","~?")))=1),"Perícia · "&amp;'FICHA'!$Z$414,"")</f>
        <v/>
      </c>
      <c r="B67">
        <f>SUMIFS('CONFIGURAÇÃO'!$E$11:$E$40,'CONFIGURAÇÃO'!$B$11:$B$40,TRUE,'CONFIGURAÇÃO'!$C$11:$C$40,A67,'CONFIGURAÇÃO'!$D$11:$D$40,"somar")</f>
        <v/>
      </c>
      <c r="C67">
        <f>COUNTIFS('CONFIGURAÇÃO'!$B$11:$B$40,TRUE,'CONFIGURAÇÃO'!$C$11:$C$40,A67,'CONFIGURAÇÃO'!$D$11:$D$40,"trocar por")</f>
        <v/>
      </c>
      <c r="D67">
        <f>SUMIFS('CONFIGURAÇÃO'!$E$11:$E$40,'CONFIGURAÇÃO'!$B$11:$B$40,TRUE,'CONFIGURAÇÃO'!$C$11:$C$40,A67,'CONFIGURAÇÃO'!$D$11:$D$40,"trocar por")</f>
        <v/>
      </c>
      <c r="E67">
        <f>IF(COUNTIFS('CONFIGURAÇÃO'!$B$11:$B$40,"&lt;&gt;FALSE",'CONFIGURAÇÃO'!$C$11:$C$40,A67,$L$2:$L$31,0)&gt;0,"Entrada inválida",IF(C67&gt;1,"Conflito: mais de uma troca",""))</f>
        <v/>
      </c>
      <c r="F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G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$11,SUBSTITUTE(SUBSTITUTE(SUBSTITUTE('FICHA'!$Z$415,"~","~~"),"*","~*"),"?","~?"))=1,(COUNTIF('FICHA'!$F$413:$F$424,SUBSTITUTE(SUBSTITUTE(SUBSTITUTE('FICHA'!$Z$415,"~","~~"),"*","~*"),"?","~?"))+COUNTIF('FICHA'!$Z$413:$Z$423,SUBSTITUTE(SUBSTITUTE(SUBSTITUTE('FICHA'!$Z$415,"~","~~"),"*","~*"),"?","~?")))=1),"Perícia · "&amp;'FICHA'!$Z$415,"")</f>
        <v/>
      </c>
      <c r="B68">
        <f>SUMIFS('CONFIGURAÇÃO'!$E$11:$E$40,'CONFIGURAÇÃO'!$B$11:$B$40,TRUE,'CONFIGURAÇÃO'!$C$11:$C$40,A68,'CONFIGURAÇÃO'!$D$11:$D$40,"somar")</f>
        <v/>
      </c>
      <c r="C68">
        <f>COUNTIFS('CONFIGURAÇÃO'!$B$11:$B$40,TRUE,'CONFIGURAÇÃO'!$C$11:$C$40,A68,'CONFIGURAÇÃO'!$D$11:$D$40,"trocar por")</f>
        <v/>
      </c>
      <c r="D68">
        <f>SUMIFS('CONFIGURAÇÃO'!$E$11:$E$40,'CONFIGURAÇÃO'!$B$11:$B$40,TRUE,'CONFIGURAÇÃO'!$C$11:$C$40,A68,'CONFIGURAÇÃO'!$D$11:$D$40,"trocar por")</f>
        <v/>
      </c>
      <c r="E68">
        <f>IF(COUNTIFS('CONFIGURAÇÃO'!$B$11:$B$40,"&lt;&gt;FALSE",'CONFIGURAÇÃO'!$C$11:$C$40,A68,$L$2:$L$31,0)&gt;0,"Entrada inválida",IF(C68&gt;1,"Conflito: mais de uma troca",""))</f>
        <v/>
      </c>
      <c r="F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G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$11,SUBSTITUTE(SUBSTITUTE(SUBSTITUTE('FICHA'!$Z$416,"~","~~"),"*","~*"),"?","~?"))=1,(COUNTIF('FICHA'!$F$413:$F$424,SUBSTITUTE(SUBSTITUTE(SUBSTITUTE('FICHA'!$Z$416,"~","~~"),"*","~*"),"?","~?"))+COUNTIF('FICHA'!$Z$413:$Z$423,SUBSTITUTE(SUBSTITUTE(SUBSTITUTE('FICHA'!$Z$416,"~","~~"),"*","~*"),"?","~?")))=1),"Perícia · "&amp;'FICHA'!$Z$416,"")</f>
        <v/>
      </c>
      <c r="B69">
        <f>SUMIFS('CONFIGURAÇÃO'!$E$11:$E$40,'CONFIGURAÇÃO'!$B$11:$B$40,TRUE,'CONFIGURAÇÃO'!$C$11:$C$40,A69,'CONFIGURAÇÃO'!$D$11:$D$40,"somar")</f>
        <v/>
      </c>
      <c r="C69">
        <f>COUNTIFS('CONFIGURAÇÃO'!$B$11:$B$40,TRUE,'CONFIGURAÇÃO'!$C$11:$C$40,A69,'CONFIGURAÇÃO'!$D$11:$D$40,"trocar por")</f>
        <v/>
      </c>
      <c r="D69">
        <f>SUMIFS('CONFIGURAÇÃO'!$E$11:$E$40,'CONFIGURAÇÃO'!$B$11:$B$40,TRUE,'CONFIGURAÇÃO'!$C$11:$C$40,A69,'CONFIGURAÇÃO'!$D$11:$D$40,"trocar por")</f>
        <v/>
      </c>
      <c r="E69">
        <f>IF(COUNTIFS('CONFIGURAÇÃO'!$B$11:$B$40,"&lt;&gt;FALSE",'CONFIGURAÇÃO'!$C$11:$C$40,A69,$L$2:$L$31,0)&gt;0,"Entrada inválida",IF(C69&gt;1,"Conflito: mais de uma troca",""))</f>
        <v/>
      </c>
      <c r="F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G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$11,SUBSTITUTE(SUBSTITUTE(SUBSTITUTE('FICHA'!$Z$417,"~","~~"),"*","~*"),"?","~?"))=1,(COUNTIF('FICHA'!$F$413:$F$424,SUBSTITUTE(SUBSTITUTE(SUBSTITUTE('FICHA'!$Z$417,"~","~~"),"*","~*"),"?","~?"))+COUNTIF('FICHA'!$Z$413:$Z$423,SUBSTITUTE(SUBSTITUTE(SUBSTITUTE('FICHA'!$Z$417,"~","~~"),"*","~*"),"?","~?")))=1),"Perícia · "&amp;'FICHA'!$Z$417,"")</f>
        <v/>
      </c>
      <c r="B70">
        <f>SUMIFS('CONFIGURAÇÃO'!$E$11:$E$40,'CONFIGURAÇÃO'!$B$11:$B$40,TRUE,'CONFIGURAÇÃO'!$C$11:$C$40,A70,'CONFIGURAÇÃO'!$D$11:$D$40,"somar")</f>
        <v/>
      </c>
      <c r="C70">
        <f>COUNTIFS('CONFIGURAÇÃO'!$B$11:$B$40,TRUE,'CONFIGURAÇÃO'!$C$11:$C$40,A70,'CONFIGURAÇÃO'!$D$11:$D$40,"trocar por")</f>
        <v/>
      </c>
      <c r="D70">
        <f>SUMIFS('CONFIGURAÇÃO'!$E$11:$E$40,'CONFIGURAÇÃO'!$B$11:$B$40,TRUE,'CONFIGURAÇÃO'!$C$11:$C$40,A70,'CONFIGURAÇÃO'!$D$11:$D$40,"trocar por")</f>
        <v/>
      </c>
      <c r="E70">
        <f>IF(COUNTIFS('CONFIGURAÇÃO'!$B$11:$B$40,"&lt;&gt;FALSE",'CONFIGURAÇÃO'!$C$11:$C$40,A70,$L$2:$L$31,0)&gt;0,"Entrada inválida",IF(C70&gt;1,"Conflito: mais de uma troca",""))</f>
        <v/>
      </c>
      <c r="F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G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$11,SUBSTITUTE(SUBSTITUTE(SUBSTITUTE('FICHA'!$Z$418,"~","~~"),"*","~*"),"?","~?"))=1,(COUNTIF('FICHA'!$F$413:$F$424,SUBSTITUTE(SUBSTITUTE(SUBSTITUTE('FICHA'!$Z$418,"~","~~"),"*","~*"),"?","~?"))+COUNTIF('FICHA'!$Z$413:$Z$423,SUBSTITUTE(SUBSTITUTE(SUBSTITUTE('FICHA'!$Z$418,"~","~~"),"*","~*"),"?","~?")))=1),"Perícia · "&amp;'FICHA'!$Z$418,"")</f>
        <v/>
      </c>
      <c r="B71">
        <f>SUMIFS('CONFIGURAÇÃO'!$E$11:$E$40,'CONFIGURAÇÃO'!$B$11:$B$40,TRUE,'CONFIGURAÇÃO'!$C$11:$C$40,A71,'CONFIGURAÇÃO'!$D$11:$D$40,"somar")</f>
        <v/>
      </c>
      <c r="C71">
        <f>COUNTIFS('CONFIGURAÇÃO'!$B$11:$B$40,TRUE,'CONFIGURAÇÃO'!$C$11:$C$40,A71,'CONFIGURAÇÃO'!$D$11:$D$40,"trocar por")</f>
        <v/>
      </c>
      <c r="D71">
        <f>SUMIFS('CONFIGURAÇÃO'!$E$11:$E$40,'CONFIGURAÇÃO'!$B$11:$B$40,TRUE,'CONFIGURAÇÃO'!$C$11:$C$40,A71,'CONFIGURAÇÃO'!$D$11:$D$40,"trocar por")</f>
        <v/>
      </c>
      <c r="E71">
        <f>IF(COUNTIFS('CONFIGURAÇÃO'!$B$11:$B$40,"&lt;&gt;FALSE",'CONFIGURAÇÃO'!$C$11:$C$40,A71,$L$2:$L$31,0)&gt;0,"Entrada inválida",IF(C71&gt;1,"Conflito: mais de uma troca",""))</f>
        <v/>
      </c>
      <c r="F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G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$11,SUBSTITUTE(SUBSTITUTE(SUBSTITUTE('FICHA'!$Z$419,"~","~~"),"*","~*"),"?","~?"))=1,(COUNTIF('FICHA'!$F$413:$F$424,SUBSTITUTE(SUBSTITUTE(SUBSTITUTE('FICHA'!$Z$419,"~","~~"),"*","~*"),"?","~?"))+COUNTIF('FICHA'!$Z$413:$Z$423,SUBSTITUTE(SUBSTITUTE(SUBSTITUTE('FICHA'!$Z$419,"~","~~"),"*","~*"),"?","~?")))=1),"Perícia · "&amp;'FICHA'!$Z$419,"")</f>
        <v/>
      </c>
      <c r="B72">
        <f>SUMIFS('CONFIGURAÇÃO'!$E$11:$E$40,'CONFIGURAÇÃO'!$B$11:$B$40,TRUE,'CONFIGURAÇÃO'!$C$11:$C$40,A72,'CONFIGURAÇÃO'!$D$11:$D$40,"somar")</f>
        <v/>
      </c>
      <c r="C72">
        <f>COUNTIFS('CONFIGURAÇÃO'!$B$11:$B$40,TRUE,'CONFIGURAÇÃO'!$C$11:$C$40,A72,'CONFIGURAÇÃO'!$D$11:$D$40,"trocar por")</f>
        <v/>
      </c>
      <c r="D72">
        <f>SUMIFS('CONFIGURAÇÃO'!$E$11:$E$40,'CONFIGURAÇÃO'!$B$11:$B$40,TRUE,'CONFIGURAÇÃO'!$C$11:$C$40,A72,'CONFIGURAÇÃO'!$D$11:$D$40,"trocar por")</f>
        <v/>
      </c>
      <c r="E72">
        <f>IF(COUNTIFS('CONFIGURAÇÃO'!$B$11:$B$40,"&lt;&gt;FALSE",'CONFIGURAÇÃO'!$C$11:$C$40,A72,$L$2:$L$31,0)&gt;0,"Entrada inválida",IF(C72&gt;1,"Conflito: mais de uma troca",""))</f>
        <v/>
      </c>
      <c r="F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G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$11,SUBSTITUTE(SUBSTITUTE(SUBSTITUTE('FICHA'!$Z$420,"~","~~"),"*","~*"),"?","~?"))=1,(COUNTIF('FICHA'!$F$413:$F$424,SUBSTITUTE(SUBSTITUTE(SUBSTITUTE('FICHA'!$Z$420,"~","~~"),"*","~*"),"?","~?"))+COUNTIF('FICHA'!$Z$413:$Z$423,SUBSTITUTE(SUBSTITUTE(SUBSTITUTE('FICHA'!$Z$420,"~","~~"),"*","~*"),"?","~?")))=1),"Perícia · "&amp;'FICHA'!$Z$420,"")</f>
        <v/>
      </c>
      <c r="B73">
        <f>SUMIFS('CONFIGURAÇÃO'!$E$11:$E$40,'CONFIGURAÇÃO'!$B$11:$B$40,TRUE,'CONFIGURAÇÃO'!$C$11:$C$40,A73,'CONFIGURAÇÃO'!$D$11:$D$40,"somar")</f>
        <v/>
      </c>
      <c r="C73">
        <f>COUNTIFS('CONFIGURAÇÃO'!$B$11:$B$40,TRUE,'CONFIGURAÇÃO'!$C$11:$C$40,A73,'CONFIGURAÇÃO'!$D$11:$D$40,"trocar por")</f>
        <v/>
      </c>
      <c r="D73">
        <f>SUMIFS('CONFIGURAÇÃO'!$E$11:$E$40,'CONFIGURAÇÃO'!$B$11:$B$40,TRUE,'CONFIGURAÇÃO'!$C$11:$C$40,A73,'CONFIGURAÇÃO'!$D$11:$D$40,"trocar por")</f>
        <v/>
      </c>
      <c r="E73">
        <f>IF(COUNTIFS('CONFIGURAÇÃO'!$B$11:$B$40,"&lt;&gt;FALSE",'CONFIGURAÇÃO'!$C$11:$C$40,A73,$L$2:$L$31,0)&gt;0,"Entrada inválida",IF(C73&gt;1,"Conflito: mais de uma troca",""))</f>
        <v/>
      </c>
      <c r="F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G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$11,SUBSTITUTE(SUBSTITUTE(SUBSTITUTE('FICHA'!$Z$421,"~","~~"),"*","~*"),"?","~?"))=1,(COUNTIF('FICHA'!$F$413:$F$424,SUBSTITUTE(SUBSTITUTE(SUBSTITUTE('FICHA'!$Z$421,"~","~~"),"*","~*"),"?","~?"))+COUNTIF('FICHA'!$Z$413:$Z$423,SUBSTITUTE(SUBSTITUTE(SUBSTITUTE('FICHA'!$Z$421,"~","~~"),"*","~*"),"?","~?")))=1),"Perícia · "&amp;'FICHA'!$Z$421,"")</f>
        <v/>
      </c>
      <c r="B74">
        <f>SUMIFS('CONFIGURAÇÃO'!$E$11:$E$40,'CONFIGURAÇÃO'!$B$11:$B$40,TRUE,'CONFIGURAÇÃO'!$C$11:$C$40,A74,'CONFIGURAÇÃO'!$D$11:$D$40,"somar")</f>
        <v/>
      </c>
      <c r="C74">
        <f>COUNTIFS('CONFIGURAÇÃO'!$B$11:$B$40,TRUE,'CONFIGURAÇÃO'!$C$11:$C$40,A74,'CONFIGURAÇÃO'!$D$11:$D$40,"trocar por")</f>
        <v/>
      </c>
      <c r="D74">
        <f>SUMIFS('CONFIGURAÇÃO'!$E$11:$E$40,'CONFIGURAÇÃO'!$B$11:$B$40,TRUE,'CONFIGURAÇÃO'!$C$11:$C$40,A74,'CONFIGURAÇÃO'!$D$11:$D$40,"trocar por")</f>
        <v/>
      </c>
      <c r="E74">
        <f>IF(COUNTIFS('CONFIGURAÇÃO'!$B$11:$B$40,"&lt;&gt;FALSE",'CONFIGURAÇÃO'!$C$11:$C$40,A74,$L$2:$L$31,0)&gt;0,"Entrada inválida",IF(C74&gt;1,"Conflito: mais de uma troca",""))</f>
        <v/>
      </c>
      <c r="F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G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$11,SUBSTITUTE(SUBSTITUTE(SUBSTITUTE('FICHA'!$Z$422,"~","~~"),"*","~*"),"?","~?"))=1,(COUNTIF('FICHA'!$F$413:$F$424,SUBSTITUTE(SUBSTITUTE(SUBSTITUTE('FICHA'!$Z$422,"~","~~"),"*","~*"),"?","~?"))+COUNTIF('FICHA'!$Z$413:$Z$423,SUBSTITUTE(SUBSTITUTE(SUBSTITUTE('FICHA'!$Z$422,"~","~~"),"*","~*"),"?","~?")))=1),"Perícia · "&amp;'FICHA'!$Z$422,"")</f>
        <v/>
      </c>
      <c r="B75">
        <f>SUMIFS('CONFIGURAÇÃO'!$E$11:$E$40,'CONFIGURAÇÃO'!$B$11:$B$40,TRUE,'CONFIGURAÇÃO'!$C$11:$C$40,A75,'CONFIGURAÇÃO'!$D$11:$D$40,"somar")</f>
        <v/>
      </c>
      <c r="C75">
        <f>COUNTIFS('CONFIGURAÇÃO'!$B$11:$B$40,TRUE,'CONFIGURAÇÃO'!$C$11:$C$40,A75,'CONFIGURAÇÃO'!$D$11:$D$40,"trocar por")</f>
        <v/>
      </c>
      <c r="D75">
        <f>SUMIFS('CONFIGURAÇÃO'!$E$11:$E$40,'CONFIGURAÇÃO'!$B$11:$B$40,TRUE,'CONFIGURAÇÃO'!$C$11:$C$40,A75,'CONFIGURAÇÃO'!$D$11:$D$40,"trocar por")</f>
        <v/>
      </c>
      <c r="E75">
        <f>IF(COUNTIFS('CONFIGURAÇÃO'!$B$11:$B$40,"&lt;&gt;FALSE",'CONFIGURAÇÃO'!$C$11:$C$40,A75,$L$2:$L$31,0)&gt;0,"Entrada inválida",IF(C75&gt;1,"Conflito: mais de uma troca",""))</f>
        <v/>
      </c>
      <c r="F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G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$11,SUBSTITUTE(SUBSTITUTE(SUBSTITUTE('FICHA'!$Z$423,"~","~~"),"*","~*"),"?","~?"))=1,(COUNTIF('FICHA'!$F$413:$F$424,SUBSTITUTE(SUBSTITUTE(SUBSTITUTE('FICHA'!$Z$423,"~","~~"),"*","~*"),"?","~?"))+COUNTIF('FICHA'!$Z$413:$Z$423,SUBSTITUTE(SUBSTITUTE(SUBSTITUTE('FICHA'!$Z$423,"~","~~"),"*","~*"),"?","~?")))=1),"Perícia · "&amp;'FICHA'!$Z$423,"")</f>
        <v/>
      </c>
      <c r="B76">
        <f>SUMIFS('CONFIGURAÇÃO'!$E$11:$E$40,'CONFIGURAÇÃO'!$B$11:$B$40,TRUE,'CONFIGURAÇÃO'!$C$11:$C$40,A76,'CONFIGURAÇÃO'!$D$11:$D$40,"somar")</f>
        <v/>
      </c>
      <c r="C76">
        <f>COUNTIFS('CONFIGURAÇÃO'!$B$11:$B$40,TRUE,'CONFIGURAÇÃO'!$C$11:$C$40,A76,'CONFIGURAÇÃO'!$D$11:$D$40,"trocar por")</f>
        <v/>
      </c>
      <c r="D76">
        <f>SUMIFS('CONFIGURAÇÃO'!$E$11:$E$40,'CONFIGURAÇÃO'!$B$11:$B$40,TRUE,'CONFIGURAÇÃO'!$C$11:$C$40,A76,'CONFIGURAÇÃO'!$D$11:$D$40,"trocar por")</f>
        <v/>
      </c>
      <c r="E76">
        <f>IF(COUNTIFS('CONFIGURAÇÃO'!$B$11:$B$40,"&lt;&gt;FALSE",'CONFIGURAÇÃO'!$C$11:$C$40,A76,$L$2:$L$31,0)&gt;0,"Entrada inválida",IF(C76&gt;1,"Conflito: mais de uma troca",""))</f>
        <v/>
      </c>
      <c r="F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G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$11,SUBSTITUTE(SUBSTITUTE(SUBSTITUTE('FICHA'!$F$429,"~","~~"),"*","~*"),"?","~?"))=1,(COUNTIF('FICHA'!$F$429:$F$434,SUBSTITUTE(SUBSTITUTE(SUBSTITUTE('FICHA'!$F$429,"~","~~"),"*","~*"),"?","~?"))+COUNTIF('FICHA'!$Z$429:$Z$433,SUBSTITUTE(SUBSTITUTE(SUBSTITUTE('FICHA'!$F$429,"~","~~"),"*","~*"),"?","~?")))=1),"Ofício · "&amp;'FICHA'!$F$429,"")</f>
        <v/>
      </c>
      <c r="B77">
        <f>SUMIFS('CONFIGURAÇÃO'!$E$11:$E$40,'CONFIGURAÇÃO'!$B$11:$B$40,TRUE,'CONFIGURAÇÃO'!$C$11:$C$40,A77,'CONFIGURAÇÃO'!$D$11:$D$40,"somar")</f>
        <v/>
      </c>
      <c r="C77">
        <f>COUNTIFS('CONFIGURAÇÃO'!$B$11:$B$40,TRUE,'CONFIGURAÇÃO'!$C$11:$C$40,A77,'CONFIGURAÇÃO'!$D$11:$D$40,"trocar por")</f>
        <v/>
      </c>
      <c r="D77">
        <f>SUMIFS('CONFIGURAÇÃO'!$E$11:$E$40,'CONFIGURAÇÃO'!$B$11:$B$40,TRUE,'CONFIGURAÇÃO'!$C$11:$C$40,A77,'CONFIGURAÇÃO'!$D$11:$D$40,"trocar por")</f>
        <v/>
      </c>
      <c r="E77">
        <f>IF(COUNTIFS('CONFIGURAÇÃO'!$B$11:$B$40,"&lt;&gt;FALSE",'CONFIGURAÇÃO'!$C$11:$C$40,A77,$L$2:$L$31,0)&gt;0,"Entrada inválida",IF(C77&gt;1,"Conflito: mais de uma troca",""))</f>
        <v/>
      </c>
      <c r="F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G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$11,SUBSTITUTE(SUBSTITUTE(SUBSTITUTE('FICHA'!$F$430,"~","~~"),"*","~*"),"?","~?"))=1,(COUNTIF('FICHA'!$F$429:$F$434,SUBSTITUTE(SUBSTITUTE(SUBSTITUTE('FICHA'!$F$430,"~","~~"),"*","~*"),"?","~?"))+COUNTIF('FICHA'!$Z$429:$Z$433,SUBSTITUTE(SUBSTITUTE(SUBSTITUTE('FICHA'!$F$430,"~","~~"),"*","~*"),"?","~?")))=1),"Ofício · "&amp;'FICHA'!$F$430,"")</f>
        <v/>
      </c>
      <c r="B78">
        <f>SUMIFS('CONFIGURAÇÃO'!$E$11:$E$40,'CONFIGURAÇÃO'!$B$11:$B$40,TRUE,'CONFIGURAÇÃO'!$C$11:$C$40,A78,'CONFIGURAÇÃO'!$D$11:$D$40,"somar")</f>
        <v/>
      </c>
      <c r="C78">
        <f>COUNTIFS('CONFIGURAÇÃO'!$B$11:$B$40,TRUE,'CONFIGURAÇÃO'!$C$11:$C$40,A78,'CONFIGURAÇÃO'!$D$11:$D$40,"trocar por")</f>
        <v/>
      </c>
      <c r="D78">
        <f>SUMIFS('CONFIGURAÇÃO'!$E$11:$E$40,'CONFIGURAÇÃO'!$B$11:$B$40,TRUE,'CONFIGURAÇÃO'!$C$11:$C$40,A78,'CONFIGURAÇÃO'!$D$11:$D$40,"trocar por")</f>
        <v/>
      </c>
      <c r="E78">
        <f>IF(COUNTIFS('CONFIGURAÇÃO'!$B$11:$B$40,"&lt;&gt;FALSE",'CONFIGURAÇÃO'!$C$11:$C$40,A78,$L$2:$L$31,0)&gt;0,"Entrada inválida",IF(C78&gt;1,"Conflito: mais de uma troca",""))</f>
        <v/>
      </c>
      <c r="F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G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$11,SUBSTITUTE(SUBSTITUTE(SUBSTITUTE('FICHA'!$F$431,"~","~~"),"*","~*"),"?","~?"))=1,(COUNTIF('FICHA'!$F$429:$F$434,SUBSTITUTE(SUBSTITUTE(SUBSTITUTE('FICHA'!$F$431,"~","~~"),"*","~*"),"?","~?"))+COUNTIF('FICHA'!$Z$429:$Z$433,SUBSTITUTE(SUBSTITUTE(SUBSTITUTE('FICHA'!$F$431,"~","~~"),"*","~*"),"?","~?")))=1),"Ofício · "&amp;'FICHA'!$F$431,"")</f>
        <v/>
      </c>
      <c r="B79">
        <f>SUMIFS('CONFIGURAÇÃO'!$E$11:$E$40,'CONFIGURAÇÃO'!$B$11:$B$40,TRUE,'CONFIGURAÇÃO'!$C$11:$C$40,A79,'CONFIGURAÇÃO'!$D$11:$D$40,"somar")</f>
        <v/>
      </c>
      <c r="C79">
        <f>COUNTIFS('CONFIGURAÇÃO'!$B$11:$B$40,TRUE,'CONFIGURAÇÃO'!$C$11:$C$40,A79,'CONFIGURAÇÃO'!$D$11:$D$40,"trocar por")</f>
        <v/>
      </c>
      <c r="D79">
        <f>SUMIFS('CONFIGURAÇÃO'!$E$11:$E$40,'CONFIGURAÇÃO'!$B$11:$B$40,TRUE,'CONFIGURAÇÃO'!$C$11:$C$40,A79,'CONFIGURAÇÃO'!$D$11:$D$40,"trocar por")</f>
        <v/>
      </c>
      <c r="E79">
        <f>IF(COUNTIFS('CONFIGURAÇÃO'!$B$11:$B$40,"&lt;&gt;FALSE",'CONFIGURAÇÃO'!$C$11:$C$40,A79,$L$2:$L$31,0)&gt;0,"Entrada inválida",IF(C79&gt;1,"Conflito: mais de uma troca",""))</f>
        <v/>
      </c>
      <c r="F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G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$11,SUBSTITUTE(SUBSTITUTE(SUBSTITUTE('FICHA'!$F$432,"~","~~"),"*","~*"),"?","~?"))=1,(COUNTIF('FICHA'!$F$429:$F$434,SUBSTITUTE(SUBSTITUTE(SUBSTITUTE('FICHA'!$F$432,"~","~~"),"*","~*"),"?","~?"))+COUNTIF('FICHA'!$Z$429:$Z$433,SUBSTITUTE(SUBSTITUTE(SUBSTITUTE('FICHA'!$F$432,"~","~~"),"*","~*"),"?","~?")))=1),"Ofício · "&amp;'FICHA'!$F$432,"")</f>
        <v/>
      </c>
      <c r="B80">
        <f>SUMIFS('CONFIGURAÇÃO'!$E$11:$E$40,'CONFIGURAÇÃO'!$B$11:$B$40,TRUE,'CONFIGURAÇÃO'!$C$11:$C$40,A80,'CONFIGURAÇÃO'!$D$11:$D$40,"somar")</f>
        <v/>
      </c>
      <c r="C80">
        <f>COUNTIFS('CONFIGURAÇÃO'!$B$11:$B$40,TRUE,'CONFIGURAÇÃO'!$C$11:$C$40,A80,'CONFIGURAÇÃO'!$D$11:$D$40,"trocar por")</f>
        <v/>
      </c>
      <c r="D80">
        <f>SUMIFS('CONFIGURAÇÃO'!$E$11:$E$40,'CONFIGURAÇÃO'!$B$11:$B$40,TRUE,'CONFIGURAÇÃO'!$C$11:$C$40,A80,'CONFIGURAÇÃO'!$D$11:$D$40,"trocar por")</f>
        <v/>
      </c>
      <c r="E80">
        <f>IF(COUNTIFS('CONFIGURAÇÃO'!$B$11:$B$40,"&lt;&gt;FALSE",'CONFIGURAÇÃO'!$C$11:$C$40,A80,$L$2:$L$31,0)&gt;0,"Entrada inválida",IF(C80&gt;1,"Conflito: mais de uma troca",""))</f>
        <v/>
      </c>
      <c r="F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G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$11,SUBSTITUTE(SUBSTITUTE(SUBSTITUTE('FICHA'!$F$433,"~","~~"),"*","~*"),"?","~?"))=1,(COUNTIF('FICHA'!$F$429:$F$434,SUBSTITUTE(SUBSTITUTE(SUBSTITUTE('FICHA'!$F$433,"~","~~"),"*","~*"),"?","~?"))+COUNTIF('FICHA'!$Z$429:$Z$433,SUBSTITUTE(SUBSTITUTE(SUBSTITUTE('FICHA'!$F$433,"~","~~"),"*","~*"),"?","~?")))=1),"Ofício · "&amp;'FICHA'!$F$433,"")</f>
        <v/>
      </c>
      <c r="B81">
        <f>SUMIFS('CONFIGURAÇÃO'!$E$11:$E$40,'CONFIGURAÇÃO'!$B$11:$B$40,TRUE,'CONFIGURAÇÃO'!$C$11:$C$40,A81,'CONFIGURAÇÃO'!$D$11:$D$40,"somar")</f>
        <v/>
      </c>
      <c r="C81">
        <f>COUNTIFS('CONFIGURAÇÃO'!$B$11:$B$40,TRUE,'CONFIGURAÇÃO'!$C$11:$C$40,A81,'CONFIGURAÇÃO'!$D$11:$D$40,"trocar por")</f>
        <v/>
      </c>
      <c r="D81">
        <f>SUMIFS('CONFIGURAÇÃO'!$E$11:$E$40,'CONFIGURAÇÃO'!$B$11:$B$40,TRUE,'CONFIGURAÇÃO'!$C$11:$C$40,A81,'CONFIGURAÇÃO'!$D$11:$D$40,"trocar por")</f>
        <v/>
      </c>
      <c r="E81">
        <f>IF(COUNTIFS('CONFIGURAÇÃO'!$B$11:$B$40,"&lt;&gt;FALSE",'CONFIGURAÇÃO'!$C$11:$C$40,A81,$L$2:$L$31,0)&gt;0,"Entrada inválida",IF(C81&gt;1,"Conflito: mais de uma troca",""))</f>
        <v/>
      </c>
      <c r="F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G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$11,SUBSTITUTE(SUBSTITUTE(SUBSTITUTE('FICHA'!$F$434,"~","~~"),"*","~*"),"?","~?"))=1,(COUNTIF('FICHA'!$F$429:$F$434,SUBSTITUTE(SUBSTITUTE(SUBSTITUTE('FICHA'!$F$434,"~","~~"),"*","~*"),"?","~?"))+COUNTIF('FICHA'!$Z$429:$Z$433,SUBSTITUTE(SUBSTITUTE(SUBSTITUTE('FICHA'!$F$434,"~","~~"),"*","~*"),"?","~?")))=1),"Ofício · "&amp;'FICHA'!$F$434,"")</f>
        <v/>
      </c>
      <c r="B82">
        <f>SUMIFS('CONFIGURAÇÃO'!$E$11:$E$40,'CONFIGURAÇÃO'!$B$11:$B$40,TRUE,'CONFIGURAÇÃO'!$C$11:$C$40,A82,'CONFIGURAÇÃO'!$D$11:$D$40,"somar")</f>
        <v/>
      </c>
      <c r="C82">
        <f>COUNTIFS('CONFIGURAÇÃO'!$B$11:$B$40,TRUE,'CONFIGURAÇÃO'!$C$11:$C$40,A82,'CONFIGURAÇÃO'!$D$11:$D$40,"trocar por")</f>
        <v/>
      </c>
      <c r="D82">
        <f>SUMIFS('CONFIGURAÇÃO'!$E$11:$E$40,'CONFIGURAÇÃO'!$B$11:$B$40,TRUE,'CONFIGURAÇÃO'!$C$11:$C$40,A82,'CONFIGURAÇÃO'!$D$11:$D$40,"trocar por")</f>
        <v/>
      </c>
      <c r="E82">
        <f>IF(COUNTIFS('CONFIGURAÇÃO'!$B$11:$B$40,"&lt;&gt;FALSE",'CONFIGURAÇÃO'!$C$11:$C$40,A82,$L$2:$L$31,0)&gt;0,"Entrada inválida",IF(C82&gt;1,"Conflito: mais de uma troca",""))</f>
        <v/>
      </c>
      <c r="F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G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$11,SUBSTITUTE(SUBSTITUTE(SUBSTITUTE('FICHA'!$Z$429,"~","~~"),"*","~*"),"?","~?"))=1,(COUNTIF('FICHA'!$F$429:$F$434,SUBSTITUTE(SUBSTITUTE(SUBSTITUTE('FICHA'!$Z$429,"~","~~"),"*","~*"),"?","~?"))+COUNTIF('FICHA'!$Z$429:$Z$433,SUBSTITUTE(SUBSTITUTE(SUBSTITUTE('FICHA'!$Z$429,"~","~~"),"*","~*"),"?","~?")))=1),"Ofício · "&amp;'FICHA'!$Z$429,"")</f>
        <v/>
      </c>
      <c r="B83">
        <f>SUMIFS('CONFIGURAÇÃO'!$E$11:$E$40,'CONFIGURAÇÃO'!$B$11:$B$40,TRUE,'CONFIGURAÇÃO'!$C$11:$C$40,A83,'CONFIGURAÇÃO'!$D$11:$D$40,"somar")</f>
        <v/>
      </c>
      <c r="C83">
        <f>COUNTIFS('CONFIGURAÇÃO'!$B$11:$B$40,TRUE,'CONFIGURAÇÃO'!$C$11:$C$40,A83,'CONFIGURAÇÃO'!$D$11:$D$40,"trocar por")</f>
        <v/>
      </c>
      <c r="D83">
        <f>SUMIFS('CONFIGURAÇÃO'!$E$11:$E$40,'CONFIGURAÇÃO'!$B$11:$B$40,TRUE,'CONFIGURAÇÃO'!$C$11:$C$40,A83,'CONFIGURAÇÃO'!$D$11:$D$40,"trocar por")</f>
        <v/>
      </c>
      <c r="E83">
        <f>IF(COUNTIFS('CONFIGURAÇÃO'!$B$11:$B$40,"&lt;&gt;FALSE",'CONFIGURAÇÃO'!$C$11:$C$40,A83,$L$2:$L$31,0)&gt;0,"Entrada inválida",IF(C83&gt;1,"Conflito: mais de uma troca",""))</f>
        <v/>
      </c>
      <c r="F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G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$11,SUBSTITUTE(SUBSTITUTE(SUBSTITUTE('FICHA'!$Z$430,"~","~~"),"*","~*"),"?","~?"))=1,(COUNTIF('FICHA'!$F$429:$F$434,SUBSTITUTE(SUBSTITUTE(SUBSTITUTE('FICHA'!$Z$430,"~","~~"),"*","~*"),"?","~?"))+COUNTIF('FICHA'!$Z$429:$Z$433,SUBSTITUTE(SUBSTITUTE(SUBSTITUTE('FICHA'!$Z$430,"~","~~"),"*","~*"),"?","~?")))=1),"Ofício · "&amp;'FICHA'!$Z$430,"")</f>
        <v/>
      </c>
      <c r="B84">
        <f>SUMIFS('CONFIGURAÇÃO'!$E$11:$E$40,'CONFIGURAÇÃO'!$B$11:$B$40,TRUE,'CONFIGURAÇÃO'!$C$11:$C$40,A84,'CONFIGURAÇÃO'!$D$11:$D$40,"somar")</f>
        <v/>
      </c>
      <c r="C84">
        <f>COUNTIFS('CONFIGURAÇÃO'!$B$11:$B$40,TRUE,'CONFIGURAÇÃO'!$C$11:$C$40,A84,'CONFIGURAÇÃO'!$D$11:$D$40,"trocar por")</f>
        <v/>
      </c>
      <c r="D84">
        <f>SUMIFS('CONFIGURAÇÃO'!$E$11:$E$40,'CONFIGURAÇÃO'!$B$11:$B$40,TRUE,'CONFIGURAÇÃO'!$C$11:$C$40,A84,'CONFIGURAÇÃO'!$D$11:$D$40,"trocar por")</f>
        <v/>
      </c>
      <c r="E84">
        <f>IF(COUNTIFS('CONFIGURAÇÃO'!$B$11:$B$40,"&lt;&gt;FALSE",'CONFIGURAÇÃO'!$C$11:$C$40,A84,$L$2:$L$31,0)&gt;0,"Entrada inválida",IF(C84&gt;1,"Conflito: mais de uma troca",""))</f>
        <v/>
      </c>
      <c r="F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G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$11,SUBSTITUTE(SUBSTITUTE(SUBSTITUTE('FICHA'!$Z$431,"~","~~"),"*","~*"),"?","~?"))=1,(COUNTIF('FICHA'!$F$429:$F$434,SUBSTITUTE(SUBSTITUTE(SUBSTITUTE('FICHA'!$Z$431,"~","~~"),"*","~*"),"?","~?"))+COUNTIF('FICHA'!$Z$429:$Z$433,SUBSTITUTE(SUBSTITUTE(SUBSTITUTE('FICHA'!$Z$431,"~","~~"),"*","~*"),"?","~?")))=1),"Ofício · "&amp;'FICHA'!$Z$431,"")</f>
        <v/>
      </c>
      <c r="B85">
        <f>SUMIFS('CONFIGURAÇÃO'!$E$11:$E$40,'CONFIGURAÇÃO'!$B$11:$B$40,TRUE,'CONFIGURAÇÃO'!$C$11:$C$40,A85,'CONFIGURAÇÃO'!$D$11:$D$40,"somar")</f>
        <v/>
      </c>
      <c r="C85">
        <f>COUNTIFS('CONFIGURAÇÃO'!$B$11:$B$40,TRUE,'CONFIGURAÇÃO'!$C$11:$C$40,A85,'CONFIGURAÇÃO'!$D$11:$D$40,"trocar por")</f>
        <v/>
      </c>
      <c r="D85">
        <f>SUMIFS('CONFIGURAÇÃO'!$E$11:$E$40,'CONFIGURAÇÃO'!$B$11:$B$40,TRUE,'CONFIGURAÇÃO'!$C$11:$C$40,A85,'CONFIGURAÇÃO'!$D$11:$D$40,"trocar por")</f>
        <v/>
      </c>
      <c r="E85">
        <f>IF(COUNTIFS('CONFIGURAÇÃO'!$B$11:$B$40,"&lt;&gt;FALSE",'CONFIGURAÇÃO'!$C$11:$C$40,A85,$L$2:$L$31,0)&gt;0,"Entrada inválida",IF(C85&gt;1,"Conflito: mais de uma troca",""))</f>
        <v/>
      </c>
      <c r="F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G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$11,SUBSTITUTE(SUBSTITUTE(SUBSTITUTE('FICHA'!$Z$432,"~","~~"),"*","~*"),"?","~?"))=1,(COUNTIF('FICHA'!$F$429:$F$434,SUBSTITUTE(SUBSTITUTE(SUBSTITUTE('FICHA'!$Z$432,"~","~~"),"*","~*"),"?","~?"))+COUNTIF('FICHA'!$Z$429:$Z$433,SUBSTITUTE(SUBSTITUTE(SUBSTITUTE('FICHA'!$Z$432,"~","~~"),"*","~*"),"?","~?")))=1),"Ofício · "&amp;'FICHA'!$Z$432,"")</f>
        <v/>
      </c>
      <c r="B86">
        <f>SUMIFS('CONFIGURAÇÃO'!$E$11:$E$40,'CONFIGURAÇÃO'!$B$11:$B$40,TRUE,'CONFIGURAÇÃO'!$C$11:$C$40,A86,'CONFIGURAÇÃO'!$D$11:$D$40,"somar")</f>
        <v/>
      </c>
      <c r="C86">
        <f>COUNTIFS('CONFIGURAÇÃO'!$B$11:$B$40,TRUE,'CONFIGURAÇÃO'!$C$11:$C$40,A86,'CONFIGURAÇÃO'!$D$11:$D$40,"trocar por")</f>
        <v/>
      </c>
      <c r="D86">
        <f>SUMIFS('CONFIGURAÇÃO'!$E$11:$E$40,'CONFIGURAÇÃO'!$B$11:$B$40,TRUE,'CONFIGURAÇÃO'!$C$11:$C$40,A86,'CONFIGURAÇÃO'!$D$11:$D$40,"trocar por")</f>
        <v/>
      </c>
      <c r="E86">
        <f>IF(COUNTIFS('CONFIGURAÇÃO'!$B$11:$B$40,"&lt;&gt;FALSE",'CONFIGURAÇÃO'!$C$11:$C$40,A86,$L$2:$L$31,0)&gt;0,"Entrada inválida",IF(C86&gt;1,"Conflito: mais de uma troca",""))</f>
        <v/>
      </c>
      <c r="F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G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$11,SUBSTITUTE(SUBSTITUTE(SUBSTITUTE('FICHA'!$Z$433,"~","~~"),"*","~*"),"?","~?"))=1,(COUNTIF('FICHA'!$F$429:$F$434,SUBSTITUTE(SUBSTITUTE(SUBSTITUTE('FICHA'!$Z$433,"~","~~"),"*","~*"),"?","~?"))+COUNTIF('FICHA'!$Z$429:$Z$433,SUBSTITUTE(SUBSTITUTE(SUBSTITUTE('FICHA'!$Z$433,"~","~~"),"*","~*"),"?","~?")))=1),"Ofício · "&amp;'FICHA'!$Z$433,"")</f>
        <v/>
      </c>
      <c r="B87">
        <f>SUMIFS('CONFIGURAÇÃO'!$E$11:$E$40,'CONFIGURAÇÃO'!$B$11:$B$40,TRUE,'CONFIGURAÇÃO'!$C$11:$C$40,A87,'CONFIGURAÇÃO'!$D$11:$D$40,"somar")</f>
        <v/>
      </c>
      <c r="C87">
        <f>COUNTIFS('CONFIGURAÇÃO'!$B$11:$B$40,TRUE,'CONFIGURAÇÃO'!$C$11:$C$40,A87,'CONFIGURAÇÃO'!$D$11:$D$40,"trocar por")</f>
        <v/>
      </c>
      <c r="D87">
        <f>SUMIFS('CONFIGURAÇÃO'!$E$11:$E$40,'CONFIGURAÇÃO'!$B$11:$B$40,TRUE,'CONFIGURAÇÃO'!$C$11:$C$40,A87,'CONFIGURAÇÃO'!$D$11:$D$40,"trocar por")</f>
        <v/>
      </c>
      <c r="E87">
        <f>IF(COUNTIFS('CONFIGURAÇÃO'!$B$11:$B$40,"&lt;&gt;FALSE",'CONFIGURAÇÃO'!$C$11:$C$40,A87,$L$2:$L$31,0)&gt;0,"Entrada inválida",IF(C87&gt;1,"Conflito: mais de uma troca",""))</f>
        <v/>
      </c>
      <c r="F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G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SUMIFS('CONFIGURAÇÃO'!$E$11:$E$40,'CONFIGURAÇÃO'!$B$11:$B$40,TRUE,'CONFIGURAÇÃO'!$C$11:$C$40,A88,'CONFIGURAÇÃO'!$D$11:$D$40,"somar")</f>
        <v/>
      </c>
      <c r="C88">
        <f>COUNTIFS('CONFIGURAÇÃO'!$B$11:$B$40,TRUE,'CONFIGURAÇÃO'!$C$11:$C$40,A88,'CONFIGURAÇÃO'!$D$11:$D$40,"trocar por")</f>
        <v/>
      </c>
      <c r="D88">
        <f>SUMIFS('CONFIGURAÇÃO'!$E$11:$E$40,'CONFIGURAÇÃO'!$B$11:$B$40,TRUE,'CONFIGURAÇÃO'!$C$11:$C$40,A88,'CONFIGURAÇÃO'!$D$11:$D$40,"trocar por")</f>
        <v/>
      </c>
      <c r="E88">
        <f>IF(COUNTIFS('CONFIGURAÇÃO'!$B$11:$B$40,"&lt;&gt;FALSE",'CONFIGURAÇÃO'!$C$11:$C$40,A88,$L$2:$L$31,0)&gt;0,"Entrada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SUMIFS('CONFIGURAÇÃO'!$E$11:$E$40,'CONFIGURAÇÃO'!$B$11:$B$40,TRUE,'CONFIGURAÇÃO'!$C$11:$C$40,A89,'CONFIGURAÇÃO'!$D$11:$D$40,"somar")</f>
        <v/>
      </c>
      <c r="C89">
        <f>COUNTIFS('CONFIGURAÇÃO'!$B$11:$B$40,TRUE,'CONFIGURAÇÃO'!$C$11:$C$40,A89,'CONFIGURAÇÃO'!$D$11:$D$40,"trocar por")</f>
        <v/>
      </c>
      <c r="D89">
        <f>SUMIFS('CONFIGURAÇÃO'!$E$11:$E$40,'CONFIGURAÇÃO'!$B$11:$B$40,TRUE,'CONFIGURAÇÃO'!$C$11:$C$40,A89,'CONFIGURAÇÃO'!$D$11:$D$40,"trocar por")</f>
        <v/>
      </c>
      <c r="E89">
        <f>IF(COUNTIFS('CONFIGURAÇÃO'!$B$11:$B$40,"&lt;&gt;FALSE",'CONFIGURAÇÃO'!$C$11:$C$40,A89,$L$2:$L$31,0)&gt;0,"Entrada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61"/>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IF(ISBLANK('CONFIGURAÇÃO'!$B$799),"",'CONFIGURAÇÃO'!$B$799)</f>
        <v/>
      </c>
      <c r="C2">
        <f>IF(ISBLANK('CONFIGURAÇÃO'!$B$801),"",'CONFIGURAÇÃO'!$B$801)</f>
        <v/>
      </c>
      <c r="D2">
        <f>IF(ISBLANK('CONFIGURAÇÃO'!$E$802),"",'CONFIGURAÇÃO'!$E$802)</f>
        <v/>
      </c>
      <c r="E2">
        <f>IF(ISBLANK('CONFIGURAÇÃO'!$F$799),"",'CONFIGURAÇÃO'!$F$799)</f>
        <v/>
      </c>
      <c r="F2">
        <f>IF(ISBLANK('CONFIGURAÇÃO'!$B$804),"",'CONFIGURAÇÃO'!$B$804)</f>
        <v/>
      </c>
      <c r="G2">
        <f>IF(AND(C2="",D2="",F2="",E2=FALSE,OR(B2="",B2="Perícia")),"",TEXTJOIN(" · ",TRUE,IF(B2&lt;&gt;"Perícia","Tipo incompatível com o cadastro",""),IF(OR(C2="",TRIM(C2)&lt;&gt;C2),"Preencha NOME sem espaços nas pontas",""),IF(AND(C2&lt;&gt;"",OR(COUNTIF('DADOS_PROGRESSAO'!$C$2:$C$21,SUBSTITUTE(SUBSTITUTE(SUBSTITUTE(C2,"~","~~"),"*","~*"),"?","~?"))&gt;1,COUNTIF($AY$2:$AY$24,SUBSTITUTE(SUBSTITUTE(SUBSTITUTE(C2,"~","~~"),"*","~*"),"?","~?"))&gt;0,COUNTIF($AZ$2:$AZ$12,SUBSTITUTE(SUBSTITUTE(SUBSTITUTE(C2,"~","~~"),"*","~*"),"?","~?"))&gt;0)),"Nome repetido no livro ou custom",""),IF(COUNTIF($AN$2:$AN$6,D2)=0,"Escolha um atributo válido",""),IF(ISLOGICAL(E2),"","MESTRE VIU deve ser caixa de seleção")))</f>
        <v/>
      </c>
      <c r="K2">
        <f>IF('CONFIGURAÇÃO'!$B$741="","",TEXTJOIN(" · ",TRUE,IF(OR(TRIM('CONFIGURAÇÃO'!$B$741)&lt;&gt;'CONFIGURAÇÃO'!$B$741,COUNTIF($BA$2:$BA$7,'CONFIGURAÇÃO'!$B$741)&gt;0),"Nome de Caminho inválido ou repetido",""),IF(ISLOGICAL('CONFIGURAÇÃO'!$F$739),"","MESTRE VIU deve ser caixa de seleção"),IF(IFERROR(AND(ISNUMBER('CONFIGURAÇÃO'!$E$742),'CONFIGURAÇÃO'!$E$742&gt;=0,MOD('CONFIGURAÇÃO'!$E$742,1)=0),FALSE),"","VIDA INICIAL: use inteiro não negativo"),IF(IFERROR(AND(ISNUMBER('CONFIGURAÇÃO'!$E$743),'CONFIGURAÇÃO'!$E$743&gt;=0,MOD('CONFIGURAÇÃO'!$E$743,1)=0),FALSE),"","VIDA POR NÍVEL: use inteiro não negativo"),IF(IFERROR(AND(ISNUMBER('CONFIGURAÇÃO'!$E$745),'CONFIGURAÇÃO'!$E$745&gt;=0,MOD('CONFIGURAÇÃO'!$E$745,1)=0),FALSE),"","PE POR NÍVEL: use inteiro não negativo"),IF(COUNTIF($AO$2:$AO$7,'CONFIGURAÇÃO'!$E$744)=0,"Opção inválida: DADO DE VIDA",""),IF(COUNTIF($AN$2:$AN$6,'CONFIGURAÇÃO'!$E$746)=0,"Opção inválida: ATRIBUTO NATURAL 1",""),IF(AND('CONFIGURAÇÃO'!$E$747&lt;&gt;"",COUNTIF($AN$2:$AN$6,'CONFIGURAÇÃO'!$E$747)=0),"Opção inválida: ATRIBUTO NATURAL 2",""),IF(COUNTIF($AP$2:$AP$3,'CONFIGURAÇÃO'!$E$750)=0,"Opção inválida: TROCA PERÍCIAS POR ARMA",""),IF(COUNTIF($AQ$2:$AQ$3,'CONFIGURAÇÃO'!$E$751)=0,"Opção inválida: TREINO DE ARMA",""),IF(COUNTIF('DADOS_PROGRESSAO'!$AG$2:$AG$34,'CONFIGURAÇÃO'!$E$748)=0,"Escolha PERÍCIA FIXA 1",""),IF(COUNTIF('DADOS_PROGRESSAO'!$AG$2:$AG$34,'CONFIGURAÇÃO'!$E$749)=0,"Escolha PERÍCIA FIXA 2",""),IF(AND('CONFIGURAÇÃO'!$E$746&lt;&gt;"",'CONFIGURAÇÃO'!$E$746='CONFIGURAÇÃO'!$E$747),"ATRIBUTO NATURAL 1 e 2 devem ser distintos",""),IF(AND('CONFIGURAÇÃO'!$E$748&lt;&gt;"",'CONFIGURAÇÃO'!$E$748='CONFIGURAÇÃO'!$E$749),"PERÍCIA FIXA 1 e 2 devem ser distintos",""),IF(AND('CONFIGURAÇÃO'!$E$751="Categorias selecionadas",'CONFIGURAÇÃO'!$E$752&lt;&gt;"",OR(COUNTIF($AR$2:$AR$14,'CONFIGURAÇÃO'!$E$752)=0,COUNTIF('CONFIGURAÇÃO'!$E$752:$E$764,'CONFIGURAÇÃO'!$E$752)&gt;1)),"Categoria de arma inválida ou repetida",""),IF(AND('CONFIGURAÇÃO'!$E$751="Categorias selecionadas",'CONFIGURAÇÃO'!$E$753&lt;&gt;"",OR(COUNTIF($AR$2:$AR$14,'CONFIGURAÇÃO'!$E$753)=0,COUNTIF('CONFIGURAÇÃO'!$E$752:$E$764,'CONFIGURAÇÃO'!$E$753)&gt;1)),"Categoria de arma inválida ou repetida",""),IF(AND('CONFIGURAÇÃO'!$E$751="Categorias selecionadas",'CONFIGURAÇÃO'!$E$754&lt;&gt;"",OR(COUNTIF($AR$2:$AR$14,'CONFIGURAÇÃO'!$E$754)=0,COUNTIF('CONFIGURAÇÃO'!$E$752:$E$764,'CONFIGURAÇÃO'!$E$754)&gt;1)),"Categoria de arma inválida ou repetida",""),IF(AND('CONFIGURAÇÃO'!$E$751="Categorias selecionadas",'CONFIGURAÇÃO'!$E$755&lt;&gt;"",OR(COUNTIF($AR$2:$AR$14,'CONFIGURAÇÃO'!$E$755)=0,COUNTIF('CONFIGURAÇÃO'!$E$752:$E$764,'CONFIGURAÇÃO'!$E$755)&gt;1)),"Categoria de arma inválida ou repetida",""),IF(AND('CONFIGURAÇÃO'!$E$751="Categorias selecionadas",'CONFIGURAÇÃO'!$E$756&lt;&gt;"",OR(COUNTIF($AR$2:$AR$14,'CONFIGURAÇÃO'!$E$756)=0,COUNTIF('CONFIGURAÇÃO'!$E$752:$E$764,'CONFIGURAÇÃO'!$E$756)&gt;1)),"Categoria de arma inválida ou repetida",""),IF(AND('CONFIGURAÇÃO'!$E$751="Categorias selecionadas",'CONFIGURAÇÃO'!$E$757&lt;&gt;"",OR(COUNTIF($AR$2:$AR$14,'CONFIGURAÇÃO'!$E$757)=0,COUNTIF('CONFIGURAÇÃO'!$E$752:$E$764,'CONFIGURAÇÃO'!$E$757)&gt;1)),"Categoria de arma inválida ou repetida",""),IF(AND('CONFIGURAÇÃO'!$E$751="Categorias selecionadas",'CONFIGURAÇÃO'!$E$758&lt;&gt;"",OR(COUNTIF($AR$2:$AR$14,'CONFIGURAÇÃO'!$E$758)=0,COUNTIF('CONFIGURAÇÃO'!$E$752:$E$764,'CONFIGURAÇÃO'!$E$758)&gt;1)),"Categoria de arma inválida ou repetida",""),IF(AND('CONFIGURAÇÃO'!$E$751="Categorias selecionadas",'CONFIGURAÇÃO'!$E$759&lt;&gt;"",OR(COUNTIF($AR$2:$AR$14,'CONFIGURAÇÃO'!$E$759)=0,COUNTIF('CONFIGURAÇÃO'!$E$752:$E$764,'CONFIGURAÇÃO'!$E$759)&gt;1)),"Categoria de arma inválida ou repetida",""),IF(AND('CONFIGURAÇÃO'!$E$751="Categorias selecionadas",'CONFIGURAÇÃO'!$E$760&lt;&gt;"",OR(COUNTIF($AR$2:$AR$14,'CONFIGURAÇÃO'!$E$760)=0,COUNTIF('CONFIGURAÇÃO'!$E$752:$E$764,'CONFIGURAÇÃO'!$E$760)&gt;1)),"Categoria de arma inválida ou repetida",""),IF(AND('CONFIGURAÇÃO'!$E$751="Categorias selecionadas",'CONFIGURAÇÃO'!$E$761&lt;&gt;"",OR(COUNTIF($AR$2:$AR$14,'CONFIGURAÇÃO'!$E$761)=0,COUNTIF('CONFIGURAÇÃO'!$E$752:$E$764,'CONFIGURAÇÃO'!$E$761)&gt;1)),"Categoria de arma inválida ou repetida",""),IF(AND('CONFIGURAÇÃO'!$E$751="Categorias selecionadas",'CONFIGURAÇÃO'!$E$762&lt;&gt;"",OR(COUNTIF($AR$2:$AR$14,'CONFIGURAÇÃO'!$E$762)=0,COUNTIF('CONFIGURAÇÃO'!$E$752:$E$764,'CONFIGURAÇÃO'!$E$762)&gt;1)),"Categoria de arma inválida ou repetida",""),IF(AND('CONFIGURAÇÃO'!$E$751="Categorias selecionadas",'CONFIGURAÇÃO'!$E$763&lt;&gt;"",OR(COUNTIF($AR$2:$AR$14,'CONFIGURAÇÃO'!$E$763)=0,COUNTIF('CONFIGURAÇÃO'!$E$752:$E$764,'CONFIGURAÇÃO'!$E$763)&gt;1)),"Categoria de arma inválida ou repetida",""),IF(AND('CONFIGURAÇÃO'!$E$751="Categorias selecionadas",'CONFIGURAÇÃO'!$E$764&lt;&gt;"",OR(COUNTIF($AR$2:$AR$14,'CONFIGURAÇÃO'!$E$764)=0,COUNTIF('CONFIGURAÇÃO'!$E$752:$E$764,'CONFIGURAÇÃO'!$E$764)&gt;1)),"Categoria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$11,SUBSTITUTE(SUBSTITUTE(SUBSTITUTE('FICHA'!$F$413,"~","~~"),"*","~*"),"?","~?"))=1,(COUNTIF('FICHA'!$F$413:$F$424,SUBSTITUTE(SUBSTITUTE(SUBSTITUTE('FICHA'!$F$413,"~","~~"),"*","~*"),"?","~?"))+COUNTIF('FICHA'!$Z$413:$Z$423,SUBSTITUTE(SUBSTITUTE(SUBSTITUTE('FICHA'!$F$413,"~","~~"),"*","~*"),"?","~?")))=1),N('FICHA'!$D$413),0)</f>
        <v/>
      </c>
      <c r="BL2">
        <f>IF(AND('FICHA'!$F$413&lt;&gt;"",COUNTIF('DADOS_PROGRESSAO'!$AV$2:$AV$11,SUBSTITUTE(SUBSTITUTE(SUBSTITUTE('FICHA'!$F$413,"~","~~"),"*","~*"),"?","~?"))=1,(COUNTIF('FICHA'!$F$413:$F$424,SUBSTITUTE(SUBSTITUTE(SUBSTITUTE('FICHA'!$F$413,"~","~~"),"*","~*"),"?","~?"))+COUNTIF('FICHA'!$Z$413:$Z$423,SUBSTITUTE(SUBSTITUTE(SUBSTITUTE('FICHA'!$F$413,"~","~~"),"*","~*"),"?","~?")))=1),N('FICHA'!$E$413),0)</f>
        <v/>
      </c>
    </row>
    <row r="3">
      <c r="A3" t="n">
        <v>2</v>
      </c>
      <c r="B3">
        <f>IF(ISBLANK('CONFIGURAÇÃO'!$J$799),"",'CONFIGURAÇÃO'!$J$799)</f>
        <v/>
      </c>
      <c r="C3">
        <f>IF(ISBLANK('CONFIGURAÇÃO'!$J$801),"",'CONFIGURAÇÃO'!$J$801)</f>
        <v/>
      </c>
      <c r="D3">
        <f>IF(ISBLANK('CONFIGURAÇÃO'!$M$802),"",'CONFIGURAÇÃO'!$M$802)</f>
        <v/>
      </c>
      <c r="E3">
        <f>IF(ISBLANK('CONFIGURAÇÃO'!$N$799),"",'CONFIGURAÇÃO'!$N$799)</f>
        <v/>
      </c>
      <c r="F3">
        <f>IF(ISBLANK('CONFIGURAÇÃO'!$J$804),"",'CONFIGURAÇÃO'!$J$804)</f>
        <v/>
      </c>
      <c r="G3">
        <f>IF(AND(C3="",D3="",F3="",E3=FALSE,OR(B3="",B3="Perícia")),"",TEXTJOIN(" · ",TRUE,IF(B3&lt;&gt;"Perícia","Tipo incompatível com o cadastro",""),IF(OR(C3="",TRIM(C3)&lt;&gt;C3),"Preencha NOME sem espaços nas pontas",""),IF(AND(C3&lt;&gt;"",OR(COUNTIF('DADOS_PROGRESSAO'!$C$2:$C$21,SUBSTITUTE(SUBSTITUTE(SUBSTITUTE(C3,"~","~~"),"*","~*"),"?","~?"))&gt;1,COUNTIF($AY$2:$AY$24,SUBSTITUTE(SUBSTITUTE(SUBSTITUTE(C3,"~","~~"),"*","~*"),"?","~?"))&gt;0,COUNTIF($AZ$2:$AZ$12,SUBSTITUTE(SUBSTITUTE(SUBSTITUTE(C3,"~","~~"),"*","~*"),"?","~?"))&gt;0)),"Nome repetido no livro ou custom",""),IF(COUNTIF($AN$2:$AN$6,D3)=0,"Escolha um atributo válido",""),IF(ISLOGICAL(E3),"","MESTRE VIU deve ser caixa de seleção")))</f>
        <v/>
      </c>
      <c r="K3">
        <f>IF('CONFIGURAÇÃO'!$J$741="","",TEXTJOIN(" · ",TRUE,IF(OR(TRIM('CONFIGURAÇÃO'!$J$741)&lt;&gt;'CONFIGURAÇÃO'!$J$741,COUNTIF($BB$2:$BB$21,'CONFIGURAÇÃO'!$J$741)&gt;0),"Nome de Trilha inválido ou repetido",""),IF(COUNTIF($AS$2:$AS$8,'CONFIGURAÇÃO'!$M$742)=0,"Escolha um Caminho válido",""),IF(ISLOGICAL('CONFIGURAÇÃO'!$N$739),"","MESTRE VIU deve ser caixa de seleção"),IF(COUNTIF($AU$2:$AU$22,'CONFIGURAÇÃO'!$M$743)=0,"Escolha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IF(AND($K$7=1,'CONFIGURAÇÃO'!$C$778&lt;&gt;""),'CONFIGURAÇÃO'!$C$778,"")</f>
        <v/>
      </c>
      <c r="BH3">
        <f>IF(OR(BG3="",'CONFIGURAÇÃO'!$B$779=""),"",'CONFIGURAÇÃO'!$B$779)</f>
        <v/>
      </c>
      <c r="BK3">
        <f>IF(AND('FICHA'!$F$414&lt;&gt;"",COUNTIF('DADOS_PROGRESSAO'!$AV$2:$AV$11,SUBSTITUTE(SUBSTITUTE(SUBSTITUTE('FICHA'!$F$414,"~","~~"),"*","~*"),"?","~?"))=1,(COUNTIF('FICHA'!$F$413:$F$424,SUBSTITUTE(SUBSTITUTE(SUBSTITUTE('FICHA'!$F$414,"~","~~"),"*","~*"),"?","~?"))+COUNTIF('FICHA'!$Z$413:$Z$423,SUBSTITUTE(SUBSTITUTE(SUBSTITUTE('FICHA'!$F$414,"~","~~"),"*","~*"),"?","~?")))=1),N('FICHA'!$D$414),0)</f>
        <v/>
      </c>
      <c r="BL3">
        <f>IF(AND('FICHA'!$F$414&lt;&gt;"",COUNTIF('DADOS_PROGRESSAO'!$AV$2:$AV$11,SUBSTITUTE(SUBSTITUTE(SUBSTITUTE('FICHA'!$F$414,"~","~~"),"*","~*"),"?","~?"))=1,(COUNTIF('FICHA'!$F$413:$F$424,SUBSTITUTE(SUBSTITUTE(SUBSTITUTE('FICHA'!$F$414,"~","~~"),"*","~*"),"?","~?"))+COUNTIF('FICHA'!$Z$413:$Z$423,SUBSTITUTE(SUBSTITUTE(SUBSTITUTE('FICHA'!$F$414,"~","~~"),"*","~*"),"?","~?")))=1),N('FICHA'!$E$414),0)</f>
        <v/>
      </c>
    </row>
    <row r="4">
      <c r="A4" t="n">
        <v>3</v>
      </c>
      <c r="B4">
        <f>IF(ISBLANK('CONFIGURAÇÃO'!$B$813),"",'CONFIGURAÇÃO'!$B$813)</f>
        <v/>
      </c>
      <c r="C4">
        <f>IF(ISBLANK('CONFIGURAÇÃO'!$B$815),"",'CONFIGURAÇÃO'!$B$815)</f>
        <v/>
      </c>
      <c r="D4">
        <f>IF(ISBLANK('CONFIGURAÇÃO'!$E$816),"",'CONFIGURAÇÃO'!$E$816)</f>
        <v/>
      </c>
      <c r="E4">
        <f>IF(ISBLANK('CONFIGURAÇÃO'!$F$813),"",'CONFIGURAÇÃO'!$F$813)</f>
        <v/>
      </c>
      <c r="F4">
        <f>IF(ISBLANK('CONFIGURAÇÃO'!$B$818),"",'CONFIGURAÇÃO'!$B$818)</f>
        <v/>
      </c>
      <c r="G4">
        <f>IF(AND(C4="",D4="",F4="",E4=FALSE,OR(B4="",B4="Perícia")),"",TEXTJOIN(" · ",TRUE,IF(B4&lt;&gt;"Perícia","Tipo incompatível com o cadastro",""),IF(OR(C4="",TRIM(C4)&lt;&gt;C4),"Preencha NOME sem espaços nas pontas",""),IF(AND(C4&lt;&gt;"",OR(COUNTIF('DADOS_PROGRESSAO'!$C$2:$C$21,SUBSTITUTE(SUBSTITUTE(SUBSTITUTE(C4,"~","~~"),"*","~*"),"?","~?"))&gt;1,COUNTIF($AY$2:$AY$24,SUBSTITUTE(SUBSTITUTE(SUBSTITUTE(C4,"~","~~"),"*","~*"),"?","~?"))&gt;0,COUNTIF($AZ$2:$AZ$12,SUBSTITUTE(SUBSTITUTE(SUBSTITUTE(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$11,SUBSTITUTE(SUBSTITUTE(SUBSTITUTE('FICHA'!$F$415,"~","~~"),"*","~*"),"?","~?"))=1,(COUNTIF('FICHA'!$F$413:$F$424,SUBSTITUTE(SUBSTITUTE(SUBSTITUTE('FICHA'!$F$415,"~","~~"),"*","~*"),"?","~?"))+COUNTIF('FICHA'!$Z$413:$Z$423,SUBSTITUTE(SUBSTITUTE(SUBSTITUTE('FICHA'!$F$415,"~","~~"),"*","~*"),"?","~?")))=1),N('FICHA'!$D$415),0)</f>
        <v/>
      </c>
      <c r="BL4">
        <f>IF(AND('FICHA'!$F$415&lt;&gt;"",COUNTIF('DADOS_PROGRESSAO'!$AV$2:$AV$11,SUBSTITUTE(SUBSTITUTE(SUBSTITUTE('FICHA'!$F$415,"~","~~"),"*","~*"),"?","~?"))=1,(COUNTIF('FICHA'!$F$413:$F$424,SUBSTITUTE(SUBSTITUTE(SUBSTITUTE('FICHA'!$F$415,"~","~~"),"*","~*"),"?","~?"))+COUNTIF('FICHA'!$Z$413:$Z$423,SUBSTITUTE(SUBSTITUTE(SUBSTITUTE('FICHA'!$F$415,"~","~~"),"*","~*"),"?","~?")))=1),N('FICHA'!$E$415),0)</f>
        <v/>
      </c>
    </row>
    <row r="5">
      <c r="A5" t="n">
        <v>4</v>
      </c>
      <c r="B5">
        <f>IF(ISBLANK('CONFIGURAÇÃO'!$J$813),"",'CONFIGURAÇÃO'!$J$813)</f>
        <v/>
      </c>
      <c r="C5">
        <f>IF(ISBLANK('CONFIGURAÇÃO'!$J$815),"",'CONFIGURAÇÃO'!$J$815)</f>
        <v/>
      </c>
      <c r="D5">
        <f>IF(ISBLANK('CONFIGURAÇÃO'!$M$816),"",'CONFIGURAÇÃO'!$M$816)</f>
        <v/>
      </c>
      <c r="E5">
        <f>IF(ISBLANK('CONFIGURAÇÃO'!$N$813),"",'CONFIGURAÇÃO'!$N$813)</f>
        <v/>
      </c>
      <c r="F5">
        <f>IF(ISBLANK('CONFIGURAÇÃO'!$J$818),"",'CONFIGURAÇÃO'!$J$818)</f>
        <v/>
      </c>
      <c r="G5">
        <f>IF(AND(C5="",D5="",F5="",E5=FALSE,OR(B5="",B5="Perícia")),"",TEXTJOIN(" · ",TRUE,IF(B5&lt;&gt;"Perícia","Tipo incompatível com o cadastro",""),IF(OR(C5="",TRIM(C5)&lt;&gt;C5),"Preencha NOME sem espaços nas pontas",""),IF(AND(C5&lt;&gt;"",OR(COUNTIF('DADOS_PROGRESSAO'!$C$2:$C$21,SUBSTITUTE(SUBSTITUTE(SUBSTITUTE(C5,"~","~~"),"*","~*"),"?","~?"))&gt;1,COUNTIF($AY$2:$AY$24,SUBSTITUTE(SUBSTITUTE(SUBSTITUTE(C5,"~","~~"),"*","~*"),"?","~?"))&gt;0,COUNTIF($AZ$2:$AZ$12,SUBSTITUTE(SUBSTITUTE(SUBSTITUTE(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$11,SUBSTITUTE(SUBSTITUTE(SUBSTITUTE('FICHA'!$F$416,"~","~~"),"*","~*"),"?","~?"))=1,(COUNTIF('FICHA'!$F$413:$F$424,SUBSTITUTE(SUBSTITUTE(SUBSTITUTE('FICHA'!$F$416,"~","~~"),"*","~*"),"?","~?"))+COUNTIF('FICHA'!$Z$413:$Z$423,SUBSTITUTE(SUBSTITUTE(SUBSTITUTE('FICHA'!$F$416,"~","~~"),"*","~*"),"?","~?")))=1),N('FICHA'!$D$416),0)</f>
        <v/>
      </c>
      <c r="BL5">
        <f>IF(AND('FICHA'!$F$416&lt;&gt;"",COUNTIF('DADOS_PROGRESSAO'!$AV$2:$AV$11,SUBSTITUTE(SUBSTITUTE(SUBSTITUTE('FICHA'!$F$416,"~","~~"),"*","~*"),"?","~?"))=1,(COUNTIF('FICHA'!$F$413:$F$424,SUBSTITUTE(SUBSTITUTE(SUBSTITUTE('FICHA'!$F$416,"~","~~"),"*","~*"),"?","~?"))+COUNTIF('FICHA'!$Z$413:$Z$423,SUBSTITUTE(SUBSTITUTE(SUBSTITUTE('FICHA'!$F$416,"~","~~"),"*","~*"),"?","~?")))=1),N('FICHA'!$E$416),0)</f>
        <v/>
      </c>
    </row>
    <row r="6">
      <c r="A6" t="n">
        <v>5</v>
      </c>
      <c r="B6">
        <f>IF(ISBLANK('CONFIGURAÇÃO'!$B$827),"",'CONFIGURAÇÃO'!$B$827)</f>
        <v/>
      </c>
      <c r="C6">
        <f>IF(ISBLANK('CONFIGURAÇÃO'!$B$829),"",'CONFIGURAÇÃO'!$B$829)</f>
        <v/>
      </c>
      <c r="D6">
        <f>IF(ISBLANK('CONFIGURAÇÃO'!$E$830),"",'CONFIGURAÇÃO'!$E$830)</f>
        <v/>
      </c>
      <c r="E6">
        <f>IF(ISBLANK('CONFIGURAÇÃO'!$F$827),"",'CONFIGURAÇÃO'!$F$827)</f>
        <v/>
      </c>
      <c r="F6">
        <f>IF(ISBLANK('CONFIGURAÇÃO'!$B$832),"",'CONFIGURAÇÃO'!$B$832)</f>
        <v/>
      </c>
      <c r="G6">
        <f>IF(AND(C6="",D6="",F6="",E6=FALSE,OR(B6="",B6="Perícia")),"",TEXTJOIN(" · ",TRUE,IF(B6&lt;&gt;"Perícia","Tipo incompatível com o cadastro",""),IF(OR(C6="",TRIM(C6)&lt;&gt;C6),"Preencha NOME sem espaços nas pontas",""),IF(AND(C6&lt;&gt;"",OR(COUNTIF('DADOS_PROGRESSAO'!$C$2:$C$21,SUBSTITUTE(SUBSTITUTE(SUBSTITUTE(C6,"~","~~"),"*","~*"),"?","~?"))&gt;1,COUNTIF($AY$2:$AY$24,SUBSTITUTE(SUBSTITUTE(SUBSTITUTE(C6,"~","~~"),"*","~*"),"?","~?"))&gt;0,COUNTIF($AZ$2:$AZ$12,SUBSTITUTE(SUBSTITUTE(SUBSTITUTE(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$11,SUBSTITUTE(SUBSTITUTE(SUBSTITUTE('FICHA'!$F$417,"~","~~"),"*","~*"),"?","~?"))=1,(COUNTIF('FICHA'!$F$413:$F$424,SUBSTITUTE(SUBSTITUTE(SUBSTITUTE('FICHA'!$F$417,"~","~~"),"*","~*"),"?","~?"))+COUNTIF('FICHA'!$Z$413:$Z$423,SUBSTITUTE(SUBSTITUTE(SUBSTITUTE('FICHA'!$F$417,"~","~~"),"*","~*"),"?","~?")))=1),N('FICHA'!$D$417),0)</f>
        <v/>
      </c>
      <c r="BL6">
        <f>IF(AND('FICHA'!$F$417&lt;&gt;"",COUNTIF('DADOS_PROGRESSAO'!$AV$2:$AV$11,SUBSTITUTE(SUBSTITUTE(SUBSTITUTE('FICHA'!$F$417,"~","~~"),"*","~*"),"?","~?"))=1,(COUNTIF('FICHA'!$F$413:$F$424,SUBSTITUTE(SUBSTITUTE(SUBSTITUTE('FICHA'!$F$417,"~","~~"),"*","~*"),"?","~?"))+COUNTIF('FICHA'!$Z$413:$Z$423,SUBSTITUTE(SUBSTITUTE(SUBSTITUTE('FICHA'!$F$417,"~","~~"),"*","~*"),"?","~?")))=1),N('FICHA'!$E$417),0)</f>
        <v/>
      </c>
    </row>
    <row r="7">
      <c r="A7" t="n">
        <v>6</v>
      </c>
      <c r="B7">
        <f>IF(ISBLANK('CONFIGURAÇÃO'!$J$827),"",'CONFIGURAÇÃO'!$J$827)</f>
        <v/>
      </c>
      <c r="C7">
        <f>IF(ISBLANK('CONFIGURAÇÃO'!$J$829),"",'CONFIGURAÇÃO'!$J$829)</f>
        <v/>
      </c>
      <c r="D7">
        <f>IF(ISBLANK('CONFIGURAÇÃO'!$M$830),"",'CONFIGURAÇÃO'!$M$830)</f>
        <v/>
      </c>
      <c r="E7">
        <f>IF(ISBLANK('CONFIGURAÇÃO'!$N$827),"",'CONFIGURAÇÃO'!$N$827)</f>
        <v/>
      </c>
      <c r="F7">
        <f>IF(ISBLANK('CONFIGURAÇÃO'!$J$832),"",'CONFIGURAÇÃO'!$J$832)</f>
        <v/>
      </c>
      <c r="G7">
        <f>IF(AND(C7="",D7="",F7="",E7=FALSE,OR(B7="",B7="Perícia")),"",TEXTJOIN(" · ",TRUE,IF(B7&lt;&gt;"Perícia","Tipo incompatível com o cadastro",""),IF(OR(C7="",TRIM(C7)&lt;&gt;C7),"Preencha NOME sem espaços nas pontas",""),IF(AND(C7&lt;&gt;"",OR(COUNTIF('DADOS_PROGRESSAO'!$C$2:$C$21,SUBSTITUTE(SUBSTITUTE(SUBSTITUTE(C7,"~","~~"),"*","~*"),"?","~?"))&gt;1,COUNTIF($AY$2:$AY$24,SUBSTITUTE(SUBSTITUTE(SUBSTITUTE(C7,"~","~~"),"*","~*"),"?","~?"))&gt;0,COUNTIF($AZ$2:$AZ$12,SUBSTITUTE(SUBSTITUTE(SUBSTITUTE(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$11,SUBSTITUTE(SUBSTITUTE(SUBSTITUTE('FICHA'!$F$418,"~","~~"),"*","~*"),"?","~?"))=1,(COUNTIF('FICHA'!$F$413:$F$424,SUBSTITUTE(SUBSTITUTE(SUBSTITUTE('FICHA'!$F$418,"~","~~"),"*","~*"),"?","~?"))+COUNTIF('FICHA'!$Z$413:$Z$423,SUBSTITUTE(SUBSTITUTE(SUBSTITUTE('FICHA'!$F$418,"~","~~"),"*","~*"),"?","~?")))=1),N('FICHA'!$D$418),0)</f>
        <v/>
      </c>
      <c r="BL7">
        <f>IF(AND('FICHA'!$F$418&lt;&gt;"",COUNTIF('DADOS_PROGRESSAO'!$AV$2:$AV$11,SUBSTITUTE(SUBSTITUTE(SUBSTITUTE('FICHA'!$F$418,"~","~~"),"*","~*"),"?","~?"))=1,(COUNTIF('FICHA'!$F$413:$F$424,SUBSTITUTE(SUBSTITUTE(SUBSTITUTE('FICHA'!$F$418,"~","~~"),"*","~*"),"?","~?"))+COUNTIF('FICHA'!$Z$413:$Z$423,SUBSTITUTE(SUBSTITUTE(SUBSTITUTE('FICHA'!$F$418,"~","~~"),"*","~*"),"?","~?")))=1),N('FICHA'!$E$418),0)</f>
        <v/>
      </c>
    </row>
    <row r="8">
      <c r="A8" t="n">
        <v>7</v>
      </c>
      <c r="B8">
        <f>IF(ISBLANK('CONFIGURAÇÃO'!$B$841),"",'CONFIGURAÇÃO'!$B$841)</f>
        <v/>
      </c>
      <c r="C8">
        <f>IF(ISBLANK('CONFIGURAÇÃO'!$B$843),"",'CONFIGURAÇÃO'!$B$843)</f>
        <v/>
      </c>
      <c r="D8">
        <f>IF(ISBLANK('CONFIGURAÇÃO'!$E$844),"",'CONFIGURAÇÃO'!$E$844)</f>
        <v/>
      </c>
      <c r="E8">
        <f>IF(ISBLANK('CONFIGURAÇÃO'!$F$841),"",'CONFIGURAÇÃO'!$F$841)</f>
        <v/>
      </c>
      <c r="F8">
        <f>IF(ISBLANK('CONFIGURAÇÃO'!$B$846),"",'CONFIGURAÇÃO'!$B$846)</f>
        <v/>
      </c>
      <c r="G8">
        <f>IF(AND(C8="",D8="",F8="",E8=FALSE,OR(B8="",B8="Perícia")),"",TEXTJOIN(" · ",TRUE,IF(B8&lt;&gt;"Perícia","Tipo incompatível com o cadastro",""),IF(OR(C8="",TRIM(C8)&lt;&gt;C8),"Preencha NOME sem espaços nas pontas",""),IF(AND(C8&lt;&gt;"",OR(COUNTIF('DADOS_PROGRESSAO'!$C$2:$C$21,SUBSTITUTE(SUBSTITUTE(SUBSTITUTE(C8,"~","~~"),"*","~*"),"?","~?"))&gt;1,COUNTIF($AY$2:$AY$24,SUBSTITUTE(SUBSTITUTE(SUBSTITUTE(C8,"~","~~"),"*","~*"),"?","~?"))&gt;0,COUNTIF($AZ$2:$AZ$12,SUBSTITUTE(SUBSTITUTE(SUBSTITUTE(C8,"~","~~"),"*","~*"),"?","~?"))&gt;0)),"Nome repetido no livro ou custom",""),IF(COUNTIF($AN$2:$AN$6,D8)=0,"Escolha um atributo válido",""),IF(ISLOGICAL(E8),"","MESTRE VIU deve ser caixa de seleção")))</f>
        <v/>
      </c>
      <c r="K8">
        <f>IF(AND('FICHA'!$N$11=$AA$22,$AA$22&lt;&gt;""),1,0)</f>
        <v/>
      </c>
      <c r="M8">
        <f>IF(AND('CONFIGURAÇÃO'!$B$741&lt;&gt;"",$K$2=""),'CONFIGURAÇÃO'!$B$741,"")</f>
        <v/>
      </c>
      <c r="N8">
        <f>IF(AND('CONFIGURAÇÃO'!$B$741&lt;&gt;"",$K$2=""),TEXTJOIN(" · ",TRUE,'CONFIGURAÇÃO'!$E$746,'CONFIGURAÇÃO'!$E$747),"")</f>
        <v/>
      </c>
      <c r="O8">
        <f>IF(AND('CONFIGURAÇÃO'!$B$741&lt;&gt;"",$K$2=""),'CONFIGURAÇÃO'!$E$742,"")</f>
        <v/>
      </c>
      <c r="P8">
        <f>IF(AND('CONFIGURAÇÃO'!$B$741&lt;&gt;"",$K$2=""),'CONFIGURAÇÃO'!$E$743,"")</f>
        <v/>
      </c>
      <c r="Q8">
        <f>IF(AND('CONFIGURAÇÃO'!$B$741&lt;&gt;"",$K$2=""),'CONFIGURAÇÃO'!$E$745,"")</f>
        <v/>
      </c>
      <c r="R8">
        <f>IF(AND('CONFIGURAÇÃO'!$B$741&lt;&gt;"",$K$2=""),'CONFIGURAÇÃO'!$E$748,"")</f>
        <v/>
      </c>
      <c r="S8">
        <f>IF(AND('CONFIGURAÇÃO'!$B$741&lt;&gt;"",$K$2=""),'CONFIGURAÇÃO'!$E$749,"")</f>
        <v/>
      </c>
      <c r="T8">
        <f>IF(AND('CONFIGURAÇÃO'!$B$741&lt;&gt;"",$K$2=""),VALUE(SUBSTITUTE('CONFIGURAÇÃO'!$E$744,"d","")),"")</f>
        <v/>
      </c>
      <c r="U8">
        <f>IF(AND('CONFIGURAÇÃO'!$B$741&lt;&gt;"",$K$2=""),'CONFIGURAÇÃO'!$E$750,"")</f>
        <v/>
      </c>
      <c r="V8">
        <f>IF(AND('CONFIGURAÇÃO'!$B$741&lt;&gt;"",$K$2=""),'CONFIGURAÇÃO'!$E$751,"")</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IF(AND($K$7=1,'CONFIGURAÇÃO'!$C$781&lt;&gt;""),'CONFIGURAÇÃO'!$C$781,"")</f>
        <v/>
      </c>
      <c r="BH8">
        <f>IF(OR(BG8="",'CONFIGURAÇÃO'!$B$782=""),"",'CONFIGURAÇÃO'!$B$782)</f>
        <v/>
      </c>
      <c r="BK8">
        <f>IF(AND('FICHA'!$F$419&lt;&gt;"",COUNTIF('DADOS_PROGRESSAO'!$AV$2:$AV$11,SUBSTITUTE(SUBSTITUTE(SUBSTITUTE('FICHA'!$F$419,"~","~~"),"*","~*"),"?","~?"))=1,(COUNTIF('FICHA'!$F$413:$F$424,SUBSTITUTE(SUBSTITUTE(SUBSTITUTE('FICHA'!$F$419,"~","~~"),"*","~*"),"?","~?"))+COUNTIF('FICHA'!$Z$413:$Z$423,SUBSTITUTE(SUBSTITUTE(SUBSTITUTE('FICHA'!$F$419,"~","~~"),"*","~*"),"?","~?")))=1),N('FICHA'!$D$419),0)</f>
        <v/>
      </c>
      <c r="BL8">
        <f>IF(AND('FICHA'!$F$419&lt;&gt;"",COUNTIF('DADOS_PROGRESSAO'!$AV$2:$AV$11,SUBSTITUTE(SUBSTITUTE(SUBSTITUTE('FICHA'!$F$419,"~","~~"),"*","~*"),"?","~?"))=1,(COUNTIF('FICHA'!$F$413:$F$424,SUBSTITUTE(SUBSTITUTE(SUBSTITUTE('FICHA'!$F$419,"~","~~"),"*","~*"),"?","~?"))+COUNTIF('FICHA'!$Z$413:$Z$423,SUBSTITUTE(SUBSTITUTE(SUBSTITUTE('FICHA'!$F$419,"~","~~"),"*","~*"),"?","~?")))=1),N('FICHA'!$E$419),0)</f>
        <v/>
      </c>
      <c r="BO8">
        <f>IF($M$8="","",'CONFIGURAÇÃO'!$E$752)</f>
        <v/>
      </c>
      <c r="BP8">
        <f>IF($M$8="","",'CONFIGURAÇÃO'!$E$753)</f>
        <v/>
      </c>
      <c r="BQ8">
        <f>IF($M$8="","",'CONFIGURAÇÃO'!$E$754)</f>
        <v/>
      </c>
      <c r="BR8">
        <f>IF($M$8="","",'CONFIGURAÇÃO'!$E$755)</f>
        <v/>
      </c>
      <c r="BS8">
        <f>IF($M$8="","",'CONFIGURAÇÃO'!$E$756)</f>
        <v/>
      </c>
      <c r="BT8">
        <f>IF($M$8="","",'CONFIGURAÇÃO'!$E$757)</f>
        <v/>
      </c>
      <c r="BU8">
        <f>IF($M$8="","",'CONFIGURAÇÃO'!$E$758)</f>
        <v/>
      </c>
      <c r="BV8">
        <f>IF($M$8="","",'CONFIGURAÇÃO'!$E$759)</f>
        <v/>
      </c>
      <c r="BW8">
        <f>IF($M$8="","",'CONFIGURAÇÃO'!$E$760)</f>
        <v/>
      </c>
      <c r="BX8">
        <f>IF($M$8="","",'CONFIGURAÇÃO'!$E$761)</f>
        <v/>
      </c>
      <c r="BY8">
        <f>IF($M$8="","",'CONFIGURAÇÃO'!$E$762)</f>
        <v/>
      </c>
      <c r="BZ8">
        <f>IF($M$8="","",'CONFIGURAÇÃO'!$E$763)</f>
        <v/>
      </c>
      <c r="CA8">
        <f>IF($M$8="","",'CONFIGURAÇÃO'!$E$764)</f>
        <v/>
      </c>
    </row>
    <row r="9">
      <c r="A9" t="n">
        <v>8</v>
      </c>
      <c r="B9">
        <f>IF(ISBLANK('CONFIGURAÇÃO'!$J$841),"",'CONFIGURAÇÃO'!$J$841)</f>
        <v/>
      </c>
      <c r="C9">
        <f>IF(ISBLANK('CONFIGURAÇÃO'!$J$843),"",'CONFIGURAÇÃO'!$J$843)</f>
        <v/>
      </c>
      <c r="D9">
        <f>IF(ISBLANK('CONFIGURAÇÃO'!$M$844),"",'CONFIGURAÇÃO'!$M$844)</f>
        <v/>
      </c>
      <c r="E9">
        <f>IF(ISBLANK('CONFIGURAÇÃO'!$N$841),"",'CONFIGURAÇÃO'!$N$841)</f>
        <v/>
      </c>
      <c r="F9">
        <f>IF(ISBLANK('CONFIGURAÇÃO'!$J$846),"",'CONFIGURAÇÃO'!$J$846)</f>
        <v/>
      </c>
      <c r="G9">
        <f>IF(AND(C9="",D9="",F9="",E9=FALSE,OR(B9="",B9="Perícia")),"",TEXTJOIN(" · ",TRUE,IF(B9&lt;&gt;"Perícia","Tipo incompatível com o cadastro",""),IF(OR(C9="",TRIM(C9)&lt;&gt;C9),"Preencha NOME sem espaços nas pontas",""),IF(AND(C9&lt;&gt;"",OR(COUNTIF('DADOS_PROGRESSAO'!$C$2:$C$21,SUBSTITUTE(SUBSTITUTE(SUBSTITUTE(C9,"~","~~"),"*","~*"),"?","~?"))&gt;1,COUNTIF($AY$2:$AY$24,SUBSTITUTE(SUBSTITUTE(SUBSTITUTE(C9,"~","~~"),"*","~*"),"?","~?"))&gt;0,COUNTIF($AZ$2:$AZ$12,SUBSTITUTE(SUBSTITUTE(SUBSTITUTE(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$11,SUBSTITUTE(SUBSTITUTE(SUBSTITUTE('FICHA'!$F$420,"~","~~"),"*","~*"),"?","~?"))=1,(COUNTIF('FICHA'!$F$413:$F$424,SUBSTITUTE(SUBSTITUTE(SUBSTITUTE('FICHA'!$F$420,"~","~~"),"*","~*"),"?","~?"))+COUNTIF('FICHA'!$Z$413:$Z$423,SUBSTITUTE(SUBSTITUTE(SUBSTITUTE('FICHA'!$F$420,"~","~~"),"*","~*"),"?","~?")))=1),N('FICHA'!$D$420),0)</f>
        <v/>
      </c>
      <c r="BL9">
        <f>IF(AND('FICHA'!$F$420&lt;&gt;"",COUNTIF('DADOS_PROGRESSAO'!$AV$2:$AV$11,SUBSTITUTE(SUBSTITUTE(SUBSTITUTE('FICHA'!$F$420,"~","~~"),"*","~*"),"?","~?"))=1,(COUNTIF('FICHA'!$F$413:$F$424,SUBSTITUTE(SUBSTITUTE(SUBSTITUTE('FICHA'!$F$420,"~","~~"),"*","~*"),"?","~?"))+COUNTIF('FICHA'!$Z$413:$Z$423,SUBSTITUTE(SUBSTITUTE(SUBSTITUTE('FICHA'!$F$420,"~","~~"),"*","~*"),"?","~?")))=1),N('FICHA'!$E$420),0)</f>
        <v/>
      </c>
    </row>
    <row r="10">
      <c r="A10" t="n">
        <v>9</v>
      </c>
      <c r="B10">
        <f>IF(ISBLANK('CONFIGURAÇÃO'!$B$855),"",'CONFIGURAÇÃO'!$B$855)</f>
        <v/>
      </c>
      <c r="C10">
        <f>IF(ISBLANK('CONFIGURAÇÃO'!$B$857),"",'CONFIGURAÇÃO'!$B$857)</f>
        <v/>
      </c>
      <c r="D10">
        <f>IF(ISBLANK('CONFIGURAÇÃO'!$E$858),"",'CONFIGURAÇÃO'!$E$858)</f>
        <v/>
      </c>
      <c r="E10">
        <f>IF(ISBLANK('CONFIGURAÇÃO'!$F$855),"",'CONFIGURAÇÃO'!$F$855)</f>
        <v/>
      </c>
      <c r="F10">
        <f>IF(ISBLANK('CONFIGURAÇÃO'!$B$860),"",'CONFIGURAÇÃO'!$B$860)</f>
        <v/>
      </c>
      <c r="G10">
        <f>IF(AND(C10="",D10="",F10="",E10=FALSE,OR(B10="",B10="Perícia")),"",TEXTJOIN(" · ",TRUE,IF(B10&lt;&gt;"Perícia","Tipo incompatível com o cadastro",""),IF(OR(C10="",TRIM(C10)&lt;&gt;C10),"Preencha NOME sem espaços nas pontas",""),IF(AND(C10&lt;&gt;"",OR(COUNTIF('DADOS_PROGRESSAO'!$C$2:$C$21,SUBSTITUTE(SUBSTITUTE(SUBSTITUTE(C10,"~","~~"),"*","~*"),"?","~?"))&gt;1,COUNTIF($AY$2:$AY$24,SUBSTITUTE(SUBSTITUTE(SUBSTITUTE(C10,"~","~~"),"*","~*"),"?","~?"))&gt;0,COUNTIF($AZ$2:$AZ$12,SUBSTITUTE(SUBSTITUTE(SUBSTITUTE(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$11,SUBSTITUTE(SUBSTITUTE(SUBSTITUTE('FICHA'!$F$421,"~","~~"),"*","~*"),"?","~?"))=1,(COUNTIF('FICHA'!$F$413:$F$424,SUBSTITUTE(SUBSTITUTE(SUBSTITUTE('FICHA'!$F$421,"~","~~"),"*","~*"),"?","~?"))+COUNTIF('FICHA'!$Z$413:$Z$423,SUBSTITUTE(SUBSTITUTE(SUBSTITUTE('FICHA'!$F$421,"~","~~"),"*","~*"),"?","~?")))=1),N('FICHA'!$D$421),0)</f>
        <v/>
      </c>
      <c r="BL10">
        <f>IF(AND('FICHA'!$F$421&lt;&gt;"",COUNTIF('DADOS_PROGRESSAO'!$AV$2:$AV$11,SUBSTITUTE(SUBSTITUTE(SUBSTITUTE('FICHA'!$F$421,"~","~~"),"*","~*"),"?","~?"))=1,(COUNTIF('FICHA'!$F$413:$F$424,SUBSTITUTE(SUBSTITUTE(SUBSTITUTE('FICHA'!$F$421,"~","~~"),"*","~*"),"?","~?"))+COUNTIF('FICHA'!$Z$413:$Z$423,SUBSTITUTE(SUBSTITUTE(SUBSTITUTE('FICHA'!$F$421,"~","~~"),"*","~*"),"?","~?")))=1),N('FICHA'!$E$421),0)</f>
        <v/>
      </c>
    </row>
    <row r="11">
      <c r="A11" t="n">
        <v>10</v>
      </c>
      <c r="B11">
        <f>IF(ISBLANK('CONFIGURAÇÃO'!$J$855),"",'CONFIGURAÇÃO'!$J$855)</f>
        <v/>
      </c>
      <c r="C11">
        <f>IF(ISBLANK('CONFIGURAÇÃO'!$J$857),"",'CONFIGURAÇÃO'!$J$857)</f>
        <v/>
      </c>
      <c r="D11">
        <f>IF(ISBLANK('CONFIGURAÇÃO'!$M$858),"",'CONFIGURAÇÃO'!$M$858)</f>
        <v/>
      </c>
      <c r="E11">
        <f>IF(ISBLANK('CONFIGURAÇÃO'!$N$855),"",'CONFIGURAÇÃO'!$N$855)</f>
        <v/>
      </c>
      <c r="F11">
        <f>IF(ISBLANK('CONFIGURAÇÃO'!$J$860),"",'CONFIGURAÇÃO'!$J$860)</f>
        <v/>
      </c>
      <c r="G11">
        <f>IF(AND(C11="",D11="",F11="",E11=FALSE,OR(B11="",B11="Perícia")),"",TEXTJOIN(" · ",TRUE,IF(B11&lt;&gt;"Perícia","Tipo incompatível com o cadastro",""),IF(OR(C11="",TRIM(C11)&lt;&gt;C11),"Preencha NOME sem espaços nas pontas",""),IF(AND(C11&lt;&gt;"",OR(COUNTIF('DADOS_PROGRESSAO'!$C$2:$C$21,SUBSTITUTE(SUBSTITUTE(SUBSTITUTE(C11,"~","~~"),"*","~*"),"?","~?"))&gt;1,COUNTIF($AY$2:$AY$24,SUBSTITUTE(SUBSTITUTE(SUBSTITUTE(C11,"~","~~"),"*","~*"),"?","~?"))&gt;0,COUNTIF($AZ$2:$AZ$12,SUBSTITUTE(SUBSTITUTE(SUBSTITUTE(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$11,SUBSTITUTE(SUBSTITUTE(SUBSTITUTE('FICHA'!$F$422,"~","~~"),"*","~*"),"?","~?"))=1,(COUNTIF('FICHA'!$F$413:$F$424,SUBSTITUTE(SUBSTITUTE(SUBSTITUTE('FICHA'!$F$422,"~","~~"),"*","~*"),"?","~?"))+COUNTIF('FICHA'!$Z$413:$Z$423,SUBSTITUTE(SUBSTITUTE(SUBSTITUTE('FICHA'!$F$422,"~","~~"),"*","~*"),"?","~?")))=1),N('FICHA'!$D$422),0)</f>
        <v/>
      </c>
      <c r="BL11">
        <f>IF(AND('FICHA'!$F$422&lt;&gt;"",COUNTIF('DADOS_PROGRESSAO'!$AV$2:$AV$11,SUBSTITUTE(SUBSTITUTE(SUBSTITUTE('FICHA'!$F$422,"~","~~"),"*","~*"),"?","~?"))=1,(COUNTIF('FICHA'!$F$413:$F$424,SUBSTITUTE(SUBSTITUTE(SUBSTITUTE('FICHA'!$F$422,"~","~~"),"*","~*"),"?","~?"))+COUNTIF('FICHA'!$Z$413:$Z$423,SUBSTITUTE(SUBSTITUTE(SUBSTITUTE('FICHA'!$F$422,"~","~~"),"*","~*"),"?","~?")))=1),N('FICHA'!$E$422),0)</f>
        <v/>
      </c>
    </row>
    <row r="12">
      <c r="A12" t="n">
        <v>11</v>
      </c>
      <c r="B12">
        <f>IF(ISBLANK('CONFIGURAÇÃO'!$B$869),"",'CONFIGURAÇÃO'!$B$869)</f>
        <v/>
      </c>
      <c r="C12">
        <f>IF(ISBLANK('CONFIGURAÇÃO'!$B$871),"",'CONFIGURAÇÃO'!$B$871)</f>
        <v/>
      </c>
      <c r="D12">
        <f>IF(ISBLANK('CONFIGURAÇÃO'!$E$872),"",'CONFIGURAÇÃO'!$E$872)</f>
        <v/>
      </c>
      <c r="E12">
        <f>IF(ISBLANK('CONFIGURAÇÃO'!$F$869),"",'CONFIGURAÇÃO'!$F$869)</f>
        <v/>
      </c>
      <c r="F12">
        <f>IF(ISBLANK('CONFIGURAÇÃO'!$B$874),"",'CONFIGURAÇÃO'!$B$874)</f>
        <v/>
      </c>
      <c r="G12">
        <f>IF(AND(C12="",D12="",F12="",E12=FALSE,OR(B12="",B12="Ofício")),"",TEXTJOIN(" · ",TRUE,IF(B12&lt;&gt;"Ofício","Tipo incompatível com o cadastro",""),IF(OR(C12="",TRIM(C12)&lt;&gt;C12),"Preencha NOME sem espaços nas pontas",""),IF(AND(C12&lt;&gt;"",OR(COUNTIF('DADOS_PROGRESSAO'!$C$2:$C$21,SUBSTITUTE(SUBSTITUTE(SUBSTITUTE(C12,"~","~~"),"*","~*"),"?","~?"))&gt;1,COUNTIF($AY$2:$AY$24,SUBSTITUTE(SUBSTITUTE(SUBSTITUTE(C12,"~","~~"),"*","~*"),"?","~?"))&gt;0,COUNTIF($AZ$2:$AZ$12,SUBSTITUTE(SUBSTITUTE(SUBSTITUTE(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$11,SUBSTITUTE(SUBSTITUTE(SUBSTITUTE('FICHA'!$F$423,"~","~~"),"*","~*"),"?","~?"))=1,(COUNTIF('FICHA'!$F$413:$F$424,SUBSTITUTE(SUBSTITUTE(SUBSTITUTE('FICHA'!$F$423,"~","~~"),"*","~*"),"?","~?"))+COUNTIF('FICHA'!$Z$413:$Z$423,SUBSTITUTE(SUBSTITUTE(SUBSTITUTE('FICHA'!$F$423,"~","~~"),"*","~*"),"?","~?")))=1),N('FICHA'!$D$423),0)</f>
        <v/>
      </c>
      <c r="BL12">
        <f>IF(AND('FICHA'!$F$423&lt;&gt;"",COUNTIF('DADOS_PROGRESSAO'!$AV$2:$AV$11,SUBSTITUTE(SUBSTITUTE(SUBSTITUTE('FICHA'!$F$423,"~","~~"),"*","~*"),"?","~?"))=1,(COUNTIF('FICHA'!$F$413:$F$424,SUBSTITUTE(SUBSTITUTE(SUBSTITUTE('FICHA'!$F$423,"~","~~"),"*","~*"),"?","~?"))+COUNTIF('FICHA'!$Z$413:$Z$423,SUBSTITUTE(SUBSTITUTE(SUBSTITUTE('FICHA'!$F$423,"~","~~"),"*","~*"),"?","~?")))=1),N('FICHA'!$E$423),0)</f>
        <v/>
      </c>
    </row>
    <row r="13">
      <c r="A13" t="n">
        <v>12</v>
      </c>
      <c r="B13">
        <f>IF(ISBLANK('CONFIGURAÇÃO'!$J$869),"",'CONFIGURAÇÃO'!$J$869)</f>
        <v/>
      </c>
      <c r="C13">
        <f>IF(ISBLANK('CONFIGURAÇÃO'!$J$871),"",'CONFIGURAÇÃO'!$J$871)</f>
        <v/>
      </c>
      <c r="D13">
        <f>IF(ISBLANK('CONFIGURAÇÃO'!$M$872),"",'CONFIGURAÇÃO'!$M$872)</f>
        <v/>
      </c>
      <c r="E13">
        <f>IF(ISBLANK('CONFIGURAÇÃO'!$N$869),"",'CONFIGURAÇÃO'!$N$869)</f>
        <v/>
      </c>
      <c r="F13">
        <f>IF(ISBLANK('CONFIGURAÇÃO'!$J$874),"",'CONFIGURAÇÃO'!$J$874)</f>
        <v/>
      </c>
      <c r="G13">
        <f>IF(AND(C13="",D13="",F13="",E13=FALSE,OR(B13="",B13="Ofício")),"",TEXTJOIN(" · ",TRUE,IF(B13&lt;&gt;"Ofício","Tipo incompatível com o cadastro",""),IF(OR(C13="",TRIM(C13)&lt;&gt;C13),"Preencha NOME sem espaços nas pontas",""),IF(AND(C13&lt;&gt;"",OR(COUNTIF('DADOS_PROGRESSAO'!$C$2:$C$21,SUBSTITUTE(SUBSTITUTE(SUBSTITUTE(C13,"~","~~"),"*","~*"),"?","~?"))&gt;1,COUNTIF($AY$2:$AY$24,SUBSTITUTE(SUBSTITUTE(SUBSTITUTE(C13,"~","~~"),"*","~*"),"?","~?"))&gt;0,COUNTIF($AZ$2:$AZ$12,SUBSTITUTE(SUBSTITUTE(SUBSTITUTE(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IF(AND($B12="Ofício",$C12&lt;&gt;"",$G12=""),$C12,"")</f>
        <v/>
      </c>
      <c r="AK13">
        <f>IF(AJ13="","",$D12)</f>
        <v/>
      </c>
      <c r="AR13" t="inlineStr">
        <is>
          <t>Porrete</t>
        </is>
      </c>
      <c r="AU13" t="inlineStr">
        <is>
          <t>Socorrista</t>
        </is>
      </c>
      <c r="AY13" t="inlineStr">
        <is>
          <t>Medicina</t>
        </is>
      </c>
      <c r="BB13" t="inlineStr">
        <is>
          <t>Condutor Armado</t>
        </is>
      </c>
      <c r="BD13">
        <f>ADDRESS(ROW('FICHA'!$F$424),COLUMN('FICHA'!$F$424),4)</f>
        <v/>
      </c>
      <c r="BE13" t="inlineStr">
        <is>
          <t>Caminho</t>
        </is>
      </c>
      <c r="BF13" t="n">
        <v>12</v>
      </c>
      <c r="BG13">
        <f>""</f>
        <v/>
      </c>
      <c r="BH13">
        <f>""</f>
        <v/>
      </c>
      <c r="BK13">
        <f>IF(AND('FICHA'!$F$424&lt;&gt;"",COUNTIF('DADOS_PROGRESSAO'!$AV$2:$AV$11,SUBSTITUTE(SUBSTITUTE(SUBSTITUTE('FICHA'!$F$424,"~","~~"),"*","~*"),"?","~?"))=1,(COUNTIF('FICHA'!$F$413:$F$424,SUBSTITUTE(SUBSTITUTE(SUBSTITUTE('FICHA'!$F$424,"~","~~"),"*","~*"),"?","~?"))+COUNTIF('FICHA'!$Z$413:$Z$423,SUBSTITUTE(SUBSTITUTE(SUBSTITUTE('FICHA'!$F$424,"~","~~"),"*","~*"),"?","~?")))=1),N('FICHA'!$D$424),0)</f>
        <v/>
      </c>
      <c r="BL13">
        <f>IF(AND('FICHA'!$F$424&lt;&gt;"",COUNTIF('DADOS_PROGRESSAO'!$AV$2:$AV$11,SUBSTITUTE(SUBSTITUTE(SUBSTITUTE('FICHA'!$F$424,"~","~~"),"*","~*"),"?","~?"))=1,(COUNTIF('FICHA'!$F$413:$F$424,SUBSTITUTE(SUBSTITUTE(SUBSTITUTE('FICHA'!$F$424,"~","~~"),"*","~*"),"?","~?"))+COUNTIF('FICHA'!$Z$413:$Z$423,SUBSTITUTE(SUBSTITUTE(SUBSTITUTE('FICHA'!$F$424,"~","~~"),"*","~*"),"?","~?")))=1),N('FICHA'!$E$424),0)</f>
        <v/>
      </c>
    </row>
    <row r="14">
      <c r="A14" t="n">
        <v>13</v>
      </c>
      <c r="B14">
        <f>IF(ISBLANK('CONFIGURAÇÃO'!$B$883),"",'CONFIGURAÇÃO'!$B$883)</f>
        <v/>
      </c>
      <c r="C14">
        <f>IF(ISBLANK('CONFIGURAÇÃO'!$B$885),"",'CONFIGURAÇÃO'!$B$885)</f>
        <v/>
      </c>
      <c r="D14">
        <f>IF(ISBLANK('CONFIGURAÇÃO'!$E$886),"",'CONFIGURAÇÃO'!$E$886)</f>
        <v/>
      </c>
      <c r="E14">
        <f>IF(ISBLANK('CONFIGURAÇÃO'!$F$883),"",'CONFIGURAÇÃO'!$F$883)</f>
        <v/>
      </c>
      <c r="F14">
        <f>IF(ISBLANK('CONFIGURAÇÃO'!$B$888),"",'CONFIGURAÇÃO'!$B$888)</f>
        <v/>
      </c>
      <c r="G14">
        <f>IF(AND(C14="",D14="",F14="",E14=FALSE,OR(B14="",B14="Ofício")),"",TEXTJOIN(" · ",TRUE,IF(B14&lt;&gt;"Ofício","Tipo incompatível com o cadastro",""),IF(OR(C14="",TRIM(C14)&lt;&gt;C14),"Preencha NOME sem espaços nas pontas",""),IF(AND(C14&lt;&gt;"",OR(COUNTIF('DADOS_PROGRESSAO'!$C$2:$C$21,SUBSTITUTE(SUBSTITUTE(SUBSTITUTE(C14,"~","~~"),"*","~*"),"?","~?"))&gt;1,COUNTIF($AY$2:$AY$24,SUBSTITUTE(SUBSTITUTE(SUBSTITUTE(C14,"~","~~"),"*","~*"),"?","~?"))&gt;0,COUNTIF($AZ$2:$AZ$12,SUBSTITUTE(SUBSTITUTE(SUBSTITUTE(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IF(AND($B13="Ofício",$C13&lt;&gt;"",$G13=""),$C13,"")</f>
        <v/>
      </c>
      <c r="AK14">
        <f>IF(AJ14="","",$D13)</f>
        <v/>
      </c>
      <c r="AR14" t="inlineStr">
        <is>
          <t>Yumi</t>
        </is>
      </c>
      <c r="AU14" t="inlineStr">
        <is>
          <t>Condutor Armado</t>
        </is>
      </c>
      <c r="AY14" t="inlineStr">
        <is>
          <t>Sobrevivência</t>
        </is>
      </c>
      <c r="BB14" t="inlineStr">
        <is>
          <t>Ressonante</t>
        </is>
      </c>
      <c r="BD14">
        <f>ADDRESS(ROW('FICHA'!$Z$413),COLUMN('FICHA'!$Z$413),4)</f>
        <v/>
      </c>
      <c r="BE14" t="inlineStr">
        <is>
          <t>Caminho</t>
        </is>
      </c>
      <c r="BF14" t="n">
        <v>13</v>
      </c>
      <c r="BG14">
        <f>""</f>
        <v/>
      </c>
      <c r="BH14">
        <f>""</f>
        <v/>
      </c>
      <c r="BK14">
        <f>IF(AND('FICHA'!$Z$413&lt;&gt;"",COUNTIF('DADOS_PROGRESSAO'!$AV$2:$AV$11,SUBSTITUTE(SUBSTITUTE(SUBSTITUTE('FICHA'!$Z$413,"~","~~"),"*","~*"),"?","~?"))=1,(COUNTIF('FICHA'!$F$413:$F$424,SUBSTITUTE(SUBSTITUTE(SUBSTITUTE('FICHA'!$Z$413,"~","~~"),"*","~*"),"?","~?"))+COUNTIF('FICHA'!$Z$413:$Z$423,SUBSTITUTE(SUBSTITUTE(SUBSTITUTE('FICHA'!$Z$413,"~","~~"),"*","~*"),"?","~?")))=1),N('FICHA'!$X$413),0)</f>
        <v/>
      </c>
      <c r="BL14">
        <f>IF(AND('FICHA'!$Z$413&lt;&gt;"",COUNTIF('DADOS_PROGRESSAO'!$AV$2:$AV$11,SUBSTITUTE(SUBSTITUTE(SUBSTITUTE('FICHA'!$Z$413,"~","~~"),"*","~*"),"?","~?"))=1,(COUNTIF('FICHA'!$F$413:$F$424,SUBSTITUTE(SUBSTITUTE(SUBSTITUTE('FICHA'!$Z$413,"~","~~"),"*","~*"),"?","~?"))+COUNTIF('FICHA'!$Z$413:$Z$423,SUBSTITUTE(SUBSTITUTE(SUBSTITUTE('FICHA'!$Z$413,"~","~~"),"*","~*"),"?","~?")))=1),N('FICHA'!$Y$413),0)</f>
        <v/>
      </c>
    </row>
    <row r="15">
      <c r="A15" t="n">
        <v>14</v>
      </c>
      <c r="B15">
        <f>IF(ISBLANK('CONFIGURAÇÃO'!$J$883),"",'CONFIGURAÇÃO'!$J$883)</f>
        <v/>
      </c>
      <c r="C15">
        <f>IF(ISBLANK('CONFIGURAÇÃO'!$J$885),"",'CONFIGURAÇÃO'!$J$885)</f>
        <v/>
      </c>
      <c r="D15">
        <f>IF(ISBLANK('CONFIGURAÇÃO'!$M$886),"",'CONFIGURAÇÃO'!$M$886)</f>
        <v/>
      </c>
      <c r="E15">
        <f>IF(ISBLANK('CONFIGURAÇÃO'!$N$883),"",'CONFIGURAÇÃO'!$N$883)</f>
        <v/>
      </c>
      <c r="F15">
        <f>IF(ISBLANK('CONFIGURAÇÃO'!$J$888),"",'CONFIGURAÇÃO'!$J$888)</f>
        <v/>
      </c>
      <c r="G15">
        <f>IF(AND(C15="",D15="",F15="",E15=FALSE,OR(B15="",B15="Ofício")),"",TEXTJOIN(" · ",TRUE,IF(B15&lt;&gt;"Ofício","Tipo incompatível com o cadastro",""),IF(OR(C15="",TRIM(C15)&lt;&gt;C15),"Preencha NOME sem espaços nas pontas",""),IF(AND(C15&lt;&gt;"",OR(COUNTIF('DADOS_PROGRESSAO'!$C$2:$C$21,SUBSTITUTE(SUBSTITUTE(SUBSTITUTE(C15,"~","~~"),"*","~*"),"?","~?"))&gt;1,COUNTIF($AY$2:$AY$24,SUBSTITUTE(SUBSTITUTE(SUBSTITUTE(C15,"~","~~"),"*","~*"),"?","~?"))&gt;0,COUNTIF($AZ$2:$AZ$12,SUBSTITUTE(SUBSTITUTE(SUBSTITUTE(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IF(AND($B14="Ofício",$C14&lt;&gt;"",$G14=""),$C14,"")</f>
        <v/>
      </c>
      <c r="AK15">
        <f>IF(AJ15="","",$D14)</f>
        <v/>
      </c>
      <c r="AU15" t="inlineStr">
        <is>
          <t>Ressonante</t>
        </is>
      </c>
      <c r="AY15" t="inlineStr">
        <is>
          <t>Natureza</t>
        </is>
      </c>
      <c r="BB15" t="inlineStr">
        <is>
          <t>Catalisador</t>
        </is>
      </c>
      <c r="BD15">
        <f>ADDRESS(ROW('FICHA'!$Z$414),COLUMN('FICHA'!$Z$414),4)</f>
        <v/>
      </c>
      <c r="BE15" t="inlineStr">
        <is>
          <t>Caminho</t>
        </is>
      </c>
      <c r="BF15" t="n">
        <v>14</v>
      </c>
      <c r="BG15">
        <f>""</f>
        <v/>
      </c>
      <c r="BH15">
        <f>""</f>
        <v/>
      </c>
      <c r="BK15">
        <f>IF(AND('FICHA'!$Z$414&lt;&gt;"",COUNTIF('DADOS_PROGRESSAO'!$AV$2:$AV$11,SUBSTITUTE(SUBSTITUTE(SUBSTITUTE('FICHA'!$Z$414,"~","~~"),"*","~*"),"?","~?"))=1,(COUNTIF('FICHA'!$F$413:$F$424,SUBSTITUTE(SUBSTITUTE(SUBSTITUTE('FICHA'!$Z$414,"~","~~"),"*","~*"),"?","~?"))+COUNTIF('FICHA'!$Z$413:$Z$423,SUBSTITUTE(SUBSTITUTE(SUBSTITUTE('FICHA'!$Z$414,"~","~~"),"*","~*"),"?","~?")))=1),N('FICHA'!$X$414),0)</f>
        <v/>
      </c>
      <c r="BL15">
        <f>IF(AND('FICHA'!$Z$414&lt;&gt;"",COUNTIF('DADOS_PROGRESSAO'!$AV$2:$AV$11,SUBSTITUTE(SUBSTITUTE(SUBSTITUTE('FICHA'!$Z$414,"~","~~"),"*","~*"),"?","~?"))=1,(COUNTIF('FICHA'!$F$413:$F$424,SUBSTITUTE(SUBSTITUTE(SUBSTITUTE('FICHA'!$Z$414,"~","~~"),"*","~*"),"?","~?"))+COUNTIF('FICHA'!$Z$413:$Z$423,SUBSTITUTE(SUBSTITUTE(SUBSTITUTE('FICHA'!$Z$414,"~","~~"),"*","~*"),"?","~?")))=1),N('FICHA'!$Y$414),0)</f>
        <v/>
      </c>
    </row>
    <row r="16">
      <c r="A16" t="n">
        <v>15</v>
      </c>
      <c r="B16">
        <f>IF(ISBLANK('CONFIGURAÇÃO'!$B$897),"",'CONFIGURAÇÃO'!$B$897)</f>
        <v/>
      </c>
      <c r="C16">
        <f>IF(ISBLANK('CONFIGURAÇÃO'!$B$899),"",'CONFIGURAÇÃO'!$B$899)</f>
        <v/>
      </c>
      <c r="D16">
        <f>IF(ISBLANK('CONFIGURAÇÃO'!$E$900),"",'CONFIGURAÇÃO'!$E$900)</f>
        <v/>
      </c>
      <c r="E16">
        <f>IF(ISBLANK('CONFIGURAÇÃO'!$F$897),"",'CONFIGURAÇÃO'!$F$897)</f>
        <v/>
      </c>
      <c r="F16">
        <f>IF(ISBLANK('CONFIGURAÇÃO'!$B$902),"",'CONFIGURAÇÃO'!$B$902)</f>
        <v/>
      </c>
      <c r="G16">
        <f>IF(AND(C16="",D16="",F16="",E16=FALSE,OR(B16="",B16="Ofício")),"",TEXTJOIN(" · ",TRUE,IF(B16&lt;&gt;"Ofício","Tipo incompatível com o cadastro",""),IF(OR(C16="",TRIM(C16)&lt;&gt;C16),"Preencha NOME sem espaços nas pontas",""),IF(AND(C16&lt;&gt;"",OR(COUNTIF('DADOS_PROGRESSAO'!$C$2:$C$21,SUBSTITUTE(SUBSTITUTE(SUBSTITUTE(C16,"~","~~"),"*","~*"),"?","~?"))&gt;1,COUNTIF($AY$2:$AY$24,SUBSTITUTE(SUBSTITUTE(SUBSTITUTE(C16,"~","~~"),"*","~*"),"?","~?"))&gt;0,COUNTIF($AZ$2:$AZ$12,SUBSTITUTE(SUBSTITUTE(SUBSTITUTE(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IF(AND($B15="Ofício",$C15&lt;&gt;"",$G15=""),$C15,"")</f>
        <v/>
      </c>
      <c r="AK16">
        <f>IF(AJ16="","",$D15)</f>
        <v/>
      </c>
      <c r="AU16" t="inlineStr">
        <is>
          <t>Catalisador</t>
        </is>
      </c>
      <c r="AY16" t="inlineStr">
        <is>
          <t>Lidar com Animais</t>
        </is>
      </c>
      <c r="BB16" t="inlineStr">
        <is>
          <t>Invocação Principal</t>
        </is>
      </c>
      <c r="BD16">
        <f>ADDRESS(ROW('FICHA'!$Z$415),COLUMN('FICHA'!$Z$415),4)</f>
        <v/>
      </c>
      <c r="BE16" t="inlineStr">
        <is>
          <t>Caminho</t>
        </is>
      </c>
      <c r="BF16" t="n">
        <v>15</v>
      </c>
      <c r="BG16">
        <f>IF(AND($K$7=1,'CONFIGURAÇÃO'!$C$784&lt;&gt;""),'CONFIGURAÇÃO'!$C$784,"")</f>
        <v/>
      </c>
      <c r="BH16">
        <f>IF(OR(BG16="",'CONFIGURAÇÃO'!$B$785=""),"",'CONFIGURAÇÃO'!$B$785)</f>
        <v/>
      </c>
      <c r="BK16">
        <f>IF(AND('FICHA'!$Z$415&lt;&gt;"",COUNTIF('DADOS_PROGRESSAO'!$AV$2:$AV$11,SUBSTITUTE(SUBSTITUTE(SUBSTITUTE('FICHA'!$Z$415,"~","~~"),"*","~*"),"?","~?"))=1,(COUNTIF('FICHA'!$F$413:$F$424,SUBSTITUTE(SUBSTITUTE(SUBSTITUTE('FICHA'!$Z$415,"~","~~"),"*","~*"),"?","~?"))+COUNTIF('FICHA'!$Z$413:$Z$423,SUBSTITUTE(SUBSTITUTE(SUBSTITUTE('FICHA'!$Z$415,"~","~~"),"*","~*"),"?","~?")))=1),N('FICHA'!$X$415),0)</f>
        <v/>
      </c>
      <c r="BL16">
        <f>IF(AND('FICHA'!$Z$415&lt;&gt;"",COUNTIF('DADOS_PROGRESSAO'!$AV$2:$AV$11,SUBSTITUTE(SUBSTITUTE(SUBSTITUTE('FICHA'!$Z$415,"~","~~"),"*","~*"),"?","~?"))=1,(COUNTIF('FICHA'!$F$413:$F$424,SUBSTITUTE(SUBSTITUTE(SUBSTITUTE('FICHA'!$Z$415,"~","~~"),"*","~*"),"?","~?"))+COUNTIF('FICHA'!$Z$413:$Z$423,SUBSTITUTE(SUBSTITUTE(SUBSTITUTE('FICHA'!$Z$415,"~","~~"),"*","~*"),"?","~?")))=1),N('FICHA'!$Y$415),0)</f>
        <v/>
      </c>
    </row>
    <row r="17">
      <c r="A17" t="n">
        <v>16</v>
      </c>
      <c r="B17">
        <f>IF(ISBLANK('CONFIGURAÇÃO'!$J$897),"",'CONFIGURAÇÃO'!$J$897)</f>
        <v/>
      </c>
      <c r="C17">
        <f>IF(ISBLANK('CONFIGURAÇÃO'!$J$899),"",'CONFIGURAÇÃO'!$J$899)</f>
        <v/>
      </c>
      <c r="D17">
        <f>IF(ISBLANK('CONFIGURAÇÃO'!$M$900),"",'CONFIGURAÇÃO'!$M$900)</f>
        <v/>
      </c>
      <c r="E17">
        <f>IF(ISBLANK('CONFIGURAÇÃO'!$N$897),"",'CONFIGURAÇÃO'!$N$897)</f>
        <v/>
      </c>
      <c r="F17">
        <f>IF(ISBLANK('CONFIGURAÇÃO'!$J$902),"",'CONFIGURAÇÃO'!$J$902)</f>
        <v/>
      </c>
      <c r="G17">
        <f>IF(AND(C17="",D17="",F17="",E17=FALSE,OR(B17="",B17="Ofício")),"",TEXTJOIN(" · ",TRUE,IF(B17&lt;&gt;"Ofício","Tipo incompatível com o cadastro",""),IF(OR(C17="",TRIM(C17)&lt;&gt;C17),"Preencha NOME sem espaços nas pontas",""),IF(AND(C17&lt;&gt;"",OR(COUNTIF('DADOS_PROGRESSAO'!$C$2:$C$21,SUBSTITUTE(SUBSTITUTE(SUBSTITUTE(C17,"~","~~"),"*","~*"),"?","~?"))&gt;1,COUNTIF($AY$2:$AY$24,SUBSTITUTE(SUBSTITUTE(SUBSTITUTE(C17,"~","~~"),"*","~*"),"?","~?"))&gt;0,COUNTIF($AZ$2:$AZ$12,SUBSTITUTE(SUBSTITUTE(SUBSTITUTE(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IF(AND($B16="Ofício",$C16&lt;&gt;"",$G16=""),$C16,"")</f>
        <v/>
      </c>
      <c r="AK17">
        <f>IF(AJ17="","",$D16)</f>
        <v/>
      </c>
      <c r="AU17" t="inlineStr">
        <is>
          <t>Invocação Principal</t>
        </is>
      </c>
      <c r="AY17" t="inlineStr">
        <is>
          <t>Tecnologia</t>
        </is>
      </c>
      <c r="BB17" t="inlineStr">
        <is>
          <t>Parceria</t>
        </is>
      </c>
      <c r="BD17">
        <f>ADDRESS(ROW('FICHA'!$Z$416),COLUMN('FICHA'!$Z$416),4)</f>
        <v/>
      </c>
      <c r="BE17" t="inlineStr">
        <is>
          <t>Caminho</t>
        </is>
      </c>
      <c r="BF17" t="n">
        <v>16</v>
      </c>
      <c r="BG17">
        <f>""</f>
        <v/>
      </c>
      <c r="BH17">
        <f>""</f>
        <v/>
      </c>
      <c r="BK17">
        <f>IF(AND('FICHA'!$Z$416&lt;&gt;"",COUNTIF('DADOS_PROGRESSAO'!$AV$2:$AV$11,SUBSTITUTE(SUBSTITUTE(SUBSTITUTE('FICHA'!$Z$416,"~","~~"),"*","~*"),"?","~?"))=1,(COUNTIF('FICHA'!$F$413:$F$424,SUBSTITUTE(SUBSTITUTE(SUBSTITUTE('FICHA'!$Z$416,"~","~~"),"*","~*"),"?","~?"))+COUNTIF('FICHA'!$Z$413:$Z$423,SUBSTITUTE(SUBSTITUTE(SUBSTITUTE('FICHA'!$Z$416,"~","~~"),"*","~*"),"?","~?")))=1),N('FICHA'!$X$416),0)</f>
        <v/>
      </c>
      <c r="BL17">
        <f>IF(AND('FICHA'!$Z$416&lt;&gt;"",COUNTIF('DADOS_PROGRESSAO'!$AV$2:$AV$11,SUBSTITUTE(SUBSTITUTE(SUBSTITUTE('FICHA'!$Z$416,"~","~~"),"*","~*"),"?","~?"))=1,(COUNTIF('FICHA'!$F$413:$F$424,SUBSTITUTE(SUBSTITUTE(SUBSTITUTE('FICHA'!$Z$416,"~","~~"),"*","~*"),"?","~?"))+COUNTIF('FICHA'!$Z$413:$Z$423,SUBSTITUTE(SUBSTITUTE(SUBSTITUTE('FICHA'!$Z$416,"~","~~"),"*","~*"),"?","~?")))=1),N('FICHA'!$Y$416),0)</f>
        <v/>
      </c>
    </row>
    <row r="18">
      <c r="A18" t="n">
        <v>17</v>
      </c>
      <c r="B18">
        <f>IF(ISBLANK('CONFIGURAÇÃO'!$B$911),"",'CONFIGURAÇÃO'!$B$911)</f>
        <v/>
      </c>
      <c r="C18">
        <f>IF(ISBLANK('CONFIGURAÇÃO'!$B$913),"",'CONFIGURAÇÃO'!$B$913)</f>
        <v/>
      </c>
      <c r="D18">
        <f>IF(ISBLANK('CONFIGURAÇÃO'!$E$914),"",'CONFIGURAÇÃO'!$E$914)</f>
        <v/>
      </c>
      <c r="E18">
        <f>IF(ISBLANK('CONFIGURAÇÃO'!$F$911),"",'CONFIGURAÇÃO'!$F$911)</f>
        <v/>
      </c>
      <c r="F18">
        <f>IF(ISBLANK('CONFIGURAÇÃO'!$B$916),"",'CONFIGURAÇÃO'!$B$916)</f>
        <v/>
      </c>
      <c r="G18">
        <f>IF(AND(C18="",D18="",F18="",E18=FALSE,OR(B18="",B18="Ofício")),"",TEXTJOIN(" · ",TRUE,IF(B18&lt;&gt;"Ofício","Tipo incompatível com o cadastro",""),IF(OR(C18="",TRIM(C18)&lt;&gt;C18),"Preencha NOME sem espaços nas pontas",""),IF(AND(C18&lt;&gt;"",OR(COUNTIF('DADOS_PROGRESSAO'!$C$2:$C$21,SUBSTITUTE(SUBSTITUTE(SUBSTITUTE(C18,"~","~~"),"*","~*"),"?","~?"))&gt;1,COUNTIF($AY$2:$AY$24,SUBSTITUTE(SUBSTITUTE(SUBSTITUTE(C18,"~","~~"),"*","~*"),"?","~?"))&gt;0,COUNTIF($AZ$2:$AZ$12,SUBSTITUTE(SUBSTITUTE(SUBSTITUTE(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IF(AND($B17="Ofício",$C17&lt;&gt;"",$G17=""),$C17,"")</f>
        <v/>
      </c>
      <c r="AK18">
        <f>IF(AJ18="","",$D17)</f>
        <v/>
      </c>
      <c r="AU18" t="inlineStr">
        <is>
          <t>Parceria</t>
        </is>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$11,SUBSTITUTE(SUBSTITUTE(SUBSTITUTE('FICHA'!$Z$417,"~","~~"),"*","~*"),"?","~?"))=1,(COUNTIF('FICHA'!$F$413:$F$424,SUBSTITUTE(SUBSTITUTE(SUBSTITUTE('FICHA'!$Z$417,"~","~~"),"*","~*"),"?","~?"))+COUNTIF('FICHA'!$Z$413:$Z$423,SUBSTITUTE(SUBSTITUTE(SUBSTITUTE('FICHA'!$Z$417,"~","~~"),"*","~*"),"?","~?")))=1),N('FICHA'!$X$417),0)</f>
        <v/>
      </c>
      <c r="BL18">
        <f>IF(AND('FICHA'!$Z$417&lt;&gt;"",COUNTIF('DADOS_PROGRESSAO'!$AV$2:$AV$11,SUBSTITUTE(SUBSTITUTE(SUBSTITUTE('FICHA'!$Z$417,"~","~~"),"*","~*"),"?","~?"))=1,(COUNTIF('FICHA'!$F$413:$F$424,SUBSTITUTE(SUBSTITUTE(SUBSTITUTE('FICHA'!$Z$417,"~","~~"),"*","~*"),"?","~?"))+COUNTIF('FICHA'!$Z$413:$Z$423,SUBSTITUTE(SUBSTITUTE(SUBSTITUTE('FICHA'!$Z$417,"~","~~"),"*","~*"),"?","~?")))=1),N('FICHA'!$Y$417),0)</f>
        <v/>
      </c>
    </row>
    <row r="19">
      <c r="A19" t="n">
        <v>18</v>
      </c>
      <c r="B19">
        <f>IF(ISBLANK('CONFIGURAÇÃO'!$J$911),"",'CONFIGURAÇÃO'!$J$911)</f>
        <v/>
      </c>
      <c r="C19">
        <f>IF(ISBLANK('CONFIGURAÇÃO'!$J$913),"",'CONFIGURAÇÃO'!$J$913)</f>
        <v/>
      </c>
      <c r="D19">
        <f>IF(ISBLANK('CONFIGURAÇÃO'!$M$914),"",'CONFIGURAÇÃO'!$M$914)</f>
        <v/>
      </c>
      <c r="E19">
        <f>IF(ISBLANK('CONFIGURAÇÃO'!$N$911),"",'CONFIGURAÇÃO'!$N$911)</f>
        <v/>
      </c>
      <c r="F19">
        <f>IF(ISBLANK('CONFIGURAÇÃO'!$J$916),"",'CONFIGURAÇÃO'!$J$916)</f>
        <v/>
      </c>
      <c r="G19">
        <f>IF(AND(C19="",D19="",F19="",E19=FALSE,OR(B19="",B19="Ofício")),"",TEXTJOIN(" · ",TRUE,IF(B19&lt;&gt;"Ofício","Tipo incompatível com o cadastro",""),IF(OR(C19="",TRIM(C19)&lt;&gt;C19),"Preencha NOME sem espaços nas pontas",""),IF(AND(C19&lt;&gt;"",OR(COUNTIF('DADOS_PROGRESSAO'!$C$2:$C$21,SUBSTITUTE(SUBSTITUTE(SUBSTITUTE(C19,"~","~~"),"*","~*"),"?","~?"))&gt;1,COUNTIF($AY$2:$AY$24,SUBSTITUTE(SUBSTITUTE(SUBSTITUTE(C19,"~","~~"),"*","~*"),"?","~?"))&gt;0,COUNTIF($AZ$2:$AZ$12,SUBSTITUTE(SUBSTITUTE(SUBSTITUTE(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IF(AND($B18="Ofício",$C18&lt;&gt;"",$G18=""),$C18,"")</f>
        <v/>
      </c>
      <c r="AK19">
        <f>IF(AJ19="","",$D18)</f>
        <v/>
      </c>
      <c r="AU19" t="inlineStr">
        <is>
          <t>Múltiplas Invocações</t>
        </is>
      </c>
      <c r="AY19" t="inlineStr">
        <is>
          <t>Percepção</t>
        </is>
      </c>
      <c r="BB19" t="inlineStr">
        <is>
          <t>Assassino</t>
        </is>
      </c>
      <c r="BD19">
        <f>ADDRESS(ROW('FICHA'!$Z$418),COLUMN('FICHA'!$Z$418),4)</f>
        <v/>
      </c>
      <c r="BE19" t="inlineStr">
        <is>
          <t>Caminho</t>
        </is>
      </c>
      <c r="BF19" t="n">
        <v>18</v>
      </c>
      <c r="BG19">
        <f>""</f>
        <v/>
      </c>
      <c r="BH19">
        <f>""</f>
        <v/>
      </c>
      <c r="BK19">
        <f>IF(AND('FICHA'!$Z$418&lt;&gt;"",COUNTIF('DADOS_PROGRESSAO'!$AV$2:$AV$11,SUBSTITUTE(SUBSTITUTE(SUBSTITUTE('FICHA'!$Z$418,"~","~~"),"*","~*"),"?","~?"))=1,(COUNTIF('FICHA'!$F$413:$F$424,SUBSTITUTE(SUBSTITUTE(SUBSTITUTE('FICHA'!$Z$418,"~","~~"),"*","~*"),"?","~?"))+COUNTIF('FICHA'!$Z$413:$Z$423,SUBSTITUTE(SUBSTITUTE(SUBSTITUTE('FICHA'!$Z$418,"~","~~"),"*","~*"),"?","~?")))=1),N('FICHA'!$X$418),0)</f>
        <v/>
      </c>
      <c r="BL19">
        <f>IF(AND('FICHA'!$Z$418&lt;&gt;"",COUNTIF('DADOS_PROGRESSAO'!$AV$2:$AV$11,SUBSTITUTE(SUBSTITUTE(SUBSTITUTE('FICHA'!$Z$418,"~","~~"),"*","~*"),"?","~?"))=1,(COUNTIF('FICHA'!$F$413:$F$424,SUBSTITUTE(SUBSTITUTE(SUBSTITUTE('FICHA'!$Z$418,"~","~~"),"*","~*"),"?","~?"))+COUNTIF('FICHA'!$Z$413:$Z$423,SUBSTITUTE(SUBSTITUTE(SUBSTITUTE('FICHA'!$Z$418,"~","~~"),"*","~*"),"?","~?")))=1),N('FICHA'!$Y$418),0)</f>
        <v/>
      </c>
    </row>
    <row r="20">
      <c r="A20" t="n">
        <v>19</v>
      </c>
      <c r="B20">
        <f>IF(ISBLANK('CONFIGURAÇÃO'!$B$925),"",'CONFIGURAÇÃO'!$B$925)</f>
        <v/>
      </c>
      <c r="C20">
        <f>IF(ISBLANK('CONFIGURAÇÃO'!$B$927),"",'CONFIGURAÇÃO'!$B$927)</f>
        <v/>
      </c>
      <c r="D20">
        <f>IF(ISBLANK('CONFIGURAÇÃO'!$E$928),"",'CONFIGURAÇÃO'!$E$928)</f>
        <v/>
      </c>
      <c r="E20">
        <f>IF(ISBLANK('CONFIGURAÇÃO'!$F$925),"",'CONFIGURAÇÃO'!$F$925)</f>
        <v/>
      </c>
      <c r="F20">
        <f>IF(ISBLANK('CONFIGURAÇÃO'!$B$930),"",'CONFIGURAÇÃO'!$B$930)</f>
        <v/>
      </c>
      <c r="G20">
        <f>IF(AND(C20="",D20="",F20="",E20=FALSE,OR(B20="",B20="Ofício")),"",TEXTJOIN(" · ",TRUE,IF(B20&lt;&gt;"Ofício","Tipo incompatível com o cadastro",""),IF(OR(C20="",TRIM(C20)&lt;&gt;C20),"Preencha NOME sem espaços nas pontas",""),IF(AND(C20&lt;&gt;"",OR(COUNTIF('DADOS_PROGRESSAO'!$C$2:$C$21,SUBSTITUTE(SUBSTITUTE(SUBSTITUTE(C20,"~","~~"),"*","~*"),"?","~?"))&gt;1,COUNTIF($AY$2:$AY$24,SUBSTITUTE(SUBSTITUTE(SUBSTITUTE(C20,"~","~~"),"*","~*"),"?","~?"))&gt;0,COUNTIF($AZ$2:$AZ$12,SUBSTITUTE(SUBSTITUTE(SUBSTITUTE(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IF(AND($B19="Ofício",$C19&lt;&gt;"",$G19=""),$C19,"")</f>
        <v/>
      </c>
      <c r="AK20">
        <f>IF(AJ20="","",$D19)</f>
        <v/>
      </c>
      <c r="AU20" t="inlineStr">
        <is>
          <t>Assassino</t>
        </is>
      </c>
      <c r="AY20" t="inlineStr">
        <is>
          <t>Persuasão</t>
        </is>
      </c>
      <c r="BB20" t="inlineStr">
        <is>
          <t>Pugilista</t>
        </is>
      </c>
      <c r="BD20">
        <f>ADDRESS(ROW('FICHA'!$Z$419),COLUMN('FICHA'!$Z$419),4)</f>
        <v/>
      </c>
      <c r="BE20" t="inlineStr">
        <is>
          <t>Caminho</t>
        </is>
      </c>
      <c r="BF20" t="n">
        <v>19</v>
      </c>
      <c r="BG20">
        <f>""</f>
        <v/>
      </c>
      <c r="BH20">
        <f>""</f>
        <v/>
      </c>
      <c r="BK20">
        <f>IF(AND('FICHA'!$Z$419&lt;&gt;"",COUNTIF('DADOS_PROGRESSAO'!$AV$2:$AV$11,SUBSTITUTE(SUBSTITUTE(SUBSTITUTE('FICHA'!$Z$419,"~","~~"),"*","~*"),"?","~?"))=1,(COUNTIF('FICHA'!$F$413:$F$424,SUBSTITUTE(SUBSTITUTE(SUBSTITUTE('FICHA'!$Z$419,"~","~~"),"*","~*"),"?","~?"))+COUNTIF('FICHA'!$Z$413:$Z$423,SUBSTITUTE(SUBSTITUTE(SUBSTITUTE('FICHA'!$Z$419,"~","~~"),"*","~*"),"?","~?")))=1),N('FICHA'!$X$419),0)</f>
        <v/>
      </c>
      <c r="BL20">
        <f>IF(AND('FICHA'!$Z$419&lt;&gt;"",COUNTIF('DADOS_PROGRESSAO'!$AV$2:$AV$11,SUBSTITUTE(SUBSTITUTE(SUBSTITUTE('FICHA'!$Z$419,"~","~~"),"*","~*"),"?","~?"))=1,(COUNTIF('FICHA'!$F$413:$F$424,SUBSTITUTE(SUBSTITUTE(SUBSTITUTE('FICHA'!$Z$419,"~","~~"),"*","~*"),"?","~?"))+COUNTIF('FICHA'!$Z$413:$Z$423,SUBSTITUTE(SUBSTITUTE(SUBSTITUTE('FICHA'!$Z$419,"~","~~"),"*","~*"),"?","~?")))=1),N('FICHA'!$Y$419),0)</f>
        <v/>
      </c>
    </row>
    <row r="21">
      <c r="A21" t="n">
        <v>20</v>
      </c>
      <c r="B21">
        <f>IF(ISBLANK('CONFIGURAÇÃO'!$J$925),"",'CONFIGURAÇÃO'!$J$925)</f>
        <v/>
      </c>
      <c r="C21">
        <f>IF(ISBLANK('CONFIGURAÇÃO'!$J$927),"",'CONFIGURAÇÃO'!$J$927)</f>
        <v/>
      </c>
      <c r="D21">
        <f>IF(ISBLANK('CONFIGURAÇÃO'!$M$928),"",'CONFIGURAÇÃO'!$M$928)</f>
        <v/>
      </c>
      <c r="E21">
        <f>IF(ISBLANK('CONFIGURAÇÃO'!$N$925),"",'CONFIGURAÇÃO'!$N$925)</f>
        <v/>
      </c>
      <c r="F21">
        <f>IF(ISBLANK('CONFIGURAÇÃO'!$J$930),"",'CONFIGURAÇÃO'!$J$930)</f>
        <v/>
      </c>
      <c r="G21">
        <f>IF(AND(C21="",D21="",F21="",E21=FALSE,OR(B21="",B21="Ofício")),"",TEXTJOIN(" · ",TRUE,IF(B21&lt;&gt;"Ofício","Tipo incompatível com o cadastro",""),IF(OR(C21="",TRIM(C21)&lt;&gt;C21),"Preencha NOME sem espaços nas pontas",""),IF(AND(C21&lt;&gt;"",OR(COUNTIF('DADOS_PROGRESSAO'!$C$2:$C$21,SUBSTITUTE(SUBSTITUTE(SUBSTITUTE(C21,"~","~~"),"*","~*"),"?","~?"))&gt;1,COUNTIF($AY$2:$AY$24,SUBSTITUTE(SUBSTITUTE(SUBSTITUTE(C21,"~","~~"),"*","~*"),"?","~?"))&gt;0,COUNTIF($AZ$2:$AZ$12,SUBSTITUTE(SUBSTITUTE(SUBSTITUTE(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IF(AND($B20="Ofício",$C20&lt;&gt;"",$G20=""),$C20,"")</f>
        <v/>
      </c>
      <c r="AK21">
        <f>IF(AJ21="","",$D20)</f>
        <v/>
      </c>
      <c r="AU21" t="inlineStr">
        <is>
          <t>Pugilista</t>
        </is>
      </c>
      <c r="AY21" t="inlineStr">
        <is>
          <t>Enganação</t>
        </is>
      </c>
      <c r="BB21" t="inlineStr">
        <is>
          <t>Malabarista</t>
        </is>
      </c>
      <c r="BD21">
        <f>ADDRESS(ROW('FICHA'!$Z$420),COLUMN('FICHA'!$Z$420),4)</f>
        <v/>
      </c>
      <c r="BE21" t="inlineStr">
        <is>
          <t>Caminho</t>
        </is>
      </c>
      <c r="BF21" t="n">
        <v>20</v>
      </c>
      <c r="BG21">
        <f>""</f>
        <v/>
      </c>
      <c r="BH21">
        <f>""</f>
        <v/>
      </c>
      <c r="BK21">
        <f>IF(AND('FICHA'!$Z$420&lt;&gt;"",COUNTIF('DADOS_PROGRESSAO'!$AV$2:$AV$11,SUBSTITUTE(SUBSTITUTE(SUBSTITUTE('FICHA'!$Z$420,"~","~~"),"*","~*"),"?","~?"))=1,(COUNTIF('FICHA'!$F$413:$F$424,SUBSTITUTE(SUBSTITUTE(SUBSTITUTE('FICHA'!$Z$420,"~","~~"),"*","~*"),"?","~?"))+COUNTIF('FICHA'!$Z$413:$Z$423,SUBSTITUTE(SUBSTITUTE(SUBSTITUTE('FICHA'!$Z$420,"~","~~"),"*","~*"),"?","~?")))=1),N('FICHA'!$X$420),0)</f>
        <v/>
      </c>
      <c r="BL21">
        <f>IF(AND('FICHA'!$Z$420&lt;&gt;"",COUNTIF('DADOS_PROGRESSAO'!$AV$2:$AV$11,SUBSTITUTE(SUBSTITUTE(SUBSTITUTE('FICHA'!$Z$420,"~","~~"),"*","~*"),"?","~?"))=1,(COUNTIF('FICHA'!$F$413:$F$424,SUBSTITUTE(SUBSTITUTE(SUBSTITUTE('FICHA'!$Z$420,"~","~~"),"*","~*"),"?","~?"))+COUNTIF('FICHA'!$Z$413:$Z$423,SUBSTITUTE(SUBSTITUTE(SUBSTITUTE('FICHA'!$Z$420,"~","~~"),"*","~*"),"?","~?")))=1),N('FICHA'!$Y$420),0)</f>
        <v/>
      </c>
    </row>
    <row r="22">
      <c r="AA22">
        <f>IF(AND('CONFIGURAÇÃO'!$J$741&lt;&gt;"",$K$3=""),'CONFIGURAÇÃO'!$J$741,"")</f>
        <v/>
      </c>
      <c r="AB22">
        <f>IF(AND('CONFIGURAÇÃO'!$J$741&lt;&gt;"",$K$3=""),'CONFIGURAÇÃO'!$M$742,"")</f>
        <v/>
      </c>
      <c r="AC22">
        <f>IF(AND('CONFIGURAÇÃO'!$J$741&lt;&gt;"",$K$3=""),'CONFIGURAÇÃO'!$M$743,"")</f>
        <v/>
      </c>
      <c r="AG22" t="inlineStr">
        <is>
          <t>Intimidação</t>
        </is>
      </c>
      <c r="AH22" t="inlineStr">
        <is>
          <t>Essência</t>
        </is>
      </c>
      <c r="AJ22">
        <f>IF(AND($B21="Ofício",$C21&lt;&gt;"",$G21=""),$C21,"")</f>
        <v/>
      </c>
      <c r="AK22">
        <f>IF(AJ22="","",$D21)</f>
        <v/>
      </c>
      <c r="AU22" t="inlineStr">
        <is>
          <t>Malabarista</t>
        </is>
      </c>
      <c r="AY22" t="inlineStr">
        <is>
          <t>Intimidação</t>
        </is>
      </c>
      <c r="BD22">
        <f>ADDRESS(ROW('FICHA'!$Z$421),COLUMN('FICHA'!$Z$421),4)</f>
        <v/>
      </c>
      <c r="BE22" t="inlineStr">
        <is>
          <t>Caminho</t>
        </is>
      </c>
      <c r="BF22" t="n">
        <v>21</v>
      </c>
      <c r="BG22">
        <f>""</f>
        <v/>
      </c>
      <c r="BH22">
        <f>""</f>
        <v/>
      </c>
      <c r="BK22">
        <f>IF(AND('FICHA'!$Z$421&lt;&gt;"",COUNTIF('DADOS_PROGRESSAO'!$AV$2:$AV$11,SUBSTITUTE(SUBSTITUTE(SUBSTITUTE('FICHA'!$Z$421,"~","~~"),"*","~*"),"?","~?"))=1,(COUNTIF('FICHA'!$F$413:$F$424,SUBSTITUTE(SUBSTITUTE(SUBSTITUTE('FICHA'!$Z$421,"~","~~"),"*","~*"),"?","~?"))+COUNTIF('FICHA'!$Z$413:$Z$423,SUBSTITUTE(SUBSTITUTE(SUBSTITUTE('FICHA'!$Z$421,"~","~~"),"*","~*"),"?","~?")))=1),N('FICHA'!$X$421),0)</f>
        <v/>
      </c>
      <c r="BL22">
        <f>IF(AND('FICHA'!$Z$421&lt;&gt;"",COUNTIF('DADOS_PROGRESSAO'!$AV$2:$AV$11,SUBSTITUTE(SUBSTITUTE(SUBSTITUTE('FICHA'!$Z$421,"~","~~"),"*","~*"),"?","~?"))=1,(COUNTIF('FICHA'!$F$413:$F$424,SUBSTITUTE(SUBSTITUTE(SUBSTITUTE('FICHA'!$Z$421,"~","~~"),"*","~*"),"?","~?"))+COUNTIF('FICHA'!$Z$413:$Z$423,SUBSTITUTE(SUBSTITUTE(SUBSTITUTE('FICHA'!$Z$421,"~","~~"),"*","~*"),"?","~?")))=1),N('FICHA'!$Y$421),0)</f>
        <v/>
      </c>
    </row>
    <row r="23">
      <c r="AG23" t="inlineStr">
        <is>
          <t>Atuação</t>
        </is>
      </c>
      <c r="AH23" t="inlineStr">
        <is>
          <t>Essência</t>
        </is>
      </c>
      <c r="AJ23" t="inlineStr">
        <is>
          <t>—</t>
        </is>
      </c>
      <c r="AY23" t="inlineStr">
        <is>
          <t>Atuação</t>
        </is>
      </c>
      <c r="BD23">
        <f>ADDRESS(ROW('FICHA'!$Z$422),COLUMN('FICHA'!$Z$422),4)</f>
        <v/>
      </c>
      <c r="BE23" t="inlineStr">
        <is>
          <t>Caminho</t>
        </is>
      </c>
      <c r="BF23" t="n">
        <v>22</v>
      </c>
      <c r="BG23">
        <f>""</f>
        <v/>
      </c>
      <c r="BH23">
        <f>""</f>
        <v/>
      </c>
      <c r="BK23">
        <f>IF(AND('FICHA'!$Z$422&lt;&gt;"",COUNTIF('DADOS_PROGRESSAO'!$AV$2:$AV$11,SUBSTITUTE(SUBSTITUTE(SUBSTITUTE('FICHA'!$Z$422,"~","~~"),"*","~*"),"?","~?"))=1,(COUNTIF('FICHA'!$F$413:$F$424,SUBSTITUTE(SUBSTITUTE(SUBSTITUTE('FICHA'!$Z$422,"~","~~"),"*","~*"),"?","~?"))+COUNTIF('FICHA'!$Z$413:$Z$423,SUBSTITUTE(SUBSTITUTE(SUBSTITUTE('FICHA'!$Z$422,"~","~~"),"*","~*"),"?","~?")))=1),N('FICHA'!$X$422),0)</f>
        <v/>
      </c>
      <c r="BL23">
        <f>IF(AND('FICHA'!$Z$422&lt;&gt;"",COUNTIF('DADOS_PROGRESSAO'!$AV$2:$AV$11,SUBSTITUTE(SUBSTITUTE(SUBSTITUTE('FICHA'!$Z$422,"~","~~"),"*","~*"),"?","~?"))=1,(COUNTIF('FICHA'!$F$413:$F$424,SUBSTITUTE(SUBSTITUTE(SUBSTITUTE('FICHA'!$Z$422,"~","~~"),"*","~*"),"?","~?"))+COUNTIF('FICHA'!$Z$413:$Z$423,SUBSTITUTE(SUBSTITUTE(SUBSTITUTE('FICHA'!$Z$422,"~","~~"),"*","~*"),"?","~?")))=1),N('FICHA'!$Y$422),0)</f>
        <v/>
      </c>
    </row>
    <row r="24">
      <c r="AG24" t="inlineStr">
        <is>
          <t>Provocar</t>
        </is>
      </c>
      <c r="AH24" t="inlineStr">
        <is>
          <t>Essência</t>
        </is>
      </c>
      <c r="AY24" t="inlineStr">
        <is>
          <t>Provocar</t>
        </is>
      </c>
      <c r="BD24">
        <f>ADDRESS(ROW('FICHA'!$Z$423),COLUMN('FICHA'!$Z$423),4)</f>
        <v/>
      </c>
      <c r="BE24" t="inlineStr">
        <is>
          <t>Caminho</t>
        </is>
      </c>
      <c r="BF24" t="n">
        <v>23</v>
      </c>
      <c r="BG24">
        <f>IF(AND($K$7=1,'CONFIGURAÇÃO'!$C$787&lt;&gt;""),'CONFIGURAÇÃO'!$C$787,"")</f>
        <v/>
      </c>
      <c r="BH24">
        <f>IF(OR(BG24="",'CONFIGURAÇÃO'!$B$788=""),"",'CONFIGURAÇÃO'!$B$788)</f>
        <v/>
      </c>
      <c r="BK24">
        <f>IF(AND('FICHA'!$Z$423&lt;&gt;"",COUNTIF('DADOS_PROGRESSAO'!$AV$2:$AV$11,SUBSTITUTE(SUBSTITUTE(SUBSTITUTE('FICHA'!$Z$423,"~","~~"),"*","~*"),"?","~?"))=1,(COUNTIF('FICHA'!$F$413:$F$424,SUBSTITUTE(SUBSTITUTE(SUBSTITUTE('FICHA'!$Z$423,"~","~~"),"*","~*"),"?","~?"))+COUNTIF('FICHA'!$Z$413:$Z$423,SUBSTITUTE(SUBSTITUTE(SUBSTITUTE('FICHA'!$Z$423,"~","~~"),"*","~*"),"?","~?")))=1),N('FICHA'!$X$423),0)</f>
        <v/>
      </c>
      <c r="BL24">
        <f>IF(AND('FICHA'!$Z$423&lt;&gt;"",COUNTIF('DADOS_PROGRESSAO'!$AV$2:$AV$11,SUBSTITUTE(SUBSTITUTE(SUBSTITUTE('FICHA'!$Z$423,"~","~~"),"*","~*"),"?","~?"))=1,(COUNTIF('FICHA'!$F$413:$F$424,SUBSTITUTE(SUBSTITUTE(SUBSTITUTE('FICHA'!$Z$423,"~","~~"),"*","~*"),"?","~?"))+COUNTIF('FICHA'!$Z$413:$Z$423,SUBSTITUTE(SUBSTITUTE(SUBSTITUTE('FICHA'!$Z$423,"~","~~"),"*","~*"),"?","~?")))=1),N('FICHA'!$Y$423),0)</f>
        <v/>
      </c>
    </row>
    <row r="25">
      <c r="AG25">
        <f>IF(AND($B2="Perícia",$C2&lt;&gt;"",$G2=""),$C2,"")</f>
        <v/>
      </c>
      <c r="AH25">
        <f>IF(AG25="","",$D2)</f>
        <v/>
      </c>
      <c r="BE25" t="inlineStr">
        <is>
          <t>Caminho</t>
        </is>
      </c>
      <c r="BF25" t="n">
        <v>24</v>
      </c>
      <c r="BG25">
        <f>""</f>
        <v/>
      </c>
      <c r="BH25">
        <f>""</f>
        <v/>
      </c>
      <c r="BK25">
        <f>IF(AND('FICHA'!$F$429&lt;&gt;"",COUNTIF('DADOS_PROGRESSAO'!$AW$2:$AW$11,SUBSTITUTE(SUBSTITUTE(SUBSTITUTE('FICHA'!$F$429,"~","~~"),"*","~*"),"?","~?"))=1,(COUNTIF('FICHA'!$F$429:$F$434,SUBSTITUTE(SUBSTITUTE(SUBSTITUTE('FICHA'!$F$429,"~","~~"),"*","~*"),"?","~?"))+COUNTIF('FICHA'!$Z$429:$Z$433,SUBSTITUTE(SUBSTITUTE(SUBSTITUTE('FICHA'!$F$429,"~","~~"),"*","~*"),"?","~?")))=1),N('FICHA'!$D$429),0)</f>
        <v/>
      </c>
      <c r="BL25">
        <f>IF(AND('FICHA'!$F$429&lt;&gt;"",COUNTIF('DADOS_PROGRESSAO'!$AW$2:$AW$11,SUBSTITUTE(SUBSTITUTE(SUBSTITUTE('FICHA'!$F$429,"~","~~"),"*","~*"),"?","~?"))=1,(COUNTIF('FICHA'!$F$429:$F$434,SUBSTITUTE(SUBSTITUTE(SUBSTITUTE('FICHA'!$F$429,"~","~~"),"*","~*"),"?","~?"))+COUNTIF('FICHA'!$Z$429:$Z$433,SUBSTITUTE(SUBSTITUTE(SUBSTITUTE('FICHA'!$F$429,"~","~~"),"*","~*"),"?","~?")))=1),N('FICHA'!$E$429),0)</f>
        <v/>
      </c>
    </row>
    <row r="26">
      <c r="AG26">
        <f>IF(AND($B3="Perícia",$C3&lt;&gt;"",$G3=""),$C3,"")</f>
        <v/>
      </c>
      <c r="AH26">
        <f>IF(AG26="","",$D3)</f>
        <v/>
      </c>
      <c r="BE26" t="inlineStr">
        <is>
          <t>Caminho</t>
        </is>
      </c>
      <c r="BF26" t="n">
        <v>25</v>
      </c>
      <c r="BG26">
        <f>""</f>
        <v/>
      </c>
      <c r="BH26">
        <f>""</f>
        <v/>
      </c>
      <c r="BK26">
        <f>IF(AND('FICHA'!$F$430&lt;&gt;"",COUNTIF('DADOS_PROGRESSAO'!$AW$2:$AW$11,SUBSTITUTE(SUBSTITUTE(SUBSTITUTE('FICHA'!$F$430,"~","~~"),"*","~*"),"?","~?"))=1,(COUNTIF('FICHA'!$F$429:$F$434,SUBSTITUTE(SUBSTITUTE(SUBSTITUTE('FICHA'!$F$430,"~","~~"),"*","~*"),"?","~?"))+COUNTIF('FICHA'!$Z$429:$Z$433,SUBSTITUTE(SUBSTITUTE(SUBSTITUTE('FICHA'!$F$430,"~","~~"),"*","~*"),"?","~?")))=1),N('FICHA'!$D$430),0)</f>
        <v/>
      </c>
      <c r="BL26">
        <f>IF(AND('FICHA'!$F$430&lt;&gt;"",COUNTIF('DADOS_PROGRESSAO'!$AW$2:$AW$11,SUBSTITUTE(SUBSTITUTE(SUBSTITUTE('FICHA'!$F$430,"~","~~"),"*","~*"),"?","~?"))=1,(COUNTIF('FICHA'!$F$429:$F$434,SUBSTITUTE(SUBSTITUTE(SUBSTITUTE('FICHA'!$F$430,"~","~~"),"*","~*"),"?","~?"))+COUNTIF('FICHA'!$Z$429:$Z$433,SUBSTITUTE(SUBSTITUTE(SUBSTITUTE('FICHA'!$F$430,"~","~~"),"*","~*"),"?","~?")))=1),N('FICHA'!$E$430),0)</f>
        <v/>
      </c>
    </row>
    <row r="27">
      <c r="AG27">
        <f>IF(AND($B4="Perícia",$C4&lt;&gt;"",$G4=""),$C4,"")</f>
        <v/>
      </c>
      <c r="AH27">
        <f>IF(AG27="","",$D4)</f>
        <v/>
      </c>
      <c r="BE27" t="inlineStr">
        <is>
          <t>Caminho</t>
        </is>
      </c>
      <c r="BF27" t="n">
        <v>26</v>
      </c>
      <c r="BG27">
        <f>""</f>
        <v/>
      </c>
      <c r="BH27">
        <f>""</f>
        <v/>
      </c>
      <c r="BK27">
        <f>IF(AND('FICHA'!$F$431&lt;&gt;"",COUNTIF('DADOS_PROGRESSAO'!$AW$2:$AW$11,SUBSTITUTE(SUBSTITUTE(SUBSTITUTE('FICHA'!$F$431,"~","~~"),"*","~*"),"?","~?"))=1,(COUNTIF('FICHA'!$F$429:$F$434,SUBSTITUTE(SUBSTITUTE(SUBSTITUTE('FICHA'!$F$431,"~","~~"),"*","~*"),"?","~?"))+COUNTIF('FICHA'!$Z$429:$Z$433,SUBSTITUTE(SUBSTITUTE(SUBSTITUTE('FICHA'!$F$431,"~","~~"),"*","~*"),"?","~?")))=1),N('FICHA'!$D$431),0)</f>
        <v/>
      </c>
      <c r="BL27">
        <f>IF(AND('FICHA'!$F$431&lt;&gt;"",COUNTIF('DADOS_PROGRESSAO'!$AW$2:$AW$11,SUBSTITUTE(SUBSTITUTE(SUBSTITUTE('FICHA'!$F$431,"~","~~"),"*","~*"),"?","~?"))=1,(COUNTIF('FICHA'!$F$429:$F$434,SUBSTITUTE(SUBSTITUTE(SUBSTITUTE('FICHA'!$F$431,"~","~~"),"*","~*"),"?","~?"))+COUNTIF('FICHA'!$Z$429:$Z$433,SUBSTITUTE(SUBSTITUTE(SUBSTITUTE('FICHA'!$F$431,"~","~~"),"*","~*"),"?","~?")))=1),N('FICHA'!$E$431),0)</f>
        <v/>
      </c>
    </row>
    <row r="28">
      <c r="AG28">
        <f>IF(AND($B5="Perícia",$C5&lt;&gt;"",$G5=""),$C5,"")</f>
        <v/>
      </c>
      <c r="AH28">
        <f>IF(AG28="","",$D5)</f>
        <v/>
      </c>
      <c r="BE28" t="inlineStr">
        <is>
          <t>Caminho</t>
        </is>
      </c>
      <c r="BF28" t="n">
        <v>27</v>
      </c>
      <c r="BG28">
        <f>""</f>
        <v/>
      </c>
      <c r="BH28">
        <f>""</f>
        <v/>
      </c>
      <c r="BK28">
        <f>IF(AND('FICHA'!$F$432&lt;&gt;"",COUNTIF('DADOS_PROGRESSAO'!$AW$2:$AW$11,SUBSTITUTE(SUBSTITUTE(SUBSTITUTE('FICHA'!$F$432,"~","~~"),"*","~*"),"?","~?"))=1,(COUNTIF('FICHA'!$F$429:$F$434,SUBSTITUTE(SUBSTITUTE(SUBSTITUTE('FICHA'!$F$432,"~","~~"),"*","~*"),"?","~?"))+COUNTIF('FICHA'!$Z$429:$Z$433,SUBSTITUTE(SUBSTITUTE(SUBSTITUTE('FICHA'!$F$432,"~","~~"),"*","~*"),"?","~?")))=1),N('FICHA'!$D$432),0)</f>
        <v/>
      </c>
      <c r="BL28">
        <f>IF(AND('FICHA'!$F$432&lt;&gt;"",COUNTIF('DADOS_PROGRESSAO'!$AW$2:$AW$11,SUBSTITUTE(SUBSTITUTE(SUBSTITUTE('FICHA'!$F$432,"~","~~"),"*","~*"),"?","~?"))=1,(COUNTIF('FICHA'!$F$429:$F$434,SUBSTITUTE(SUBSTITUTE(SUBSTITUTE('FICHA'!$F$432,"~","~~"),"*","~*"),"?","~?"))+COUNTIF('FICHA'!$Z$429:$Z$433,SUBSTITUTE(SUBSTITUTE(SUBSTITUTE('FICHA'!$F$432,"~","~~"),"*","~*"),"?","~?")))=1),N('FICHA'!$E$432),0)</f>
        <v/>
      </c>
    </row>
    <row r="29">
      <c r="AG29">
        <f>IF(AND($B6="Perícia",$C6&lt;&gt;"",$G6=""),$C6,"")</f>
        <v/>
      </c>
      <c r="AH29">
        <f>IF(AG29="","",$D6)</f>
        <v/>
      </c>
      <c r="BE29" t="inlineStr">
        <is>
          <t>Caminho</t>
        </is>
      </c>
      <c r="BF29" t="n">
        <v>28</v>
      </c>
      <c r="BG29">
        <f>""</f>
        <v/>
      </c>
      <c r="BH29">
        <f>""</f>
        <v/>
      </c>
      <c r="BK29">
        <f>IF(AND('FICHA'!$F$433&lt;&gt;"",COUNTIF('DADOS_PROGRESSAO'!$AW$2:$AW$11,SUBSTITUTE(SUBSTITUTE(SUBSTITUTE('FICHA'!$F$433,"~","~~"),"*","~*"),"?","~?"))=1,(COUNTIF('FICHA'!$F$429:$F$434,SUBSTITUTE(SUBSTITUTE(SUBSTITUTE('FICHA'!$F$433,"~","~~"),"*","~*"),"?","~?"))+COUNTIF('FICHA'!$Z$429:$Z$433,SUBSTITUTE(SUBSTITUTE(SUBSTITUTE('FICHA'!$F$433,"~","~~"),"*","~*"),"?","~?")))=1),N('FICHA'!$D$433),0)</f>
        <v/>
      </c>
      <c r="BL29">
        <f>IF(AND('FICHA'!$F$433&lt;&gt;"",COUNTIF('DADOS_PROGRESSAO'!$AW$2:$AW$11,SUBSTITUTE(SUBSTITUTE(SUBSTITUTE('FICHA'!$F$433,"~","~~"),"*","~*"),"?","~?"))=1,(COUNTIF('FICHA'!$F$429:$F$434,SUBSTITUTE(SUBSTITUTE(SUBSTITUTE('FICHA'!$F$433,"~","~~"),"*","~*"),"?","~?"))+COUNTIF('FICHA'!$Z$429:$Z$433,SUBSTITUTE(SUBSTITUTE(SUBSTITUTE('FICHA'!$F$433,"~","~~"),"*","~*"),"?","~?")))=1),N('FICHA'!$E$433),0)</f>
        <v/>
      </c>
    </row>
    <row r="30">
      <c r="AG30">
        <f>IF(AND($B7="Perícia",$C7&lt;&gt;"",$G7=""),$C7,"")</f>
        <v/>
      </c>
      <c r="AH30">
        <f>IF(AG30="","",$D7)</f>
        <v/>
      </c>
      <c r="BE30" t="inlineStr">
        <is>
          <t>Caminho</t>
        </is>
      </c>
      <c r="BF30" t="n">
        <v>29</v>
      </c>
      <c r="BG30">
        <f>""</f>
        <v/>
      </c>
      <c r="BH30">
        <f>""</f>
        <v/>
      </c>
      <c r="BK30">
        <f>IF(AND('FICHA'!$F$434&lt;&gt;"",COUNTIF('DADOS_PROGRESSAO'!$AW$2:$AW$11,SUBSTITUTE(SUBSTITUTE(SUBSTITUTE('FICHA'!$F$434,"~","~~"),"*","~*"),"?","~?"))=1,(COUNTIF('FICHA'!$F$429:$F$434,SUBSTITUTE(SUBSTITUTE(SUBSTITUTE('FICHA'!$F$434,"~","~~"),"*","~*"),"?","~?"))+COUNTIF('FICHA'!$Z$429:$Z$433,SUBSTITUTE(SUBSTITUTE(SUBSTITUTE('FICHA'!$F$434,"~","~~"),"*","~*"),"?","~?")))=1),N('FICHA'!$D$434),0)</f>
        <v/>
      </c>
      <c r="BL30">
        <f>IF(AND('FICHA'!$F$434&lt;&gt;"",COUNTIF('DADOS_PROGRESSAO'!$AW$2:$AW$11,SUBSTITUTE(SUBSTITUTE(SUBSTITUTE('FICHA'!$F$434,"~","~~"),"*","~*"),"?","~?"))=1,(COUNTIF('FICHA'!$F$429:$F$434,SUBSTITUTE(SUBSTITUTE(SUBSTITUTE('FICHA'!$F$434,"~","~~"),"*","~*"),"?","~?"))+COUNTIF('FICHA'!$Z$429:$Z$433,SUBSTITUTE(SUBSTITUTE(SUBSTITUTE('FICHA'!$F$434,"~","~~"),"*","~*"),"?","~?")))=1),N('FICHA'!$E$434),0)</f>
        <v/>
      </c>
    </row>
    <row r="31">
      <c r="AG31">
        <f>IF(AND($B8="Perícia",$C8&lt;&gt;"",$G8=""),$C8,"")</f>
        <v/>
      </c>
      <c r="AH31">
        <f>IF(AG31="","",$D8)</f>
        <v/>
      </c>
      <c r="BE31" t="inlineStr">
        <is>
          <t>Caminho</t>
        </is>
      </c>
      <c r="BF31" t="n">
        <v>30</v>
      </c>
      <c r="BG31">
        <f>IF(AND($K$7=1,'CONFIGURAÇÃO'!$C$790&lt;&gt;""),'CONFIGURAÇÃO'!$C$790,"")</f>
        <v/>
      </c>
      <c r="BH31">
        <f>IF(OR(BG31="",'CONFIGURAÇÃO'!$B$791=""),"",'CONFIGURAÇÃO'!$B$791)</f>
        <v/>
      </c>
      <c r="BK31">
        <f>IF(AND('FICHA'!$Z$429&lt;&gt;"",COUNTIF('DADOS_PROGRESSAO'!$AW$2:$AW$11,SUBSTITUTE(SUBSTITUTE(SUBSTITUTE('FICHA'!$Z$429,"~","~~"),"*","~*"),"?","~?"))=1,(COUNTIF('FICHA'!$F$429:$F$434,SUBSTITUTE(SUBSTITUTE(SUBSTITUTE('FICHA'!$Z$429,"~","~~"),"*","~*"),"?","~?"))+COUNTIF('FICHA'!$Z$429:$Z$433,SUBSTITUTE(SUBSTITUTE(SUBSTITUTE('FICHA'!$Z$429,"~","~~"),"*","~*"),"?","~?")))=1),N('FICHA'!$X$429),0)</f>
        <v/>
      </c>
      <c r="BL31">
        <f>IF(AND('FICHA'!$Z$429&lt;&gt;"",COUNTIF('DADOS_PROGRESSAO'!$AW$2:$AW$11,SUBSTITUTE(SUBSTITUTE(SUBSTITUTE('FICHA'!$Z$429,"~","~~"),"*","~*"),"?","~?"))=1,(COUNTIF('FICHA'!$F$429:$F$434,SUBSTITUTE(SUBSTITUTE(SUBSTITUTE('FICHA'!$Z$429,"~","~~"),"*","~*"),"?","~?"))+COUNTIF('FICHA'!$Z$429:$Z$433,SUBSTITUTE(SUBSTITUTE(SUBSTITUTE('FICHA'!$Z$429,"~","~~"),"*","~*"),"?","~?")))=1),N('FICHA'!$Y$429),0)</f>
        <v/>
      </c>
    </row>
    <row r="32">
      <c r="AG32">
        <f>IF(AND($B9="Perícia",$C9&lt;&gt;"",$G9=""),$C9,"")</f>
        <v/>
      </c>
      <c r="AH32">
        <f>IF(AG32="","",$D9)</f>
        <v/>
      </c>
      <c r="BE32" t="inlineStr">
        <is>
          <t>Trilha</t>
        </is>
      </c>
      <c r="BF32" t="n">
        <v>1</v>
      </c>
      <c r="BG32">
        <f>""</f>
        <v/>
      </c>
      <c r="BH32">
        <f>""</f>
        <v/>
      </c>
      <c r="BK32">
        <f>IF(AND('FICHA'!$Z$430&lt;&gt;"",COUNTIF('DADOS_PROGRESSAO'!$AW$2:$AW$11,SUBSTITUTE(SUBSTITUTE(SUBSTITUTE('FICHA'!$Z$430,"~","~~"),"*","~*"),"?","~?"))=1,(COUNTIF('FICHA'!$F$429:$F$434,SUBSTITUTE(SUBSTITUTE(SUBSTITUTE('FICHA'!$Z$430,"~","~~"),"*","~*"),"?","~?"))+COUNTIF('FICHA'!$Z$429:$Z$433,SUBSTITUTE(SUBSTITUTE(SUBSTITUTE('FICHA'!$Z$430,"~","~~"),"*","~*"),"?","~?")))=1),N('FICHA'!$X$430),0)</f>
        <v/>
      </c>
      <c r="BL32">
        <f>IF(AND('FICHA'!$Z$430&lt;&gt;"",COUNTIF('DADOS_PROGRESSAO'!$AW$2:$AW$11,SUBSTITUTE(SUBSTITUTE(SUBSTITUTE('FICHA'!$Z$430,"~","~~"),"*","~*"),"?","~?"))=1,(COUNTIF('FICHA'!$F$429:$F$434,SUBSTITUTE(SUBSTITUTE(SUBSTITUTE('FICHA'!$Z$430,"~","~~"),"*","~*"),"?","~?"))+COUNTIF('FICHA'!$Z$429:$Z$433,SUBSTITUTE(SUBSTITUTE(SUBSTITUTE('FICHA'!$Z$430,"~","~~"),"*","~*"),"?","~?")))=1),N('FICHA'!$Y$430),0)</f>
        <v/>
      </c>
    </row>
    <row r="33">
      <c r="AG33">
        <f>IF(AND($B10="Perícia",$C10&lt;&gt;"",$G10=""),$C10,"")</f>
        <v/>
      </c>
      <c r="AH33">
        <f>IF(AG33="","",$D10)</f>
        <v/>
      </c>
      <c r="BE33" t="inlineStr">
        <is>
          <t>Trilha</t>
        </is>
      </c>
      <c r="BF33" t="n">
        <v>2</v>
      </c>
      <c r="BG33">
        <f>IF(AND($K$8=1,'CONFIGURAÇÃO'!$K$778&lt;&gt;""),'CONFIGURAÇÃO'!$K$778,"")</f>
        <v/>
      </c>
      <c r="BH33">
        <f>IF(OR(BG33="",'CONFIGURAÇÃO'!$J$779=""),"",'CONFIGURAÇÃO'!$J$779)</f>
        <v/>
      </c>
      <c r="BK33">
        <f>IF(AND('FICHA'!$Z$431&lt;&gt;"",COUNTIF('DADOS_PROGRESSAO'!$AW$2:$AW$11,SUBSTITUTE(SUBSTITUTE(SUBSTITUTE('FICHA'!$Z$431,"~","~~"),"*","~*"),"?","~?"))=1,(COUNTIF('FICHA'!$F$429:$F$434,SUBSTITUTE(SUBSTITUTE(SUBSTITUTE('FICHA'!$Z$431,"~","~~"),"*","~*"),"?","~?"))+COUNTIF('FICHA'!$Z$429:$Z$433,SUBSTITUTE(SUBSTITUTE(SUBSTITUTE('FICHA'!$Z$431,"~","~~"),"*","~*"),"?","~?")))=1),N('FICHA'!$X$431),0)</f>
        <v/>
      </c>
      <c r="BL33">
        <f>IF(AND('FICHA'!$Z$431&lt;&gt;"",COUNTIF('DADOS_PROGRESSAO'!$AW$2:$AW$11,SUBSTITUTE(SUBSTITUTE(SUBSTITUTE('FICHA'!$Z$431,"~","~~"),"*","~*"),"?","~?"))=1,(COUNTIF('FICHA'!$F$429:$F$434,SUBSTITUTE(SUBSTITUTE(SUBSTITUTE('FICHA'!$Z$431,"~","~~"),"*","~*"),"?","~?"))+COUNTIF('FICHA'!$Z$429:$Z$433,SUBSTITUTE(SUBSTITUTE(SUBSTITUTE('FICHA'!$Z$431,"~","~~"),"*","~*"),"?","~?")))=1),N('FICHA'!$Y$431),0)</f>
        <v/>
      </c>
    </row>
    <row r="34">
      <c r="AG34">
        <f>IF(AND($B11="Perícia",$C11&lt;&gt;"",$G11=""),$C11,"")</f>
        <v/>
      </c>
      <c r="AH34">
        <f>IF(AG34="","",$D11)</f>
        <v/>
      </c>
      <c r="BE34" t="inlineStr">
        <is>
          <t>Trilha</t>
        </is>
      </c>
      <c r="BF34" t="n">
        <v>3</v>
      </c>
      <c r="BG34">
        <f>""</f>
        <v/>
      </c>
      <c r="BH34">
        <f>""</f>
        <v/>
      </c>
      <c r="BK34">
        <f>IF(AND('FICHA'!$Z$432&lt;&gt;"",COUNTIF('DADOS_PROGRESSAO'!$AW$2:$AW$11,SUBSTITUTE(SUBSTITUTE(SUBSTITUTE('FICHA'!$Z$432,"~","~~"),"*","~*"),"?","~?"))=1,(COUNTIF('FICHA'!$F$429:$F$434,SUBSTITUTE(SUBSTITUTE(SUBSTITUTE('FICHA'!$Z$432,"~","~~"),"*","~*"),"?","~?"))+COUNTIF('FICHA'!$Z$429:$Z$433,SUBSTITUTE(SUBSTITUTE(SUBSTITUTE('FICHA'!$Z$432,"~","~~"),"*","~*"),"?","~?")))=1),N('FICHA'!$X$432),0)</f>
        <v/>
      </c>
      <c r="BL34">
        <f>IF(AND('FICHA'!$Z$432&lt;&gt;"",COUNTIF('DADOS_PROGRESSAO'!$AW$2:$AW$11,SUBSTITUTE(SUBSTITUTE(SUBSTITUTE('FICHA'!$Z$432,"~","~~"),"*","~*"),"?","~?"))=1,(COUNTIF('FICHA'!$F$429:$F$434,SUBSTITUTE(SUBSTITUTE(SUBSTITUTE('FICHA'!$Z$432,"~","~~"),"*","~*"),"?","~?"))+COUNTIF('FICHA'!$Z$429:$Z$433,SUBSTITUTE(SUBSTITUTE(SUBSTITUTE('FICHA'!$Z$432,"~","~~"),"*","~*"),"?","~?")))=1),N('FICHA'!$Y$432),0)</f>
        <v/>
      </c>
    </row>
    <row r="35">
      <c r="BE35" t="inlineStr">
        <is>
          <t>Trilha</t>
        </is>
      </c>
      <c r="BF35" t="n">
        <v>4</v>
      </c>
      <c r="BG35">
        <f>""</f>
        <v/>
      </c>
      <c r="BH35">
        <f>""</f>
        <v/>
      </c>
      <c r="BK35">
        <f>IF(AND('FICHA'!$Z$433&lt;&gt;"",COUNTIF('DADOS_PROGRESSAO'!$AW$2:$AW$11,SUBSTITUTE(SUBSTITUTE(SUBSTITUTE('FICHA'!$Z$433,"~","~~"),"*","~*"),"?","~?"))=1,(COUNTIF('FICHA'!$F$429:$F$434,SUBSTITUTE(SUBSTITUTE(SUBSTITUTE('FICHA'!$Z$433,"~","~~"),"*","~*"),"?","~?"))+COUNTIF('FICHA'!$Z$429:$Z$433,SUBSTITUTE(SUBSTITUTE(SUBSTITUTE('FICHA'!$Z$433,"~","~~"),"*","~*"),"?","~?")))=1),N('FICHA'!$X$433),0)</f>
        <v/>
      </c>
      <c r="BL35">
        <f>IF(AND('FICHA'!$Z$433&lt;&gt;"",COUNTIF('DADOS_PROGRESSAO'!$AW$2:$AW$11,SUBSTITUTE(SUBSTITUTE(SUBSTITUTE('FICHA'!$Z$433,"~","~~"),"*","~*"),"?","~?"))=1,(COUNTIF('FICHA'!$F$429:$F$434,SUBSTITUTE(SUBSTITUTE(SUBSTITUTE('FICHA'!$Z$433,"~","~~"),"*","~*"),"?","~?"))+COUNTIF('FICHA'!$Z$429:$Z$433,SUBSTITUTE(SUBSTITUTE(SUBSTITUTE('FICHA'!$Z$433,"~","~~"),"*","~*"),"?","~?")))=1),N('FICHA'!$Y$433),0)</f>
        <v/>
      </c>
    </row>
    <row r="36">
      <c r="BE36" t="inlineStr">
        <is>
          <t>Trilha</t>
        </is>
      </c>
      <c r="BF36" t="n">
        <v>5</v>
      </c>
      <c r="BG36">
        <f>""</f>
        <v/>
      </c>
      <c r="BH36">
        <f>""</f>
        <v/>
      </c>
    </row>
    <row r="37">
      <c r="BE37" t="inlineStr">
        <is>
          <t>Trilha</t>
        </is>
      </c>
      <c r="BF37" t="n">
        <v>6</v>
      </c>
      <c r="BG37">
        <f>""</f>
        <v/>
      </c>
      <c r="BH37">
        <f>""</f>
        <v/>
      </c>
    </row>
    <row r="38">
      <c r="BE38" t="inlineStr">
        <is>
          <t>Trilha</t>
        </is>
      </c>
      <c r="BF38" t="n">
        <v>7</v>
      </c>
      <c r="BG38">
        <f>""</f>
        <v/>
      </c>
      <c r="BH38">
        <f>""</f>
        <v/>
      </c>
    </row>
    <row r="39">
      <c r="BE39" t="inlineStr">
        <is>
          <t>Trilha</t>
        </is>
      </c>
      <c r="BF39" t="n">
        <v>8</v>
      </c>
      <c r="BG39">
        <f>""</f>
        <v/>
      </c>
      <c r="BH39">
        <f>""</f>
        <v/>
      </c>
    </row>
    <row r="40">
      <c r="BE40" t="inlineStr">
        <is>
          <t>Trilha</t>
        </is>
      </c>
      <c r="BF40" t="n">
        <v>9</v>
      </c>
      <c r="BG40">
        <f>""</f>
        <v/>
      </c>
      <c r="BH40">
        <f>""</f>
        <v/>
      </c>
    </row>
    <row r="41">
      <c r="BE41" t="inlineStr">
        <is>
          <t>Trilha</t>
        </is>
      </c>
      <c r="BF41" t="n">
        <v>10</v>
      </c>
      <c r="BG41">
        <f>""</f>
        <v/>
      </c>
      <c r="BH41">
        <f>""</f>
        <v/>
      </c>
    </row>
    <row r="42">
      <c r="BE42" t="inlineStr">
        <is>
          <t>Trilha</t>
        </is>
      </c>
      <c r="BF42" t="n">
        <v>11</v>
      </c>
      <c r="BG42">
        <f>IF(AND($K$8=1,'CONFIGURAÇÃO'!$K$781&lt;&gt;""),'CONFIGURAÇÃO'!$K$781,"")</f>
        <v/>
      </c>
      <c r="BH42">
        <f>IF(OR(BG42="",'CONFIGURAÇÃO'!$J$782=""),"",'CONFIGURAÇÃO'!$J$782)</f>
        <v/>
      </c>
    </row>
    <row r="43">
      <c r="BE43" t="inlineStr">
        <is>
          <t>Trilha</t>
        </is>
      </c>
      <c r="BF43" t="n">
        <v>12</v>
      </c>
      <c r="BG43">
        <f>""</f>
        <v/>
      </c>
      <c r="BH43">
        <f>""</f>
        <v/>
      </c>
    </row>
    <row r="44">
      <c r="BE44" t="inlineStr">
        <is>
          <t>Trilha</t>
        </is>
      </c>
      <c r="BF44" t="n">
        <v>13</v>
      </c>
      <c r="BG44">
        <f>""</f>
        <v/>
      </c>
      <c r="BH44">
        <f>""</f>
        <v/>
      </c>
    </row>
    <row r="45">
      <c r="BE45" t="inlineStr">
        <is>
          <t>Trilha</t>
        </is>
      </c>
      <c r="BF45" t="n">
        <v>14</v>
      </c>
      <c r="BG45">
        <f>""</f>
        <v/>
      </c>
      <c r="BH45">
        <f>""</f>
        <v/>
      </c>
    </row>
    <row r="46">
      <c r="BE46" t="inlineStr">
        <is>
          <t>Trilha</t>
        </is>
      </c>
      <c r="BF46" t="n">
        <v>15</v>
      </c>
      <c r="BG46">
        <f>""</f>
        <v/>
      </c>
      <c r="BH46">
        <f>""</f>
        <v/>
      </c>
    </row>
    <row r="47">
      <c r="BE47" t="inlineStr">
        <is>
          <t>Trilha</t>
        </is>
      </c>
      <c r="BF47" t="n">
        <v>16</v>
      </c>
      <c r="BG47">
        <f>""</f>
        <v/>
      </c>
      <c r="BH47">
        <f>""</f>
        <v/>
      </c>
    </row>
    <row r="48">
      <c r="BE48" t="inlineStr">
        <is>
          <t>Trilha</t>
        </is>
      </c>
      <c r="BF48" t="n">
        <v>17</v>
      </c>
      <c r="BG48">
        <f>""</f>
        <v/>
      </c>
      <c r="BH48">
        <f>""</f>
        <v/>
      </c>
    </row>
    <row r="49">
      <c r="BE49" t="inlineStr">
        <is>
          <t>Trilha</t>
        </is>
      </c>
      <c r="BF49" t="n">
        <v>18</v>
      </c>
      <c r="BG49">
        <f>""</f>
        <v/>
      </c>
      <c r="BH49">
        <f>""</f>
        <v/>
      </c>
    </row>
    <row r="50">
      <c r="BE50" t="inlineStr">
        <is>
          <t>Trilha</t>
        </is>
      </c>
      <c r="BF50" t="n">
        <v>19</v>
      </c>
      <c r="BG50">
        <f>IF(AND($K$8=1,'CONFIGURAÇÃO'!$K$784&lt;&gt;""),'CONFIGURAÇÃO'!$K$784,"")</f>
        <v/>
      </c>
      <c r="BH50">
        <f>IF(OR(BG50="",'CONFIGURAÇÃO'!$J$785=""),"",'CONFIGURAÇÃO'!$J$785)</f>
        <v/>
      </c>
    </row>
    <row r="51">
      <c r="BE51" t="inlineStr">
        <is>
          <t>Trilha</t>
        </is>
      </c>
      <c r="BF51" t="n">
        <v>20</v>
      </c>
      <c r="BG51">
        <f>""</f>
        <v/>
      </c>
      <c r="BH51">
        <f>""</f>
        <v/>
      </c>
    </row>
    <row r="52">
      <c r="BE52" t="inlineStr">
        <is>
          <t>Trilha</t>
        </is>
      </c>
      <c r="BF52" t="n">
        <v>21</v>
      </c>
      <c r="BG52">
        <f>""</f>
        <v/>
      </c>
      <c r="BH52">
        <f>""</f>
        <v/>
      </c>
    </row>
    <row r="53">
      <c r="BE53" t="inlineStr">
        <is>
          <t>Trilha</t>
        </is>
      </c>
      <c r="BF53" t="n">
        <v>22</v>
      </c>
      <c r="BG53">
        <f>""</f>
        <v/>
      </c>
      <c r="BH53">
        <f>""</f>
        <v/>
      </c>
    </row>
    <row r="54">
      <c r="BE54" t="inlineStr">
        <is>
          <t>Trilha</t>
        </is>
      </c>
      <c r="BF54" t="n">
        <v>23</v>
      </c>
      <c r="BG54">
        <f>""</f>
        <v/>
      </c>
      <c r="BH54">
        <f>""</f>
        <v/>
      </c>
    </row>
    <row r="55">
      <c r="BE55" t="inlineStr">
        <is>
          <t>Trilha</t>
        </is>
      </c>
      <c r="BF55" t="n">
        <v>24</v>
      </c>
      <c r="BG55">
        <f>""</f>
        <v/>
      </c>
      <c r="BH55">
        <f>""</f>
        <v/>
      </c>
    </row>
    <row r="56">
      <c r="BE56" t="inlineStr">
        <is>
          <t>Trilha</t>
        </is>
      </c>
      <c r="BF56" t="n">
        <v>25</v>
      </c>
      <c r="BG56">
        <f>""</f>
        <v/>
      </c>
      <c r="BH56">
        <f>""</f>
        <v/>
      </c>
    </row>
    <row r="57">
      <c r="BE57" t="inlineStr">
        <is>
          <t>Trilha</t>
        </is>
      </c>
      <c r="BF57" t="n">
        <v>26</v>
      </c>
      <c r="BG57">
        <f>""</f>
        <v/>
      </c>
      <c r="BH57">
        <f>""</f>
        <v/>
      </c>
    </row>
    <row r="58">
      <c r="BE58" t="inlineStr">
        <is>
          <t>Trilha</t>
        </is>
      </c>
      <c r="BF58" t="n">
        <v>27</v>
      </c>
      <c r="BG58">
        <f>IF(AND($K$8=1,'CONFIGURAÇÃO'!$K$787&lt;&gt;""),'CONFIGURAÇÃO'!$K$787,"")</f>
        <v/>
      </c>
      <c r="BH58">
        <f>IF(OR(BG58="",'CONFIGURAÇÃO'!$J$788=""),"",'CONFIGURAÇÃO'!$J$788)</f>
        <v/>
      </c>
    </row>
    <row r="59">
      <c r="BE59" t="inlineStr">
        <is>
          <t>Trilha</t>
        </is>
      </c>
      <c r="BF59" t="n">
        <v>28</v>
      </c>
      <c r="BG59">
        <f>""</f>
        <v/>
      </c>
      <c r="BH59">
        <f>""</f>
        <v/>
      </c>
    </row>
    <row r="60">
      <c r="BE60" t="inlineStr">
        <is>
          <t>Trilha</t>
        </is>
      </c>
      <c r="BF60" t="n">
        <v>29</v>
      </c>
      <c r="BG60">
        <f>""</f>
        <v/>
      </c>
      <c r="BH60">
        <f>""</f>
        <v/>
      </c>
    </row>
    <row r="61">
      <c r="BE61" t="inlineStr">
        <is>
          <t>Trilha</t>
        </is>
      </c>
      <c r="BF61" t="n">
        <v>30</v>
      </c>
      <c r="BG61">
        <f>""</f>
        <v/>
      </c>
      <c r="BH61">
        <f>""</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showGridLines="0" workbookViewId="0">
      <selection activeCell="A1" sqref="A1"/>
    </sheetView>
  </sheetViews>
  <sheetFormatPr baseColWidth="8" defaultRowHeight="15.75" customHeight="1"/>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IF(ISBLANK('CONFIGURAÇÃO'!$B$943),"",'CONFIGURAÇÃO'!$B$943)</f>
        <v/>
      </c>
      <c r="C2">
        <f>IF(ISBLANK('CONFIGURAÇÃO'!$E$944),"",'CONFIGURAÇÃO'!$E$944)</f>
        <v/>
      </c>
      <c r="D2">
        <f>IF(ISBLANK('CONFIGURAÇÃO'!$F$941),"",'CONFIGURAÇÃO'!$F$941)</f>
        <v/>
      </c>
      <c r="E2">
        <f>IF(ISBLANK('CONFIGURAÇÃO'!$B$946),"",'CONFIGURAÇÃO'!$B$946)</f>
        <v/>
      </c>
      <c r="F2">
        <f>IF(B2="",IF(OR(E2&lt;&gt;"",D2=TRUE,AND(C2&lt;&gt;"",C2&lt;&gt;"Neutra")),"Preencha NOME",""),TEXTJOIN(" · ",TRUE,IF(OR(NOT(ISTEXT(B2)),TRIM(B2)&lt;&gt;B2),"NOME precisa ser texto sem espaços nas pontas",""),IF(OR(COUNTIF($B$2:$B$11,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IF(ISBLANK('CONFIGURAÇÃO'!$J$943),"",'CONFIGURAÇÃO'!$J$943)</f>
        <v/>
      </c>
      <c r="C3">
        <f>IF(ISBLANK('CONFIGURAÇÃO'!$M$944),"",'CONFIGURAÇÃO'!$M$944)</f>
        <v/>
      </c>
      <c r="D3">
        <f>IF(ISBLANK('CONFIGURAÇÃO'!$N$941),"",'CONFIGURAÇÃO'!$N$941)</f>
        <v/>
      </c>
      <c r="E3">
        <f>IF(ISBLANK('CONFIGURAÇÃO'!$J$946),"",'CONFIGURAÇÃO'!$J$946)</f>
        <v/>
      </c>
      <c r="F3">
        <f>IF(B3="",IF(OR(E3&lt;&gt;"",D3=TRUE,AND(C3&lt;&gt;"",C3&lt;&gt;"Neutra")),"Preencha NOME",""),TEXTJOIN(" · ",TRUE,IF(OR(NOT(ISTEXT(B3)),TRIM(B3)&lt;&gt;B3),"NOME precisa ser texto sem espaços nas pontas",""),IF(OR(COUNTIF($B$2:$B$11,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IF(ISBLANK('CONFIGURAÇÃO'!$B$957),"",'CONFIGURAÇÃO'!$B$957)</f>
        <v/>
      </c>
      <c r="C4">
        <f>IF(ISBLANK('CONFIGURAÇÃO'!$E$958),"",'CONFIGURAÇÃO'!$E$958)</f>
        <v/>
      </c>
      <c r="D4">
        <f>IF(ISBLANK('CONFIGURAÇÃO'!$F$955),"",'CONFIGURAÇÃO'!$F$955)</f>
        <v/>
      </c>
      <c r="E4">
        <f>IF(ISBLANK('CONFIGURAÇÃO'!$B$960),"",'CONFIGURAÇÃO'!$B$960)</f>
        <v/>
      </c>
      <c r="F4">
        <f>IF(B4="",IF(OR(E4&lt;&gt;"",D4=TRUE,AND(C4&lt;&gt;"",C4&lt;&gt;"Neutra")),"Preencha NOME",""),TEXTJOIN(" · ",TRUE,IF(OR(NOT(ISTEXT(B4)),TRIM(B4)&lt;&gt;B4),"NOME precisa ser texto sem espaços nas pontas",""),IF(OR(COUNTIF($B$2:$B$11,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IF(ISBLANK('CONFIGURAÇÃO'!$J$957),"",'CONFIGURAÇÃO'!$J$957)</f>
        <v/>
      </c>
      <c r="C5">
        <f>IF(ISBLANK('CONFIGURAÇÃO'!$M$958),"",'CONFIGURAÇÃO'!$M$958)</f>
        <v/>
      </c>
      <c r="D5">
        <f>IF(ISBLANK('CONFIGURAÇÃO'!$N$955),"",'CONFIGURAÇÃO'!$N$955)</f>
        <v/>
      </c>
      <c r="E5">
        <f>IF(ISBLANK('CONFIGURAÇÃO'!$J$960),"",'CONFIGURAÇÃO'!$J$960)</f>
        <v/>
      </c>
      <c r="F5">
        <f>IF(B5="",IF(OR(E5&lt;&gt;"",D5=TRUE,AND(C5&lt;&gt;"",C5&lt;&gt;"Neutra")),"Preencha NOME",""),TEXTJOIN(" · ",TRUE,IF(OR(NOT(ISTEXT(B5)),TRIM(B5)&lt;&gt;B5),"NOME precisa ser texto sem espaços nas pontas",""),IF(OR(COUNTIF($B$2:$B$11,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IF(ISBLANK('CONFIGURAÇÃO'!$B$971),"",'CONFIGURAÇÃO'!$B$971)</f>
        <v/>
      </c>
      <c r="C6">
        <f>IF(ISBLANK('CONFIGURAÇÃO'!$E$972),"",'CONFIGURAÇÃO'!$E$972)</f>
        <v/>
      </c>
      <c r="D6">
        <f>IF(ISBLANK('CONFIGURAÇÃO'!$F$969),"",'CONFIGURAÇÃO'!$F$969)</f>
        <v/>
      </c>
      <c r="E6">
        <f>IF(ISBLANK('CONFIGURAÇÃO'!$B$974),"",'CONFIGURAÇÃO'!$B$974)</f>
        <v/>
      </c>
      <c r="F6">
        <f>IF(B6="",IF(OR(E6&lt;&gt;"",D6=TRUE,AND(C6&lt;&gt;"",C6&lt;&gt;"Neutra")),"Preencha NOME",""),TEXTJOIN(" · ",TRUE,IF(OR(NOT(ISTEXT(B6)),TRIM(B6)&lt;&gt;B6),"NOME precisa ser texto sem espaços nas pontas",""),IF(OR(COUNTIF($B$2:$B$11,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IF(ISBLANK('CONFIGURAÇÃO'!$J$971),"",'CONFIGURAÇÃO'!$J$971)</f>
        <v/>
      </c>
      <c r="C7">
        <f>IF(ISBLANK('CONFIGURAÇÃO'!$M$972),"",'CONFIGURAÇÃO'!$M$972)</f>
        <v/>
      </c>
      <c r="D7">
        <f>IF(ISBLANK('CONFIGURAÇÃO'!$N$969),"",'CONFIGURAÇÃO'!$N$969)</f>
        <v/>
      </c>
      <c r="E7">
        <f>IF(ISBLANK('CONFIGURAÇÃO'!$J$974),"",'CONFIGURAÇÃO'!$J$974)</f>
        <v/>
      </c>
      <c r="F7">
        <f>IF(B7="",IF(OR(E7&lt;&gt;"",D7=TRUE,AND(C7&lt;&gt;"",C7&lt;&gt;"Neutra")),"Preencha NOME",""),TEXTJOIN(" · ",TRUE,IF(OR(NOT(ISTEXT(B7)),TRIM(B7)&lt;&gt;B7),"NOME precisa ser texto sem espaços nas pontas",""),IF(OR(COUNTIF($B$2:$B$11,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IF(ISBLANK('CONFIGURAÇÃO'!$B$985),"",'CONFIGURAÇÃO'!$B$985)</f>
        <v/>
      </c>
      <c r="C8">
        <f>IF(ISBLANK('CONFIGURAÇÃO'!$E$986),"",'CONFIGURAÇÃO'!$E$986)</f>
        <v/>
      </c>
      <c r="D8">
        <f>IF(ISBLANK('CONFIGURAÇÃO'!$F$983),"",'CONFIGURAÇÃO'!$F$983)</f>
        <v/>
      </c>
      <c r="E8">
        <f>IF(ISBLANK('CONFIGURAÇÃO'!$B$988),"",'CONFIGURAÇÃO'!$B$988)</f>
        <v/>
      </c>
      <c r="F8">
        <f>IF(B8="",IF(OR(E8&lt;&gt;"",D8=TRUE,AND(C8&lt;&gt;"",C8&lt;&gt;"Neutra")),"Preencha NOME",""),TEXTJOIN(" · ",TRUE,IF(OR(NOT(ISTEXT(B8)),TRIM(B8)&lt;&gt;B8),"NOME precisa ser texto sem espaços nas pontas",""),IF(OR(COUNTIF($B$2:$B$11,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IF(ISBLANK('CONFIGURAÇÃO'!$J$985),"",'CONFIGURAÇÃO'!$J$985)</f>
        <v/>
      </c>
      <c r="C9">
        <f>IF(ISBLANK('CONFIGURAÇÃO'!$M$986),"",'CONFIGURAÇÃO'!$M$986)</f>
        <v/>
      </c>
      <c r="D9">
        <f>IF(ISBLANK('CONFIGURAÇÃO'!$N$983),"",'CONFIGURAÇÃO'!$N$983)</f>
        <v/>
      </c>
      <c r="E9">
        <f>IF(ISBLANK('CONFIGURAÇÃO'!$J$988),"",'CONFIGURAÇÃO'!$J$988)</f>
        <v/>
      </c>
      <c r="F9">
        <f>IF(B9="",IF(OR(E9&lt;&gt;"",D9=TRUE,AND(C9&lt;&gt;"",C9&lt;&gt;"Neutra")),"Preencha NOME",""),TEXTJOIN(" · ",TRUE,IF(OR(NOT(ISTEXT(B9)),TRIM(B9)&lt;&gt;B9),"NOME precisa ser texto sem espaços nas pontas",""),IF(OR(COUNTIF($B$2:$B$11,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IF(ISBLANK('CONFIGURAÇÃO'!$B$999),"",'CONFIGURAÇÃO'!$B$999)</f>
        <v/>
      </c>
      <c r="C10">
        <f>IF(ISBLANK('CONFIGURAÇÃO'!$E$1000),"",'CONFIGURAÇÃO'!$E$1000)</f>
        <v/>
      </c>
      <c r="D10">
        <f>IF(ISBLANK('CONFIGURAÇÃO'!$F$997),"",'CONFIGURAÇÃO'!$F$997)</f>
        <v/>
      </c>
      <c r="E10">
        <f>IF(ISBLANK('CONFIGURAÇÃO'!$B$1002),"",'CONFIGURAÇÃO'!$B$1002)</f>
        <v/>
      </c>
      <c r="F10">
        <f>IF(B10="",IF(OR(E10&lt;&gt;"",D10=TRUE,AND(C10&lt;&gt;"",C10&lt;&gt;"Neutra")),"Preencha NOME",""),TEXTJOIN(" · ",TRUE,IF(OR(NOT(ISTEXT(B10)),TRIM(B10)&lt;&gt;B10),"NOME precisa ser texto sem espaços nas pontas",""),IF(OR(COUNTIF($B$2:$B$11,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IF(ISBLANK('CONFIGURAÇÃO'!$J$999),"",'CONFIGURAÇÃO'!$J$999)</f>
        <v/>
      </c>
      <c r="C11">
        <f>IF(ISBLANK('CONFIGURAÇÃO'!$M$1000),"",'CONFIGURAÇÃO'!$M$1000)</f>
        <v/>
      </c>
      <c r="D11">
        <f>IF(ISBLANK('CONFIGURAÇÃO'!$N$997),"",'CONFIGURAÇÃO'!$N$997)</f>
        <v/>
      </c>
      <c r="E11">
        <f>IF(ISBLANK('CONFIGURAÇÃO'!$J$1002),"",'CONFIGURAÇÃO'!$J$1002)</f>
        <v/>
      </c>
      <c r="F11">
        <f>IF(B11="",IF(OR(E11&lt;&gt;"",D11=TRUE,AND(C11&lt;&gt;"",C11&lt;&gt;"Neutra")),"Preencha NOME",""),TEXTJOIN(" · ",TRUE,IF(OR(NOT(ISTEXT(B11)),TRIM(B11)&lt;&gt;B11),"NOME precisa ser texto sem espaços nas pontas",""),IF(OR(COUNTIF($B$2:$B$11,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H12">
        <f>IF(AND(B3&lt;&gt;"",F3=""),B3,"")</f>
        <v/>
      </c>
      <c r="I12">
        <f>IF(H12="","",C3)</f>
        <v/>
      </c>
      <c r="J12">
        <f>IF(AND(H12&lt;&gt;"",I12="Livre"),1,0)</f>
        <v/>
      </c>
      <c r="K12">
        <f>IF(AND(H12&lt;&gt;"",I12="Fechada"),1,0)</f>
        <v/>
      </c>
    </row>
    <row r="13">
      <c r="H13">
        <f>IF(AND(B4&lt;&gt;"",F4=""),B4,"")</f>
        <v/>
      </c>
      <c r="I13">
        <f>IF(H13="","",C4)</f>
        <v/>
      </c>
      <c r="J13">
        <f>IF(AND(H13&lt;&gt;"",I13="Livre"),1,0)</f>
        <v/>
      </c>
      <c r="K13">
        <f>IF(AND(H13&lt;&gt;"",I13="Fechada"),1,0)</f>
        <v/>
      </c>
    </row>
    <row r="14">
      <c r="H14">
        <f>IF(AND(B5&lt;&gt;"",F5=""),B5,"")</f>
        <v/>
      </c>
      <c r="I14">
        <f>IF(H14="","",C5)</f>
        <v/>
      </c>
      <c r="J14">
        <f>IF(AND(H14&lt;&gt;"",I14="Livre"),1,0)</f>
        <v/>
      </c>
      <c r="K14">
        <f>IF(AND(H14&lt;&gt;"",I14="Fechada"),1,0)</f>
        <v/>
      </c>
    </row>
    <row r="15">
      <c r="H15">
        <f>IF(AND(B6&lt;&gt;"",F6=""),B6,"")</f>
        <v/>
      </c>
      <c r="I15">
        <f>IF(H15="","",C6)</f>
        <v/>
      </c>
      <c r="J15">
        <f>IF(AND(H15&lt;&gt;"",I15="Livre"),1,0)</f>
        <v/>
      </c>
      <c r="K15">
        <f>IF(AND(H15&lt;&gt;"",I15="Fechada"),1,0)</f>
        <v/>
      </c>
    </row>
    <row r="16">
      <c r="H16">
        <f>IF(AND(B7&lt;&gt;"",F7=""),B7,"")</f>
        <v/>
      </c>
      <c r="I16">
        <f>IF(H16="","",C7)</f>
        <v/>
      </c>
      <c r="J16">
        <f>IF(AND(H16&lt;&gt;"",I16="Livre"),1,0)</f>
        <v/>
      </c>
      <c r="K16">
        <f>IF(AND(H16&lt;&gt;"",I16="Fechada"),1,0)</f>
        <v/>
      </c>
    </row>
    <row r="17">
      <c r="H17">
        <f>IF(AND(B8&lt;&gt;"",F8=""),B8,"")</f>
        <v/>
      </c>
      <c r="I17">
        <f>IF(H17="","",C8)</f>
        <v/>
      </c>
      <c r="J17">
        <f>IF(AND(H17&lt;&gt;"",I17="Livre"),1,0)</f>
        <v/>
      </c>
      <c r="K17">
        <f>IF(AND(H17&lt;&gt;"",I17="Fechada"),1,0)</f>
        <v/>
      </c>
    </row>
    <row r="18">
      <c r="H18">
        <f>IF(AND(B9&lt;&gt;"",F9=""),B9,"")</f>
        <v/>
      </c>
      <c r="I18">
        <f>IF(H18="","",C9)</f>
        <v/>
      </c>
      <c r="J18">
        <f>IF(AND(H18&lt;&gt;"",I18="Livre"),1,0)</f>
        <v/>
      </c>
      <c r="K18">
        <f>IF(AND(H18&lt;&gt;"",I18="Fechada"),1,0)</f>
        <v/>
      </c>
    </row>
    <row r="19">
      <c r="H19">
        <f>IF(AND(B10&lt;&gt;"",F10=""),B10,"")</f>
        <v/>
      </c>
      <c r="I19">
        <f>IF(H19="","",C10)</f>
        <v/>
      </c>
      <c r="J19">
        <f>IF(AND(H19&lt;&gt;"",I19="Livre"),1,0)</f>
        <v/>
      </c>
      <c r="K19">
        <f>IF(AND(H19&lt;&gt;"",I19="Fechada"),1,0)</f>
        <v/>
      </c>
    </row>
    <row r="20">
      <c r="H20">
        <f>IF(AND(B11&lt;&gt;"",F11=""),B11,"")</f>
        <v/>
      </c>
      <c r="I20">
        <f>IF(H20="","",C11)</f>
        <v/>
      </c>
      <c r="J20">
        <f>IF(AND(H20&lt;&gt;"",I20="Livre"),1,0)</f>
        <v/>
      </c>
      <c r="K20">
        <f>IF(AND(H20&lt;&gt;"",I20="Fechada"),1,0)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U113"/>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família</t>
        </is>
      </c>
      <c r="G1" t="inlineStr">
        <is>
          <t>peso</t>
        </is>
      </c>
      <c r="H1" t="inlineStr">
        <is>
          <t>exige TR</t>
        </is>
      </c>
      <c r="I1" t="inlineStr">
        <is>
          <t>requisitos e repetição</t>
        </is>
      </c>
      <c r="J1" t="inlineStr">
        <is>
          <t>efeito</t>
        </is>
      </c>
      <c r="K1" t="inlineStr">
        <is>
          <t>mestre viu</t>
        </is>
      </c>
      <c r="L1" t="inlineStr">
        <is>
          <t>linha da base</t>
        </is>
      </c>
      <c r="M1" t="inlineStr">
        <is>
          <t>problema</t>
        </is>
      </c>
      <c r="BM1" t="inlineStr">
        <is>
          <t>Família permitida</t>
        </is>
      </c>
      <c r="BR1" t="inlineStr">
        <is>
          <t>modalidade da Melhoria</t>
        </is>
      </c>
      <c r="BT1" t="inlineStr">
        <is>
          <t>modalidades</t>
        </is>
      </c>
      <c r="BU1" t="inlineStr">
        <is>
          <t>bases de Condição</t>
        </is>
      </c>
    </row>
    <row r="2">
      <c r="A2" t="n">
        <v>1011</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IF(ISBLANK(INDEX('CONFIGURAÇÃO'!$B$1:$O$1731,$A2+8,$B2+4)),"",INDEX('CONFIGURAÇÃO'!$B$1:$O$1731,$A2+8,$B2+4))</f>
        <v/>
      </c>
      <c r="I2">
        <f>IF(ISBLANK(INDEX('CONFIGURAÇÃO'!$B$1:$O$1731,$A2+11,$B2+1)),"",INDEX('CONFIGURAÇÃO'!$B$1:$O$1731,$A2+11,$B2+1))</f>
        <v/>
      </c>
      <c r="J2">
        <f>IF(ISBLANK(INDEX('CONFIGURAÇÃO'!$B$1:$O$1731,$A2+17,$B2+1)),"",INDEX('CONFIGURAÇÃO'!$B$1:$O$1731,$A2+17,$B2+1))</f>
        <v/>
      </c>
      <c r="K2">
        <f>IF(ISBLANK(INDEX('CONFIGURAÇÃO'!$B$1:$O$1731,$A2+2,$B2+5)),"",INDEX('CONFIGURAÇÃO'!$B$1:$O$1731,$A2+2,$B2+5))</f>
        <v/>
      </c>
      <c r="L2">
        <f>IF(OR(E2="",E2="Nenhuma"),0,IFERROR(MATCH(SUBSTITUTE(SUBSTITUTE(SUBSTITUTE(E2,"~","~~"),"*","~*"),"?","~?"),'DADOS_MELHORIAS'!$O$2:$O$83,0),-1))</f>
        <v/>
      </c>
      <c r="M2">
        <f>IF(D2="",IF(BR2&lt;&gt;"Melhoria","Preencha NOME",IF(D2="",IF(OR(I2&lt;&gt;"",J2&lt;&gt;"",F2&lt;&gt;"",G2&lt;&gt;"",H2&lt;&gt;"",K2=TRUE,AND(E2&lt;&gt;"",E2&lt;&gt;"Nenhuma")),"Preencha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erro","")))),TEXTJOIN(" · ",TRUE,IF(D2="",IF(OR(I2&lt;&gt;"",J2&lt;&gt;"",F2&lt;&gt;"",G2&lt;&gt;"",H2&lt;&gt;"",K2=TRUE,AND(E2&lt;&gt;"",E2&lt;&gt;"Nenhuma")),"Preencha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erro",""))),IF(AND(BR2&lt;&gt;"Melhoria",BR2&lt;&gt;"Condição"),"Modalidade inválida",""),IF(AND(BR2="Condição",E2&lt;&gt;"",E2&lt;&gt;"Nenhuma",COUNTIF('DADOS_MELHORIAS'!$BU$2:$BU$15,SUBSTITUTE(SUBSTITUTE(SUBSTITUTE(E2,"~","~~"),"*","~*"),"?","~?"))&lt;&gt;1),"Base de Condição inválida",""),IF(AND(BR2="Condição",H2&lt;&gt;"",H2&lt;&gt;"Sim"),"Condição exige TR","")))</f>
        <v/>
      </c>
      <c r="O2">
        <f>IF(ISBLANK(DADOS_AM!$BC$2),"",DADOS_AM!$BC$2)</f>
        <v/>
      </c>
      <c r="P2">
        <f>IF(ISBLANK(DADOS_AM!$BD$2),"",DADOS_AM!$BD$2)</f>
        <v/>
      </c>
      <c r="Q2">
        <f>IF(ISBLANK(DADOS_AM!$BE$2),"",DADOS_AM!$BE$2)</f>
        <v/>
      </c>
      <c r="R2">
        <f>IF(ISBLANK(DADOS_AM!$BF$2),"",DADOS_AM!$BF$2)</f>
        <v/>
      </c>
      <c r="S2">
        <f>IF(ISBLANK(DADOS_AM!$BG$2),"",DADOS_AM!$BG$2)</f>
        <v/>
      </c>
      <c r="T2">
        <f>IF(ISBLANK(DADOS_AM!$BH$2),"",DADOS_AM!$BH$2)</f>
        <v/>
      </c>
      <c r="U2">
        <f>IF(ISBLANK(DADOS_AM!$BI$2),"",DADOS_AM!$BI$2)</f>
        <v/>
      </c>
      <c r="V2">
        <f>IF(ISBLANK(DADOS_AM!$BJ$2),"",DADOS_AM!$BJ$2)</f>
        <v/>
      </c>
      <c r="W2">
        <f>IF(ISBLANK(DADOS_AM!$BK$2),"",DADOS_AM!$BK$2)</f>
        <v/>
      </c>
      <c r="X2" t="inlineStr">
        <is>
          <t>Longe</t>
        </is>
      </c>
      <c r="Y2" t="n">
        <v>0</v>
      </c>
      <c r="AG2">
        <f>O2</f>
        <v/>
      </c>
      <c r="AH2">
        <f>P2</f>
        <v/>
      </c>
      <c r="AI2">
        <f>Q2</f>
        <v/>
      </c>
      <c r="AJ2">
        <f>T2</f>
        <v/>
      </c>
      <c r="AK2">
        <f>Y2</f>
        <v/>
      </c>
      <c r="AL2">
        <f>W2</f>
        <v/>
      </c>
      <c r="AN2">
        <f>IF(OR(P2="",P2='DADOS_INVOC'!$EL$2,P2='DADOS_INVOC'!$EM$2,P2='DADOS_INVOC'!$EN$2,P2='DADOS_INVOC'!$EO$2,P2='DADOS_INVOC'!$EP$2,P2='DADOS_INVOC'!$QV$2,P2='DADOS_INVOC'!$QW$2,P2='DADOS_INVOC'!$QX$2,P2='DADOS_INVOC'!$QY$2),O2,"")</f>
        <v/>
      </c>
      <c r="AO2">
        <f>IF(AND(Q2=1,OR(P2="",P2='DADOS_INVOC'!$EL$2,P2='DADOS_INVOC'!$EM$2,P2='DADOS_INVOC'!$EN$2,P2='DADOS_INVOC'!$EO$2,P2='DADOS_INVOC'!$EP$2,P2='DADOS_INVOC'!$QV$2,P2='DADOS_INVOC'!$QW$2,P2='DADOS_INVOC'!$QX$2,P2='DADOS_INVOC'!$QY$2)),O2,"")</f>
        <v/>
      </c>
      <c r="AP2">
        <f>IF(OR(P2="",P2='DADOS_INVOC'!$EL$3,P2='DADOS_INVOC'!$EM$3,P2='DADOS_INVOC'!$EN$3,P2='DADOS_INVOC'!$EO$3,P2='DADOS_INVOC'!$EP$3,P2='DADOS_INVOC'!$QV$3,P2='DADOS_INVOC'!$QW$3,P2='DADOS_INVOC'!$QX$3,P2='DADOS_INVOC'!$QY$3),O2,"")</f>
        <v/>
      </c>
      <c r="AQ2">
        <f>IF(AND(Q2=1,OR(P2="",P2='DADOS_INVOC'!$EL$3,P2='DADOS_INVOC'!$EM$3,P2='DADOS_INVOC'!$EN$3,P2='DADOS_INVOC'!$EO$3,P2='DADOS_INVOC'!$EP$3,P2='DADOS_INVOC'!$QV$3,P2='DADOS_INVOC'!$QW$3,P2='DADOS_INVOC'!$QX$3,P2='DADOS_INVOC'!$QY$3)),O2,"")</f>
        <v/>
      </c>
      <c r="AR2">
        <f>IF(OR(P2="",P2='DADOS_INVOC'!$EL$4,P2='DADOS_INVOC'!$EM$4,P2='DADOS_INVOC'!$EN$4,P2='DADOS_INVOC'!$EO$4,P2='DADOS_INVOC'!$EP$4,P2='DADOS_INVOC'!$QV$4,P2='DADOS_INVOC'!$QW$4,P2='DADOS_INVOC'!$QX$4,P2='DADOS_INVOC'!$QY$4),O2,"")</f>
        <v/>
      </c>
      <c r="AS2">
        <f>IF(AND(Q2=1,OR(P2="",P2='DADOS_INVOC'!$EL$4,P2='DADOS_INVOC'!$EM$4,P2='DADOS_INVOC'!$EN$4,P2='DADOS_INVOC'!$EO$4,P2='DADOS_INVOC'!$EP$4,P2='DADOS_INVOC'!$QV$4,P2='DADOS_INVOC'!$QW$4,P2='DADOS_INVOC'!$QX$4,P2='DADOS_INVOC'!$QY$4)),O2,"")</f>
        <v/>
      </c>
      <c r="AT2">
        <f>IF(OR(P2="",P2='DADOS_INVOC'!$EL$5,P2='DADOS_INVOC'!$EM$5,P2='DADOS_INVOC'!$EN$5,P2='DADOS_INVOC'!$EO$5,P2='DADOS_INVOC'!$EP$5,P2='DADOS_INVOC'!$QV$5,P2='DADOS_INVOC'!$QW$5,P2='DADOS_INVOC'!$QX$5,P2='DADOS_INVOC'!$QY$5),O2,"")</f>
        <v/>
      </c>
      <c r="AU2">
        <f>IF(AND(Q2=1,OR(P2="",P2='DADOS_INVOC'!$EL$5,P2='DADOS_INVOC'!$EM$5,P2='DADOS_INVOC'!$EN$5,P2='DADOS_INVOC'!$EO$5,P2='DADOS_INVOC'!$EP$5,P2='DADOS_INVOC'!$QV$5,P2='DADOS_INVOC'!$QW$5,P2='DADOS_INVOC'!$QX$5,P2='DADOS_INVOC'!$QY$5)),O2,"")</f>
        <v/>
      </c>
      <c r="AV2">
        <f>IF(OR(P2="",P2='DADOS_INVOC'!$EL$6,P2='DADOS_INVOC'!$EM$6,P2='DADOS_INVOC'!$EN$6,P2='DADOS_INVOC'!$EO$6,P2='DADOS_INVOC'!$EP$6,P2='DADOS_INVOC'!$QV$6,P2='DADOS_INVOC'!$QW$6,P2='DADOS_INVOC'!$QX$6,P2='DADOS_INVOC'!$QY$6),O2,"")</f>
        <v/>
      </c>
      <c r="AW2">
        <f>IF(AND(Q2=1,OR(P2="",P2='DADOS_INVOC'!$EL$6,P2='DADOS_INVOC'!$EM$6,P2='DADOS_INVOC'!$EN$6,P2='DADOS_INVOC'!$EO$6,P2='DADOS_INVOC'!$EP$6,P2='DADOS_INVOC'!$QV$6,P2='DADOS_INVOC'!$QW$6,P2='DADOS_INVOC'!$QX$6,P2='DADOS_INVOC'!$QY$6)),O2,"")</f>
        <v/>
      </c>
      <c r="AX2">
        <f>IF(OR(P2="",P2='DADOS_INVOC'!$EL$7,P2='DADOS_INVOC'!$EM$7,P2='DADOS_INVOC'!$EN$7,P2='DADOS_INVOC'!$EO$7,P2='DADOS_INVOC'!$EP$7,P2='DADOS_INVOC'!$QV$7,P2='DADOS_INVOC'!$QW$7,P2='DADOS_INVOC'!$QX$7,P2='DADOS_INVOC'!$QY$7),O2,"")</f>
        <v/>
      </c>
      <c r="AY2">
        <f>IF(AND(Q2=1,OR(P2="",P2='DADOS_INVOC'!$EL$7,P2='DADOS_INVOC'!$EM$7,P2='DADOS_INVOC'!$EN$7,P2='DADOS_INVOC'!$EO$7,P2='DADOS_INVOC'!$EP$7,P2='DADOS_INVOC'!$QV$7,P2='DADOS_INVOC'!$QW$7,P2='DADOS_INVOC'!$QX$7,P2='DADOS_INVOC'!$QY$7)),O2,"")</f>
        <v/>
      </c>
      <c r="AZ2">
        <f>IF(OR(P2="",P2='DADOS_INVOC'!$EL$8,P2='DADOS_INVOC'!$EM$8,P2='DADOS_INVOC'!$EN$8,P2='DADOS_INVOC'!$EO$8,P2='DADOS_INVOC'!$EP$8,P2='DADOS_INVOC'!$QV$8,P2='DADOS_INVOC'!$QW$8,P2='DADOS_INVOC'!$QX$8,P2='DADOS_INVOC'!$QY$8),O2,"")</f>
        <v/>
      </c>
      <c r="BA2">
        <f>IF(AND(Q2=1,OR(P2="",P2='DADOS_INVOC'!$EL$8,P2='DADOS_INVOC'!$EM$8,P2='DADOS_INVOC'!$EN$8,P2='DADOS_INVOC'!$EO$8,P2='DADOS_INVOC'!$EP$8,P2='DADOS_INVOC'!$QV$8,P2='DADOS_INVOC'!$QW$8,P2='DADOS_INVOC'!$QX$8,P2='DADOS_INVOC'!$QY$8)),O2,"")</f>
        <v/>
      </c>
      <c r="BB2">
        <f>IF(OR(P2="",P2='DADOS_INVOC'!$EL$9,P2='DADOS_INVOC'!$EM$9,P2='DADOS_INVOC'!$EN$9,P2='DADOS_INVOC'!$EO$9,P2='DADOS_INVOC'!$EP$9,P2='DADOS_INVOC'!$QV$9,P2='DADOS_INVOC'!$QW$9,P2='DADOS_INVOC'!$QX$9,P2='DADOS_INVOC'!$QY$9),O2,"")</f>
        <v/>
      </c>
      <c r="BC2">
        <f>IF(AND(Q2=1,OR(P2="",P2='DADOS_INVOC'!$EL$9,P2='DADOS_INVOC'!$EM$9,P2='DADOS_INVOC'!$EN$9,P2='DADOS_INVOC'!$EO$9,P2='DADOS_INVOC'!$EP$9,P2='DADOS_INVOC'!$QV$9,P2='DADOS_INVOC'!$QW$9,P2='DADOS_INVOC'!$QX$9,P2='DADOS_INVOC'!$QY$9)),O2,"")</f>
        <v/>
      </c>
      <c r="BD2">
        <f>IF(OR(P2="",P2='DADOS_INVOC'!$EL$10,P2='DADOS_INVOC'!$EM$10,P2='DADOS_INVOC'!$EN$10,P2='DADOS_INVOC'!$EO$10,P2='DADOS_INVOC'!$EP$10,P2='DADOS_INVOC'!$QV$10,P2='DADOS_INVOC'!$QW$10,P2='DADOS_INVOC'!$QX$10,P2='DADOS_INVOC'!$QY$10),O2,"")</f>
        <v/>
      </c>
      <c r="BE2">
        <f>IF(AND(Q2=1,OR(P2="",P2='DADOS_INVOC'!$EL$10,P2='DADOS_INVOC'!$EM$10,P2='DADOS_INVOC'!$EN$10,P2='DADOS_INVOC'!$EO$10,P2='DADOS_INVOC'!$EP$10,P2='DADOS_INVOC'!$QV$10,P2='DADOS_INVOC'!$QW$10,P2='DADOS_INVOC'!$QX$10,P2='DADOS_INVOC'!$QY$10)),O2,"")</f>
        <v/>
      </c>
      <c r="BF2">
        <f>IF(OR(P2="",P2='DADOS_INVOC'!$EL$11,P2='DADOS_INVOC'!$EM$11,P2='DADOS_INVOC'!$EN$11,P2='DADOS_INVOC'!$EO$11,P2='DADOS_INVOC'!$EP$11,P2='DADOS_INVOC'!$QV$11,P2='DADOS_INVOC'!$QW$11,P2='DADOS_INVOC'!$QX$11,P2='DADOS_INVOC'!$QY$11),O2,"")</f>
        <v/>
      </c>
      <c r="BG2">
        <f>IF(AND(Q2=1,OR(P2="",P2='DADOS_INVOC'!$EL$11,P2='DADOS_INVOC'!$EM$11,P2='DADOS_INVOC'!$EN$11,P2='DADOS_INVOC'!$EO$11,P2='DADOS_INVOC'!$EP$11,P2='DADOS_INVOC'!$QV$11,P2='DADOS_INVOC'!$QW$11,P2='DADOS_INVOC'!$QX$11,P2='DADOS_INVOC'!$QY$11)),O2,"")</f>
        <v/>
      </c>
      <c r="BH2">
        <f>IF(OR(P2="",P2='DADOS_INVOC'!$EL$12,P2='DADOS_INVOC'!$EM$12,P2='DADOS_INVOC'!$EN$12,P2='DADOS_INVOC'!$EO$12,P2='DADOS_INVOC'!$EP$12,P2='DADOS_INVOC'!$QV$12,P2='DADOS_INVOC'!$QW$12,P2='DADOS_INVOC'!$QX$12,P2='DADOS_INVOC'!$QY$12),O2,"")</f>
        <v/>
      </c>
      <c r="BI2">
        <f>IF(AND(Q2=1,OR(P2="",P2='DADOS_INVOC'!$EL$12,P2='DADOS_INVOC'!$EM$12,P2='DADOS_INVOC'!$EN$12,P2='DADOS_INVOC'!$EO$12,P2='DADOS_INVOC'!$EP$12,P2='DADOS_INVOC'!$QV$12,P2='DADOS_INVOC'!$QW$12,P2='DADOS_INVOC'!$QX$12,P2='DADOS_INVOC'!$QY$12)),O2,"")</f>
        <v/>
      </c>
      <c r="BJ2">
        <f>IF(OR(P2="",P2='DADOS_INVOC'!$EL$13,P2='DADOS_INVOC'!$EM$13,P2='DADOS_INVOC'!$EN$13,P2='DADOS_INVOC'!$EO$13,P2='DADOS_INVOC'!$EP$13,P2='DADOS_INVOC'!$QV$13,P2='DADOS_INVOC'!$QW$13,P2='DADOS_INVOC'!$QX$13,P2='DADOS_INVOC'!$QY$13),O2,"")</f>
        <v/>
      </c>
      <c r="BK2">
        <f>IF(AND(Q2=1,OR(P2="",P2='DADOS_INVOC'!$EL$13,P2='DADOS_INVOC'!$EM$13,P2='DADOS_INVOC'!$EN$13,P2='DADOS_INVOC'!$EO$13,P2='DADOS_INVOC'!$EP$13,P2='DADOS_INVOC'!$QV$13,P2='DADOS_INVOC'!$QW$13,P2='DADOS_INVOC'!$QX$13,P2='DADOS_INVOC'!$QY$13)),O2,"")</f>
        <v/>
      </c>
      <c r="BM2" t="inlineStr">
        <is>
          <t>Nenhuma</t>
        </is>
      </c>
      <c r="BN2" t="inlineStr">
        <is>
          <t>Leve</t>
        </is>
      </c>
      <c r="BO2" t="inlineStr">
        <is>
          <t>Sim</t>
        </is>
      </c>
      <c r="BP2" t="inlineStr">
        <is>
          <t>Nenhuma</t>
        </is>
      </c>
      <c r="BR2">
        <f>IF(OR(ISBLANK('CONFIGURAÇÃO'!$B$1013),'CONFIGURAÇÃO'!$B$1013=""),"Melhoria",'CONFIGURAÇÃO'!$B$1013)</f>
        <v/>
      </c>
      <c r="BT2" t="inlineStr">
        <is>
          <t>Melhoria</t>
        </is>
      </c>
      <c r="BU2" t="inlineStr">
        <is>
          <t>Nenhuma</t>
        </is>
      </c>
    </row>
    <row r="3">
      <c r="A3" t="n">
        <v>1011</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IF(ISBLANK(INDEX('CONFIGURAÇÃO'!$B$1:$O$1731,$A3+8,$B3+4)),"",INDEX('CONFIGURAÇÃO'!$B$1:$O$1731,$A3+8,$B3+4))</f>
        <v/>
      </c>
      <c r="I3">
        <f>IF(ISBLANK(INDEX('CONFIGURAÇÃO'!$B$1:$O$1731,$A3+11,$B3+1)),"",INDEX('CONFIGURAÇÃO'!$B$1:$O$1731,$A3+11,$B3+1))</f>
        <v/>
      </c>
      <c r="J3">
        <f>IF(ISBLANK(INDEX('CONFIGURAÇÃO'!$B$1:$O$1731,$A3+17,$B3+1)),"",INDEX('CONFIGURAÇÃO'!$B$1:$O$1731,$A3+17,$B3+1))</f>
        <v/>
      </c>
      <c r="K3">
        <f>IF(ISBLANK(INDEX('CONFIGURAÇÃO'!$B$1:$O$1731,$A3+2,$B3+5)),"",INDEX('CONFIGURAÇÃO'!$B$1:$O$1731,$A3+2,$B3+5))</f>
        <v/>
      </c>
      <c r="L3">
        <f>IF(OR(E3="",E3="Nenhuma"),0,IFERROR(MATCH(SUBSTITUTE(SUBSTITUTE(SUBSTITUTE(E3,"~","~~"),"*","~*"),"?","~?"),'DADOS_MELHORIAS'!$O$2:$O$83,0),-1))</f>
        <v/>
      </c>
      <c r="M3">
        <f>IF(D3="",IF(BR3&lt;&gt;"Melhoria","Preencha NOME",IF(D3="",IF(OR(I3&lt;&gt;"",J3&lt;&gt;"",F3&lt;&gt;"",G3&lt;&gt;"",H3&lt;&gt;"",K3=TRUE,AND(E3&lt;&gt;"",E3&lt;&gt;"Nenhuma")),"Preencha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erro","")))),TEXTJOIN(" · ",TRUE,IF(D3="",IF(OR(I3&lt;&gt;"",J3&lt;&gt;"",F3&lt;&gt;"",G3&lt;&gt;"",H3&lt;&gt;"",K3=TRUE,AND(E3&lt;&gt;"",E3&lt;&gt;"Nenhuma")),"Preencha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erro",""))),IF(AND(BR3&lt;&gt;"Melhoria",BR3&lt;&gt;"Condição"),"Modalidade inválida",""),IF(AND(BR3="Condição",E3&lt;&gt;"",E3&lt;&gt;"Nenhuma",COUNTIF('DADOS_MELHORIAS'!$BU$2:$BU$15,SUBSTITUTE(SUBSTITUTE(SUBSTITUTE(E3,"~","~~"),"*","~*"),"?","~?"))&lt;&gt;1),"Base de Condição inválida",""),IF(AND(BR3="Condição",H3&lt;&gt;"",H3&lt;&gt;"Sim"),"Condição exige TR","")))</f>
        <v/>
      </c>
      <c r="O3">
        <f>IF(ISBLANK(DADOS_AM!$BC$3),"",DADOS_AM!$BC$3)</f>
        <v/>
      </c>
      <c r="P3">
        <f>IF(ISBLANK(DADOS_AM!$BD$3),"",DADOS_AM!$BD$3)</f>
        <v/>
      </c>
      <c r="Q3">
        <f>IF(ISBLANK(DADOS_AM!$BE$3),"",DADOS_AM!$BE$3)</f>
        <v/>
      </c>
      <c r="R3">
        <f>IF(ISBLANK(DADOS_AM!$BF$3),"",DADOS_AM!$BF$3)</f>
        <v/>
      </c>
      <c r="S3">
        <f>IF(ISBLANK(DADOS_AM!$BG$3),"",DADOS_AM!$BG$3)</f>
        <v/>
      </c>
      <c r="T3">
        <f>IF(ISBLANK(DADOS_AM!$BH$3),"",DADOS_AM!$BH$3)</f>
        <v/>
      </c>
      <c r="U3">
        <f>IF(ISBLANK(DADOS_AM!$BI$3),"",DADOS_AM!$BI$3)</f>
        <v/>
      </c>
      <c r="V3">
        <f>IF(ISBLANK(DADOS_AM!$BJ$3),"",DADOS_AM!$BJ$3)</f>
        <v/>
      </c>
      <c r="W3">
        <f>IF(ISBLANK(DADOS_AM!$BK$3),"",DADOS_AM!$BK$3)</f>
        <v/>
      </c>
      <c r="X3" t="inlineStr">
        <is>
          <t>Muito Longe</t>
        </is>
      </c>
      <c r="Y3" t="n">
        <v>0</v>
      </c>
      <c r="AG3">
        <f>O3</f>
        <v/>
      </c>
      <c r="AH3">
        <f>P3</f>
        <v/>
      </c>
      <c r="AI3">
        <f>Q3</f>
        <v/>
      </c>
      <c r="AJ3">
        <f>T3</f>
        <v/>
      </c>
      <c r="AK3">
        <f>Y3</f>
        <v/>
      </c>
      <c r="AL3">
        <f>W3</f>
        <v/>
      </c>
      <c r="AN3">
        <f>IF(OR(P3="",P3='DADOS_INVOC'!$EL$2,P3='DADOS_INVOC'!$EM$2,P3='DADOS_INVOC'!$EN$2,P3='DADOS_INVOC'!$EO$2,P3='DADOS_INVOC'!$EP$2,P3='DADOS_INVOC'!$QV$2,P3='DADOS_INVOC'!$QW$2,P3='DADOS_INVOC'!$QX$2,P3='DADOS_INVOC'!$QY$2),O3,"")</f>
        <v/>
      </c>
      <c r="AO3">
        <f>IF(AND(Q3=1,OR(P3="",P3='DADOS_INVOC'!$EL$2,P3='DADOS_INVOC'!$EM$2,P3='DADOS_INVOC'!$EN$2,P3='DADOS_INVOC'!$EO$2,P3='DADOS_INVOC'!$EP$2,P3='DADOS_INVOC'!$QV$2,P3='DADOS_INVOC'!$QW$2,P3='DADOS_INVOC'!$QX$2,P3='DADOS_INVOC'!$QY$2)),O3,"")</f>
        <v/>
      </c>
      <c r="AP3">
        <f>IF(OR(P3="",P3='DADOS_INVOC'!$EL$3,P3='DADOS_INVOC'!$EM$3,P3='DADOS_INVOC'!$EN$3,P3='DADOS_INVOC'!$EO$3,P3='DADOS_INVOC'!$EP$3,P3='DADOS_INVOC'!$QV$3,P3='DADOS_INVOC'!$QW$3,P3='DADOS_INVOC'!$QX$3,P3='DADOS_INVOC'!$QY$3),O3,"")</f>
        <v/>
      </c>
      <c r="AQ3">
        <f>IF(AND(Q3=1,OR(P3="",P3='DADOS_INVOC'!$EL$3,P3='DADOS_INVOC'!$EM$3,P3='DADOS_INVOC'!$EN$3,P3='DADOS_INVOC'!$EO$3,P3='DADOS_INVOC'!$EP$3,P3='DADOS_INVOC'!$QV$3,P3='DADOS_INVOC'!$QW$3,P3='DADOS_INVOC'!$QX$3,P3='DADOS_INVOC'!$QY$3)),O3,"")</f>
        <v/>
      </c>
      <c r="AR3">
        <f>IF(OR(P3="",P3='DADOS_INVOC'!$EL$4,P3='DADOS_INVOC'!$EM$4,P3='DADOS_INVOC'!$EN$4,P3='DADOS_INVOC'!$EO$4,P3='DADOS_INVOC'!$EP$4,P3='DADOS_INVOC'!$QV$4,P3='DADOS_INVOC'!$QW$4,P3='DADOS_INVOC'!$QX$4,P3='DADOS_INVOC'!$QY$4),O3,"")</f>
        <v/>
      </c>
      <c r="AS3">
        <f>IF(AND(Q3=1,OR(P3="",P3='DADOS_INVOC'!$EL$4,P3='DADOS_INVOC'!$EM$4,P3='DADOS_INVOC'!$EN$4,P3='DADOS_INVOC'!$EO$4,P3='DADOS_INVOC'!$EP$4,P3='DADOS_INVOC'!$QV$4,P3='DADOS_INVOC'!$QW$4,P3='DADOS_INVOC'!$QX$4,P3='DADOS_INVOC'!$QY$4)),O3,"")</f>
        <v/>
      </c>
      <c r="AT3">
        <f>IF(OR(P3="",P3='DADOS_INVOC'!$EL$5,P3='DADOS_INVOC'!$EM$5,P3='DADOS_INVOC'!$EN$5,P3='DADOS_INVOC'!$EO$5,P3='DADOS_INVOC'!$EP$5,P3='DADOS_INVOC'!$QV$5,P3='DADOS_INVOC'!$QW$5,P3='DADOS_INVOC'!$QX$5,P3='DADOS_INVOC'!$QY$5),O3,"")</f>
        <v/>
      </c>
      <c r="AU3">
        <f>IF(AND(Q3=1,OR(P3="",P3='DADOS_INVOC'!$EL$5,P3='DADOS_INVOC'!$EM$5,P3='DADOS_INVOC'!$EN$5,P3='DADOS_INVOC'!$EO$5,P3='DADOS_INVOC'!$EP$5,P3='DADOS_INVOC'!$QV$5,P3='DADOS_INVOC'!$QW$5,P3='DADOS_INVOC'!$QX$5,P3='DADOS_INVOC'!$QY$5)),O3,"")</f>
        <v/>
      </c>
      <c r="AV3">
        <f>IF(OR(P3="",P3='DADOS_INVOC'!$EL$6,P3='DADOS_INVOC'!$EM$6,P3='DADOS_INVOC'!$EN$6,P3='DADOS_INVOC'!$EO$6,P3='DADOS_INVOC'!$EP$6,P3='DADOS_INVOC'!$QV$6,P3='DADOS_INVOC'!$QW$6,P3='DADOS_INVOC'!$QX$6,P3='DADOS_INVOC'!$QY$6),O3,"")</f>
        <v/>
      </c>
      <c r="AW3">
        <f>IF(AND(Q3=1,OR(P3="",P3='DADOS_INVOC'!$EL$6,P3='DADOS_INVOC'!$EM$6,P3='DADOS_INVOC'!$EN$6,P3='DADOS_INVOC'!$EO$6,P3='DADOS_INVOC'!$EP$6,P3='DADOS_INVOC'!$QV$6,P3='DADOS_INVOC'!$QW$6,P3='DADOS_INVOC'!$QX$6,P3='DADOS_INVOC'!$QY$6)),O3,"")</f>
        <v/>
      </c>
      <c r="AX3">
        <f>IF(OR(P3="",P3='DADOS_INVOC'!$EL$7,P3='DADOS_INVOC'!$EM$7,P3='DADOS_INVOC'!$EN$7,P3='DADOS_INVOC'!$EO$7,P3='DADOS_INVOC'!$EP$7,P3='DADOS_INVOC'!$QV$7,P3='DADOS_INVOC'!$QW$7,P3='DADOS_INVOC'!$QX$7,P3='DADOS_INVOC'!$QY$7),O3,"")</f>
        <v/>
      </c>
      <c r="AY3">
        <f>IF(AND(Q3=1,OR(P3="",P3='DADOS_INVOC'!$EL$7,P3='DADOS_INVOC'!$EM$7,P3='DADOS_INVOC'!$EN$7,P3='DADOS_INVOC'!$EO$7,P3='DADOS_INVOC'!$EP$7,P3='DADOS_INVOC'!$QV$7,P3='DADOS_INVOC'!$QW$7,P3='DADOS_INVOC'!$QX$7,P3='DADOS_INVOC'!$QY$7)),O3,"")</f>
        <v/>
      </c>
      <c r="AZ3">
        <f>IF(OR(P3="",P3='DADOS_INVOC'!$EL$8,P3='DADOS_INVOC'!$EM$8,P3='DADOS_INVOC'!$EN$8,P3='DADOS_INVOC'!$EO$8,P3='DADOS_INVOC'!$EP$8,P3='DADOS_INVOC'!$QV$8,P3='DADOS_INVOC'!$QW$8,P3='DADOS_INVOC'!$QX$8,P3='DADOS_INVOC'!$QY$8),O3,"")</f>
        <v/>
      </c>
      <c r="BA3">
        <f>IF(AND(Q3=1,OR(P3="",P3='DADOS_INVOC'!$EL$8,P3='DADOS_INVOC'!$EM$8,P3='DADOS_INVOC'!$EN$8,P3='DADOS_INVOC'!$EO$8,P3='DADOS_INVOC'!$EP$8,P3='DADOS_INVOC'!$QV$8,P3='DADOS_INVOC'!$QW$8,P3='DADOS_INVOC'!$QX$8,P3='DADOS_INVOC'!$QY$8)),O3,"")</f>
        <v/>
      </c>
      <c r="BB3">
        <f>IF(OR(P3="",P3='DADOS_INVOC'!$EL$9,P3='DADOS_INVOC'!$EM$9,P3='DADOS_INVOC'!$EN$9,P3='DADOS_INVOC'!$EO$9,P3='DADOS_INVOC'!$EP$9,P3='DADOS_INVOC'!$QV$9,P3='DADOS_INVOC'!$QW$9,P3='DADOS_INVOC'!$QX$9,P3='DADOS_INVOC'!$QY$9),O3,"")</f>
        <v/>
      </c>
      <c r="BC3">
        <f>IF(AND(Q3=1,OR(P3="",P3='DADOS_INVOC'!$EL$9,P3='DADOS_INVOC'!$EM$9,P3='DADOS_INVOC'!$EN$9,P3='DADOS_INVOC'!$EO$9,P3='DADOS_INVOC'!$EP$9,P3='DADOS_INVOC'!$QV$9,P3='DADOS_INVOC'!$QW$9,P3='DADOS_INVOC'!$QX$9,P3='DADOS_INVOC'!$QY$9)),O3,"")</f>
        <v/>
      </c>
      <c r="BD3">
        <f>IF(OR(P3="",P3='DADOS_INVOC'!$EL$10,P3='DADOS_INVOC'!$EM$10,P3='DADOS_INVOC'!$EN$10,P3='DADOS_INVOC'!$EO$10,P3='DADOS_INVOC'!$EP$10,P3='DADOS_INVOC'!$QV$10,P3='DADOS_INVOC'!$QW$10,P3='DADOS_INVOC'!$QX$10,P3='DADOS_INVOC'!$QY$10),O3,"")</f>
        <v/>
      </c>
      <c r="BE3">
        <f>IF(AND(Q3=1,OR(P3="",P3='DADOS_INVOC'!$EL$10,P3='DADOS_INVOC'!$EM$10,P3='DADOS_INVOC'!$EN$10,P3='DADOS_INVOC'!$EO$10,P3='DADOS_INVOC'!$EP$10,P3='DADOS_INVOC'!$QV$10,P3='DADOS_INVOC'!$QW$10,P3='DADOS_INVOC'!$QX$10,P3='DADOS_INVOC'!$QY$10)),O3,"")</f>
        <v/>
      </c>
      <c r="BF3">
        <f>IF(OR(P3="",P3='DADOS_INVOC'!$EL$11,P3='DADOS_INVOC'!$EM$11,P3='DADOS_INVOC'!$EN$11,P3='DADOS_INVOC'!$EO$11,P3='DADOS_INVOC'!$EP$11,P3='DADOS_INVOC'!$QV$11,P3='DADOS_INVOC'!$QW$11,P3='DADOS_INVOC'!$QX$11,P3='DADOS_INVOC'!$QY$11),O3,"")</f>
        <v/>
      </c>
      <c r="BG3">
        <f>IF(AND(Q3=1,OR(P3="",P3='DADOS_INVOC'!$EL$11,P3='DADOS_INVOC'!$EM$11,P3='DADOS_INVOC'!$EN$11,P3='DADOS_INVOC'!$EO$11,P3='DADOS_INVOC'!$EP$11,P3='DADOS_INVOC'!$QV$11,P3='DADOS_INVOC'!$QW$11,P3='DADOS_INVOC'!$QX$11,P3='DADOS_INVOC'!$QY$11)),O3,"")</f>
        <v/>
      </c>
      <c r="BH3">
        <f>IF(OR(P3="",P3='DADOS_INVOC'!$EL$12,P3='DADOS_INVOC'!$EM$12,P3='DADOS_INVOC'!$EN$12,P3='DADOS_INVOC'!$EO$12,P3='DADOS_INVOC'!$EP$12,P3='DADOS_INVOC'!$QV$12,P3='DADOS_INVOC'!$QW$12,P3='DADOS_INVOC'!$QX$12,P3='DADOS_INVOC'!$QY$12),O3,"")</f>
        <v/>
      </c>
      <c r="BI3">
        <f>IF(AND(Q3=1,OR(P3="",P3='DADOS_INVOC'!$EL$12,P3='DADOS_INVOC'!$EM$12,P3='DADOS_INVOC'!$EN$12,P3='DADOS_INVOC'!$EO$12,P3='DADOS_INVOC'!$EP$12,P3='DADOS_INVOC'!$QV$12,P3='DADOS_INVOC'!$QW$12,P3='DADOS_INVOC'!$QX$12,P3='DADOS_INVOC'!$QY$12)),O3,"")</f>
        <v/>
      </c>
      <c r="BJ3">
        <f>IF(OR(P3="",P3='DADOS_INVOC'!$EL$13,P3='DADOS_INVOC'!$EM$13,P3='DADOS_INVOC'!$EN$13,P3='DADOS_INVOC'!$EO$13,P3='DADOS_INVOC'!$EP$13,P3='DADOS_INVOC'!$QV$13,P3='DADOS_INVOC'!$QW$13,P3='DADOS_INVOC'!$QX$13,P3='DADOS_INVOC'!$QY$13),O3,"")</f>
        <v/>
      </c>
      <c r="BK3">
        <f>IF(AND(Q3=1,OR(P3="",P3='DADOS_INVOC'!$EL$13,P3='DADOS_INVOC'!$EM$13,P3='DADOS_INVOC'!$EN$13,P3='DADOS_INVOC'!$EO$13,P3='DADOS_INVOC'!$EP$13,P3='DADOS_INVOC'!$QV$13,P3='DADOS_INVOC'!$QW$13,P3='DADOS_INVOC'!$QX$13,P3='DADOS_INVOC'!$QY$13)),O3,"")</f>
        <v/>
      </c>
      <c r="BM3">
        <f>IF('DADOS_CRIACAO'!$H$2="","",'DADOS_CRIACAO'!$H$2)</f>
        <v/>
      </c>
      <c r="BN3" t="inlineStr">
        <is>
          <t>Média</t>
        </is>
      </c>
      <c r="BO3" t="inlineStr">
        <is>
          <t>Não</t>
        </is>
      </c>
      <c r="BP3" t="inlineStr">
        <is>
          <t>Longe</t>
        </is>
      </c>
      <c r="BR3">
        <f>IF(OR(ISBLANK('CONFIGURAÇÃO'!$J$1013),'CONFIGURAÇÃO'!$J$1013=""),"Melhoria",'CONFIGURAÇÃO'!$J$1013)</f>
        <v/>
      </c>
      <c r="BT3" t="inlineStr">
        <is>
          <t>Condição</t>
        </is>
      </c>
      <c r="BU3" t="inlineStr">
        <is>
          <t>Lento</t>
        </is>
      </c>
    </row>
    <row r="4">
      <c r="A4" t="n">
        <v>1037</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IF(ISBLANK(INDEX('CONFIGURAÇÃO'!$B$1:$O$1731,$A4+8,$B4+4)),"",INDEX('CONFIGURAÇÃO'!$B$1:$O$1731,$A4+8,$B4+4))</f>
        <v/>
      </c>
      <c r="I4">
        <f>IF(ISBLANK(INDEX('CONFIGURAÇÃO'!$B$1:$O$1731,$A4+11,$B4+1)),"",INDEX('CONFIGURAÇÃO'!$B$1:$O$1731,$A4+11,$B4+1))</f>
        <v/>
      </c>
      <c r="J4">
        <f>IF(ISBLANK(INDEX('CONFIGURAÇÃO'!$B$1:$O$1731,$A4+17,$B4+1)),"",INDEX('CONFIGURAÇÃO'!$B$1:$O$1731,$A4+17,$B4+1))</f>
        <v/>
      </c>
      <c r="K4">
        <f>IF(ISBLANK(INDEX('CONFIGURAÇÃO'!$B$1:$O$1731,$A4+2,$B4+5)),"",INDEX('CONFIGURAÇÃO'!$B$1:$O$1731,$A4+2,$B4+5))</f>
        <v/>
      </c>
      <c r="L4">
        <f>IF(OR(E4="",E4="Nenhuma"),0,IFERROR(MATCH(SUBSTITUTE(SUBSTITUTE(SUBSTITUTE(E4,"~","~~"),"*","~*"),"?","~?"),'DADOS_MELHORIAS'!$O$2:$O$83,0),-1))</f>
        <v/>
      </c>
      <c r="M4">
        <f>IF(D4="",IF(BR4&lt;&gt;"Melhoria","Preencha NOME",IF(D4="",IF(OR(I4&lt;&gt;"",J4&lt;&gt;"",F4&lt;&gt;"",G4&lt;&gt;"",H4&lt;&gt;"",K4=TRUE,AND(E4&lt;&gt;"",E4&lt;&gt;"Nenhuma")),"Preencha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erro","")))),TEXTJOIN(" · ",TRUE,IF(D4="",IF(OR(I4&lt;&gt;"",J4&lt;&gt;"",F4&lt;&gt;"",G4&lt;&gt;"",H4&lt;&gt;"",K4=TRUE,AND(E4&lt;&gt;"",E4&lt;&gt;"Nenhuma")),"Preencha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erro",""))),IF(AND(BR4&lt;&gt;"Melhoria",BR4&lt;&gt;"Condição"),"Modalidade inválida",""),IF(AND(BR4="Condição",E4&lt;&gt;"",E4&lt;&gt;"Nenhuma",COUNTIF('DADOS_MELHORIAS'!$BU$2:$BU$15,SUBSTITUTE(SUBSTITUTE(SUBSTITUTE(E4,"~","~~"),"*","~*"),"?","~?"))&lt;&gt;1),"Base de Condição inválida",""),IF(AND(BR4="Condição",H4&lt;&gt;"",H4&lt;&gt;"Sim"),"Condição exige TR","")))</f>
        <v/>
      </c>
      <c r="O4">
        <f>IF(ISBLANK(DADOS_AM!$BC$4),"",DADOS_AM!$BC$4)</f>
        <v/>
      </c>
      <c r="P4">
        <f>IF(ISBLANK(DADOS_AM!$BD$4),"",DADOS_AM!$BD$4)</f>
        <v/>
      </c>
      <c r="Q4">
        <f>IF(ISBLANK(DADOS_AM!$BE$4),"",DADOS_AM!$BE$4)</f>
        <v/>
      </c>
      <c r="R4">
        <f>IF(ISBLANK(DADOS_AM!$BF$4),"",DADOS_AM!$BF$4)</f>
        <v/>
      </c>
      <c r="S4">
        <f>IF(ISBLANK(DADOS_AM!$BG$4),"",DADOS_AM!$BG$4)</f>
        <v/>
      </c>
      <c r="T4">
        <f>IF(ISBLANK(DADOS_AM!$BH$4),"",DADOS_AM!$BH$4)</f>
        <v/>
      </c>
      <c r="U4">
        <f>IF(ISBLANK(DADOS_AM!$BI$4),"",DADOS_AM!$BI$4)</f>
        <v/>
      </c>
      <c r="V4">
        <f>IF(ISBLANK(DADOS_AM!$BJ$4),"",DADOS_AM!$BJ$4)</f>
        <v/>
      </c>
      <c r="W4">
        <f>IF(ISBLANK(DADOS_AM!$BK$4),"",DADOS_AM!$BK$4)</f>
        <v/>
      </c>
      <c r="X4" t="inlineStr">
        <is>
          <t>Sem Ver</t>
        </is>
      </c>
      <c r="Y4" t="n">
        <v>0</v>
      </c>
      <c r="AG4">
        <f>O4</f>
        <v/>
      </c>
      <c r="AH4">
        <f>P4</f>
        <v/>
      </c>
      <c r="AI4">
        <f>Q4</f>
        <v/>
      </c>
      <c r="AJ4">
        <f>T4</f>
        <v/>
      </c>
      <c r="AK4">
        <f>Y4</f>
        <v/>
      </c>
      <c r="AL4">
        <f>W4</f>
        <v/>
      </c>
      <c r="AN4">
        <f>IF(OR(P4="",P4='DADOS_INVOC'!$EL$2,P4='DADOS_INVOC'!$EM$2,P4='DADOS_INVOC'!$EN$2,P4='DADOS_INVOC'!$EO$2,P4='DADOS_INVOC'!$EP$2,P4='DADOS_INVOC'!$QV$2,P4='DADOS_INVOC'!$QW$2,P4='DADOS_INVOC'!$QX$2,P4='DADOS_INVOC'!$QY$2),O4,"")</f>
        <v/>
      </c>
      <c r="AO4">
        <f>IF(AND(Q4=1,OR(P4="",P4='DADOS_INVOC'!$EL$2,P4='DADOS_INVOC'!$EM$2,P4='DADOS_INVOC'!$EN$2,P4='DADOS_INVOC'!$EO$2,P4='DADOS_INVOC'!$EP$2,P4='DADOS_INVOC'!$QV$2,P4='DADOS_INVOC'!$QW$2,P4='DADOS_INVOC'!$QX$2,P4='DADOS_INVOC'!$QY$2)),O4,"")</f>
        <v/>
      </c>
      <c r="AP4">
        <f>IF(OR(P4="",P4='DADOS_INVOC'!$EL$3,P4='DADOS_INVOC'!$EM$3,P4='DADOS_INVOC'!$EN$3,P4='DADOS_INVOC'!$EO$3,P4='DADOS_INVOC'!$EP$3,P4='DADOS_INVOC'!$QV$3,P4='DADOS_INVOC'!$QW$3,P4='DADOS_INVOC'!$QX$3,P4='DADOS_INVOC'!$QY$3),O4,"")</f>
        <v/>
      </c>
      <c r="AQ4">
        <f>IF(AND(Q4=1,OR(P4="",P4='DADOS_INVOC'!$EL$3,P4='DADOS_INVOC'!$EM$3,P4='DADOS_INVOC'!$EN$3,P4='DADOS_INVOC'!$EO$3,P4='DADOS_INVOC'!$EP$3,P4='DADOS_INVOC'!$QV$3,P4='DADOS_INVOC'!$QW$3,P4='DADOS_INVOC'!$QX$3,P4='DADOS_INVOC'!$QY$3)),O4,"")</f>
        <v/>
      </c>
      <c r="AR4">
        <f>IF(OR(P4="",P4='DADOS_INVOC'!$EL$4,P4='DADOS_INVOC'!$EM$4,P4='DADOS_INVOC'!$EN$4,P4='DADOS_INVOC'!$EO$4,P4='DADOS_INVOC'!$EP$4,P4='DADOS_INVOC'!$QV$4,P4='DADOS_INVOC'!$QW$4,P4='DADOS_INVOC'!$QX$4,P4='DADOS_INVOC'!$QY$4),O4,"")</f>
        <v/>
      </c>
      <c r="AS4">
        <f>IF(AND(Q4=1,OR(P4="",P4='DADOS_INVOC'!$EL$4,P4='DADOS_INVOC'!$EM$4,P4='DADOS_INVOC'!$EN$4,P4='DADOS_INVOC'!$EO$4,P4='DADOS_INVOC'!$EP$4,P4='DADOS_INVOC'!$QV$4,P4='DADOS_INVOC'!$QW$4,P4='DADOS_INVOC'!$QX$4,P4='DADOS_INVOC'!$QY$4)),O4,"")</f>
        <v/>
      </c>
      <c r="AT4">
        <f>IF(OR(P4="",P4='DADOS_INVOC'!$EL$5,P4='DADOS_INVOC'!$EM$5,P4='DADOS_INVOC'!$EN$5,P4='DADOS_INVOC'!$EO$5,P4='DADOS_INVOC'!$EP$5,P4='DADOS_INVOC'!$QV$5,P4='DADOS_INVOC'!$QW$5,P4='DADOS_INVOC'!$QX$5,P4='DADOS_INVOC'!$QY$5),O4,"")</f>
        <v/>
      </c>
      <c r="AU4">
        <f>IF(AND(Q4=1,OR(P4="",P4='DADOS_INVOC'!$EL$5,P4='DADOS_INVOC'!$EM$5,P4='DADOS_INVOC'!$EN$5,P4='DADOS_INVOC'!$EO$5,P4='DADOS_INVOC'!$EP$5,P4='DADOS_INVOC'!$QV$5,P4='DADOS_INVOC'!$QW$5,P4='DADOS_INVOC'!$QX$5,P4='DADOS_INVOC'!$QY$5)),O4,"")</f>
        <v/>
      </c>
      <c r="AV4">
        <f>IF(OR(P4="",P4='DADOS_INVOC'!$EL$6,P4='DADOS_INVOC'!$EM$6,P4='DADOS_INVOC'!$EN$6,P4='DADOS_INVOC'!$EO$6,P4='DADOS_INVOC'!$EP$6,P4='DADOS_INVOC'!$QV$6,P4='DADOS_INVOC'!$QW$6,P4='DADOS_INVOC'!$QX$6,P4='DADOS_INVOC'!$QY$6),O4,"")</f>
        <v/>
      </c>
      <c r="AW4">
        <f>IF(AND(Q4=1,OR(P4="",P4='DADOS_INVOC'!$EL$6,P4='DADOS_INVOC'!$EM$6,P4='DADOS_INVOC'!$EN$6,P4='DADOS_INVOC'!$EO$6,P4='DADOS_INVOC'!$EP$6,P4='DADOS_INVOC'!$QV$6,P4='DADOS_INVOC'!$QW$6,P4='DADOS_INVOC'!$QX$6,P4='DADOS_INVOC'!$QY$6)),O4,"")</f>
        <v/>
      </c>
      <c r="AX4">
        <f>IF(OR(P4="",P4='DADOS_INVOC'!$EL$7,P4='DADOS_INVOC'!$EM$7,P4='DADOS_INVOC'!$EN$7,P4='DADOS_INVOC'!$EO$7,P4='DADOS_INVOC'!$EP$7,P4='DADOS_INVOC'!$QV$7,P4='DADOS_INVOC'!$QW$7,P4='DADOS_INVOC'!$QX$7,P4='DADOS_INVOC'!$QY$7),O4,"")</f>
        <v/>
      </c>
      <c r="AY4">
        <f>IF(AND(Q4=1,OR(P4="",P4='DADOS_INVOC'!$EL$7,P4='DADOS_INVOC'!$EM$7,P4='DADOS_INVOC'!$EN$7,P4='DADOS_INVOC'!$EO$7,P4='DADOS_INVOC'!$EP$7,P4='DADOS_INVOC'!$QV$7,P4='DADOS_INVOC'!$QW$7,P4='DADOS_INVOC'!$QX$7,P4='DADOS_INVOC'!$QY$7)),O4,"")</f>
        <v/>
      </c>
      <c r="AZ4">
        <f>IF(OR(P4="",P4='DADOS_INVOC'!$EL$8,P4='DADOS_INVOC'!$EM$8,P4='DADOS_INVOC'!$EN$8,P4='DADOS_INVOC'!$EO$8,P4='DADOS_INVOC'!$EP$8,P4='DADOS_INVOC'!$QV$8,P4='DADOS_INVOC'!$QW$8,P4='DADOS_INVOC'!$QX$8,P4='DADOS_INVOC'!$QY$8),O4,"")</f>
        <v/>
      </c>
      <c r="BA4">
        <f>IF(AND(Q4=1,OR(P4="",P4='DADOS_INVOC'!$EL$8,P4='DADOS_INVOC'!$EM$8,P4='DADOS_INVOC'!$EN$8,P4='DADOS_INVOC'!$EO$8,P4='DADOS_INVOC'!$EP$8,P4='DADOS_INVOC'!$QV$8,P4='DADOS_INVOC'!$QW$8,P4='DADOS_INVOC'!$QX$8,P4='DADOS_INVOC'!$QY$8)),O4,"")</f>
        <v/>
      </c>
      <c r="BB4">
        <f>IF(OR(P4="",P4='DADOS_INVOC'!$EL$9,P4='DADOS_INVOC'!$EM$9,P4='DADOS_INVOC'!$EN$9,P4='DADOS_INVOC'!$EO$9,P4='DADOS_INVOC'!$EP$9,P4='DADOS_INVOC'!$QV$9,P4='DADOS_INVOC'!$QW$9,P4='DADOS_INVOC'!$QX$9,P4='DADOS_INVOC'!$QY$9),O4,"")</f>
        <v/>
      </c>
      <c r="BC4">
        <f>IF(AND(Q4=1,OR(P4="",P4='DADOS_INVOC'!$EL$9,P4='DADOS_INVOC'!$EM$9,P4='DADOS_INVOC'!$EN$9,P4='DADOS_INVOC'!$EO$9,P4='DADOS_INVOC'!$EP$9,P4='DADOS_INVOC'!$QV$9,P4='DADOS_INVOC'!$QW$9,P4='DADOS_INVOC'!$QX$9,P4='DADOS_INVOC'!$QY$9)),O4,"")</f>
        <v/>
      </c>
      <c r="BD4">
        <f>IF(OR(P4="",P4='DADOS_INVOC'!$EL$10,P4='DADOS_INVOC'!$EM$10,P4='DADOS_INVOC'!$EN$10,P4='DADOS_INVOC'!$EO$10,P4='DADOS_INVOC'!$EP$10,P4='DADOS_INVOC'!$QV$10,P4='DADOS_INVOC'!$QW$10,P4='DADOS_INVOC'!$QX$10,P4='DADOS_INVOC'!$QY$10),O4,"")</f>
        <v/>
      </c>
      <c r="BE4">
        <f>IF(AND(Q4=1,OR(P4="",P4='DADOS_INVOC'!$EL$10,P4='DADOS_INVOC'!$EM$10,P4='DADOS_INVOC'!$EN$10,P4='DADOS_INVOC'!$EO$10,P4='DADOS_INVOC'!$EP$10,P4='DADOS_INVOC'!$QV$10,P4='DADOS_INVOC'!$QW$10,P4='DADOS_INVOC'!$QX$10,P4='DADOS_INVOC'!$QY$10)),O4,"")</f>
        <v/>
      </c>
      <c r="BF4">
        <f>IF(OR(P4="",P4='DADOS_INVOC'!$EL$11,P4='DADOS_INVOC'!$EM$11,P4='DADOS_INVOC'!$EN$11,P4='DADOS_INVOC'!$EO$11,P4='DADOS_INVOC'!$EP$11,P4='DADOS_INVOC'!$QV$11,P4='DADOS_INVOC'!$QW$11,P4='DADOS_INVOC'!$QX$11,P4='DADOS_INVOC'!$QY$11),O4,"")</f>
        <v/>
      </c>
      <c r="BG4">
        <f>IF(AND(Q4=1,OR(P4="",P4='DADOS_INVOC'!$EL$11,P4='DADOS_INVOC'!$EM$11,P4='DADOS_INVOC'!$EN$11,P4='DADOS_INVOC'!$EO$11,P4='DADOS_INVOC'!$EP$11,P4='DADOS_INVOC'!$QV$11,P4='DADOS_INVOC'!$QW$11,P4='DADOS_INVOC'!$QX$11,P4='DADOS_INVOC'!$QY$11)),O4,"")</f>
        <v/>
      </c>
      <c r="BH4">
        <f>IF(OR(P4="",P4='DADOS_INVOC'!$EL$12,P4='DADOS_INVOC'!$EM$12,P4='DADOS_INVOC'!$EN$12,P4='DADOS_INVOC'!$EO$12,P4='DADOS_INVOC'!$EP$12,P4='DADOS_INVOC'!$QV$12,P4='DADOS_INVOC'!$QW$12,P4='DADOS_INVOC'!$QX$12,P4='DADOS_INVOC'!$QY$12),O4,"")</f>
        <v/>
      </c>
      <c r="BI4">
        <f>IF(AND(Q4=1,OR(P4="",P4='DADOS_INVOC'!$EL$12,P4='DADOS_INVOC'!$EM$12,P4='DADOS_INVOC'!$EN$12,P4='DADOS_INVOC'!$EO$12,P4='DADOS_INVOC'!$EP$12,P4='DADOS_INVOC'!$QV$12,P4='DADOS_INVOC'!$QW$12,P4='DADOS_INVOC'!$QX$12,P4='DADOS_INVOC'!$QY$12)),O4,"")</f>
        <v/>
      </c>
      <c r="BJ4">
        <f>IF(OR(P4="",P4='DADOS_INVOC'!$EL$13,P4='DADOS_INVOC'!$EM$13,P4='DADOS_INVOC'!$EN$13,P4='DADOS_INVOC'!$EO$13,P4='DADOS_INVOC'!$EP$13,P4='DADOS_INVOC'!$QV$13,P4='DADOS_INVOC'!$QW$13,P4='DADOS_INVOC'!$QX$13,P4='DADOS_INVOC'!$QY$13),O4,"")</f>
        <v/>
      </c>
      <c r="BK4">
        <f>IF(AND(Q4=1,OR(P4="",P4='DADOS_INVOC'!$EL$13,P4='DADOS_INVOC'!$EM$13,P4='DADOS_INVOC'!$EN$13,P4='DADOS_INVOC'!$EO$13,P4='DADOS_INVOC'!$EP$13,P4='DADOS_INVOC'!$QV$13,P4='DADOS_INVOC'!$QW$13,P4='DADOS_INVOC'!$QX$13,P4='DADOS_INVOC'!$QY$13)),O4,"")</f>
        <v/>
      </c>
      <c r="BM4">
        <f>IF('DADOS_CRIACAO'!$H$3="","",'DADOS_CRIACAO'!$H$3)</f>
        <v/>
      </c>
      <c r="BN4" t="inlineStr">
        <is>
          <t>Pesada</t>
        </is>
      </c>
      <c r="BP4" t="inlineStr">
        <is>
          <t>Muito Longe</t>
        </is>
      </c>
      <c r="BR4">
        <f>IF(OR(ISBLANK('CONFIGURAÇÃO'!$B$1039),'CONFIGURAÇÃO'!$B$1039=""),"Melhoria",'CONFIGURAÇÃO'!$B$1039)</f>
        <v/>
      </c>
      <c r="BU4" t="inlineStr">
        <is>
          <t>Guarda Aberta</t>
        </is>
      </c>
    </row>
    <row r="5">
      <c r="A5" t="n">
        <v>1037</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IF(ISBLANK(INDEX('CONFIGURAÇÃO'!$B$1:$O$1731,$A5+8,$B5+4)),"",INDEX('CONFIGURAÇÃO'!$B$1:$O$1731,$A5+8,$B5+4))</f>
        <v/>
      </c>
      <c r="I5">
        <f>IF(ISBLANK(INDEX('CONFIGURAÇÃO'!$B$1:$O$1731,$A5+11,$B5+1)),"",INDEX('CONFIGURAÇÃO'!$B$1:$O$1731,$A5+11,$B5+1))</f>
        <v/>
      </c>
      <c r="J5">
        <f>IF(ISBLANK(INDEX('CONFIGURAÇÃO'!$B$1:$O$1731,$A5+17,$B5+1)),"",INDEX('CONFIGURAÇÃO'!$B$1:$O$1731,$A5+17,$B5+1))</f>
        <v/>
      </c>
      <c r="K5">
        <f>IF(ISBLANK(INDEX('CONFIGURAÇÃO'!$B$1:$O$1731,$A5+2,$B5+5)),"",INDEX('CONFIGURAÇÃO'!$B$1:$O$1731,$A5+2,$B5+5))</f>
        <v/>
      </c>
      <c r="L5">
        <f>IF(OR(E5="",E5="Nenhuma"),0,IFERROR(MATCH(SUBSTITUTE(SUBSTITUTE(SUBSTITUTE(E5,"~","~~"),"*","~*"),"?","~?"),'DADOS_MELHORIAS'!$O$2:$O$83,0),-1))</f>
        <v/>
      </c>
      <c r="M5">
        <f>IF(D5="",IF(BR5&lt;&gt;"Melhoria","Preencha NOME",IF(D5="",IF(OR(I5&lt;&gt;"",J5&lt;&gt;"",F5&lt;&gt;"",G5&lt;&gt;"",H5&lt;&gt;"",K5=TRUE,AND(E5&lt;&gt;"",E5&lt;&gt;"Nenhuma")),"Preencha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erro","")))),TEXTJOIN(" · ",TRUE,IF(D5="",IF(OR(I5&lt;&gt;"",J5&lt;&gt;"",F5&lt;&gt;"",G5&lt;&gt;"",H5&lt;&gt;"",K5=TRUE,AND(E5&lt;&gt;"",E5&lt;&gt;"Nenhuma")),"Preencha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erro",""))),IF(AND(BR5&lt;&gt;"Melhoria",BR5&lt;&gt;"Condição"),"Modalidade inválida",""),IF(AND(BR5="Condição",E5&lt;&gt;"",E5&lt;&gt;"Nenhuma",COUNTIF('DADOS_MELHORIAS'!$BU$2:$BU$15,SUBSTITUTE(SUBSTITUTE(SUBSTITUTE(E5,"~","~~"),"*","~*"),"?","~?"))&lt;&gt;1),"Base de Condição inválida",""),IF(AND(BR5="Condição",H5&lt;&gt;"",H5&lt;&gt;"Sim"),"Condição exige TR","")))</f>
        <v/>
      </c>
      <c r="O5">
        <f>IF(ISBLANK(DADOS_AM!$BC$5),"",DADOS_AM!$BC$5)</f>
        <v/>
      </c>
      <c r="P5">
        <f>IF(ISBLANK(DADOS_AM!$BD$5),"",DADOS_AM!$BD$5)</f>
        <v/>
      </c>
      <c r="Q5">
        <f>IF(ISBLANK(DADOS_AM!$BE$5),"",DADOS_AM!$BE$5)</f>
        <v/>
      </c>
      <c r="R5">
        <f>IF(ISBLANK(DADOS_AM!$BF$5),"",DADOS_AM!$BF$5)</f>
        <v/>
      </c>
      <c r="S5">
        <f>IF(ISBLANK(DADOS_AM!$BG$5),"",DADOS_AM!$BG$5)</f>
        <v/>
      </c>
      <c r="T5">
        <f>IF(ISBLANK(DADOS_AM!$BH$5),"",DADOS_AM!$BH$5)</f>
        <v/>
      </c>
      <c r="U5">
        <f>IF(ISBLANK(DADOS_AM!$BI$5),"",DADOS_AM!$BI$5)</f>
        <v/>
      </c>
      <c r="V5">
        <f>IF(ISBLANK(DADOS_AM!$BJ$5),"",DADOS_AM!$BJ$5)</f>
        <v/>
      </c>
      <c r="W5">
        <f>IF(ISBLANK(DADOS_AM!$BK$5),"",DADOS_AM!$BK$5)</f>
        <v/>
      </c>
      <c r="X5" t="inlineStr">
        <is>
          <t>Perseguir</t>
        </is>
      </c>
      <c r="Y5" t="n">
        <v>0</v>
      </c>
      <c r="AG5">
        <f>O5</f>
        <v/>
      </c>
      <c r="AH5">
        <f>P5</f>
        <v/>
      </c>
      <c r="AI5">
        <f>Q5</f>
        <v/>
      </c>
      <c r="AJ5">
        <f>T5</f>
        <v/>
      </c>
      <c r="AK5">
        <f>Y5</f>
        <v/>
      </c>
      <c r="AL5">
        <f>W5</f>
        <v/>
      </c>
      <c r="AN5">
        <f>IF(OR(P5="",P5='DADOS_INVOC'!$EL$2,P5='DADOS_INVOC'!$EM$2,P5='DADOS_INVOC'!$EN$2,P5='DADOS_INVOC'!$EO$2,P5='DADOS_INVOC'!$EP$2,P5='DADOS_INVOC'!$QV$2,P5='DADOS_INVOC'!$QW$2,P5='DADOS_INVOC'!$QX$2,P5='DADOS_INVOC'!$QY$2),O5,"")</f>
        <v/>
      </c>
      <c r="AO5">
        <f>IF(AND(Q5=1,OR(P5="",P5='DADOS_INVOC'!$EL$2,P5='DADOS_INVOC'!$EM$2,P5='DADOS_INVOC'!$EN$2,P5='DADOS_INVOC'!$EO$2,P5='DADOS_INVOC'!$EP$2,P5='DADOS_INVOC'!$QV$2,P5='DADOS_INVOC'!$QW$2,P5='DADOS_INVOC'!$QX$2,P5='DADOS_INVOC'!$QY$2)),O5,"")</f>
        <v/>
      </c>
      <c r="AP5">
        <f>IF(OR(P5="",P5='DADOS_INVOC'!$EL$3,P5='DADOS_INVOC'!$EM$3,P5='DADOS_INVOC'!$EN$3,P5='DADOS_INVOC'!$EO$3,P5='DADOS_INVOC'!$EP$3,P5='DADOS_INVOC'!$QV$3,P5='DADOS_INVOC'!$QW$3,P5='DADOS_INVOC'!$QX$3,P5='DADOS_INVOC'!$QY$3),O5,"")</f>
        <v/>
      </c>
      <c r="AQ5">
        <f>IF(AND(Q5=1,OR(P5="",P5='DADOS_INVOC'!$EL$3,P5='DADOS_INVOC'!$EM$3,P5='DADOS_INVOC'!$EN$3,P5='DADOS_INVOC'!$EO$3,P5='DADOS_INVOC'!$EP$3,P5='DADOS_INVOC'!$QV$3,P5='DADOS_INVOC'!$QW$3,P5='DADOS_INVOC'!$QX$3,P5='DADOS_INVOC'!$QY$3)),O5,"")</f>
        <v/>
      </c>
      <c r="AR5">
        <f>IF(OR(P5="",P5='DADOS_INVOC'!$EL$4,P5='DADOS_INVOC'!$EM$4,P5='DADOS_INVOC'!$EN$4,P5='DADOS_INVOC'!$EO$4,P5='DADOS_INVOC'!$EP$4,P5='DADOS_INVOC'!$QV$4,P5='DADOS_INVOC'!$QW$4,P5='DADOS_INVOC'!$QX$4,P5='DADOS_INVOC'!$QY$4),O5,"")</f>
        <v/>
      </c>
      <c r="AS5">
        <f>IF(AND(Q5=1,OR(P5="",P5='DADOS_INVOC'!$EL$4,P5='DADOS_INVOC'!$EM$4,P5='DADOS_INVOC'!$EN$4,P5='DADOS_INVOC'!$EO$4,P5='DADOS_INVOC'!$EP$4,P5='DADOS_INVOC'!$QV$4,P5='DADOS_INVOC'!$QW$4,P5='DADOS_INVOC'!$QX$4,P5='DADOS_INVOC'!$QY$4)),O5,"")</f>
        <v/>
      </c>
      <c r="AT5">
        <f>IF(OR(P5="",P5='DADOS_INVOC'!$EL$5,P5='DADOS_INVOC'!$EM$5,P5='DADOS_INVOC'!$EN$5,P5='DADOS_INVOC'!$EO$5,P5='DADOS_INVOC'!$EP$5,P5='DADOS_INVOC'!$QV$5,P5='DADOS_INVOC'!$QW$5,P5='DADOS_INVOC'!$QX$5,P5='DADOS_INVOC'!$QY$5),O5,"")</f>
        <v/>
      </c>
      <c r="AU5">
        <f>IF(AND(Q5=1,OR(P5="",P5='DADOS_INVOC'!$EL$5,P5='DADOS_INVOC'!$EM$5,P5='DADOS_INVOC'!$EN$5,P5='DADOS_INVOC'!$EO$5,P5='DADOS_INVOC'!$EP$5,P5='DADOS_INVOC'!$QV$5,P5='DADOS_INVOC'!$QW$5,P5='DADOS_INVOC'!$QX$5,P5='DADOS_INVOC'!$QY$5)),O5,"")</f>
        <v/>
      </c>
      <c r="AV5">
        <f>IF(OR(P5="",P5='DADOS_INVOC'!$EL$6,P5='DADOS_INVOC'!$EM$6,P5='DADOS_INVOC'!$EN$6,P5='DADOS_INVOC'!$EO$6,P5='DADOS_INVOC'!$EP$6,P5='DADOS_INVOC'!$QV$6,P5='DADOS_INVOC'!$QW$6,P5='DADOS_INVOC'!$QX$6,P5='DADOS_INVOC'!$QY$6),O5,"")</f>
        <v/>
      </c>
      <c r="AW5">
        <f>IF(AND(Q5=1,OR(P5="",P5='DADOS_INVOC'!$EL$6,P5='DADOS_INVOC'!$EM$6,P5='DADOS_INVOC'!$EN$6,P5='DADOS_INVOC'!$EO$6,P5='DADOS_INVOC'!$EP$6,P5='DADOS_INVOC'!$QV$6,P5='DADOS_INVOC'!$QW$6,P5='DADOS_INVOC'!$QX$6,P5='DADOS_INVOC'!$QY$6)),O5,"")</f>
        <v/>
      </c>
      <c r="AX5">
        <f>IF(OR(P5="",P5='DADOS_INVOC'!$EL$7,P5='DADOS_INVOC'!$EM$7,P5='DADOS_INVOC'!$EN$7,P5='DADOS_INVOC'!$EO$7,P5='DADOS_INVOC'!$EP$7,P5='DADOS_INVOC'!$QV$7,P5='DADOS_INVOC'!$QW$7,P5='DADOS_INVOC'!$QX$7,P5='DADOS_INVOC'!$QY$7),O5,"")</f>
        <v/>
      </c>
      <c r="AY5">
        <f>IF(AND(Q5=1,OR(P5="",P5='DADOS_INVOC'!$EL$7,P5='DADOS_INVOC'!$EM$7,P5='DADOS_INVOC'!$EN$7,P5='DADOS_INVOC'!$EO$7,P5='DADOS_INVOC'!$EP$7,P5='DADOS_INVOC'!$QV$7,P5='DADOS_INVOC'!$QW$7,P5='DADOS_INVOC'!$QX$7,P5='DADOS_INVOC'!$QY$7)),O5,"")</f>
        <v/>
      </c>
      <c r="AZ5">
        <f>IF(OR(P5="",P5='DADOS_INVOC'!$EL$8,P5='DADOS_INVOC'!$EM$8,P5='DADOS_INVOC'!$EN$8,P5='DADOS_INVOC'!$EO$8,P5='DADOS_INVOC'!$EP$8,P5='DADOS_INVOC'!$QV$8,P5='DADOS_INVOC'!$QW$8,P5='DADOS_INVOC'!$QX$8,P5='DADOS_INVOC'!$QY$8),O5,"")</f>
        <v/>
      </c>
      <c r="BA5">
        <f>IF(AND(Q5=1,OR(P5="",P5='DADOS_INVOC'!$EL$8,P5='DADOS_INVOC'!$EM$8,P5='DADOS_INVOC'!$EN$8,P5='DADOS_INVOC'!$EO$8,P5='DADOS_INVOC'!$EP$8,P5='DADOS_INVOC'!$QV$8,P5='DADOS_INVOC'!$QW$8,P5='DADOS_INVOC'!$QX$8,P5='DADOS_INVOC'!$QY$8)),O5,"")</f>
        <v/>
      </c>
      <c r="BB5">
        <f>IF(OR(P5="",P5='DADOS_INVOC'!$EL$9,P5='DADOS_INVOC'!$EM$9,P5='DADOS_INVOC'!$EN$9,P5='DADOS_INVOC'!$EO$9,P5='DADOS_INVOC'!$EP$9,P5='DADOS_INVOC'!$QV$9,P5='DADOS_INVOC'!$QW$9,P5='DADOS_INVOC'!$QX$9,P5='DADOS_INVOC'!$QY$9),O5,"")</f>
        <v/>
      </c>
      <c r="BC5">
        <f>IF(AND(Q5=1,OR(P5="",P5='DADOS_INVOC'!$EL$9,P5='DADOS_INVOC'!$EM$9,P5='DADOS_INVOC'!$EN$9,P5='DADOS_INVOC'!$EO$9,P5='DADOS_INVOC'!$EP$9,P5='DADOS_INVOC'!$QV$9,P5='DADOS_INVOC'!$QW$9,P5='DADOS_INVOC'!$QX$9,P5='DADOS_INVOC'!$QY$9)),O5,"")</f>
        <v/>
      </c>
      <c r="BD5">
        <f>IF(OR(P5="",P5='DADOS_INVOC'!$EL$10,P5='DADOS_INVOC'!$EM$10,P5='DADOS_INVOC'!$EN$10,P5='DADOS_INVOC'!$EO$10,P5='DADOS_INVOC'!$EP$10,P5='DADOS_INVOC'!$QV$10,P5='DADOS_INVOC'!$QW$10,P5='DADOS_INVOC'!$QX$10,P5='DADOS_INVOC'!$QY$10),O5,"")</f>
        <v/>
      </c>
      <c r="BE5">
        <f>IF(AND(Q5=1,OR(P5="",P5='DADOS_INVOC'!$EL$10,P5='DADOS_INVOC'!$EM$10,P5='DADOS_INVOC'!$EN$10,P5='DADOS_INVOC'!$EO$10,P5='DADOS_INVOC'!$EP$10,P5='DADOS_INVOC'!$QV$10,P5='DADOS_INVOC'!$QW$10,P5='DADOS_INVOC'!$QX$10,P5='DADOS_INVOC'!$QY$10)),O5,"")</f>
        <v/>
      </c>
      <c r="BF5">
        <f>IF(OR(P5="",P5='DADOS_INVOC'!$EL$11,P5='DADOS_INVOC'!$EM$11,P5='DADOS_INVOC'!$EN$11,P5='DADOS_INVOC'!$EO$11,P5='DADOS_INVOC'!$EP$11,P5='DADOS_INVOC'!$QV$11,P5='DADOS_INVOC'!$QW$11,P5='DADOS_INVOC'!$QX$11,P5='DADOS_INVOC'!$QY$11),O5,"")</f>
        <v/>
      </c>
      <c r="BG5">
        <f>IF(AND(Q5=1,OR(P5="",P5='DADOS_INVOC'!$EL$11,P5='DADOS_INVOC'!$EM$11,P5='DADOS_INVOC'!$EN$11,P5='DADOS_INVOC'!$EO$11,P5='DADOS_INVOC'!$EP$11,P5='DADOS_INVOC'!$QV$11,P5='DADOS_INVOC'!$QW$11,P5='DADOS_INVOC'!$QX$11,P5='DADOS_INVOC'!$QY$11)),O5,"")</f>
        <v/>
      </c>
      <c r="BH5">
        <f>IF(OR(P5="",P5='DADOS_INVOC'!$EL$12,P5='DADOS_INVOC'!$EM$12,P5='DADOS_INVOC'!$EN$12,P5='DADOS_INVOC'!$EO$12,P5='DADOS_INVOC'!$EP$12,P5='DADOS_INVOC'!$QV$12,P5='DADOS_INVOC'!$QW$12,P5='DADOS_INVOC'!$QX$12,P5='DADOS_INVOC'!$QY$12),O5,"")</f>
        <v/>
      </c>
      <c r="BI5">
        <f>IF(AND(Q5=1,OR(P5="",P5='DADOS_INVOC'!$EL$12,P5='DADOS_INVOC'!$EM$12,P5='DADOS_INVOC'!$EN$12,P5='DADOS_INVOC'!$EO$12,P5='DADOS_INVOC'!$EP$12,P5='DADOS_INVOC'!$QV$12,P5='DADOS_INVOC'!$QW$12,P5='DADOS_INVOC'!$QX$12,P5='DADOS_INVOC'!$QY$12)),O5,"")</f>
        <v/>
      </c>
      <c r="BJ5">
        <f>IF(OR(P5="",P5='DADOS_INVOC'!$EL$13,P5='DADOS_INVOC'!$EM$13,P5='DADOS_INVOC'!$EN$13,P5='DADOS_INVOC'!$EO$13,P5='DADOS_INVOC'!$EP$13,P5='DADOS_INVOC'!$QV$13,P5='DADOS_INVOC'!$QW$13,P5='DADOS_INVOC'!$QX$13,P5='DADOS_INVOC'!$QY$13),O5,"")</f>
        <v/>
      </c>
      <c r="BK5">
        <f>IF(AND(Q5=1,OR(P5="",P5='DADOS_INVOC'!$EL$13,P5='DADOS_INVOC'!$EM$13,P5='DADOS_INVOC'!$EN$13,P5='DADOS_INVOC'!$EO$13,P5='DADOS_INVOC'!$EP$13,P5='DADOS_INVOC'!$QV$13,P5='DADOS_INVOC'!$QW$13,P5='DADOS_INVOC'!$QX$13,P5='DADOS_INVOC'!$QY$13)),O5,"")</f>
        <v/>
      </c>
      <c r="BM5">
        <f>IF('DADOS_CRIACAO'!$H$4="","",'DADOS_CRIACAO'!$H$4)</f>
        <v/>
      </c>
      <c r="BP5" t="inlineStr">
        <is>
          <t>Sem Ver</t>
        </is>
      </c>
      <c r="BR5">
        <f>IF(OR(ISBLANK('CONFIGURAÇÃO'!$J$1039),'CONFIGURAÇÃO'!$J$1039=""),"Melhoria",'CONFIGURAÇÃO'!$J$1039)</f>
        <v/>
      </c>
      <c r="BU5" t="inlineStr">
        <is>
          <t>Derrubado</t>
        </is>
      </c>
    </row>
    <row r="6">
      <c r="A6" t="n">
        <v>1063</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IF(ISBLANK(INDEX('CONFIGURAÇÃO'!$B$1:$O$1731,$A6+8,$B6+4)),"",INDEX('CONFIGURAÇÃO'!$B$1:$O$1731,$A6+8,$B6+4))</f>
        <v/>
      </c>
      <c r="I6">
        <f>IF(ISBLANK(INDEX('CONFIGURAÇÃO'!$B$1:$O$1731,$A6+11,$B6+1)),"",INDEX('CONFIGURAÇÃO'!$B$1:$O$1731,$A6+11,$B6+1))</f>
        <v/>
      </c>
      <c r="J6">
        <f>IF(ISBLANK(INDEX('CONFIGURAÇÃO'!$B$1:$O$1731,$A6+17,$B6+1)),"",INDEX('CONFIGURAÇÃO'!$B$1:$O$1731,$A6+17,$B6+1))</f>
        <v/>
      </c>
      <c r="K6">
        <f>IF(ISBLANK(INDEX('CONFIGURAÇÃO'!$B$1:$O$1731,$A6+2,$B6+5)),"",INDEX('CONFIGURAÇÃO'!$B$1:$O$1731,$A6+2,$B6+5))</f>
        <v/>
      </c>
      <c r="L6">
        <f>IF(OR(E6="",E6="Nenhuma"),0,IFERROR(MATCH(SUBSTITUTE(SUBSTITUTE(SUBSTITUTE(E6,"~","~~"),"*","~*"),"?","~?"),'DADOS_MELHORIAS'!$O$2:$O$83,0),-1))</f>
        <v/>
      </c>
      <c r="M6">
        <f>IF(D6="",IF(BR6&lt;&gt;"Melhoria","Preencha NOME",IF(D6="",IF(OR(I6&lt;&gt;"",J6&lt;&gt;"",F6&lt;&gt;"",G6&lt;&gt;"",H6&lt;&gt;"",K6=TRUE,AND(E6&lt;&gt;"",E6&lt;&gt;"Nenhuma")),"Preencha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erro","")))),TEXTJOIN(" · ",TRUE,IF(D6="",IF(OR(I6&lt;&gt;"",J6&lt;&gt;"",F6&lt;&gt;"",G6&lt;&gt;"",H6&lt;&gt;"",K6=TRUE,AND(E6&lt;&gt;"",E6&lt;&gt;"Nenhuma")),"Preencha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erro",""))),IF(AND(BR6&lt;&gt;"Melhoria",BR6&lt;&gt;"Condição"),"Modalidade inválida",""),IF(AND(BR6="Condição",E6&lt;&gt;"",E6&lt;&gt;"Nenhuma",COUNTIF('DADOS_MELHORIAS'!$BU$2:$BU$15,SUBSTITUTE(SUBSTITUTE(SUBSTITUTE(E6,"~","~~"),"*","~*"),"?","~?"))&lt;&gt;1),"Base de Condição inválida",""),IF(AND(BR6="Condição",H6&lt;&gt;"",H6&lt;&gt;"Sim"),"Condição exige TR","")))</f>
        <v/>
      </c>
      <c r="O6">
        <f>IF(ISBLANK(DADOS_AM!$BC$6),"",DADOS_AM!$BC$6)</f>
        <v/>
      </c>
      <c r="P6">
        <f>IF(ISBLANK(DADOS_AM!$BD$6),"",DADOS_AM!$BD$6)</f>
        <v/>
      </c>
      <c r="Q6">
        <f>IF(ISBLANK(DADOS_AM!$BE$6),"",DADOS_AM!$BE$6)</f>
        <v/>
      </c>
      <c r="R6">
        <f>IF(ISBLANK(DADOS_AM!$BF$6),"",DADOS_AM!$BF$6)</f>
        <v/>
      </c>
      <c r="S6">
        <f>IF(ISBLANK(DADOS_AM!$BG$6),"",DADOS_AM!$BG$6)</f>
        <v/>
      </c>
      <c r="T6">
        <f>IF(ISBLANK(DADOS_AM!$BH$6),"",DADOS_AM!$BH$6)</f>
        <v/>
      </c>
      <c r="U6">
        <f>IF(ISBLANK(DADOS_AM!$BI$6),"",DADOS_AM!$BI$6)</f>
        <v/>
      </c>
      <c r="V6">
        <f>IF(ISBLANK(DADOS_AM!$BJ$6),"",DADOS_AM!$BJ$6)</f>
        <v/>
      </c>
      <c r="W6">
        <f>IF(ISBLANK(DADOS_AM!$BK$6),"",DADOS_AM!$BK$6)</f>
        <v/>
      </c>
      <c r="X6" t="inlineStr">
        <is>
          <t>Passo</t>
        </is>
      </c>
      <c r="Y6" t="n">
        <v>0</v>
      </c>
      <c r="AG6">
        <f>O6</f>
        <v/>
      </c>
      <c r="AH6">
        <f>P6</f>
        <v/>
      </c>
      <c r="AI6">
        <f>Q6</f>
        <v/>
      </c>
      <c r="AJ6">
        <f>T6</f>
        <v/>
      </c>
      <c r="AK6">
        <f>Y6</f>
        <v/>
      </c>
      <c r="AL6">
        <f>W6</f>
        <v/>
      </c>
      <c r="AN6">
        <f>IF(OR(P6="",P6='DADOS_INVOC'!$EL$2,P6='DADOS_INVOC'!$EM$2,P6='DADOS_INVOC'!$EN$2,P6='DADOS_INVOC'!$EO$2,P6='DADOS_INVOC'!$EP$2,P6='DADOS_INVOC'!$QV$2,P6='DADOS_INVOC'!$QW$2,P6='DADOS_INVOC'!$QX$2,P6='DADOS_INVOC'!$QY$2),O6,"")</f>
        <v/>
      </c>
      <c r="AO6">
        <f>IF(AND(Q6=1,OR(P6="",P6='DADOS_INVOC'!$EL$2,P6='DADOS_INVOC'!$EM$2,P6='DADOS_INVOC'!$EN$2,P6='DADOS_INVOC'!$EO$2,P6='DADOS_INVOC'!$EP$2,P6='DADOS_INVOC'!$QV$2,P6='DADOS_INVOC'!$QW$2,P6='DADOS_INVOC'!$QX$2,P6='DADOS_INVOC'!$QY$2)),O6,"")</f>
        <v/>
      </c>
      <c r="AP6">
        <f>IF(OR(P6="",P6='DADOS_INVOC'!$EL$3,P6='DADOS_INVOC'!$EM$3,P6='DADOS_INVOC'!$EN$3,P6='DADOS_INVOC'!$EO$3,P6='DADOS_INVOC'!$EP$3,P6='DADOS_INVOC'!$QV$3,P6='DADOS_INVOC'!$QW$3,P6='DADOS_INVOC'!$QX$3,P6='DADOS_INVOC'!$QY$3),O6,"")</f>
        <v/>
      </c>
      <c r="AQ6">
        <f>IF(AND(Q6=1,OR(P6="",P6='DADOS_INVOC'!$EL$3,P6='DADOS_INVOC'!$EM$3,P6='DADOS_INVOC'!$EN$3,P6='DADOS_INVOC'!$EO$3,P6='DADOS_INVOC'!$EP$3,P6='DADOS_INVOC'!$QV$3,P6='DADOS_INVOC'!$QW$3,P6='DADOS_INVOC'!$QX$3,P6='DADOS_INVOC'!$QY$3)),O6,"")</f>
        <v/>
      </c>
      <c r="AR6">
        <f>IF(OR(P6="",P6='DADOS_INVOC'!$EL$4,P6='DADOS_INVOC'!$EM$4,P6='DADOS_INVOC'!$EN$4,P6='DADOS_INVOC'!$EO$4,P6='DADOS_INVOC'!$EP$4,P6='DADOS_INVOC'!$QV$4,P6='DADOS_INVOC'!$QW$4,P6='DADOS_INVOC'!$QX$4,P6='DADOS_INVOC'!$QY$4),O6,"")</f>
        <v/>
      </c>
      <c r="AS6">
        <f>IF(AND(Q6=1,OR(P6="",P6='DADOS_INVOC'!$EL$4,P6='DADOS_INVOC'!$EM$4,P6='DADOS_INVOC'!$EN$4,P6='DADOS_INVOC'!$EO$4,P6='DADOS_INVOC'!$EP$4,P6='DADOS_INVOC'!$QV$4,P6='DADOS_INVOC'!$QW$4,P6='DADOS_INVOC'!$QX$4,P6='DADOS_INVOC'!$QY$4)),O6,"")</f>
        <v/>
      </c>
      <c r="AT6">
        <f>IF(OR(P6="",P6='DADOS_INVOC'!$EL$5,P6='DADOS_INVOC'!$EM$5,P6='DADOS_INVOC'!$EN$5,P6='DADOS_INVOC'!$EO$5,P6='DADOS_INVOC'!$EP$5,P6='DADOS_INVOC'!$QV$5,P6='DADOS_INVOC'!$QW$5,P6='DADOS_INVOC'!$QX$5,P6='DADOS_INVOC'!$QY$5),O6,"")</f>
        <v/>
      </c>
      <c r="AU6">
        <f>IF(AND(Q6=1,OR(P6="",P6='DADOS_INVOC'!$EL$5,P6='DADOS_INVOC'!$EM$5,P6='DADOS_INVOC'!$EN$5,P6='DADOS_INVOC'!$EO$5,P6='DADOS_INVOC'!$EP$5,P6='DADOS_INVOC'!$QV$5,P6='DADOS_INVOC'!$QW$5,P6='DADOS_INVOC'!$QX$5,P6='DADOS_INVOC'!$QY$5)),O6,"")</f>
        <v/>
      </c>
      <c r="AV6">
        <f>IF(OR(P6="",P6='DADOS_INVOC'!$EL$6,P6='DADOS_INVOC'!$EM$6,P6='DADOS_INVOC'!$EN$6,P6='DADOS_INVOC'!$EO$6,P6='DADOS_INVOC'!$EP$6,P6='DADOS_INVOC'!$QV$6,P6='DADOS_INVOC'!$QW$6,P6='DADOS_INVOC'!$QX$6,P6='DADOS_INVOC'!$QY$6),O6,"")</f>
        <v/>
      </c>
      <c r="AW6">
        <f>IF(AND(Q6=1,OR(P6="",P6='DADOS_INVOC'!$EL$6,P6='DADOS_INVOC'!$EM$6,P6='DADOS_INVOC'!$EN$6,P6='DADOS_INVOC'!$EO$6,P6='DADOS_INVOC'!$EP$6,P6='DADOS_INVOC'!$QV$6,P6='DADOS_INVOC'!$QW$6,P6='DADOS_INVOC'!$QX$6,P6='DADOS_INVOC'!$QY$6)),O6,"")</f>
        <v/>
      </c>
      <c r="AX6">
        <f>IF(OR(P6="",P6='DADOS_INVOC'!$EL$7,P6='DADOS_INVOC'!$EM$7,P6='DADOS_INVOC'!$EN$7,P6='DADOS_INVOC'!$EO$7,P6='DADOS_INVOC'!$EP$7,P6='DADOS_INVOC'!$QV$7,P6='DADOS_INVOC'!$QW$7,P6='DADOS_INVOC'!$QX$7,P6='DADOS_INVOC'!$QY$7),O6,"")</f>
        <v/>
      </c>
      <c r="AY6">
        <f>IF(AND(Q6=1,OR(P6="",P6='DADOS_INVOC'!$EL$7,P6='DADOS_INVOC'!$EM$7,P6='DADOS_INVOC'!$EN$7,P6='DADOS_INVOC'!$EO$7,P6='DADOS_INVOC'!$EP$7,P6='DADOS_INVOC'!$QV$7,P6='DADOS_INVOC'!$QW$7,P6='DADOS_INVOC'!$QX$7,P6='DADOS_INVOC'!$QY$7)),O6,"")</f>
        <v/>
      </c>
      <c r="AZ6">
        <f>IF(OR(P6="",P6='DADOS_INVOC'!$EL$8,P6='DADOS_INVOC'!$EM$8,P6='DADOS_INVOC'!$EN$8,P6='DADOS_INVOC'!$EO$8,P6='DADOS_INVOC'!$EP$8,P6='DADOS_INVOC'!$QV$8,P6='DADOS_INVOC'!$QW$8,P6='DADOS_INVOC'!$QX$8,P6='DADOS_INVOC'!$QY$8),O6,"")</f>
        <v/>
      </c>
      <c r="BA6">
        <f>IF(AND(Q6=1,OR(P6="",P6='DADOS_INVOC'!$EL$8,P6='DADOS_INVOC'!$EM$8,P6='DADOS_INVOC'!$EN$8,P6='DADOS_INVOC'!$EO$8,P6='DADOS_INVOC'!$EP$8,P6='DADOS_INVOC'!$QV$8,P6='DADOS_INVOC'!$QW$8,P6='DADOS_INVOC'!$QX$8,P6='DADOS_INVOC'!$QY$8)),O6,"")</f>
        <v/>
      </c>
      <c r="BB6">
        <f>IF(OR(P6="",P6='DADOS_INVOC'!$EL$9,P6='DADOS_INVOC'!$EM$9,P6='DADOS_INVOC'!$EN$9,P6='DADOS_INVOC'!$EO$9,P6='DADOS_INVOC'!$EP$9,P6='DADOS_INVOC'!$QV$9,P6='DADOS_INVOC'!$QW$9,P6='DADOS_INVOC'!$QX$9,P6='DADOS_INVOC'!$QY$9),O6,"")</f>
        <v/>
      </c>
      <c r="BC6">
        <f>IF(AND(Q6=1,OR(P6="",P6='DADOS_INVOC'!$EL$9,P6='DADOS_INVOC'!$EM$9,P6='DADOS_INVOC'!$EN$9,P6='DADOS_INVOC'!$EO$9,P6='DADOS_INVOC'!$EP$9,P6='DADOS_INVOC'!$QV$9,P6='DADOS_INVOC'!$QW$9,P6='DADOS_INVOC'!$QX$9,P6='DADOS_INVOC'!$QY$9)),O6,"")</f>
        <v/>
      </c>
      <c r="BD6">
        <f>IF(OR(P6="",P6='DADOS_INVOC'!$EL$10,P6='DADOS_INVOC'!$EM$10,P6='DADOS_INVOC'!$EN$10,P6='DADOS_INVOC'!$EO$10,P6='DADOS_INVOC'!$EP$10,P6='DADOS_INVOC'!$QV$10,P6='DADOS_INVOC'!$QW$10,P6='DADOS_INVOC'!$QX$10,P6='DADOS_INVOC'!$QY$10),O6,"")</f>
        <v/>
      </c>
      <c r="BE6">
        <f>IF(AND(Q6=1,OR(P6="",P6='DADOS_INVOC'!$EL$10,P6='DADOS_INVOC'!$EM$10,P6='DADOS_INVOC'!$EN$10,P6='DADOS_INVOC'!$EO$10,P6='DADOS_INVOC'!$EP$10,P6='DADOS_INVOC'!$QV$10,P6='DADOS_INVOC'!$QW$10,P6='DADOS_INVOC'!$QX$10,P6='DADOS_INVOC'!$QY$10)),O6,"")</f>
        <v/>
      </c>
      <c r="BF6">
        <f>IF(OR(P6="",P6='DADOS_INVOC'!$EL$11,P6='DADOS_INVOC'!$EM$11,P6='DADOS_INVOC'!$EN$11,P6='DADOS_INVOC'!$EO$11,P6='DADOS_INVOC'!$EP$11,P6='DADOS_INVOC'!$QV$11,P6='DADOS_INVOC'!$QW$11,P6='DADOS_INVOC'!$QX$11,P6='DADOS_INVOC'!$QY$11),O6,"")</f>
        <v/>
      </c>
      <c r="BG6">
        <f>IF(AND(Q6=1,OR(P6="",P6='DADOS_INVOC'!$EL$11,P6='DADOS_INVOC'!$EM$11,P6='DADOS_INVOC'!$EN$11,P6='DADOS_INVOC'!$EO$11,P6='DADOS_INVOC'!$EP$11,P6='DADOS_INVOC'!$QV$11,P6='DADOS_INVOC'!$QW$11,P6='DADOS_INVOC'!$QX$11,P6='DADOS_INVOC'!$QY$11)),O6,"")</f>
        <v/>
      </c>
      <c r="BH6">
        <f>IF(OR(P6="",P6='DADOS_INVOC'!$EL$12,P6='DADOS_INVOC'!$EM$12,P6='DADOS_INVOC'!$EN$12,P6='DADOS_INVOC'!$EO$12,P6='DADOS_INVOC'!$EP$12,P6='DADOS_INVOC'!$QV$12,P6='DADOS_INVOC'!$QW$12,P6='DADOS_INVOC'!$QX$12,P6='DADOS_INVOC'!$QY$12),O6,"")</f>
        <v/>
      </c>
      <c r="BI6">
        <f>IF(AND(Q6=1,OR(P6="",P6='DADOS_INVOC'!$EL$12,P6='DADOS_INVOC'!$EM$12,P6='DADOS_INVOC'!$EN$12,P6='DADOS_INVOC'!$EO$12,P6='DADOS_INVOC'!$EP$12,P6='DADOS_INVOC'!$QV$12,P6='DADOS_INVOC'!$QW$12,P6='DADOS_INVOC'!$QX$12,P6='DADOS_INVOC'!$QY$12)),O6,"")</f>
        <v/>
      </c>
      <c r="BJ6">
        <f>IF(OR(P6="",P6='DADOS_INVOC'!$EL$13,P6='DADOS_INVOC'!$EM$13,P6='DADOS_INVOC'!$EN$13,P6='DADOS_INVOC'!$EO$13,P6='DADOS_INVOC'!$EP$13,P6='DADOS_INVOC'!$QV$13,P6='DADOS_INVOC'!$QW$13,P6='DADOS_INVOC'!$QX$13,P6='DADOS_INVOC'!$QY$13),O6,"")</f>
        <v/>
      </c>
      <c r="BK6">
        <f>IF(AND(Q6=1,OR(P6="",P6='DADOS_INVOC'!$EL$13,P6='DADOS_INVOC'!$EM$13,P6='DADOS_INVOC'!$EN$13,P6='DADOS_INVOC'!$EO$13,P6='DADOS_INVOC'!$EP$13,P6='DADOS_INVOC'!$QV$13,P6='DADOS_INVOC'!$QW$13,P6='DADOS_INVOC'!$QX$13,P6='DADOS_INVOC'!$QY$13)),O6,"")</f>
        <v/>
      </c>
      <c r="BM6">
        <f>IF('DADOS_CRIACAO'!$H$5="","",'DADOS_CRIACAO'!$H$5)</f>
        <v/>
      </c>
      <c r="BP6" t="inlineStr">
        <is>
          <t>Perseguir</t>
        </is>
      </c>
      <c r="BR6">
        <f>IF(OR(ISBLANK('CONFIGURAÇÃO'!$B$1065),'CONFIGURAÇÃO'!$B$1065=""),"Melhoria",'CONFIGURAÇÃO'!$B$1065)</f>
        <v/>
      </c>
      <c r="BU6" t="inlineStr">
        <is>
          <t>Agarrado</t>
        </is>
      </c>
    </row>
    <row r="7">
      <c r="A7" t="n">
        <v>1063</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IF(ISBLANK(INDEX('CONFIGURAÇÃO'!$B$1:$O$1731,$A7+8,$B7+4)),"",INDEX('CONFIGURAÇÃO'!$B$1:$O$1731,$A7+8,$B7+4))</f>
        <v/>
      </c>
      <c r="I7">
        <f>IF(ISBLANK(INDEX('CONFIGURAÇÃO'!$B$1:$O$1731,$A7+11,$B7+1)),"",INDEX('CONFIGURAÇÃO'!$B$1:$O$1731,$A7+11,$B7+1))</f>
        <v/>
      </c>
      <c r="J7">
        <f>IF(ISBLANK(INDEX('CONFIGURAÇÃO'!$B$1:$O$1731,$A7+17,$B7+1)),"",INDEX('CONFIGURAÇÃO'!$B$1:$O$1731,$A7+17,$B7+1))</f>
        <v/>
      </c>
      <c r="K7">
        <f>IF(ISBLANK(INDEX('CONFIGURAÇÃO'!$B$1:$O$1731,$A7+2,$B7+5)),"",INDEX('CONFIGURAÇÃO'!$B$1:$O$1731,$A7+2,$B7+5))</f>
        <v/>
      </c>
      <c r="L7">
        <f>IF(OR(E7="",E7="Nenhuma"),0,IFERROR(MATCH(SUBSTITUTE(SUBSTITUTE(SUBSTITUTE(E7,"~","~~"),"*","~*"),"?","~?"),'DADOS_MELHORIAS'!$O$2:$O$83,0),-1))</f>
        <v/>
      </c>
      <c r="M7">
        <f>IF(D7="",IF(BR7&lt;&gt;"Melhoria","Preencha NOME",IF(D7="",IF(OR(I7&lt;&gt;"",J7&lt;&gt;"",F7&lt;&gt;"",G7&lt;&gt;"",H7&lt;&gt;"",K7=TRUE,AND(E7&lt;&gt;"",E7&lt;&gt;"Nenhuma")),"Preencha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erro","")))),TEXTJOIN(" · ",TRUE,IF(D7="",IF(OR(I7&lt;&gt;"",J7&lt;&gt;"",F7&lt;&gt;"",G7&lt;&gt;"",H7&lt;&gt;"",K7=TRUE,AND(E7&lt;&gt;"",E7&lt;&gt;"Nenhuma")),"Preencha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erro",""))),IF(AND(BR7&lt;&gt;"Melhoria",BR7&lt;&gt;"Condição"),"Modalidade inválida",""),IF(AND(BR7="Condição",E7&lt;&gt;"",E7&lt;&gt;"Nenhuma",COUNTIF('DADOS_MELHORIAS'!$BU$2:$BU$15,SUBSTITUTE(SUBSTITUTE(SUBSTITUTE(E7,"~","~~"),"*","~*"),"?","~?"))&lt;&gt;1),"Base de Condição inválida",""),IF(AND(BR7="Condição",H7&lt;&gt;"",H7&lt;&gt;"Sim"),"Condição exige TR","")))</f>
        <v/>
      </c>
      <c r="O7">
        <f>IF(ISBLANK(DADOS_AM!$BC$7),"",DADOS_AM!$BC$7)</f>
        <v/>
      </c>
      <c r="P7">
        <f>IF(ISBLANK(DADOS_AM!$BD$7),"",DADOS_AM!$BD$7)</f>
        <v/>
      </c>
      <c r="Q7">
        <f>IF(ISBLANK(DADOS_AM!$BE$7),"",DADOS_AM!$BE$7)</f>
        <v/>
      </c>
      <c r="R7">
        <f>IF(ISBLANK(DADOS_AM!$BF$7),"",DADOS_AM!$BF$7)</f>
        <v/>
      </c>
      <c r="S7">
        <f>IF(ISBLANK(DADOS_AM!$BG$7),"",DADOS_AM!$BG$7)</f>
        <v/>
      </c>
      <c r="T7">
        <f>IF(ISBLANK(DADOS_AM!$BH$7),"",DADOS_AM!$BH$7)</f>
        <v/>
      </c>
      <c r="U7">
        <f>IF(ISBLANK(DADOS_AM!$BI$7),"",DADOS_AM!$BI$7)</f>
        <v/>
      </c>
      <c r="V7">
        <f>IF(ISBLANK(DADOS_AM!$BJ$7),"",DADOS_AM!$BJ$7)</f>
        <v/>
      </c>
      <c r="W7">
        <f>IF(ISBLANK(DADOS_AM!$BK$7),"",DADOS_AM!$BK$7)</f>
        <v/>
      </c>
      <c r="X7" t="inlineStr">
        <is>
          <t>Empurrão</t>
        </is>
      </c>
      <c r="Y7" t="n">
        <v>0</v>
      </c>
      <c r="AG7">
        <f>O7</f>
        <v/>
      </c>
      <c r="AH7">
        <f>P7</f>
        <v/>
      </c>
      <c r="AI7">
        <f>Q7</f>
        <v/>
      </c>
      <c r="AJ7">
        <f>T7</f>
        <v/>
      </c>
      <c r="AK7">
        <f>Y7</f>
        <v/>
      </c>
      <c r="AL7">
        <f>W7</f>
        <v/>
      </c>
      <c r="AN7">
        <f>IF(OR(P7="",P7='DADOS_INVOC'!$EL$2,P7='DADOS_INVOC'!$EM$2,P7='DADOS_INVOC'!$EN$2,P7='DADOS_INVOC'!$EO$2,P7='DADOS_INVOC'!$EP$2,P7='DADOS_INVOC'!$QV$2,P7='DADOS_INVOC'!$QW$2,P7='DADOS_INVOC'!$QX$2,P7='DADOS_INVOC'!$QY$2),O7,"")</f>
        <v/>
      </c>
      <c r="AO7">
        <f>IF(AND(Q7=1,OR(P7="",P7='DADOS_INVOC'!$EL$2,P7='DADOS_INVOC'!$EM$2,P7='DADOS_INVOC'!$EN$2,P7='DADOS_INVOC'!$EO$2,P7='DADOS_INVOC'!$EP$2,P7='DADOS_INVOC'!$QV$2,P7='DADOS_INVOC'!$QW$2,P7='DADOS_INVOC'!$QX$2,P7='DADOS_INVOC'!$QY$2)),O7,"")</f>
        <v/>
      </c>
      <c r="AP7">
        <f>IF(OR(P7="",P7='DADOS_INVOC'!$EL$3,P7='DADOS_INVOC'!$EM$3,P7='DADOS_INVOC'!$EN$3,P7='DADOS_INVOC'!$EO$3,P7='DADOS_INVOC'!$EP$3,P7='DADOS_INVOC'!$QV$3,P7='DADOS_INVOC'!$QW$3,P7='DADOS_INVOC'!$QX$3,P7='DADOS_INVOC'!$QY$3),O7,"")</f>
        <v/>
      </c>
      <c r="AQ7">
        <f>IF(AND(Q7=1,OR(P7="",P7='DADOS_INVOC'!$EL$3,P7='DADOS_INVOC'!$EM$3,P7='DADOS_INVOC'!$EN$3,P7='DADOS_INVOC'!$EO$3,P7='DADOS_INVOC'!$EP$3,P7='DADOS_INVOC'!$QV$3,P7='DADOS_INVOC'!$QW$3,P7='DADOS_INVOC'!$QX$3,P7='DADOS_INVOC'!$QY$3)),O7,"")</f>
        <v/>
      </c>
      <c r="AR7">
        <f>IF(OR(P7="",P7='DADOS_INVOC'!$EL$4,P7='DADOS_INVOC'!$EM$4,P7='DADOS_INVOC'!$EN$4,P7='DADOS_INVOC'!$EO$4,P7='DADOS_INVOC'!$EP$4,P7='DADOS_INVOC'!$QV$4,P7='DADOS_INVOC'!$QW$4,P7='DADOS_INVOC'!$QX$4,P7='DADOS_INVOC'!$QY$4),O7,"")</f>
        <v/>
      </c>
      <c r="AS7">
        <f>IF(AND(Q7=1,OR(P7="",P7='DADOS_INVOC'!$EL$4,P7='DADOS_INVOC'!$EM$4,P7='DADOS_INVOC'!$EN$4,P7='DADOS_INVOC'!$EO$4,P7='DADOS_INVOC'!$EP$4,P7='DADOS_INVOC'!$QV$4,P7='DADOS_INVOC'!$QW$4,P7='DADOS_INVOC'!$QX$4,P7='DADOS_INVOC'!$QY$4)),O7,"")</f>
        <v/>
      </c>
      <c r="AT7">
        <f>IF(OR(P7="",P7='DADOS_INVOC'!$EL$5,P7='DADOS_INVOC'!$EM$5,P7='DADOS_INVOC'!$EN$5,P7='DADOS_INVOC'!$EO$5,P7='DADOS_INVOC'!$EP$5,P7='DADOS_INVOC'!$QV$5,P7='DADOS_INVOC'!$QW$5,P7='DADOS_INVOC'!$QX$5,P7='DADOS_INVOC'!$QY$5),O7,"")</f>
        <v/>
      </c>
      <c r="AU7">
        <f>IF(AND(Q7=1,OR(P7="",P7='DADOS_INVOC'!$EL$5,P7='DADOS_INVOC'!$EM$5,P7='DADOS_INVOC'!$EN$5,P7='DADOS_INVOC'!$EO$5,P7='DADOS_INVOC'!$EP$5,P7='DADOS_INVOC'!$QV$5,P7='DADOS_INVOC'!$QW$5,P7='DADOS_INVOC'!$QX$5,P7='DADOS_INVOC'!$QY$5)),O7,"")</f>
        <v/>
      </c>
      <c r="AV7">
        <f>IF(OR(P7="",P7='DADOS_INVOC'!$EL$6,P7='DADOS_INVOC'!$EM$6,P7='DADOS_INVOC'!$EN$6,P7='DADOS_INVOC'!$EO$6,P7='DADOS_INVOC'!$EP$6,P7='DADOS_INVOC'!$QV$6,P7='DADOS_INVOC'!$QW$6,P7='DADOS_INVOC'!$QX$6,P7='DADOS_INVOC'!$QY$6),O7,"")</f>
        <v/>
      </c>
      <c r="AW7">
        <f>IF(AND(Q7=1,OR(P7="",P7='DADOS_INVOC'!$EL$6,P7='DADOS_INVOC'!$EM$6,P7='DADOS_INVOC'!$EN$6,P7='DADOS_INVOC'!$EO$6,P7='DADOS_INVOC'!$EP$6,P7='DADOS_INVOC'!$QV$6,P7='DADOS_INVOC'!$QW$6,P7='DADOS_INVOC'!$QX$6,P7='DADOS_INVOC'!$QY$6)),O7,"")</f>
        <v/>
      </c>
      <c r="AX7">
        <f>IF(OR(P7="",P7='DADOS_INVOC'!$EL$7,P7='DADOS_INVOC'!$EM$7,P7='DADOS_INVOC'!$EN$7,P7='DADOS_INVOC'!$EO$7,P7='DADOS_INVOC'!$EP$7,P7='DADOS_INVOC'!$QV$7,P7='DADOS_INVOC'!$QW$7,P7='DADOS_INVOC'!$QX$7,P7='DADOS_INVOC'!$QY$7),O7,"")</f>
        <v/>
      </c>
      <c r="AY7">
        <f>IF(AND(Q7=1,OR(P7="",P7='DADOS_INVOC'!$EL$7,P7='DADOS_INVOC'!$EM$7,P7='DADOS_INVOC'!$EN$7,P7='DADOS_INVOC'!$EO$7,P7='DADOS_INVOC'!$EP$7,P7='DADOS_INVOC'!$QV$7,P7='DADOS_INVOC'!$QW$7,P7='DADOS_INVOC'!$QX$7,P7='DADOS_INVOC'!$QY$7)),O7,"")</f>
        <v/>
      </c>
      <c r="AZ7">
        <f>IF(OR(P7="",P7='DADOS_INVOC'!$EL$8,P7='DADOS_INVOC'!$EM$8,P7='DADOS_INVOC'!$EN$8,P7='DADOS_INVOC'!$EO$8,P7='DADOS_INVOC'!$EP$8,P7='DADOS_INVOC'!$QV$8,P7='DADOS_INVOC'!$QW$8,P7='DADOS_INVOC'!$QX$8,P7='DADOS_INVOC'!$QY$8),O7,"")</f>
        <v/>
      </c>
      <c r="BA7">
        <f>IF(AND(Q7=1,OR(P7="",P7='DADOS_INVOC'!$EL$8,P7='DADOS_INVOC'!$EM$8,P7='DADOS_INVOC'!$EN$8,P7='DADOS_INVOC'!$EO$8,P7='DADOS_INVOC'!$EP$8,P7='DADOS_INVOC'!$QV$8,P7='DADOS_INVOC'!$QW$8,P7='DADOS_INVOC'!$QX$8,P7='DADOS_INVOC'!$QY$8)),O7,"")</f>
        <v/>
      </c>
      <c r="BB7">
        <f>IF(OR(P7="",P7='DADOS_INVOC'!$EL$9,P7='DADOS_INVOC'!$EM$9,P7='DADOS_INVOC'!$EN$9,P7='DADOS_INVOC'!$EO$9,P7='DADOS_INVOC'!$EP$9,P7='DADOS_INVOC'!$QV$9,P7='DADOS_INVOC'!$QW$9,P7='DADOS_INVOC'!$QX$9,P7='DADOS_INVOC'!$QY$9),O7,"")</f>
        <v/>
      </c>
      <c r="BC7">
        <f>IF(AND(Q7=1,OR(P7="",P7='DADOS_INVOC'!$EL$9,P7='DADOS_INVOC'!$EM$9,P7='DADOS_INVOC'!$EN$9,P7='DADOS_INVOC'!$EO$9,P7='DADOS_INVOC'!$EP$9,P7='DADOS_INVOC'!$QV$9,P7='DADOS_INVOC'!$QW$9,P7='DADOS_INVOC'!$QX$9,P7='DADOS_INVOC'!$QY$9)),O7,"")</f>
        <v/>
      </c>
      <c r="BD7">
        <f>IF(OR(P7="",P7='DADOS_INVOC'!$EL$10,P7='DADOS_INVOC'!$EM$10,P7='DADOS_INVOC'!$EN$10,P7='DADOS_INVOC'!$EO$10,P7='DADOS_INVOC'!$EP$10,P7='DADOS_INVOC'!$QV$10,P7='DADOS_INVOC'!$QW$10,P7='DADOS_INVOC'!$QX$10,P7='DADOS_INVOC'!$QY$10),O7,"")</f>
        <v/>
      </c>
      <c r="BE7">
        <f>IF(AND(Q7=1,OR(P7="",P7='DADOS_INVOC'!$EL$10,P7='DADOS_INVOC'!$EM$10,P7='DADOS_INVOC'!$EN$10,P7='DADOS_INVOC'!$EO$10,P7='DADOS_INVOC'!$EP$10,P7='DADOS_INVOC'!$QV$10,P7='DADOS_INVOC'!$QW$10,P7='DADOS_INVOC'!$QX$10,P7='DADOS_INVOC'!$QY$10)),O7,"")</f>
        <v/>
      </c>
      <c r="BF7">
        <f>IF(OR(P7="",P7='DADOS_INVOC'!$EL$11,P7='DADOS_INVOC'!$EM$11,P7='DADOS_INVOC'!$EN$11,P7='DADOS_INVOC'!$EO$11,P7='DADOS_INVOC'!$EP$11,P7='DADOS_INVOC'!$QV$11,P7='DADOS_INVOC'!$QW$11,P7='DADOS_INVOC'!$QX$11,P7='DADOS_INVOC'!$QY$11),O7,"")</f>
        <v/>
      </c>
      <c r="BG7">
        <f>IF(AND(Q7=1,OR(P7="",P7='DADOS_INVOC'!$EL$11,P7='DADOS_INVOC'!$EM$11,P7='DADOS_INVOC'!$EN$11,P7='DADOS_INVOC'!$EO$11,P7='DADOS_INVOC'!$EP$11,P7='DADOS_INVOC'!$QV$11,P7='DADOS_INVOC'!$QW$11,P7='DADOS_INVOC'!$QX$11,P7='DADOS_INVOC'!$QY$11)),O7,"")</f>
        <v/>
      </c>
      <c r="BH7">
        <f>IF(OR(P7="",P7='DADOS_INVOC'!$EL$12,P7='DADOS_INVOC'!$EM$12,P7='DADOS_INVOC'!$EN$12,P7='DADOS_INVOC'!$EO$12,P7='DADOS_INVOC'!$EP$12,P7='DADOS_INVOC'!$QV$12,P7='DADOS_INVOC'!$QW$12,P7='DADOS_INVOC'!$QX$12,P7='DADOS_INVOC'!$QY$12),O7,"")</f>
        <v/>
      </c>
      <c r="BI7">
        <f>IF(AND(Q7=1,OR(P7="",P7='DADOS_INVOC'!$EL$12,P7='DADOS_INVOC'!$EM$12,P7='DADOS_INVOC'!$EN$12,P7='DADOS_INVOC'!$EO$12,P7='DADOS_INVOC'!$EP$12,P7='DADOS_INVOC'!$QV$12,P7='DADOS_INVOC'!$QW$12,P7='DADOS_INVOC'!$QX$12,P7='DADOS_INVOC'!$QY$12)),O7,"")</f>
        <v/>
      </c>
      <c r="BJ7">
        <f>IF(OR(P7="",P7='DADOS_INVOC'!$EL$13,P7='DADOS_INVOC'!$EM$13,P7='DADOS_INVOC'!$EN$13,P7='DADOS_INVOC'!$EO$13,P7='DADOS_INVOC'!$EP$13,P7='DADOS_INVOC'!$QV$13,P7='DADOS_INVOC'!$QW$13,P7='DADOS_INVOC'!$QX$13,P7='DADOS_INVOC'!$QY$13),O7,"")</f>
        <v/>
      </c>
      <c r="BK7">
        <f>IF(AND(Q7=1,OR(P7="",P7='DADOS_INVOC'!$EL$13,P7='DADOS_INVOC'!$EM$13,P7='DADOS_INVOC'!$EN$13,P7='DADOS_INVOC'!$EO$13,P7='DADOS_INVOC'!$EP$13,P7='DADOS_INVOC'!$QV$13,P7='DADOS_INVOC'!$QW$13,P7='DADOS_INVOC'!$QX$13,P7='DADOS_INVOC'!$QY$13)),O7,"")</f>
        <v/>
      </c>
      <c r="BM7">
        <f>IF('DADOS_CRIACAO'!$H$6="","",'DADOS_CRIACAO'!$H$6)</f>
        <v/>
      </c>
      <c r="BP7" t="inlineStr">
        <is>
          <t>Passo</t>
        </is>
      </c>
      <c r="BR7">
        <f>IF(OR(ISBLANK('CONFIGURAÇÃO'!$J$1065),'CONFIGURAÇÃO'!$J$1065=""),"Melhoria",'CONFIGURAÇÃO'!$J$1065)</f>
        <v/>
      </c>
      <c r="BU7" t="inlineStr">
        <is>
          <t>Desarmado</t>
        </is>
      </c>
    </row>
    <row r="8">
      <c r="A8" t="n">
        <v>1089</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IF(ISBLANK(INDEX('CONFIGURAÇÃO'!$B$1:$O$1731,$A8+8,$B8+4)),"",INDEX('CONFIGURAÇÃO'!$B$1:$O$1731,$A8+8,$B8+4))</f>
        <v/>
      </c>
      <c r="I8">
        <f>IF(ISBLANK(INDEX('CONFIGURAÇÃO'!$B$1:$O$1731,$A8+11,$B8+1)),"",INDEX('CONFIGURAÇÃO'!$B$1:$O$1731,$A8+11,$B8+1))</f>
        <v/>
      </c>
      <c r="J8">
        <f>IF(ISBLANK(INDEX('CONFIGURAÇÃO'!$B$1:$O$1731,$A8+17,$B8+1)),"",INDEX('CONFIGURAÇÃO'!$B$1:$O$1731,$A8+17,$B8+1))</f>
        <v/>
      </c>
      <c r="K8">
        <f>IF(ISBLANK(INDEX('CONFIGURAÇÃO'!$B$1:$O$1731,$A8+2,$B8+5)),"",INDEX('CONFIGURAÇÃO'!$B$1:$O$1731,$A8+2,$B8+5))</f>
        <v/>
      </c>
      <c r="L8">
        <f>IF(OR(E8="",E8="Nenhuma"),0,IFERROR(MATCH(SUBSTITUTE(SUBSTITUTE(SUBSTITUTE(E8,"~","~~"),"*","~*"),"?","~?"),'DADOS_MELHORIAS'!$O$2:$O$83,0),-1))</f>
        <v/>
      </c>
      <c r="M8">
        <f>IF(D8="",IF(BR8&lt;&gt;"Melhoria","Preencha NOME",IF(D8="",IF(OR(I8&lt;&gt;"",J8&lt;&gt;"",F8&lt;&gt;"",G8&lt;&gt;"",H8&lt;&gt;"",K8=TRUE,AND(E8&lt;&gt;"",E8&lt;&gt;"Nenhuma")),"Preencha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erro","")))),TEXTJOIN(" · ",TRUE,IF(D8="",IF(OR(I8&lt;&gt;"",J8&lt;&gt;"",F8&lt;&gt;"",G8&lt;&gt;"",H8&lt;&gt;"",K8=TRUE,AND(E8&lt;&gt;"",E8&lt;&gt;"Nenhuma")),"Preencha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erro",""))),IF(AND(BR8&lt;&gt;"Melhoria",BR8&lt;&gt;"Condição"),"Modalidade inválida",""),IF(AND(BR8="Condição",E8&lt;&gt;"",E8&lt;&gt;"Nenhuma",COUNTIF('DADOS_MELHORIAS'!$BU$2:$BU$15,SUBSTITUTE(SUBSTITUTE(SUBSTITUTE(E8,"~","~~"),"*","~*"),"?","~?"))&lt;&gt;1),"Base de Condição inválida",""),IF(AND(BR8="Condição",H8&lt;&gt;"",H8&lt;&gt;"Sim"),"Condição exige TR","")))</f>
        <v/>
      </c>
      <c r="O8">
        <f>IF(ISBLANK(DADOS_AM!$BC$8),"",DADOS_AM!$BC$8)</f>
        <v/>
      </c>
      <c r="P8">
        <f>IF(ISBLANK(DADOS_AM!$BD$8),"",DADOS_AM!$BD$8)</f>
        <v/>
      </c>
      <c r="Q8">
        <f>IF(ISBLANK(DADOS_AM!$BE$8),"",DADOS_AM!$BE$8)</f>
        <v/>
      </c>
      <c r="R8">
        <f>IF(ISBLANK(DADOS_AM!$BF$8),"",DADOS_AM!$BF$8)</f>
        <v/>
      </c>
      <c r="S8">
        <f>IF(ISBLANK(DADOS_AM!$BG$8),"",DADOS_AM!$BG$8)</f>
        <v/>
      </c>
      <c r="T8">
        <f>IF(ISBLANK(DADOS_AM!$BH$8),"",DADOS_AM!$BH$8)</f>
        <v/>
      </c>
      <c r="U8">
        <f>IF(ISBLANK(DADOS_AM!$BI$8),"",DADOS_AM!$BI$8)</f>
        <v/>
      </c>
      <c r="V8">
        <f>IF(ISBLANK(DADOS_AM!$BJ$8),"",DADOS_AM!$BJ$8)</f>
        <v/>
      </c>
      <c r="W8">
        <f>IF(ISBLANK(DADOS_AM!$BK$8),"",DADOS_AM!$BK$8)</f>
        <v/>
      </c>
      <c r="X8" t="inlineStr">
        <is>
          <t>Maior</t>
        </is>
      </c>
      <c r="Y8" t="n">
        <v>0</v>
      </c>
      <c r="AG8">
        <f>O8</f>
        <v/>
      </c>
      <c r="AH8">
        <f>P8</f>
        <v/>
      </c>
      <c r="AI8">
        <f>Q8</f>
        <v/>
      </c>
      <c r="AJ8">
        <f>T8</f>
        <v/>
      </c>
      <c r="AK8">
        <f>Y8</f>
        <v/>
      </c>
      <c r="AL8">
        <f>W8</f>
        <v/>
      </c>
      <c r="AN8">
        <f>IF(OR(P8="",P8='DADOS_INVOC'!$EL$2,P8='DADOS_INVOC'!$EM$2,P8='DADOS_INVOC'!$EN$2,P8='DADOS_INVOC'!$EO$2,P8='DADOS_INVOC'!$EP$2,P8='DADOS_INVOC'!$QV$2,P8='DADOS_INVOC'!$QW$2,P8='DADOS_INVOC'!$QX$2,P8='DADOS_INVOC'!$QY$2),O8,"")</f>
        <v/>
      </c>
      <c r="AO8">
        <f>IF(AND(Q8=1,OR(P8="",P8='DADOS_INVOC'!$EL$2,P8='DADOS_INVOC'!$EM$2,P8='DADOS_INVOC'!$EN$2,P8='DADOS_INVOC'!$EO$2,P8='DADOS_INVOC'!$EP$2,P8='DADOS_INVOC'!$QV$2,P8='DADOS_INVOC'!$QW$2,P8='DADOS_INVOC'!$QX$2,P8='DADOS_INVOC'!$QY$2)),O8,"")</f>
        <v/>
      </c>
      <c r="AP8">
        <f>IF(OR(P8="",P8='DADOS_INVOC'!$EL$3,P8='DADOS_INVOC'!$EM$3,P8='DADOS_INVOC'!$EN$3,P8='DADOS_INVOC'!$EO$3,P8='DADOS_INVOC'!$EP$3,P8='DADOS_INVOC'!$QV$3,P8='DADOS_INVOC'!$QW$3,P8='DADOS_INVOC'!$QX$3,P8='DADOS_INVOC'!$QY$3),O8,"")</f>
        <v/>
      </c>
      <c r="AQ8">
        <f>IF(AND(Q8=1,OR(P8="",P8='DADOS_INVOC'!$EL$3,P8='DADOS_INVOC'!$EM$3,P8='DADOS_INVOC'!$EN$3,P8='DADOS_INVOC'!$EO$3,P8='DADOS_INVOC'!$EP$3,P8='DADOS_INVOC'!$QV$3,P8='DADOS_INVOC'!$QW$3,P8='DADOS_INVOC'!$QX$3,P8='DADOS_INVOC'!$QY$3)),O8,"")</f>
        <v/>
      </c>
      <c r="AR8">
        <f>IF(OR(P8="",P8='DADOS_INVOC'!$EL$4,P8='DADOS_INVOC'!$EM$4,P8='DADOS_INVOC'!$EN$4,P8='DADOS_INVOC'!$EO$4,P8='DADOS_INVOC'!$EP$4,P8='DADOS_INVOC'!$QV$4,P8='DADOS_INVOC'!$QW$4,P8='DADOS_INVOC'!$QX$4,P8='DADOS_INVOC'!$QY$4),O8,"")</f>
        <v/>
      </c>
      <c r="AS8">
        <f>IF(AND(Q8=1,OR(P8="",P8='DADOS_INVOC'!$EL$4,P8='DADOS_INVOC'!$EM$4,P8='DADOS_INVOC'!$EN$4,P8='DADOS_INVOC'!$EO$4,P8='DADOS_INVOC'!$EP$4,P8='DADOS_INVOC'!$QV$4,P8='DADOS_INVOC'!$QW$4,P8='DADOS_INVOC'!$QX$4,P8='DADOS_INVOC'!$QY$4)),O8,"")</f>
        <v/>
      </c>
      <c r="AT8">
        <f>IF(OR(P8="",P8='DADOS_INVOC'!$EL$5,P8='DADOS_INVOC'!$EM$5,P8='DADOS_INVOC'!$EN$5,P8='DADOS_INVOC'!$EO$5,P8='DADOS_INVOC'!$EP$5,P8='DADOS_INVOC'!$QV$5,P8='DADOS_INVOC'!$QW$5,P8='DADOS_INVOC'!$QX$5,P8='DADOS_INVOC'!$QY$5),O8,"")</f>
        <v/>
      </c>
      <c r="AU8">
        <f>IF(AND(Q8=1,OR(P8="",P8='DADOS_INVOC'!$EL$5,P8='DADOS_INVOC'!$EM$5,P8='DADOS_INVOC'!$EN$5,P8='DADOS_INVOC'!$EO$5,P8='DADOS_INVOC'!$EP$5,P8='DADOS_INVOC'!$QV$5,P8='DADOS_INVOC'!$QW$5,P8='DADOS_INVOC'!$QX$5,P8='DADOS_INVOC'!$QY$5)),O8,"")</f>
        <v/>
      </c>
      <c r="AV8">
        <f>IF(OR(P8="",P8='DADOS_INVOC'!$EL$6,P8='DADOS_INVOC'!$EM$6,P8='DADOS_INVOC'!$EN$6,P8='DADOS_INVOC'!$EO$6,P8='DADOS_INVOC'!$EP$6,P8='DADOS_INVOC'!$QV$6,P8='DADOS_INVOC'!$QW$6,P8='DADOS_INVOC'!$QX$6,P8='DADOS_INVOC'!$QY$6),O8,"")</f>
        <v/>
      </c>
      <c r="AW8">
        <f>IF(AND(Q8=1,OR(P8="",P8='DADOS_INVOC'!$EL$6,P8='DADOS_INVOC'!$EM$6,P8='DADOS_INVOC'!$EN$6,P8='DADOS_INVOC'!$EO$6,P8='DADOS_INVOC'!$EP$6,P8='DADOS_INVOC'!$QV$6,P8='DADOS_INVOC'!$QW$6,P8='DADOS_INVOC'!$QX$6,P8='DADOS_INVOC'!$QY$6)),O8,"")</f>
        <v/>
      </c>
      <c r="AX8">
        <f>IF(OR(P8="",P8='DADOS_INVOC'!$EL$7,P8='DADOS_INVOC'!$EM$7,P8='DADOS_INVOC'!$EN$7,P8='DADOS_INVOC'!$EO$7,P8='DADOS_INVOC'!$EP$7,P8='DADOS_INVOC'!$QV$7,P8='DADOS_INVOC'!$QW$7,P8='DADOS_INVOC'!$QX$7,P8='DADOS_INVOC'!$QY$7),O8,"")</f>
        <v/>
      </c>
      <c r="AY8">
        <f>IF(AND(Q8=1,OR(P8="",P8='DADOS_INVOC'!$EL$7,P8='DADOS_INVOC'!$EM$7,P8='DADOS_INVOC'!$EN$7,P8='DADOS_INVOC'!$EO$7,P8='DADOS_INVOC'!$EP$7,P8='DADOS_INVOC'!$QV$7,P8='DADOS_INVOC'!$QW$7,P8='DADOS_INVOC'!$QX$7,P8='DADOS_INVOC'!$QY$7)),O8,"")</f>
        <v/>
      </c>
      <c r="AZ8">
        <f>IF(OR(P8="",P8='DADOS_INVOC'!$EL$8,P8='DADOS_INVOC'!$EM$8,P8='DADOS_INVOC'!$EN$8,P8='DADOS_INVOC'!$EO$8,P8='DADOS_INVOC'!$EP$8,P8='DADOS_INVOC'!$QV$8,P8='DADOS_INVOC'!$QW$8,P8='DADOS_INVOC'!$QX$8,P8='DADOS_INVOC'!$QY$8),O8,"")</f>
        <v/>
      </c>
      <c r="BA8">
        <f>IF(AND(Q8=1,OR(P8="",P8='DADOS_INVOC'!$EL$8,P8='DADOS_INVOC'!$EM$8,P8='DADOS_INVOC'!$EN$8,P8='DADOS_INVOC'!$EO$8,P8='DADOS_INVOC'!$EP$8,P8='DADOS_INVOC'!$QV$8,P8='DADOS_INVOC'!$QW$8,P8='DADOS_INVOC'!$QX$8,P8='DADOS_INVOC'!$QY$8)),O8,"")</f>
        <v/>
      </c>
      <c r="BB8">
        <f>IF(OR(P8="",P8='DADOS_INVOC'!$EL$9,P8='DADOS_INVOC'!$EM$9,P8='DADOS_INVOC'!$EN$9,P8='DADOS_INVOC'!$EO$9,P8='DADOS_INVOC'!$EP$9,P8='DADOS_INVOC'!$QV$9,P8='DADOS_INVOC'!$QW$9,P8='DADOS_INVOC'!$QX$9,P8='DADOS_INVOC'!$QY$9),O8,"")</f>
        <v/>
      </c>
      <c r="BC8">
        <f>IF(AND(Q8=1,OR(P8="",P8='DADOS_INVOC'!$EL$9,P8='DADOS_INVOC'!$EM$9,P8='DADOS_INVOC'!$EN$9,P8='DADOS_INVOC'!$EO$9,P8='DADOS_INVOC'!$EP$9,P8='DADOS_INVOC'!$QV$9,P8='DADOS_INVOC'!$QW$9,P8='DADOS_INVOC'!$QX$9,P8='DADOS_INVOC'!$QY$9)),O8,"")</f>
        <v/>
      </c>
      <c r="BD8">
        <f>IF(OR(P8="",P8='DADOS_INVOC'!$EL$10,P8='DADOS_INVOC'!$EM$10,P8='DADOS_INVOC'!$EN$10,P8='DADOS_INVOC'!$EO$10,P8='DADOS_INVOC'!$EP$10,P8='DADOS_INVOC'!$QV$10,P8='DADOS_INVOC'!$QW$10,P8='DADOS_INVOC'!$QX$10,P8='DADOS_INVOC'!$QY$10),O8,"")</f>
        <v/>
      </c>
      <c r="BE8">
        <f>IF(AND(Q8=1,OR(P8="",P8='DADOS_INVOC'!$EL$10,P8='DADOS_INVOC'!$EM$10,P8='DADOS_INVOC'!$EN$10,P8='DADOS_INVOC'!$EO$10,P8='DADOS_INVOC'!$EP$10,P8='DADOS_INVOC'!$QV$10,P8='DADOS_INVOC'!$QW$10,P8='DADOS_INVOC'!$QX$10,P8='DADOS_INVOC'!$QY$10)),O8,"")</f>
        <v/>
      </c>
      <c r="BF8">
        <f>IF(OR(P8="",P8='DADOS_INVOC'!$EL$11,P8='DADOS_INVOC'!$EM$11,P8='DADOS_INVOC'!$EN$11,P8='DADOS_INVOC'!$EO$11,P8='DADOS_INVOC'!$EP$11,P8='DADOS_INVOC'!$QV$11,P8='DADOS_INVOC'!$QW$11,P8='DADOS_INVOC'!$QX$11,P8='DADOS_INVOC'!$QY$11),O8,"")</f>
        <v/>
      </c>
      <c r="BG8">
        <f>IF(AND(Q8=1,OR(P8="",P8='DADOS_INVOC'!$EL$11,P8='DADOS_INVOC'!$EM$11,P8='DADOS_INVOC'!$EN$11,P8='DADOS_INVOC'!$EO$11,P8='DADOS_INVOC'!$EP$11,P8='DADOS_INVOC'!$QV$11,P8='DADOS_INVOC'!$QW$11,P8='DADOS_INVOC'!$QX$11,P8='DADOS_INVOC'!$QY$11)),O8,"")</f>
        <v/>
      </c>
      <c r="BH8">
        <f>IF(OR(P8="",P8='DADOS_INVOC'!$EL$12,P8='DADOS_INVOC'!$EM$12,P8='DADOS_INVOC'!$EN$12,P8='DADOS_INVOC'!$EO$12,P8='DADOS_INVOC'!$EP$12,P8='DADOS_INVOC'!$QV$12,P8='DADOS_INVOC'!$QW$12,P8='DADOS_INVOC'!$QX$12,P8='DADOS_INVOC'!$QY$12),O8,"")</f>
        <v/>
      </c>
      <c r="BI8">
        <f>IF(AND(Q8=1,OR(P8="",P8='DADOS_INVOC'!$EL$12,P8='DADOS_INVOC'!$EM$12,P8='DADOS_INVOC'!$EN$12,P8='DADOS_INVOC'!$EO$12,P8='DADOS_INVOC'!$EP$12,P8='DADOS_INVOC'!$QV$12,P8='DADOS_INVOC'!$QW$12,P8='DADOS_INVOC'!$QX$12,P8='DADOS_INVOC'!$QY$12)),O8,"")</f>
        <v/>
      </c>
      <c r="BJ8">
        <f>IF(OR(P8="",P8='DADOS_INVOC'!$EL$13,P8='DADOS_INVOC'!$EM$13,P8='DADOS_INVOC'!$EN$13,P8='DADOS_INVOC'!$EO$13,P8='DADOS_INVOC'!$EP$13,P8='DADOS_INVOC'!$QV$13,P8='DADOS_INVOC'!$QW$13,P8='DADOS_INVOC'!$QX$13,P8='DADOS_INVOC'!$QY$13),O8,"")</f>
        <v/>
      </c>
      <c r="BK8">
        <f>IF(AND(Q8=1,OR(P8="",P8='DADOS_INVOC'!$EL$13,P8='DADOS_INVOC'!$EM$13,P8='DADOS_INVOC'!$EN$13,P8='DADOS_INVOC'!$EO$13,P8='DADOS_INVOC'!$EP$13,P8='DADOS_INVOC'!$QV$13,P8='DADOS_INVOC'!$QW$13,P8='DADOS_INVOC'!$QX$13,P8='DADOS_INVOC'!$QY$13)),O8,"")</f>
        <v/>
      </c>
      <c r="BM8">
        <f>IF('DADOS_CRIACAO'!$H$7="","",'DADOS_CRIACAO'!$H$7)</f>
        <v/>
      </c>
      <c r="BP8" t="inlineStr">
        <is>
          <t>Empurrão</t>
        </is>
      </c>
      <c r="BR8">
        <f>IF(OR(ISBLANK('CONFIGURAÇÃO'!$B$1091),'CONFIGURAÇÃO'!$B$1091=""),"Melhoria",'CONFIGURAÇÃO'!$B$1091)</f>
        <v/>
      </c>
      <c r="BU8" t="inlineStr">
        <is>
          <t>Surdo</t>
        </is>
      </c>
    </row>
    <row r="9">
      <c r="A9" t="n">
        <v>1089</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IF(ISBLANK(INDEX('CONFIGURAÇÃO'!$B$1:$O$1731,$A9+8,$B9+4)),"",INDEX('CONFIGURAÇÃO'!$B$1:$O$1731,$A9+8,$B9+4))</f>
        <v/>
      </c>
      <c r="I9">
        <f>IF(ISBLANK(INDEX('CONFIGURAÇÃO'!$B$1:$O$1731,$A9+11,$B9+1)),"",INDEX('CONFIGURAÇÃO'!$B$1:$O$1731,$A9+11,$B9+1))</f>
        <v/>
      </c>
      <c r="J9">
        <f>IF(ISBLANK(INDEX('CONFIGURAÇÃO'!$B$1:$O$1731,$A9+17,$B9+1)),"",INDEX('CONFIGURAÇÃO'!$B$1:$O$1731,$A9+17,$B9+1))</f>
        <v/>
      </c>
      <c r="K9">
        <f>IF(ISBLANK(INDEX('CONFIGURAÇÃO'!$B$1:$O$1731,$A9+2,$B9+5)),"",INDEX('CONFIGURAÇÃO'!$B$1:$O$1731,$A9+2,$B9+5))</f>
        <v/>
      </c>
      <c r="L9">
        <f>IF(OR(E9="",E9="Nenhuma"),0,IFERROR(MATCH(SUBSTITUTE(SUBSTITUTE(SUBSTITUTE(E9,"~","~~"),"*","~*"),"?","~?"),'DADOS_MELHORIAS'!$O$2:$O$83,0),-1))</f>
        <v/>
      </c>
      <c r="M9">
        <f>IF(D9="",IF(BR9&lt;&gt;"Melhoria","Preencha NOME",IF(D9="",IF(OR(I9&lt;&gt;"",J9&lt;&gt;"",F9&lt;&gt;"",G9&lt;&gt;"",H9&lt;&gt;"",K9=TRUE,AND(E9&lt;&gt;"",E9&lt;&gt;"Nenhuma")),"Preencha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erro","")))),TEXTJOIN(" · ",TRUE,IF(D9="",IF(OR(I9&lt;&gt;"",J9&lt;&gt;"",F9&lt;&gt;"",G9&lt;&gt;"",H9&lt;&gt;"",K9=TRUE,AND(E9&lt;&gt;"",E9&lt;&gt;"Nenhuma")),"Preencha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erro",""))),IF(AND(BR9&lt;&gt;"Melhoria",BR9&lt;&gt;"Condição"),"Modalidade inválida",""),IF(AND(BR9="Condição",E9&lt;&gt;"",E9&lt;&gt;"Nenhuma",COUNTIF('DADOS_MELHORIAS'!$BU$2:$BU$15,SUBSTITUTE(SUBSTITUTE(SUBSTITUTE(E9,"~","~~"),"*","~*"),"?","~?"))&lt;&gt;1),"Base de Condição inválida",""),IF(AND(BR9="Condição",H9&lt;&gt;"",H9&lt;&gt;"Sim"),"Condição exige TR","")))</f>
        <v/>
      </c>
      <c r="O9">
        <f>IF(ISBLANK(DADOS_AM!$BC$9),"",DADOS_AM!$BC$9)</f>
        <v/>
      </c>
      <c r="P9">
        <f>IF(ISBLANK(DADOS_AM!$BD$9),"",DADOS_AM!$BD$9)</f>
        <v/>
      </c>
      <c r="Q9">
        <f>IF(ISBLANK(DADOS_AM!$BE$9),"",DADOS_AM!$BE$9)</f>
        <v/>
      </c>
      <c r="R9">
        <f>IF(ISBLANK(DADOS_AM!$BF$9),"",DADOS_AM!$BF$9)</f>
        <v/>
      </c>
      <c r="S9">
        <f>IF(ISBLANK(DADOS_AM!$BG$9),"",DADOS_AM!$BG$9)</f>
        <v/>
      </c>
      <c r="T9">
        <f>IF(ISBLANK(DADOS_AM!$BH$9),"",DADOS_AM!$BH$9)</f>
        <v/>
      </c>
      <c r="U9">
        <f>IF(ISBLANK(DADOS_AM!$BI$9),"",DADOS_AM!$BI$9)</f>
        <v/>
      </c>
      <c r="V9">
        <f>IF(ISBLANK(DADOS_AM!$BJ$9),"",DADOS_AM!$BJ$9)</f>
        <v/>
      </c>
      <c r="W9">
        <f>IF(ISBLANK(DADOS_AM!$BK$9),"",DADOS_AM!$BK$9)</f>
        <v/>
      </c>
      <c r="X9" t="inlineStr">
        <is>
          <t>Muito Maior</t>
        </is>
      </c>
      <c r="Y9" t="n">
        <v>0</v>
      </c>
      <c r="AG9">
        <f>O9</f>
        <v/>
      </c>
      <c r="AH9">
        <f>P9</f>
        <v/>
      </c>
      <c r="AI9">
        <f>Q9</f>
        <v/>
      </c>
      <c r="AJ9">
        <f>T9</f>
        <v/>
      </c>
      <c r="AK9">
        <f>Y9</f>
        <v/>
      </c>
      <c r="AL9">
        <f>W9</f>
        <v/>
      </c>
      <c r="AN9">
        <f>IF(OR(P9="",P9='DADOS_INVOC'!$EL$2,P9='DADOS_INVOC'!$EM$2,P9='DADOS_INVOC'!$EN$2,P9='DADOS_INVOC'!$EO$2,P9='DADOS_INVOC'!$EP$2,P9='DADOS_INVOC'!$QV$2,P9='DADOS_INVOC'!$QW$2,P9='DADOS_INVOC'!$QX$2,P9='DADOS_INVOC'!$QY$2),O9,"")</f>
        <v/>
      </c>
      <c r="AO9">
        <f>IF(AND(Q9=1,OR(P9="",P9='DADOS_INVOC'!$EL$2,P9='DADOS_INVOC'!$EM$2,P9='DADOS_INVOC'!$EN$2,P9='DADOS_INVOC'!$EO$2,P9='DADOS_INVOC'!$EP$2,P9='DADOS_INVOC'!$QV$2,P9='DADOS_INVOC'!$QW$2,P9='DADOS_INVOC'!$QX$2,P9='DADOS_INVOC'!$QY$2)),O9,"")</f>
        <v/>
      </c>
      <c r="AP9">
        <f>IF(OR(P9="",P9='DADOS_INVOC'!$EL$3,P9='DADOS_INVOC'!$EM$3,P9='DADOS_INVOC'!$EN$3,P9='DADOS_INVOC'!$EO$3,P9='DADOS_INVOC'!$EP$3,P9='DADOS_INVOC'!$QV$3,P9='DADOS_INVOC'!$QW$3,P9='DADOS_INVOC'!$QX$3,P9='DADOS_INVOC'!$QY$3),O9,"")</f>
        <v/>
      </c>
      <c r="AQ9">
        <f>IF(AND(Q9=1,OR(P9="",P9='DADOS_INVOC'!$EL$3,P9='DADOS_INVOC'!$EM$3,P9='DADOS_INVOC'!$EN$3,P9='DADOS_INVOC'!$EO$3,P9='DADOS_INVOC'!$EP$3,P9='DADOS_INVOC'!$QV$3,P9='DADOS_INVOC'!$QW$3,P9='DADOS_INVOC'!$QX$3,P9='DADOS_INVOC'!$QY$3)),O9,"")</f>
        <v/>
      </c>
      <c r="AR9">
        <f>IF(OR(P9="",P9='DADOS_INVOC'!$EL$4,P9='DADOS_INVOC'!$EM$4,P9='DADOS_INVOC'!$EN$4,P9='DADOS_INVOC'!$EO$4,P9='DADOS_INVOC'!$EP$4,P9='DADOS_INVOC'!$QV$4,P9='DADOS_INVOC'!$QW$4,P9='DADOS_INVOC'!$QX$4,P9='DADOS_INVOC'!$QY$4),O9,"")</f>
        <v/>
      </c>
      <c r="AS9">
        <f>IF(AND(Q9=1,OR(P9="",P9='DADOS_INVOC'!$EL$4,P9='DADOS_INVOC'!$EM$4,P9='DADOS_INVOC'!$EN$4,P9='DADOS_INVOC'!$EO$4,P9='DADOS_INVOC'!$EP$4,P9='DADOS_INVOC'!$QV$4,P9='DADOS_INVOC'!$QW$4,P9='DADOS_INVOC'!$QX$4,P9='DADOS_INVOC'!$QY$4)),O9,"")</f>
        <v/>
      </c>
      <c r="AT9">
        <f>IF(OR(P9="",P9='DADOS_INVOC'!$EL$5,P9='DADOS_INVOC'!$EM$5,P9='DADOS_INVOC'!$EN$5,P9='DADOS_INVOC'!$EO$5,P9='DADOS_INVOC'!$EP$5,P9='DADOS_INVOC'!$QV$5,P9='DADOS_INVOC'!$QW$5,P9='DADOS_INVOC'!$QX$5,P9='DADOS_INVOC'!$QY$5),O9,"")</f>
        <v/>
      </c>
      <c r="AU9">
        <f>IF(AND(Q9=1,OR(P9="",P9='DADOS_INVOC'!$EL$5,P9='DADOS_INVOC'!$EM$5,P9='DADOS_INVOC'!$EN$5,P9='DADOS_INVOC'!$EO$5,P9='DADOS_INVOC'!$EP$5,P9='DADOS_INVOC'!$QV$5,P9='DADOS_INVOC'!$QW$5,P9='DADOS_INVOC'!$QX$5,P9='DADOS_INVOC'!$QY$5)),O9,"")</f>
        <v/>
      </c>
      <c r="AV9">
        <f>IF(OR(P9="",P9='DADOS_INVOC'!$EL$6,P9='DADOS_INVOC'!$EM$6,P9='DADOS_INVOC'!$EN$6,P9='DADOS_INVOC'!$EO$6,P9='DADOS_INVOC'!$EP$6,P9='DADOS_INVOC'!$QV$6,P9='DADOS_INVOC'!$QW$6,P9='DADOS_INVOC'!$QX$6,P9='DADOS_INVOC'!$QY$6),O9,"")</f>
        <v/>
      </c>
      <c r="AW9">
        <f>IF(AND(Q9=1,OR(P9="",P9='DADOS_INVOC'!$EL$6,P9='DADOS_INVOC'!$EM$6,P9='DADOS_INVOC'!$EN$6,P9='DADOS_INVOC'!$EO$6,P9='DADOS_INVOC'!$EP$6,P9='DADOS_INVOC'!$QV$6,P9='DADOS_INVOC'!$QW$6,P9='DADOS_INVOC'!$QX$6,P9='DADOS_INVOC'!$QY$6)),O9,"")</f>
        <v/>
      </c>
      <c r="AX9">
        <f>IF(OR(P9="",P9='DADOS_INVOC'!$EL$7,P9='DADOS_INVOC'!$EM$7,P9='DADOS_INVOC'!$EN$7,P9='DADOS_INVOC'!$EO$7,P9='DADOS_INVOC'!$EP$7,P9='DADOS_INVOC'!$QV$7,P9='DADOS_INVOC'!$QW$7,P9='DADOS_INVOC'!$QX$7,P9='DADOS_INVOC'!$QY$7),O9,"")</f>
        <v/>
      </c>
      <c r="AY9">
        <f>IF(AND(Q9=1,OR(P9="",P9='DADOS_INVOC'!$EL$7,P9='DADOS_INVOC'!$EM$7,P9='DADOS_INVOC'!$EN$7,P9='DADOS_INVOC'!$EO$7,P9='DADOS_INVOC'!$EP$7,P9='DADOS_INVOC'!$QV$7,P9='DADOS_INVOC'!$QW$7,P9='DADOS_INVOC'!$QX$7,P9='DADOS_INVOC'!$QY$7)),O9,"")</f>
        <v/>
      </c>
      <c r="AZ9">
        <f>IF(OR(P9="",P9='DADOS_INVOC'!$EL$8,P9='DADOS_INVOC'!$EM$8,P9='DADOS_INVOC'!$EN$8,P9='DADOS_INVOC'!$EO$8,P9='DADOS_INVOC'!$EP$8,P9='DADOS_INVOC'!$QV$8,P9='DADOS_INVOC'!$QW$8,P9='DADOS_INVOC'!$QX$8,P9='DADOS_INVOC'!$QY$8),O9,"")</f>
        <v/>
      </c>
      <c r="BA9">
        <f>IF(AND(Q9=1,OR(P9="",P9='DADOS_INVOC'!$EL$8,P9='DADOS_INVOC'!$EM$8,P9='DADOS_INVOC'!$EN$8,P9='DADOS_INVOC'!$EO$8,P9='DADOS_INVOC'!$EP$8,P9='DADOS_INVOC'!$QV$8,P9='DADOS_INVOC'!$QW$8,P9='DADOS_INVOC'!$QX$8,P9='DADOS_INVOC'!$QY$8)),O9,"")</f>
        <v/>
      </c>
      <c r="BB9">
        <f>IF(OR(P9="",P9='DADOS_INVOC'!$EL$9,P9='DADOS_INVOC'!$EM$9,P9='DADOS_INVOC'!$EN$9,P9='DADOS_INVOC'!$EO$9,P9='DADOS_INVOC'!$EP$9,P9='DADOS_INVOC'!$QV$9,P9='DADOS_INVOC'!$QW$9,P9='DADOS_INVOC'!$QX$9,P9='DADOS_INVOC'!$QY$9),O9,"")</f>
        <v/>
      </c>
      <c r="BC9">
        <f>IF(AND(Q9=1,OR(P9="",P9='DADOS_INVOC'!$EL$9,P9='DADOS_INVOC'!$EM$9,P9='DADOS_INVOC'!$EN$9,P9='DADOS_INVOC'!$EO$9,P9='DADOS_INVOC'!$EP$9,P9='DADOS_INVOC'!$QV$9,P9='DADOS_INVOC'!$QW$9,P9='DADOS_INVOC'!$QX$9,P9='DADOS_INVOC'!$QY$9)),O9,"")</f>
        <v/>
      </c>
      <c r="BD9">
        <f>IF(OR(P9="",P9='DADOS_INVOC'!$EL$10,P9='DADOS_INVOC'!$EM$10,P9='DADOS_INVOC'!$EN$10,P9='DADOS_INVOC'!$EO$10,P9='DADOS_INVOC'!$EP$10,P9='DADOS_INVOC'!$QV$10,P9='DADOS_INVOC'!$QW$10,P9='DADOS_INVOC'!$QX$10,P9='DADOS_INVOC'!$QY$10),O9,"")</f>
        <v/>
      </c>
      <c r="BE9">
        <f>IF(AND(Q9=1,OR(P9="",P9='DADOS_INVOC'!$EL$10,P9='DADOS_INVOC'!$EM$10,P9='DADOS_INVOC'!$EN$10,P9='DADOS_INVOC'!$EO$10,P9='DADOS_INVOC'!$EP$10,P9='DADOS_INVOC'!$QV$10,P9='DADOS_INVOC'!$QW$10,P9='DADOS_INVOC'!$QX$10,P9='DADOS_INVOC'!$QY$10)),O9,"")</f>
        <v/>
      </c>
      <c r="BF9">
        <f>IF(OR(P9="",P9='DADOS_INVOC'!$EL$11,P9='DADOS_INVOC'!$EM$11,P9='DADOS_INVOC'!$EN$11,P9='DADOS_INVOC'!$EO$11,P9='DADOS_INVOC'!$EP$11,P9='DADOS_INVOC'!$QV$11,P9='DADOS_INVOC'!$QW$11,P9='DADOS_INVOC'!$QX$11,P9='DADOS_INVOC'!$QY$11),O9,"")</f>
        <v/>
      </c>
      <c r="BG9">
        <f>IF(AND(Q9=1,OR(P9="",P9='DADOS_INVOC'!$EL$11,P9='DADOS_INVOC'!$EM$11,P9='DADOS_INVOC'!$EN$11,P9='DADOS_INVOC'!$EO$11,P9='DADOS_INVOC'!$EP$11,P9='DADOS_INVOC'!$QV$11,P9='DADOS_INVOC'!$QW$11,P9='DADOS_INVOC'!$QX$11,P9='DADOS_INVOC'!$QY$11)),O9,"")</f>
        <v/>
      </c>
      <c r="BH9">
        <f>IF(OR(P9="",P9='DADOS_INVOC'!$EL$12,P9='DADOS_INVOC'!$EM$12,P9='DADOS_INVOC'!$EN$12,P9='DADOS_INVOC'!$EO$12,P9='DADOS_INVOC'!$EP$12,P9='DADOS_INVOC'!$QV$12,P9='DADOS_INVOC'!$QW$12,P9='DADOS_INVOC'!$QX$12,P9='DADOS_INVOC'!$QY$12),O9,"")</f>
        <v/>
      </c>
      <c r="BI9">
        <f>IF(AND(Q9=1,OR(P9="",P9='DADOS_INVOC'!$EL$12,P9='DADOS_INVOC'!$EM$12,P9='DADOS_INVOC'!$EN$12,P9='DADOS_INVOC'!$EO$12,P9='DADOS_INVOC'!$EP$12,P9='DADOS_INVOC'!$QV$12,P9='DADOS_INVOC'!$QW$12,P9='DADOS_INVOC'!$QX$12,P9='DADOS_INVOC'!$QY$12)),O9,"")</f>
        <v/>
      </c>
      <c r="BJ9">
        <f>IF(OR(P9="",P9='DADOS_INVOC'!$EL$13,P9='DADOS_INVOC'!$EM$13,P9='DADOS_INVOC'!$EN$13,P9='DADOS_INVOC'!$EO$13,P9='DADOS_INVOC'!$EP$13,P9='DADOS_INVOC'!$QV$13,P9='DADOS_INVOC'!$QW$13,P9='DADOS_INVOC'!$QX$13,P9='DADOS_INVOC'!$QY$13),O9,"")</f>
        <v/>
      </c>
      <c r="BK9">
        <f>IF(AND(Q9=1,OR(P9="",P9='DADOS_INVOC'!$EL$13,P9='DADOS_INVOC'!$EM$13,P9='DADOS_INVOC'!$EN$13,P9='DADOS_INVOC'!$EO$13,P9='DADOS_INVOC'!$EP$13,P9='DADOS_INVOC'!$QV$13,P9='DADOS_INVOC'!$QW$13,P9='DADOS_INVOC'!$QX$13,P9='DADOS_INVOC'!$QY$13)),O9,"")</f>
        <v/>
      </c>
      <c r="BM9">
        <f>IF('DADOS_CRIACAO'!$H$8="","",'DADOS_CRIACAO'!$H$8)</f>
        <v/>
      </c>
      <c r="BP9" t="inlineStr">
        <is>
          <t>Maior</t>
        </is>
      </c>
      <c r="BR9">
        <f>IF(OR(ISBLANK('CONFIGURAÇÃO'!$J$1091),'CONFIGURAÇÃO'!$J$1091=""),"Melhoria",'CONFIGURAÇÃO'!$J$1091)</f>
        <v/>
      </c>
      <c r="BU9" t="inlineStr">
        <is>
          <t>Calado</t>
        </is>
      </c>
    </row>
    <row r="10">
      <c r="A10" t="n">
        <v>1115</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IF(ISBLANK(INDEX('CONFIGURAÇÃO'!$B$1:$O$1731,$A10+8,$B10+4)),"",INDEX('CONFIGURAÇÃO'!$B$1:$O$1731,$A10+8,$B10+4))</f>
        <v/>
      </c>
      <c r="I10">
        <f>IF(ISBLANK(INDEX('CONFIGURAÇÃO'!$B$1:$O$1731,$A10+11,$B10+1)),"",INDEX('CONFIGURAÇÃO'!$B$1:$O$1731,$A10+11,$B10+1))</f>
        <v/>
      </c>
      <c r="J10">
        <f>IF(ISBLANK(INDEX('CONFIGURAÇÃO'!$B$1:$O$1731,$A10+17,$B10+1)),"",INDEX('CONFIGURAÇÃO'!$B$1:$O$1731,$A10+17,$B10+1))</f>
        <v/>
      </c>
      <c r="K10">
        <f>IF(ISBLANK(INDEX('CONFIGURAÇÃO'!$B$1:$O$1731,$A10+2,$B10+5)),"",INDEX('CONFIGURAÇÃO'!$B$1:$O$1731,$A10+2,$B10+5))</f>
        <v/>
      </c>
      <c r="L10">
        <f>IF(OR(E10="",E10="Nenhuma"),0,IFERROR(MATCH(SUBSTITUTE(SUBSTITUTE(SUBSTITUTE(E10,"~","~~"),"*","~*"),"?","~?"),'DADOS_MELHORIAS'!$O$2:$O$83,0),-1))</f>
        <v/>
      </c>
      <c r="M10">
        <f>IF(D10="",IF(BR10&lt;&gt;"Melhoria","Preencha NOME",IF(D10="",IF(OR(I10&lt;&gt;"",J10&lt;&gt;"",F10&lt;&gt;"",G10&lt;&gt;"",H10&lt;&gt;"",K10=TRUE,AND(E10&lt;&gt;"",E10&lt;&gt;"Nenhuma")),"Preencha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erro","")))),TEXTJOIN(" · ",TRUE,IF(D10="",IF(OR(I10&lt;&gt;"",J10&lt;&gt;"",F10&lt;&gt;"",G10&lt;&gt;"",H10&lt;&gt;"",K10=TRUE,AND(E10&lt;&gt;"",E10&lt;&gt;"Nenhuma")),"Preencha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erro",""))),IF(AND(BR10&lt;&gt;"Melhoria",BR10&lt;&gt;"Condição"),"Modalidade inválida",""),IF(AND(BR10="Condição",E10&lt;&gt;"",E10&lt;&gt;"Nenhuma",COUNTIF('DADOS_MELHORIAS'!$BU$2:$BU$15,SUBSTITUTE(SUBSTITUTE(SUBSTITUTE(E10,"~","~~"),"*","~*"),"?","~?"))&lt;&gt;1),"Base de Condição inválida",""),IF(AND(BR10="Condição",H10&lt;&gt;"",H10&lt;&gt;"Sim"),"Condição exige TR","")))</f>
        <v/>
      </c>
      <c r="O10">
        <f>IF(ISBLANK(DADOS_AM!$BC$10),"",DADOS_AM!$BC$10)</f>
        <v/>
      </c>
      <c r="P10">
        <f>IF(ISBLANK(DADOS_AM!$BD$10),"",DADOS_AM!$BD$10)</f>
        <v/>
      </c>
      <c r="Q10">
        <f>IF(ISBLANK(DADOS_AM!$BE$10),"",DADOS_AM!$BE$10)</f>
        <v/>
      </c>
      <c r="R10">
        <f>IF(ISBLANK(DADOS_AM!$BF$10),"",DADOS_AM!$BF$10)</f>
        <v/>
      </c>
      <c r="S10">
        <f>IF(ISBLANK(DADOS_AM!$BG$10),"",DADOS_AM!$BG$10)</f>
        <v/>
      </c>
      <c r="T10">
        <f>IF(ISBLANK(DADOS_AM!$BH$10),"",DADOS_AM!$BH$10)</f>
        <v/>
      </c>
      <c r="U10">
        <f>IF(ISBLANK(DADOS_AM!$BI$10),"",DADOS_AM!$BI$10)</f>
        <v/>
      </c>
      <c r="V10">
        <f>IF(ISBLANK(DADOS_AM!$BJ$10),"",DADOS_AM!$BJ$10)</f>
        <v/>
      </c>
      <c r="W10">
        <f>IF(ISBLANK(DADOS_AM!$BK$10),"",DADOS_AM!$BK$10)</f>
        <v/>
      </c>
      <c r="X10" t="inlineStr">
        <is>
          <t>Escolher</t>
        </is>
      </c>
      <c r="Y10" t="n">
        <v>0</v>
      </c>
      <c r="AG10">
        <f>O10</f>
        <v/>
      </c>
      <c r="AH10">
        <f>P10</f>
        <v/>
      </c>
      <c r="AI10">
        <f>Q10</f>
        <v/>
      </c>
      <c r="AJ10">
        <f>T10</f>
        <v/>
      </c>
      <c r="AK10">
        <f>Y10</f>
        <v/>
      </c>
      <c r="AL10">
        <f>W10</f>
        <v/>
      </c>
      <c r="AN10">
        <f>IF(OR(P10="",P10='DADOS_INVOC'!$EL$2,P10='DADOS_INVOC'!$EM$2,P10='DADOS_INVOC'!$EN$2,P10='DADOS_INVOC'!$EO$2,P10='DADOS_INVOC'!$EP$2,P10='DADOS_INVOC'!$QV$2,P10='DADOS_INVOC'!$QW$2,P10='DADOS_INVOC'!$QX$2,P10='DADOS_INVOC'!$QY$2),O10,"")</f>
        <v/>
      </c>
      <c r="AO10">
        <f>IF(AND(Q10=1,OR(P10="",P10='DADOS_INVOC'!$EL$2,P10='DADOS_INVOC'!$EM$2,P10='DADOS_INVOC'!$EN$2,P10='DADOS_INVOC'!$EO$2,P10='DADOS_INVOC'!$EP$2,P10='DADOS_INVOC'!$QV$2,P10='DADOS_INVOC'!$QW$2,P10='DADOS_INVOC'!$QX$2,P10='DADOS_INVOC'!$QY$2)),O10,"")</f>
        <v/>
      </c>
      <c r="AP10">
        <f>IF(OR(P10="",P10='DADOS_INVOC'!$EL$3,P10='DADOS_INVOC'!$EM$3,P10='DADOS_INVOC'!$EN$3,P10='DADOS_INVOC'!$EO$3,P10='DADOS_INVOC'!$EP$3,P10='DADOS_INVOC'!$QV$3,P10='DADOS_INVOC'!$QW$3,P10='DADOS_INVOC'!$QX$3,P10='DADOS_INVOC'!$QY$3),O10,"")</f>
        <v/>
      </c>
      <c r="AQ10">
        <f>IF(AND(Q10=1,OR(P10="",P10='DADOS_INVOC'!$EL$3,P10='DADOS_INVOC'!$EM$3,P10='DADOS_INVOC'!$EN$3,P10='DADOS_INVOC'!$EO$3,P10='DADOS_INVOC'!$EP$3,P10='DADOS_INVOC'!$QV$3,P10='DADOS_INVOC'!$QW$3,P10='DADOS_INVOC'!$QX$3,P10='DADOS_INVOC'!$QY$3)),O10,"")</f>
        <v/>
      </c>
      <c r="AR10">
        <f>IF(OR(P10="",P10='DADOS_INVOC'!$EL$4,P10='DADOS_INVOC'!$EM$4,P10='DADOS_INVOC'!$EN$4,P10='DADOS_INVOC'!$EO$4,P10='DADOS_INVOC'!$EP$4,P10='DADOS_INVOC'!$QV$4,P10='DADOS_INVOC'!$QW$4,P10='DADOS_INVOC'!$QX$4,P10='DADOS_INVOC'!$QY$4),O10,"")</f>
        <v/>
      </c>
      <c r="AS10">
        <f>IF(AND(Q10=1,OR(P10="",P10='DADOS_INVOC'!$EL$4,P10='DADOS_INVOC'!$EM$4,P10='DADOS_INVOC'!$EN$4,P10='DADOS_INVOC'!$EO$4,P10='DADOS_INVOC'!$EP$4,P10='DADOS_INVOC'!$QV$4,P10='DADOS_INVOC'!$QW$4,P10='DADOS_INVOC'!$QX$4,P10='DADOS_INVOC'!$QY$4)),O10,"")</f>
        <v/>
      </c>
      <c r="AT10">
        <f>IF(OR(P10="",P10='DADOS_INVOC'!$EL$5,P10='DADOS_INVOC'!$EM$5,P10='DADOS_INVOC'!$EN$5,P10='DADOS_INVOC'!$EO$5,P10='DADOS_INVOC'!$EP$5,P10='DADOS_INVOC'!$QV$5,P10='DADOS_INVOC'!$QW$5,P10='DADOS_INVOC'!$QX$5,P10='DADOS_INVOC'!$QY$5),O10,"")</f>
        <v/>
      </c>
      <c r="AU10">
        <f>IF(AND(Q10=1,OR(P10="",P10='DADOS_INVOC'!$EL$5,P10='DADOS_INVOC'!$EM$5,P10='DADOS_INVOC'!$EN$5,P10='DADOS_INVOC'!$EO$5,P10='DADOS_INVOC'!$EP$5,P10='DADOS_INVOC'!$QV$5,P10='DADOS_INVOC'!$QW$5,P10='DADOS_INVOC'!$QX$5,P10='DADOS_INVOC'!$QY$5)),O10,"")</f>
        <v/>
      </c>
      <c r="AV10">
        <f>IF(OR(P10="",P10='DADOS_INVOC'!$EL$6,P10='DADOS_INVOC'!$EM$6,P10='DADOS_INVOC'!$EN$6,P10='DADOS_INVOC'!$EO$6,P10='DADOS_INVOC'!$EP$6,P10='DADOS_INVOC'!$QV$6,P10='DADOS_INVOC'!$QW$6,P10='DADOS_INVOC'!$QX$6,P10='DADOS_INVOC'!$QY$6),O10,"")</f>
        <v/>
      </c>
      <c r="AW10">
        <f>IF(AND(Q10=1,OR(P10="",P10='DADOS_INVOC'!$EL$6,P10='DADOS_INVOC'!$EM$6,P10='DADOS_INVOC'!$EN$6,P10='DADOS_INVOC'!$EO$6,P10='DADOS_INVOC'!$EP$6,P10='DADOS_INVOC'!$QV$6,P10='DADOS_INVOC'!$QW$6,P10='DADOS_INVOC'!$QX$6,P10='DADOS_INVOC'!$QY$6)),O10,"")</f>
        <v/>
      </c>
      <c r="AX10">
        <f>IF(OR(P10="",P10='DADOS_INVOC'!$EL$7,P10='DADOS_INVOC'!$EM$7,P10='DADOS_INVOC'!$EN$7,P10='DADOS_INVOC'!$EO$7,P10='DADOS_INVOC'!$EP$7,P10='DADOS_INVOC'!$QV$7,P10='DADOS_INVOC'!$QW$7,P10='DADOS_INVOC'!$QX$7,P10='DADOS_INVOC'!$QY$7),O10,"")</f>
        <v/>
      </c>
      <c r="AY10">
        <f>IF(AND(Q10=1,OR(P10="",P10='DADOS_INVOC'!$EL$7,P10='DADOS_INVOC'!$EM$7,P10='DADOS_INVOC'!$EN$7,P10='DADOS_INVOC'!$EO$7,P10='DADOS_INVOC'!$EP$7,P10='DADOS_INVOC'!$QV$7,P10='DADOS_INVOC'!$QW$7,P10='DADOS_INVOC'!$QX$7,P10='DADOS_INVOC'!$QY$7)),O10,"")</f>
        <v/>
      </c>
      <c r="AZ10">
        <f>IF(OR(P10="",P10='DADOS_INVOC'!$EL$8,P10='DADOS_INVOC'!$EM$8,P10='DADOS_INVOC'!$EN$8,P10='DADOS_INVOC'!$EO$8,P10='DADOS_INVOC'!$EP$8,P10='DADOS_INVOC'!$QV$8,P10='DADOS_INVOC'!$QW$8,P10='DADOS_INVOC'!$QX$8,P10='DADOS_INVOC'!$QY$8),O10,"")</f>
        <v/>
      </c>
      <c r="BA10">
        <f>IF(AND(Q10=1,OR(P10="",P10='DADOS_INVOC'!$EL$8,P10='DADOS_INVOC'!$EM$8,P10='DADOS_INVOC'!$EN$8,P10='DADOS_INVOC'!$EO$8,P10='DADOS_INVOC'!$EP$8,P10='DADOS_INVOC'!$QV$8,P10='DADOS_INVOC'!$QW$8,P10='DADOS_INVOC'!$QX$8,P10='DADOS_INVOC'!$QY$8)),O10,"")</f>
        <v/>
      </c>
      <c r="BB10">
        <f>IF(OR(P10="",P10='DADOS_INVOC'!$EL$9,P10='DADOS_INVOC'!$EM$9,P10='DADOS_INVOC'!$EN$9,P10='DADOS_INVOC'!$EO$9,P10='DADOS_INVOC'!$EP$9,P10='DADOS_INVOC'!$QV$9,P10='DADOS_INVOC'!$QW$9,P10='DADOS_INVOC'!$QX$9,P10='DADOS_INVOC'!$QY$9),O10,"")</f>
        <v/>
      </c>
      <c r="BC10">
        <f>IF(AND(Q10=1,OR(P10="",P10='DADOS_INVOC'!$EL$9,P10='DADOS_INVOC'!$EM$9,P10='DADOS_INVOC'!$EN$9,P10='DADOS_INVOC'!$EO$9,P10='DADOS_INVOC'!$EP$9,P10='DADOS_INVOC'!$QV$9,P10='DADOS_INVOC'!$QW$9,P10='DADOS_INVOC'!$QX$9,P10='DADOS_INVOC'!$QY$9)),O10,"")</f>
        <v/>
      </c>
      <c r="BD10">
        <f>IF(OR(P10="",P10='DADOS_INVOC'!$EL$10,P10='DADOS_INVOC'!$EM$10,P10='DADOS_INVOC'!$EN$10,P10='DADOS_INVOC'!$EO$10,P10='DADOS_INVOC'!$EP$10,P10='DADOS_INVOC'!$QV$10,P10='DADOS_INVOC'!$QW$10,P10='DADOS_INVOC'!$QX$10,P10='DADOS_INVOC'!$QY$10),O10,"")</f>
        <v/>
      </c>
      <c r="BE10">
        <f>IF(AND(Q10=1,OR(P10="",P10='DADOS_INVOC'!$EL$10,P10='DADOS_INVOC'!$EM$10,P10='DADOS_INVOC'!$EN$10,P10='DADOS_INVOC'!$EO$10,P10='DADOS_INVOC'!$EP$10,P10='DADOS_INVOC'!$QV$10,P10='DADOS_INVOC'!$QW$10,P10='DADOS_INVOC'!$QX$10,P10='DADOS_INVOC'!$QY$10)),O10,"")</f>
        <v/>
      </c>
      <c r="BF10">
        <f>IF(OR(P10="",P10='DADOS_INVOC'!$EL$11,P10='DADOS_INVOC'!$EM$11,P10='DADOS_INVOC'!$EN$11,P10='DADOS_INVOC'!$EO$11,P10='DADOS_INVOC'!$EP$11,P10='DADOS_INVOC'!$QV$11,P10='DADOS_INVOC'!$QW$11,P10='DADOS_INVOC'!$QX$11,P10='DADOS_INVOC'!$QY$11),O10,"")</f>
        <v/>
      </c>
      <c r="BG10">
        <f>IF(AND(Q10=1,OR(P10="",P10='DADOS_INVOC'!$EL$11,P10='DADOS_INVOC'!$EM$11,P10='DADOS_INVOC'!$EN$11,P10='DADOS_INVOC'!$EO$11,P10='DADOS_INVOC'!$EP$11,P10='DADOS_INVOC'!$QV$11,P10='DADOS_INVOC'!$QW$11,P10='DADOS_INVOC'!$QX$11,P10='DADOS_INVOC'!$QY$11)),O10,"")</f>
        <v/>
      </c>
      <c r="BH10">
        <f>IF(OR(P10="",P10='DADOS_INVOC'!$EL$12,P10='DADOS_INVOC'!$EM$12,P10='DADOS_INVOC'!$EN$12,P10='DADOS_INVOC'!$EO$12,P10='DADOS_INVOC'!$EP$12,P10='DADOS_INVOC'!$QV$12,P10='DADOS_INVOC'!$QW$12,P10='DADOS_INVOC'!$QX$12,P10='DADOS_INVOC'!$QY$12),O10,"")</f>
        <v/>
      </c>
      <c r="BI10">
        <f>IF(AND(Q10=1,OR(P10="",P10='DADOS_INVOC'!$EL$12,P10='DADOS_INVOC'!$EM$12,P10='DADOS_INVOC'!$EN$12,P10='DADOS_INVOC'!$EO$12,P10='DADOS_INVOC'!$EP$12,P10='DADOS_INVOC'!$QV$12,P10='DADOS_INVOC'!$QW$12,P10='DADOS_INVOC'!$QX$12,P10='DADOS_INVOC'!$QY$12)),O10,"")</f>
        <v/>
      </c>
      <c r="BJ10">
        <f>IF(OR(P10="",P10='DADOS_INVOC'!$EL$13,P10='DADOS_INVOC'!$EM$13,P10='DADOS_INVOC'!$EN$13,P10='DADOS_INVOC'!$EO$13,P10='DADOS_INVOC'!$EP$13,P10='DADOS_INVOC'!$QV$13,P10='DADOS_INVOC'!$QW$13,P10='DADOS_INVOC'!$QX$13,P10='DADOS_INVOC'!$QY$13),O10,"")</f>
        <v/>
      </c>
      <c r="BK10">
        <f>IF(AND(Q10=1,OR(P10="",P10='DADOS_INVOC'!$EL$13,P10='DADOS_INVOC'!$EM$13,P10='DADOS_INVOC'!$EN$13,P10='DADOS_INVOC'!$EO$13,P10='DADOS_INVOC'!$EP$13,P10='DADOS_INVOC'!$QV$13,P10='DADOS_INVOC'!$QW$13,P10='DADOS_INVOC'!$QX$13,P10='DADOS_INVOC'!$QY$13)),O10,"")</f>
        <v/>
      </c>
      <c r="BM10">
        <f>IF('DADOS_CRIACAO'!$H$9="","",'DADOS_CRIACAO'!$H$9)</f>
        <v/>
      </c>
      <c r="BP10" t="inlineStr">
        <is>
          <t>Muito Maior</t>
        </is>
      </c>
      <c r="BR10">
        <f>IF(OR(ISBLANK('CONFIGURAÇÃO'!$B$1117),'CONFIGURAÇÃO'!$B$1117=""),"Melhoria",'CONFIGURAÇÃO'!$B$1117)</f>
        <v/>
      </c>
      <c r="BU10" t="inlineStr">
        <is>
          <t>Enfeitiçado</t>
        </is>
      </c>
    </row>
    <row r="11">
      <c r="A11" t="n">
        <v>1115</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IF(ISBLANK(INDEX('CONFIGURAÇÃO'!$B$1:$O$1731,$A11+8,$B11+4)),"",INDEX('CONFIGURAÇÃO'!$B$1:$O$1731,$A11+8,$B11+4))</f>
        <v/>
      </c>
      <c r="I11">
        <f>IF(ISBLANK(INDEX('CONFIGURAÇÃO'!$B$1:$O$1731,$A11+11,$B11+1)),"",INDEX('CONFIGURAÇÃO'!$B$1:$O$1731,$A11+11,$B11+1))</f>
        <v/>
      </c>
      <c r="J11">
        <f>IF(ISBLANK(INDEX('CONFIGURAÇÃO'!$B$1:$O$1731,$A11+17,$B11+1)),"",INDEX('CONFIGURAÇÃO'!$B$1:$O$1731,$A11+17,$B11+1))</f>
        <v/>
      </c>
      <c r="K11">
        <f>IF(ISBLANK(INDEX('CONFIGURAÇÃO'!$B$1:$O$1731,$A11+2,$B11+5)),"",INDEX('CONFIGURAÇÃO'!$B$1:$O$1731,$A11+2,$B11+5))</f>
        <v/>
      </c>
      <c r="L11">
        <f>IF(OR(E11="",E11="Nenhuma"),0,IFERROR(MATCH(SUBSTITUTE(SUBSTITUTE(SUBSTITUTE(E11,"~","~~"),"*","~*"),"?","~?"),'DADOS_MELHORIAS'!$O$2:$O$83,0),-1))</f>
        <v/>
      </c>
      <c r="M11">
        <f>IF(D11="",IF(BR11&lt;&gt;"Melhoria","Preencha NOME",IF(D11="",IF(OR(I11&lt;&gt;"",J11&lt;&gt;"",F11&lt;&gt;"",G11&lt;&gt;"",H11&lt;&gt;"",K11=TRUE,AND(E11&lt;&gt;"",E11&lt;&gt;"Nenhuma")),"Preencha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erro","")))),TEXTJOIN(" · ",TRUE,IF(D11="",IF(OR(I11&lt;&gt;"",J11&lt;&gt;"",F11&lt;&gt;"",G11&lt;&gt;"",H11&lt;&gt;"",K11=TRUE,AND(E11&lt;&gt;"",E11&lt;&gt;"Nenhuma")),"Preencha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erro",""))),IF(AND(BR11&lt;&gt;"Melhoria",BR11&lt;&gt;"Condição"),"Modalidade inválida",""),IF(AND(BR11="Condição",E11&lt;&gt;"",E11&lt;&gt;"Nenhuma",COUNTIF('DADOS_MELHORIAS'!$BU$2:$BU$15,SUBSTITUTE(SUBSTITUTE(SUBSTITUTE(E11,"~","~~"),"*","~*"),"?","~?"))&lt;&gt;1),"Base de Condição inválida",""),IF(AND(BR11="Condição",H11&lt;&gt;"",H11&lt;&gt;"Sim"),"Condição exige TR","")))</f>
        <v/>
      </c>
      <c r="O11">
        <f>IF(ISBLANK(DADOS_AM!$BC$11),"",DADOS_AM!$BC$11)</f>
        <v/>
      </c>
      <c r="P11">
        <f>IF(ISBLANK(DADOS_AM!$BD$11),"",DADOS_AM!$BD$11)</f>
        <v/>
      </c>
      <c r="Q11">
        <f>IF(ISBLANK(DADOS_AM!$BE$11),"",DADOS_AM!$BE$11)</f>
        <v/>
      </c>
      <c r="R11">
        <f>IF(ISBLANK(DADOS_AM!$BF$11),"",DADOS_AM!$BF$11)</f>
        <v/>
      </c>
      <c r="S11">
        <f>IF(ISBLANK(DADOS_AM!$BG$11),"",DADOS_AM!$BG$11)</f>
        <v/>
      </c>
      <c r="T11">
        <f>IF(ISBLANK(DADOS_AM!$BH$11),"",DADOS_AM!$BH$11)</f>
        <v/>
      </c>
      <c r="U11">
        <f>IF(ISBLANK(DADOS_AM!$BI$11),"",DADOS_AM!$BI$11)</f>
        <v/>
      </c>
      <c r="V11">
        <f>IF(ISBLANK(DADOS_AM!$BJ$11),"",DADOS_AM!$BJ$11)</f>
        <v/>
      </c>
      <c r="W11">
        <f>IF(ISBLANK(DADOS_AM!$BK$11),"",DADOS_AM!$BK$11)</f>
        <v/>
      </c>
      <c r="X11" t="inlineStr">
        <is>
          <t>Mais Um</t>
        </is>
      </c>
      <c r="Y11" t="n">
        <v>0</v>
      </c>
      <c r="AG11">
        <f>O11</f>
        <v/>
      </c>
      <c r="AH11">
        <f>P11</f>
        <v/>
      </c>
      <c r="AI11">
        <f>Q11</f>
        <v/>
      </c>
      <c r="AJ11">
        <f>T11</f>
        <v/>
      </c>
      <c r="AK11">
        <f>Y11</f>
        <v/>
      </c>
      <c r="AL11">
        <f>W11</f>
        <v/>
      </c>
      <c r="AN11">
        <f>IF(OR(P11="",P11='DADOS_INVOC'!$EL$2,P11='DADOS_INVOC'!$EM$2,P11='DADOS_INVOC'!$EN$2,P11='DADOS_INVOC'!$EO$2,P11='DADOS_INVOC'!$EP$2,P11='DADOS_INVOC'!$QV$2,P11='DADOS_INVOC'!$QW$2,P11='DADOS_INVOC'!$QX$2,P11='DADOS_INVOC'!$QY$2),O11,"")</f>
        <v/>
      </c>
      <c r="AO11">
        <f>IF(AND(Q11=1,OR(P11="",P11='DADOS_INVOC'!$EL$2,P11='DADOS_INVOC'!$EM$2,P11='DADOS_INVOC'!$EN$2,P11='DADOS_INVOC'!$EO$2,P11='DADOS_INVOC'!$EP$2,P11='DADOS_INVOC'!$QV$2,P11='DADOS_INVOC'!$QW$2,P11='DADOS_INVOC'!$QX$2,P11='DADOS_INVOC'!$QY$2)),O11,"")</f>
        <v/>
      </c>
      <c r="AP11">
        <f>IF(OR(P11="",P11='DADOS_INVOC'!$EL$3,P11='DADOS_INVOC'!$EM$3,P11='DADOS_INVOC'!$EN$3,P11='DADOS_INVOC'!$EO$3,P11='DADOS_INVOC'!$EP$3,P11='DADOS_INVOC'!$QV$3,P11='DADOS_INVOC'!$QW$3,P11='DADOS_INVOC'!$QX$3,P11='DADOS_INVOC'!$QY$3),O11,"")</f>
        <v/>
      </c>
      <c r="AQ11">
        <f>IF(AND(Q11=1,OR(P11="",P11='DADOS_INVOC'!$EL$3,P11='DADOS_INVOC'!$EM$3,P11='DADOS_INVOC'!$EN$3,P11='DADOS_INVOC'!$EO$3,P11='DADOS_INVOC'!$EP$3,P11='DADOS_INVOC'!$QV$3,P11='DADOS_INVOC'!$QW$3,P11='DADOS_INVOC'!$QX$3,P11='DADOS_INVOC'!$QY$3)),O11,"")</f>
        <v/>
      </c>
      <c r="AR11">
        <f>IF(OR(P11="",P11='DADOS_INVOC'!$EL$4,P11='DADOS_INVOC'!$EM$4,P11='DADOS_INVOC'!$EN$4,P11='DADOS_INVOC'!$EO$4,P11='DADOS_INVOC'!$EP$4,P11='DADOS_INVOC'!$QV$4,P11='DADOS_INVOC'!$QW$4,P11='DADOS_INVOC'!$QX$4,P11='DADOS_INVOC'!$QY$4),O11,"")</f>
        <v/>
      </c>
      <c r="AS11">
        <f>IF(AND(Q11=1,OR(P11="",P11='DADOS_INVOC'!$EL$4,P11='DADOS_INVOC'!$EM$4,P11='DADOS_INVOC'!$EN$4,P11='DADOS_INVOC'!$EO$4,P11='DADOS_INVOC'!$EP$4,P11='DADOS_INVOC'!$QV$4,P11='DADOS_INVOC'!$QW$4,P11='DADOS_INVOC'!$QX$4,P11='DADOS_INVOC'!$QY$4)),O11,"")</f>
        <v/>
      </c>
      <c r="AT11">
        <f>IF(OR(P11="",P11='DADOS_INVOC'!$EL$5,P11='DADOS_INVOC'!$EM$5,P11='DADOS_INVOC'!$EN$5,P11='DADOS_INVOC'!$EO$5,P11='DADOS_INVOC'!$EP$5,P11='DADOS_INVOC'!$QV$5,P11='DADOS_INVOC'!$QW$5,P11='DADOS_INVOC'!$QX$5,P11='DADOS_INVOC'!$QY$5),O11,"")</f>
        <v/>
      </c>
      <c r="AU11">
        <f>IF(AND(Q11=1,OR(P11="",P11='DADOS_INVOC'!$EL$5,P11='DADOS_INVOC'!$EM$5,P11='DADOS_INVOC'!$EN$5,P11='DADOS_INVOC'!$EO$5,P11='DADOS_INVOC'!$EP$5,P11='DADOS_INVOC'!$QV$5,P11='DADOS_INVOC'!$QW$5,P11='DADOS_INVOC'!$QX$5,P11='DADOS_INVOC'!$QY$5)),O11,"")</f>
        <v/>
      </c>
      <c r="AV11">
        <f>IF(OR(P11="",P11='DADOS_INVOC'!$EL$6,P11='DADOS_INVOC'!$EM$6,P11='DADOS_INVOC'!$EN$6,P11='DADOS_INVOC'!$EO$6,P11='DADOS_INVOC'!$EP$6,P11='DADOS_INVOC'!$QV$6,P11='DADOS_INVOC'!$QW$6,P11='DADOS_INVOC'!$QX$6,P11='DADOS_INVOC'!$QY$6),O11,"")</f>
        <v/>
      </c>
      <c r="AW11">
        <f>IF(AND(Q11=1,OR(P11="",P11='DADOS_INVOC'!$EL$6,P11='DADOS_INVOC'!$EM$6,P11='DADOS_INVOC'!$EN$6,P11='DADOS_INVOC'!$EO$6,P11='DADOS_INVOC'!$EP$6,P11='DADOS_INVOC'!$QV$6,P11='DADOS_INVOC'!$QW$6,P11='DADOS_INVOC'!$QX$6,P11='DADOS_INVOC'!$QY$6)),O11,"")</f>
        <v/>
      </c>
      <c r="AX11">
        <f>IF(OR(P11="",P11='DADOS_INVOC'!$EL$7,P11='DADOS_INVOC'!$EM$7,P11='DADOS_INVOC'!$EN$7,P11='DADOS_INVOC'!$EO$7,P11='DADOS_INVOC'!$EP$7,P11='DADOS_INVOC'!$QV$7,P11='DADOS_INVOC'!$QW$7,P11='DADOS_INVOC'!$QX$7,P11='DADOS_INVOC'!$QY$7),O11,"")</f>
        <v/>
      </c>
      <c r="AY11">
        <f>IF(AND(Q11=1,OR(P11="",P11='DADOS_INVOC'!$EL$7,P11='DADOS_INVOC'!$EM$7,P11='DADOS_INVOC'!$EN$7,P11='DADOS_INVOC'!$EO$7,P11='DADOS_INVOC'!$EP$7,P11='DADOS_INVOC'!$QV$7,P11='DADOS_INVOC'!$QW$7,P11='DADOS_INVOC'!$QX$7,P11='DADOS_INVOC'!$QY$7)),O11,"")</f>
        <v/>
      </c>
      <c r="AZ11">
        <f>IF(OR(P11="",P11='DADOS_INVOC'!$EL$8,P11='DADOS_INVOC'!$EM$8,P11='DADOS_INVOC'!$EN$8,P11='DADOS_INVOC'!$EO$8,P11='DADOS_INVOC'!$EP$8,P11='DADOS_INVOC'!$QV$8,P11='DADOS_INVOC'!$QW$8,P11='DADOS_INVOC'!$QX$8,P11='DADOS_INVOC'!$QY$8),O11,"")</f>
        <v/>
      </c>
      <c r="BA11">
        <f>IF(AND(Q11=1,OR(P11="",P11='DADOS_INVOC'!$EL$8,P11='DADOS_INVOC'!$EM$8,P11='DADOS_INVOC'!$EN$8,P11='DADOS_INVOC'!$EO$8,P11='DADOS_INVOC'!$EP$8,P11='DADOS_INVOC'!$QV$8,P11='DADOS_INVOC'!$QW$8,P11='DADOS_INVOC'!$QX$8,P11='DADOS_INVOC'!$QY$8)),O11,"")</f>
        <v/>
      </c>
      <c r="BB11">
        <f>IF(OR(P11="",P11='DADOS_INVOC'!$EL$9,P11='DADOS_INVOC'!$EM$9,P11='DADOS_INVOC'!$EN$9,P11='DADOS_INVOC'!$EO$9,P11='DADOS_INVOC'!$EP$9,P11='DADOS_INVOC'!$QV$9,P11='DADOS_INVOC'!$QW$9,P11='DADOS_INVOC'!$QX$9,P11='DADOS_INVOC'!$QY$9),O11,"")</f>
        <v/>
      </c>
      <c r="BC11">
        <f>IF(AND(Q11=1,OR(P11="",P11='DADOS_INVOC'!$EL$9,P11='DADOS_INVOC'!$EM$9,P11='DADOS_INVOC'!$EN$9,P11='DADOS_INVOC'!$EO$9,P11='DADOS_INVOC'!$EP$9,P11='DADOS_INVOC'!$QV$9,P11='DADOS_INVOC'!$QW$9,P11='DADOS_INVOC'!$QX$9,P11='DADOS_INVOC'!$QY$9)),O11,"")</f>
        <v/>
      </c>
      <c r="BD11">
        <f>IF(OR(P11="",P11='DADOS_INVOC'!$EL$10,P11='DADOS_INVOC'!$EM$10,P11='DADOS_INVOC'!$EN$10,P11='DADOS_INVOC'!$EO$10,P11='DADOS_INVOC'!$EP$10,P11='DADOS_INVOC'!$QV$10,P11='DADOS_INVOC'!$QW$10,P11='DADOS_INVOC'!$QX$10,P11='DADOS_INVOC'!$QY$10),O11,"")</f>
        <v/>
      </c>
      <c r="BE11">
        <f>IF(AND(Q11=1,OR(P11="",P11='DADOS_INVOC'!$EL$10,P11='DADOS_INVOC'!$EM$10,P11='DADOS_INVOC'!$EN$10,P11='DADOS_INVOC'!$EO$10,P11='DADOS_INVOC'!$EP$10,P11='DADOS_INVOC'!$QV$10,P11='DADOS_INVOC'!$QW$10,P11='DADOS_INVOC'!$QX$10,P11='DADOS_INVOC'!$QY$10)),O11,"")</f>
        <v/>
      </c>
      <c r="BF11">
        <f>IF(OR(P11="",P11='DADOS_INVOC'!$EL$11,P11='DADOS_INVOC'!$EM$11,P11='DADOS_INVOC'!$EN$11,P11='DADOS_INVOC'!$EO$11,P11='DADOS_INVOC'!$EP$11,P11='DADOS_INVOC'!$QV$11,P11='DADOS_INVOC'!$QW$11,P11='DADOS_INVOC'!$QX$11,P11='DADOS_INVOC'!$QY$11),O11,"")</f>
        <v/>
      </c>
      <c r="BG11">
        <f>IF(AND(Q11=1,OR(P11="",P11='DADOS_INVOC'!$EL$11,P11='DADOS_INVOC'!$EM$11,P11='DADOS_INVOC'!$EN$11,P11='DADOS_INVOC'!$EO$11,P11='DADOS_INVOC'!$EP$11,P11='DADOS_INVOC'!$QV$11,P11='DADOS_INVOC'!$QW$11,P11='DADOS_INVOC'!$QX$11,P11='DADOS_INVOC'!$QY$11)),O11,"")</f>
        <v/>
      </c>
      <c r="BH11">
        <f>IF(OR(P11="",P11='DADOS_INVOC'!$EL$12,P11='DADOS_INVOC'!$EM$12,P11='DADOS_INVOC'!$EN$12,P11='DADOS_INVOC'!$EO$12,P11='DADOS_INVOC'!$EP$12,P11='DADOS_INVOC'!$QV$12,P11='DADOS_INVOC'!$QW$12,P11='DADOS_INVOC'!$QX$12,P11='DADOS_INVOC'!$QY$12),O11,"")</f>
        <v/>
      </c>
      <c r="BI11">
        <f>IF(AND(Q11=1,OR(P11="",P11='DADOS_INVOC'!$EL$12,P11='DADOS_INVOC'!$EM$12,P11='DADOS_INVOC'!$EN$12,P11='DADOS_INVOC'!$EO$12,P11='DADOS_INVOC'!$EP$12,P11='DADOS_INVOC'!$QV$12,P11='DADOS_INVOC'!$QW$12,P11='DADOS_INVOC'!$QX$12,P11='DADOS_INVOC'!$QY$12)),O11,"")</f>
        <v/>
      </c>
      <c r="BJ11">
        <f>IF(OR(P11="",P11='DADOS_INVOC'!$EL$13,P11='DADOS_INVOC'!$EM$13,P11='DADOS_INVOC'!$EN$13,P11='DADOS_INVOC'!$EO$13,P11='DADOS_INVOC'!$EP$13,P11='DADOS_INVOC'!$QV$13,P11='DADOS_INVOC'!$QW$13,P11='DADOS_INVOC'!$QX$13,P11='DADOS_INVOC'!$QY$13),O11,"")</f>
        <v/>
      </c>
      <c r="BK11">
        <f>IF(AND(Q11=1,OR(P11="",P11='DADOS_INVOC'!$EL$13,P11='DADOS_INVOC'!$EM$13,P11='DADOS_INVOC'!$EN$13,P11='DADOS_INVOC'!$EO$13,P11='DADOS_INVOC'!$EP$13,P11='DADOS_INVOC'!$QV$13,P11='DADOS_INVOC'!$QW$13,P11='DADOS_INVOC'!$QX$13,P11='DADOS_INVOC'!$QY$13)),O11,"")</f>
        <v/>
      </c>
      <c r="BM11">
        <f>IF('DADOS_CRIACAO'!$H$10="","",'DADOS_CRIACAO'!$H$10)</f>
        <v/>
      </c>
      <c r="BP11" t="inlineStr">
        <is>
          <t>Escolher</t>
        </is>
      </c>
      <c r="BR11">
        <f>IF(OR(ISBLANK('CONFIGURAÇÃO'!$J$1117),'CONFIGURAÇÃO'!$J$1117=""),"Melhoria",'CONFIGURAÇÃO'!$J$1117)</f>
        <v/>
      </c>
      <c r="BU11" t="inlineStr">
        <is>
          <t>Impedido</t>
        </is>
      </c>
    </row>
    <row r="12">
      <c r="A12" t="n">
        <v>1141</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IF(ISBLANK(INDEX('CONFIGURAÇÃO'!$B$1:$O$1731,$A12+8,$B12+4)),"",INDEX('CONFIGURAÇÃO'!$B$1:$O$1731,$A12+8,$B12+4))</f>
        <v/>
      </c>
      <c r="I12">
        <f>IF(ISBLANK(INDEX('CONFIGURAÇÃO'!$B$1:$O$1731,$A12+11,$B12+1)),"",INDEX('CONFIGURAÇÃO'!$B$1:$O$1731,$A12+11,$B12+1))</f>
        <v/>
      </c>
      <c r="J12">
        <f>IF(ISBLANK(INDEX('CONFIGURAÇÃO'!$B$1:$O$1731,$A12+17,$B12+1)),"",INDEX('CONFIGURAÇÃO'!$B$1:$O$1731,$A12+17,$B12+1))</f>
        <v/>
      </c>
      <c r="K12">
        <f>IF(ISBLANK(INDEX('CONFIGURAÇÃO'!$B$1:$O$1731,$A12+2,$B12+5)),"",INDEX('CONFIGURAÇÃO'!$B$1:$O$1731,$A12+2,$B12+5))</f>
        <v/>
      </c>
      <c r="L12">
        <f>IF(OR(E12="",E12="Nenhuma"),0,IFERROR(MATCH(SUBSTITUTE(SUBSTITUTE(SUBSTITUTE(E12,"~","~~"),"*","~*"),"?","~?"),'DADOS_MELHORIAS'!$O$2:$O$83,0),-1))</f>
        <v/>
      </c>
      <c r="M12">
        <f>IF(D12="",IF(BR12&lt;&gt;"Melhoria","Preencha NOME",IF(D12="",IF(OR(I12&lt;&gt;"",J12&lt;&gt;"",F12&lt;&gt;"",G12&lt;&gt;"",H12&lt;&gt;"",K12=TRUE,AND(E12&lt;&gt;"",E12&lt;&gt;"Nenhuma")),"Preencha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erro","")))),TEXTJOIN(" · ",TRUE,IF(D12="",IF(OR(I12&lt;&gt;"",J12&lt;&gt;"",F12&lt;&gt;"",G12&lt;&gt;"",H12&lt;&gt;"",K12=TRUE,AND(E12&lt;&gt;"",E12&lt;&gt;"Nenhuma")),"Preencha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erro",""))),IF(AND(BR12&lt;&gt;"Melhoria",BR12&lt;&gt;"Condição"),"Modalidade inválida",""),IF(AND(BR12="Condição",E12&lt;&gt;"",E12&lt;&gt;"Nenhuma",COUNTIF('DADOS_MELHORIAS'!$BU$2:$BU$15,SUBSTITUTE(SUBSTITUTE(SUBSTITUTE(E12,"~","~~"),"*","~*"),"?","~?"))&lt;&gt;1),"Base de Condição inválida",""),IF(AND(BR12="Condição",H12&lt;&gt;"",H12&lt;&gt;"Sim"),"Condição exige TR","")))</f>
        <v/>
      </c>
      <c r="O12">
        <f>IF(ISBLANK(DADOS_AM!$BC$12),"",DADOS_AM!$BC$12)</f>
        <v/>
      </c>
      <c r="P12">
        <f>IF(ISBLANK(DADOS_AM!$BD$12),"",DADOS_AM!$BD$12)</f>
        <v/>
      </c>
      <c r="Q12">
        <f>IF(ISBLANK(DADOS_AM!$BE$12),"",DADOS_AM!$BE$12)</f>
        <v/>
      </c>
      <c r="R12">
        <f>IF(ISBLANK(DADOS_AM!$BF$12),"",DADOS_AM!$BF$12)</f>
        <v/>
      </c>
      <c r="S12">
        <f>IF(ISBLANK(DADOS_AM!$BG$12),"",DADOS_AM!$BG$12)</f>
        <v/>
      </c>
      <c r="T12">
        <f>IF(ISBLANK(DADOS_AM!$BH$12),"",DADOS_AM!$BH$12)</f>
        <v/>
      </c>
      <c r="U12">
        <f>IF(ISBLANK(DADOS_AM!$BI$12),"",DADOS_AM!$BI$12)</f>
        <v/>
      </c>
      <c r="V12">
        <f>IF(ISBLANK(DADOS_AM!$BJ$12),"",DADOS_AM!$BJ$12)</f>
        <v/>
      </c>
      <c r="W12">
        <f>IF(ISBLANK(DADOS_AM!$BK$12),"",DADOS_AM!$BK$12)</f>
        <v/>
      </c>
      <c r="X12" t="inlineStr">
        <is>
          <t>Rajada</t>
        </is>
      </c>
      <c r="Y12" t="n">
        <v>1</v>
      </c>
      <c r="AG12">
        <f>O12</f>
        <v/>
      </c>
      <c r="AH12">
        <f>P12</f>
        <v/>
      </c>
      <c r="AI12">
        <f>Q12</f>
        <v/>
      </c>
      <c r="AJ12">
        <f>T12</f>
        <v/>
      </c>
      <c r="AK12">
        <f>Y12</f>
        <v/>
      </c>
      <c r="AL12">
        <f>W12</f>
        <v/>
      </c>
      <c r="AN12">
        <f>IF(OR(P12="",P12='DADOS_INVOC'!$EL$2,P12='DADOS_INVOC'!$EM$2,P12='DADOS_INVOC'!$EN$2,P12='DADOS_INVOC'!$EO$2,P12='DADOS_INVOC'!$EP$2,P12='DADOS_INVOC'!$QV$2,P12='DADOS_INVOC'!$QW$2,P12='DADOS_INVOC'!$QX$2,P12='DADOS_INVOC'!$QY$2),O12,"")</f>
        <v/>
      </c>
      <c r="AO12">
        <f>IF(AND(Q12=1,OR(P12="",P12='DADOS_INVOC'!$EL$2,P12='DADOS_INVOC'!$EM$2,P12='DADOS_INVOC'!$EN$2,P12='DADOS_INVOC'!$EO$2,P12='DADOS_INVOC'!$EP$2,P12='DADOS_INVOC'!$QV$2,P12='DADOS_INVOC'!$QW$2,P12='DADOS_INVOC'!$QX$2,P12='DADOS_INVOC'!$QY$2)),O12,"")</f>
        <v/>
      </c>
      <c r="AP12">
        <f>IF(OR(P12="",P12='DADOS_INVOC'!$EL$3,P12='DADOS_INVOC'!$EM$3,P12='DADOS_INVOC'!$EN$3,P12='DADOS_INVOC'!$EO$3,P12='DADOS_INVOC'!$EP$3,P12='DADOS_INVOC'!$QV$3,P12='DADOS_INVOC'!$QW$3,P12='DADOS_INVOC'!$QX$3,P12='DADOS_INVOC'!$QY$3),O12,"")</f>
        <v/>
      </c>
      <c r="AQ12">
        <f>IF(AND(Q12=1,OR(P12="",P12='DADOS_INVOC'!$EL$3,P12='DADOS_INVOC'!$EM$3,P12='DADOS_INVOC'!$EN$3,P12='DADOS_INVOC'!$EO$3,P12='DADOS_INVOC'!$EP$3,P12='DADOS_INVOC'!$QV$3,P12='DADOS_INVOC'!$QW$3,P12='DADOS_INVOC'!$QX$3,P12='DADOS_INVOC'!$QY$3)),O12,"")</f>
        <v/>
      </c>
      <c r="AR12">
        <f>IF(OR(P12="",P12='DADOS_INVOC'!$EL$4,P12='DADOS_INVOC'!$EM$4,P12='DADOS_INVOC'!$EN$4,P12='DADOS_INVOC'!$EO$4,P12='DADOS_INVOC'!$EP$4,P12='DADOS_INVOC'!$QV$4,P12='DADOS_INVOC'!$QW$4,P12='DADOS_INVOC'!$QX$4,P12='DADOS_INVOC'!$QY$4),O12,"")</f>
        <v/>
      </c>
      <c r="AS12">
        <f>IF(AND(Q12=1,OR(P12="",P12='DADOS_INVOC'!$EL$4,P12='DADOS_INVOC'!$EM$4,P12='DADOS_INVOC'!$EN$4,P12='DADOS_INVOC'!$EO$4,P12='DADOS_INVOC'!$EP$4,P12='DADOS_INVOC'!$QV$4,P12='DADOS_INVOC'!$QW$4,P12='DADOS_INVOC'!$QX$4,P12='DADOS_INVOC'!$QY$4)),O12,"")</f>
        <v/>
      </c>
      <c r="AT12">
        <f>IF(OR(P12="",P12='DADOS_INVOC'!$EL$5,P12='DADOS_INVOC'!$EM$5,P12='DADOS_INVOC'!$EN$5,P12='DADOS_INVOC'!$EO$5,P12='DADOS_INVOC'!$EP$5,P12='DADOS_INVOC'!$QV$5,P12='DADOS_INVOC'!$QW$5,P12='DADOS_INVOC'!$QX$5,P12='DADOS_INVOC'!$QY$5),O12,"")</f>
        <v/>
      </c>
      <c r="AU12">
        <f>IF(AND(Q12=1,OR(P12="",P12='DADOS_INVOC'!$EL$5,P12='DADOS_INVOC'!$EM$5,P12='DADOS_INVOC'!$EN$5,P12='DADOS_INVOC'!$EO$5,P12='DADOS_INVOC'!$EP$5,P12='DADOS_INVOC'!$QV$5,P12='DADOS_INVOC'!$QW$5,P12='DADOS_INVOC'!$QX$5,P12='DADOS_INVOC'!$QY$5)),O12,"")</f>
        <v/>
      </c>
      <c r="AV12">
        <f>IF(OR(P12="",P12='DADOS_INVOC'!$EL$6,P12='DADOS_INVOC'!$EM$6,P12='DADOS_INVOC'!$EN$6,P12='DADOS_INVOC'!$EO$6,P12='DADOS_INVOC'!$EP$6,P12='DADOS_INVOC'!$QV$6,P12='DADOS_INVOC'!$QW$6,P12='DADOS_INVOC'!$QX$6,P12='DADOS_INVOC'!$QY$6),O12,"")</f>
        <v/>
      </c>
      <c r="AW12">
        <f>IF(AND(Q12=1,OR(P12="",P12='DADOS_INVOC'!$EL$6,P12='DADOS_INVOC'!$EM$6,P12='DADOS_INVOC'!$EN$6,P12='DADOS_INVOC'!$EO$6,P12='DADOS_INVOC'!$EP$6,P12='DADOS_INVOC'!$QV$6,P12='DADOS_INVOC'!$QW$6,P12='DADOS_INVOC'!$QX$6,P12='DADOS_INVOC'!$QY$6)),O12,"")</f>
        <v/>
      </c>
      <c r="AX12">
        <f>IF(OR(P12="",P12='DADOS_INVOC'!$EL$7,P12='DADOS_INVOC'!$EM$7,P12='DADOS_INVOC'!$EN$7,P12='DADOS_INVOC'!$EO$7,P12='DADOS_INVOC'!$EP$7,P12='DADOS_INVOC'!$QV$7,P12='DADOS_INVOC'!$QW$7,P12='DADOS_INVOC'!$QX$7,P12='DADOS_INVOC'!$QY$7),O12,"")</f>
        <v/>
      </c>
      <c r="AY12">
        <f>IF(AND(Q12=1,OR(P12="",P12='DADOS_INVOC'!$EL$7,P12='DADOS_INVOC'!$EM$7,P12='DADOS_INVOC'!$EN$7,P12='DADOS_INVOC'!$EO$7,P12='DADOS_INVOC'!$EP$7,P12='DADOS_INVOC'!$QV$7,P12='DADOS_INVOC'!$QW$7,P12='DADOS_INVOC'!$QX$7,P12='DADOS_INVOC'!$QY$7)),O12,"")</f>
        <v/>
      </c>
      <c r="AZ12">
        <f>IF(OR(P12="",P12='DADOS_INVOC'!$EL$8,P12='DADOS_INVOC'!$EM$8,P12='DADOS_INVOC'!$EN$8,P12='DADOS_INVOC'!$EO$8,P12='DADOS_INVOC'!$EP$8,P12='DADOS_INVOC'!$QV$8,P12='DADOS_INVOC'!$QW$8,P12='DADOS_INVOC'!$QX$8,P12='DADOS_INVOC'!$QY$8),O12,"")</f>
        <v/>
      </c>
      <c r="BA12">
        <f>IF(AND(Q12=1,OR(P12="",P12='DADOS_INVOC'!$EL$8,P12='DADOS_INVOC'!$EM$8,P12='DADOS_INVOC'!$EN$8,P12='DADOS_INVOC'!$EO$8,P12='DADOS_INVOC'!$EP$8,P12='DADOS_INVOC'!$QV$8,P12='DADOS_INVOC'!$QW$8,P12='DADOS_INVOC'!$QX$8,P12='DADOS_INVOC'!$QY$8)),O12,"")</f>
        <v/>
      </c>
      <c r="BB12">
        <f>IF(OR(P12="",P12='DADOS_INVOC'!$EL$9,P12='DADOS_INVOC'!$EM$9,P12='DADOS_INVOC'!$EN$9,P12='DADOS_INVOC'!$EO$9,P12='DADOS_INVOC'!$EP$9,P12='DADOS_INVOC'!$QV$9,P12='DADOS_INVOC'!$QW$9,P12='DADOS_INVOC'!$QX$9,P12='DADOS_INVOC'!$QY$9),O12,"")</f>
        <v/>
      </c>
      <c r="BC12">
        <f>IF(AND(Q12=1,OR(P12="",P12='DADOS_INVOC'!$EL$9,P12='DADOS_INVOC'!$EM$9,P12='DADOS_INVOC'!$EN$9,P12='DADOS_INVOC'!$EO$9,P12='DADOS_INVOC'!$EP$9,P12='DADOS_INVOC'!$QV$9,P12='DADOS_INVOC'!$QW$9,P12='DADOS_INVOC'!$QX$9,P12='DADOS_INVOC'!$QY$9)),O12,"")</f>
        <v/>
      </c>
      <c r="BD12">
        <f>IF(OR(P12="",P12='DADOS_INVOC'!$EL$10,P12='DADOS_INVOC'!$EM$10,P12='DADOS_INVOC'!$EN$10,P12='DADOS_INVOC'!$EO$10,P12='DADOS_INVOC'!$EP$10,P12='DADOS_INVOC'!$QV$10,P12='DADOS_INVOC'!$QW$10,P12='DADOS_INVOC'!$QX$10,P12='DADOS_INVOC'!$QY$10),O12,"")</f>
        <v/>
      </c>
      <c r="BE12">
        <f>IF(AND(Q12=1,OR(P12="",P12='DADOS_INVOC'!$EL$10,P12='DADOS_INVOC'!$EM$10,P12='DADOS_INVOC'!$EN$10,P12='DADOS_INVOC'!$EO$10,P12='DADOS_INVOC'!$EP$10,P12='DADOS_INVOC'!$QV$10,P12='DADOS_INVOC'!$QW$10,P12='DADOS_INVOC'!$QX$10,P12='DADOS_INVOC'!$QY$10)),O12,"")</f>
        <v/>
      </c>
      <c r="BF12">
        <f>IF(OR(P12="",P12='DADOS_INVOC'!$EL$11,P12='DADOS_INVOC'!$EM$11,P12='DADOS_INVOC'!$EN$11,P12='DADOS_INVOC'!$EO$11,P12='DADOS_INVOC'!$EP$11,P12='DADOS_INVOC'!$QV$11,P12='DADOS_INVOC'!$QW$11,P12='DADOS_INVOC'!$QX$11,P12='DADOS_INVOC'!$QY$11),O12,"")</f>
        <v/>
      </c>
      <c r="BG12">
        <f>IF(AND(Q12=1,OR(P12="",P12='DADOS_INVOC'!$EL$11,P12='DADOS_INVOC'!$EM$11,P12='DADOS_INVOC'!$EN$11,P12='DADOS_INVOC'!$EO$11,P12='DADOS_INVOC'!$EP$11,P12='DADOS_INVOC'!$QV$11,P12='DADOS_INVOC'!$QW$11,P12='DADOS_INVOC'!$QX$11,P12='DADOS_INVOC'!$QY$11)),O12,"")</f>
        <v/>
      </c>
      <c r="BH12">
        <f>IF(OR(P12="",P12='DADOS_INVOC'!$EL$12,P12='DADOS_INVOC'!$EM$12,P12='DADOS_INVOC'!$EN$12,P12='DADOS_INVOC'!$EO$12,P12='DADOS_INVOC'!$EP$12,P12='DADOS_INVOC'!$QV$12,P12='DADOS_INVOC'!$QW$12,P12='DADOS_INVOC'!$QX$12,P12='DADOS_INVOC'!$QY$12),O12,"")</f>
        <v/>
      </c>
      <c r="BI12">
        <f>IF(AND(Q12=1,OR(P12="",P12='DADOS_INVOC'!$EL$12,P12='DADOS_INVOC'!$EM$12,P12='DADOS_INVOC'!$EN$12,P12='DADOS_INVOC'!$EO$12,P12='DADOS_INVOC'!$EP$12,P12='DADOS_INVOC'!$QV$12,P12='DADOS_INVOC'!$QW$12,P12='DADOS_INVOC'!$QX$12,P12='DADOS_INVOC'!$QY$12)),O12,"")</f>
        <v/>
      </c>
      <c r="BJ12">
        <f>IF(OR(P12="",P12='DADOS_INVOC'!$EL$13,P12='DADOS_INVOC'!$EM$13,P12='DADOS_INVOC'!$EN$13,P12='DADOS_INVOC'!$EO$13,P12='DADOS_INVOC'!$EP$13,P12='DADOS_INVOC'!$QV$13,P12='DADOS_INVOC'!$QW$13,P12='DADOS_INVOC'!$QX$13,P12='DADOS_INVOC'!$QY$13),O12,"")</f>
        <v/>
      </c>
      <c r="BK12">
        <f>IF(AND(Q12=1,OR(P12="",P12='DADOS_INVOC'!$EL$13,P12='DADOS_INVOC'!$EM$13,P12='DADOS_INVOC'!$EN$13,P12='DADOS_INVOC'!$EO$13,P12='DADOS_INVOC'!$EP$13,P12='DADOS_INVOC'!$QV$13,P12='DADOS_INVOC'!$QW$13,P12='DADOS_INVOC'!$QX$13,P12='DADOS_INVOC'!$QY$13)),O12,"")</f>
        <v/>
      </c>
      <c r="BM12">
        <f>IF('DADOS_CRIACAO'!$H$11="","",'DADOS_CRIACAO'!$H$11)</f>
        <v/>
      </c>
      <c r="BP12" t="inlineStr">
        <is>
          <t>Mais Um</t>
        </is>
      </c>
      <c r="BR12">
        <f>IF(OR(ISBLANK('CONFIGURAÇÃO'!$B$1143),'CONFIGURAÇÃO'!$B$1143=""),"Melhoria",'CONFIGURAÇÃO'!$B$1143)</f>
        <v/>
      </c>
      <c r="BU12" t="inlineStr">
        <is>
          <t>Cego</t>
        </is>
      </c>
    </row>
    <row r="13">
      <c r="A13" t="n">
        <v>1141</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IF(ISBLANK(INDEX('CONFIGURAÇÃO'!$B$1:$O$1731,$A13+8,$B13+4)),"",INDEX('CONFIGURAÇÃO'!$B$1:$O$1731,$A13+8,$B13+4))</f>
        <v/>
      </c>
      <c r="I13">
        <f>IF(ISBLANK(INDEX('CONFIGURAÇÃO'!$B$1:$O$1731,$A13+11,$B13+1)),"",INDEX('CONFIGURAÇÃO'!$B$1:$O$1731,$A13+11,$B13+1))</f>
        <v/>
      </c>
      <c r="J13">
        <f>IF(ISBLANK(INDEX('CONFIGURAÇÃO'!$B$1:$O$1731,$A13+17,$B13+1)),"",INDEX('CONFIGURAÇÃO'!$B$1:$O$1731,$A13+17,$B13+1))</f>
        <v/>
      </c>
      <c r="K13">
        <f>IF(ISBLANK(INDEX('CONFIGURAÇÃO'!$B$1:$O$1731,$A13+2,$B13+5)),"",INDEX('CONFIGURAÇÃO'!$B$1:$O$1731,$A13+2,$B13+5))</f>
        <v/>
      </c>
      <c r="L13">
        <f>IF(OR(E13="",E13="Nenhuma"),0,IFERROR(MATCH(SUBSTITUTE(SUBSTITUTE(SUBSTITUTE(E13,"~","~~"),"*","~*"),"?","~?"),'DADOS_MELHORIAS'!$O$2:$O$83,0),-1))</f>
        <v/>
      </c>
      <c r="M13">
        <f>IF(D13="",IF(BR13&lt;&gt;"Melhoria","Preencha NOME",IF(D13="",IF(OR(I13&lt;&gt;"",J13&lt;&gt;"",F13&lt;&gt;"",G13&lt;&gt;"",H13&lt;&gt;"",K13=TRUE,AND(E13&lt;&gt;"",E13&lt;&gt;"Nenhuma")),"Preencha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erro","")))),TEXTJOIN(" · ",TRUE,IF(D13="",IF(OR(I13&lt;&gt;"",J13&lt;&gt;"",F13&lt;&gt;"",G13&lt;&gt;"",H13&lt;&gt;"",K13=TRUE,AND(E13&lt;&gt;"",E13&lt;&gt;"Nenhuma")),"Preencha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erro",""))),IF(AND(BR13&lt;&gt;"Melhoria",BR13&lt;&gt;"Condição"),"Modalidade inválida",""),IF(AND(BR13="Condição",E13&lt;&gt;"",E13&lt;&gt;"Nenhuma",COUNTIF('DADOS_MELHORIAS'!$BU$2:$BU$15,SUBSTITUTE(SUBSTITUTE(SUBSTITUTE(E13,"~","~~"),"*","~*"),"?","~?"))&lt;&gt;1),"Base de Condição inválida",""),IF(AND(BR13="Condição",H13&lt;&gt;"",H13&lt;&gt;"Sim"),"Condição exige TR","")))</f>
        <v/>
      </c>
      <c r="O13">
        <f>IF(ISBLANK(DADOS_AM!$BC$13),"",DADOS_AM!$BC$13)</f>
        <v/>
      </c>
      <c r="P13">
        <f>IF(ISBLANK(DADOS_AM!$BD$13),"",DADOS_AM!$BD$13)</f>
        <v/>
      </c>
      <c r="Q13">
        <f>IF(ISBLANK(DADOS_AM!$BE$13),"",DADOS_AM!$BE$13)</f>
        <v/>
      </c>
      <c r="R13">
        <f>IF(ISBLANK(DADOS_AM!$BF$13),"",DADOS_AM!$BF$13)</f>
        <v/>
      </c>
      <c r="S13">
        <f>IF(ISBLANK(DADOS_AM!$BG$13),"",DADOS_AM!$BG$13)</f>
        <v/>
      </c>
      <c r="T13">
        <f>IF(ISBLANK(DADOS_AM!$BH$13),"",DADOS_AM!$BH$13)</f>
        <v/>
      </c>
      <c r="U13">
        <f>IF(ISBLANK(DADOS_AM!$BI$13),"",DADOS_AM!$BI$13)</f>
        <v/>
      </c>
      <c r="V13">
        <f>IF(ISBLANK(DADOS_AM!$BJ$13),"",DADOS_AM!$BJ$13)</f>
        <v/>
      </c>
      <c r="W13">
        <f>IF(ISBLANK(DADOS_AM!$BK$13),"",DADOS_AM!$BK$13)</f>
        <v/>
      </c>
      <c r="X13" t="inlineStr">
        <is>
          <t>Fica</t>
        </is>
      </c>
      <c r="Y13" t="n">
        <v>0</v>
      </c>
      <c r="AG13">
        <f>O13</f>
        <v/>
      </c>
      <c r="AH13">
        <f>P13</f>
        <v/>
      </c>
      <c r="AI13">
        <f>Q13</f>
        <v/>
      </c>
      <c r="AJ13">
        <f>T13</f>
        <v/>
      </c>
      <c r="AK13">
        <f>Y13</f>
        <v/>
      </c>
      <c r="AL13">
        <f>W13</f>
        <v/>
      </c>
      <c r="AN13">
        <f>IF(OR(P13="",P13='DADOS_INVOC'!$EL$2,P13='DADOS_INVOC'!$EM$2,P13='DADOS_INVOC'!$EN$2,P13='DADOS_INVOC'!$EO$2,P13='DADOS_INVOC'!$EP$2,P13='DADOS_INVOC'!$QV$2,P13='DADOS_INVOC'!$QW$2,P13='DADOS_INVOC'!$QX$2,P13='DADOS_INVOC'!$QY$2),O13,"")</f>
        <v/>
      </c>
      <c r="AO13">
        <f>IF(AND(Q13=1,OR(P13="",P13='DADOS_INVOC'!$EL$2,P13='DADOS_INVOC'!$EM$2,P13='DADOS_INVOC'!$EN$2,P13='DADOS_INVOC'!$EO$2,P13='DADOS_INVOC'!$EP$2,P13='DADOS_INVOC'!$QV$2,P13='DADOS_INVOC'!$QW$2,P13='DADOS_INVOC'!$QX$2,P13='DADOS_INVOC'!$QY$2)),O13,"")</f>
        <v/>
      </c>
      <c r="AP13">
        <f>IF(OR(P13="",P13='DADOS_INVOC'!$EL$3,P13='DADOS_INVOC'!$EM$3,P13='DADOS_INVOC'!$EN$3,P13='DADOS_INVOC'!$EO$3,P13='DADOS_INVOC'!$EP$3,P13='DADOS_INVOC'!$QV$3,P13='DADOS_INVOC'!$QW$3,P13='DADOS_INVOC'!$QX$3,P13='DADOS_INVOC'!$QY$3),O13,"")</f>
        <v/>
      </c>
      <c r="AQ13">
        <f>IF(AND(Q13=1,OR(P13="",P13='DADOS_INVOC'!$EL$3,P13='DADOS_INVOC'!$EM$3,P13='DADOS_INVOC'!$EN$3,P13='DADOS_INVOC'!$EO$3,P13='DADOS_INVOC'!$EP$3,P13='DADOS_INVOC'!$QV$3,P13='DADOS_INVOC'!$QW$3,P13='DADOS_INVOC'!$QX$3,P13='DADOS_INVOC'!$QY$3)),O13,"")</f>
        <v/>
      </c>
      <c r="AR13">
        <f>IF(OR(P13="",P13='DADOS_INVOC'!$EL$4,P13='DADOS_INVOC'!$EM$4,P13='DADOS_INVOC'!$EN$4,P13='DADOS_INVOC'!$EO$4,P13='DADOS_INVOC'!$EP$4,P13='DADOS_INVOC'!$QV$4,P13='DADOS_INVOC'!$QW$4,P13='DADOS_INVOC'!$QX$4,P13='DADOS_INVOC'!$QY$4),O13,"")</f>
        <v/>
      </c>
      <c r="AS13">
        <f>IF(AND(Q13=1,OR(P13="",P13='DADOS_INVOC'!$EL$4,P13='DADOS_INVOC'!$EM$4,P13='DADOS_INVOC'!$EN$4,P13='DADOS_INVOC'!$EO$4,P13='DADOS_INVOC'!$EP$4,P13='DADOS_INVOC'!$QV$4,P13='DADOS_INVOC'!$QW$4,P13='DADOS_INVOC'!$QX$4,P13='DADOS_INVOC'!$QY$4)),O13,"")</f>
        <v/>
      </c>
      <c r="AT13">
        <f>IF(OR(P13="",P13='DADOS_INVOC'!$EL$5,P13='DADOS_INVOC'!$EM$5,P13='DADOS_INVOC'!$EN$5,P13='DADOS_INVOC'!$EO$5,P13='DADOS_INVOC'!$EP$5,P13='DADOS_INVOC'!$QV$5,P13='DADOS_INVOC'!$QW$5,P13='DADOS_INVOC'!$QX$5,P13='DADOS_INVOC'!$QY$5),O13,"")</f>
        <v/>
      </c>
      <c r="AU13">
        <f>IF(AND(Q13=1,OR(P13="",P13='DADOS_INVOC'!$EL$5,P13='DADOS_INVOC'!$EM$5,P13='DADOS_INVOC'!$EN$5,P13='DADOS_INVOC'!$EO$5,P13='DADOS_INVOC'!$EP$5,P13='DADOS_INVOC'!$QV$5,P13='DADOS_INVOC'!$QW$5,P13='DADOS_INVOC'!$QX$5,P13='DADOS_INVOC'!$QY$5)),O13,"")</f>
        <v/>
      </c>
      <c r="AV13">
        <f>IF(OR(P13="",P13='DADOS_INVOC'!$EL$6,P13='DADOS_INVOC'!$EM$6,P13='DADOS_INVOC'!$EN$6,P13='DADOS_INVOC'!$EO$6,P13='DADOS_INVOC'!$EP$6,P13='DADOS_INVOC'!$QV$6,P13='DADOS_INVOC'!$QW$6,P13='DADOS_INVOC'!$QX$6,P13='DADOS_INVOC'!$QY$6),O13,"")</f>
        <v/>
      </c>
      <c r="AW13">
        <f>IF(AND(Q13=1,OR(P13="",P13='DADOS_INVOC'!$EL$6,P13='DADOS_INVOC'!$EM$6,P13='DADOS_INVOC'!$EN$6,P13='DADOS_INVOC'!$EO$6,P13='DADOS_INVOC'!$EP$6,P13='DADOS_INVOC'!$QV$6,P13='DADOS_INVOC'!$QW$6,P13='DADOS_INVOC'!$QX$6,P13='DADOS_INVOC'!$QY$6)),O13,"")</f>
        <v/>
      </c>
      <c r="AX13">
        <f>IF(OR(P13="",P13='DADOS_INVOC'!$EL$7,P13='DADOS_INVOC'!$EM$7,P13='DADOS_INVOC'!$EN$7,P13='DADOS_INVOC'!$EO$7,P13='DADOS_INVOC'!$EP$7,P13='DADOS_INVOC'!$QV$7,P13='DADOS_INVOC'!$QW$7,P13='DADOS_INVOC'!$QX$7,P13='DADOS_INVOC'!$QY$7),O13,"")</f>
        <v/>
      </c>
      <c r="AY13">
        <f>IF(AND(Q13=1,OR(P13="",P13='DADOS_INVOC'!$EL$7,P13='DADOS_INVOC'!$EM$7,P13='DADOS_INVOC'!$EN$7,P13='DADOS_INVOC'!$EO$7,P13='DADOS_INVOC'!$EP$7,P13='DADOS_INVOC'!$QV$7,P13='DADOS_INVOC'!$QW$7,P13='DADOS_INVOC'!$QX$7,P13='DADOS_INVOC'!$QY$7)),O13,"")</f>
        <v/>
      </c>
      <c r="AZ13">
        <f>IF(OR(P13="",P13='DADOS_INVOC'!$EL$8,P13='DADOS_INVOC'!$EM$8,P13='DADOS_INVOC'!$EN$8,P13='DADOS_INVOC'!$EO$8,P13='DADOS_INVOC'!$EP$8,P13='DADOS_INVOC'!$QV$8,P13='DADOS_INVOC'!$QW$8,P13='DADOS_INVOC'!$QX$8,P13='DADOS_INVOC'!$QY$8),O13,"")</f>
        <v/>
      </c>
      <c r="BA13">
        <f>IF(AND(Q13=1,OR(P13="",P13='DADOS_INVOC'!$EL$8,P13='DADOS_INVOC'!$EM$8,P13='DADOS_INVOC'!$EN$8,P13='DADOS_INVOC'!$EO$8,P13='DADOS_INVOC'!$EP$8,P13='DADOS_INVOC'!$QV$8,P13='DADOS_INVOC'!$QW$8,P13='DADOS_INVOC'!$QX$8,P13='DADOS_INVOC'!$QY$8)),O13,"")</f>
        <v/>
      </c>
      <c r="BB13">
        <f>IF(OR(P13="",P13='DADOS_INVOC'!$EL$9,P13='DADOS_INVOC'!$EM$9,P13='DADOS_INVOC'!$EN$9,P13='DADOS_INVOC'!$EO$9,P13='DADOS_INVOC'!$EP$9,P13='DADOS_INVOC'!$QV$9,P13='DADOS_INVOC'!$QW$9,P13='DADOS_INVOC'!$QX$9,P13='DADOS_INVOC'!$QY$9),O13,"")</f>
        <v/>
      </c>
      <c r="BC13">
        <f>IF(AND(Q13=1,OR(P13="",P13='DADOS_INVOC'!$EL$9,P13='DADOS_INVOC'!$EM$9,P13='DADOS_INVOC'!$EN$9,P13='DADOS_INVOC'!$EO$9,P13='DADOS_INVOC'!$EP$9,P13='DADOS_INVOC'!$QV$9,P13='DADOS_INVOC'!$QW$9,P13='DADOS_INVOC'!$QX$9,P13='DADOS_INVOC'!$QY$9)),O13,"")</f>
        <v/>
      </c>
      <c r="BD13">
        <f>IF(OR(P13="",P13='DADOS_INVOC'!$EL$10,P13='DADOS_INVOC'!$EM$10,P13='DADOS_INVOC'!$EN$10,P13='DADOS_INVOC'!$EO$10,P13='DADOS_INVOC'!$EP$10,P13='DADOS_INVOC'!$QV$10,P13='DADOS_INVOC'!$QW$10,P13='DADOS_INVOC'!$QX$10,P13='DADOS_INVOC'!$QY$10),O13,"")</f>
        <v/>
      </c>
      <c r="BE13">
        <f>IF(AND(Q13=1,OR(P13="",P13='DADOS_INVOC'!$EL$10,P13='DADOS_INVOC'!$EM$10,P13='DADOS_INVOC'!$EN$10,P13='DADOS_INVOC'!$EO$10,P13='DADOS_INVOC'!$EP$10,P13='DADOS_INVOC'!$QV$10,P13='DADOS_INVOC'!$QW$10,P13='DADOS_INVOC'!$QX$10,P13='DADOS_INVOC'!$QY$10)),O13,"")</f>
        <v/>
      </c>
      <c r="BF13">
        <f>IF(OR(P13="",P13='DADOS_INVOC'!$EL$11,P13='DADOS_INVOC'!$EM$11,P13='DADOS_INVOC'!$EN$11,P13='DADOS_INVOC'!$EO$11,P13='DADOS_INVOC'!$EP$11,P13='DADOS_INVOC'!$QV$11,P13='DADOS_INVOC'!$QW$11,P13='DADOS_INVOC'!$QX$11,P13='DADOS_INVOC'!$QY$11),O13,"")</f>
        <v/>
      </c>
      <c r="BG13">
        <f>IF(AND(Q13=1,OR(P13="",P13='DADOS_INVOC'!$EL$11,P13='DADOS_INVOC'!$EM$11,P13='DADOS_INVOC'!$EN$11,P13='DADOS_INVOC'!$EO$11,P13='DADOS_INVOC'!$EP$11,P13='DADOS_INVOC'!$QV$11,P13='DADOS_INVOC'!$QW$11,P13='DADOS_INVOC'!$QX$11,P13='DADOS_INVOC'!$QY$11)),O13,"")</f>
        <v/>
      </c>
      <c r="BH13">
        <f>IF(OR(P13="",P13='DADOS_INVOC'!$EL$12,P13='DADOS_INVOC'!$EM$12,P13='DADOS_INVOC'!$EN$12,P13='DADOS_INVOC'!$EO$12,P13='DADOS_INVOC'!$EP$12,P13='DADOS_INVOC'!$QV$12,P13='DADOS_INVOC'!$QW$12,P13='DADOS_INVOC'!$QX$12,P13='DADOS_INVOC'!$QY$12),O13,"")</f>
        <v/>
      </c>
      <c r="BI13">
        <f>IF(AND(Q13=1,OR(P13="",P13='DADOS_INVOC'!$EL$12,P13='DADOS_INVOC'!$EM$12,P13='DADOS_INVOC'!$EN$12,P13='DADOS_INVOC'!$EO$12,P13='DADOS_INVOC'!$EP$12,P13='DADOS_INVOC'!$QV$12,P13='DADOS_INVOC'!$QW$12,P13='DADOS_INVOC'!$QX$12,P13='DADOS_INVOC'!$QY$12)),O13,"")</f>
        <v/>
      </c>
      <c r="BJ13">
        <f>IF(OR(P13="",P13='DADOS_INVOC'!$EL$13,P13='DADOS_INVOC'!$EM$13,P13='DADOS_INVOC'!$EN$13,P13='DADOS_INVOC'!$EO$13,P13='DADOS_INVOC'!$EP$13,P13='DADOS_INVOC'!$QV$13,P13='DADOS_INVOC'!$QW$13,P13='DADOS_INVOC'!$QX$13,P13='DADOS_INVOC'!$QY$13),O13,"")</f>
        <v/>
      </c>
      <c r="BK13">
        <f>IF(AND(Q13=1,OR(P13="",P13='DADOS_INVOC'!$EL$13,P13='DADOS_INVOC'!$EM$13,P13='DADOS_INVOC'!$EN$13,P13='DADOS_INVOC'!$EO$13,P13='DADOS_INVOC'!$EP$13,P13='DADOS_INVOC'!$QV$13,P13='DADOS_INVOC'!$QW$13,P13='DADOS_INVOC'!$QX$13,P13='DADOS_INVOC'!$QY$13)),O13,"")</f>
        <v/>
      </c>
      <c r="BM13">
        <f>IF('DADOS_CRIACAO'!$H$12="","",'DADOS_CRIACAO'!$H$12)</f>
        <v/>
      </c>
      <c r="BP13" t="inlineStr">
        <is>
          <t>Rajada</t>
        </is>
      </c>
      <c r="BR13">
        <f>IF(OR(ISBLANK('CONFIGURAÇÃO'!$J$1143),'CONFIGURAÇÃO'!$J$1143=""),"Melhoria",'CONFIGURAÇÃO'!$J$1143)</f>
        <v/>
      </c>
      <c r="BU13" t="inlineStr">
        <is>
          <t>Amedrontado</t>
        </is>
      </c>
    </row>
    <row r="14">
      <c r="A14" t="n">
        <v>1167</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IF(ISBLANK(INDEX('CONFIGURAÇÃO'!$B$1:$O$1731,$A14+8,$B14+4)),"",INDEX('CONFIGURAÇÃO'!$B$1:$O$1731,$A14+8,$B14+4))</f>
        <v/>
      </c>
      <c r="I14">
        <f>IF(ISBLANK(INDEX('CONFIGURAÇÃO'!$B$1:$O$1731,$A14+11,$B14+1)),"",INDEX('CONFIGURAÇÃO'!$B$1:$O$1731,$A14+11,$B14+1))</f>
        <v/>
      </c>
      <c r="J14">
        <f>IF(ISBLANK(INDEX('CONFIGURAÇÃO'!$B$1:$O$1731,$A14+17,$B14+1)),"",INDEX('CONFIGURAÇÃO'!$B$1:$O$1731,$A14+17,$B14+1))</f>
        <v/>
      </c>
      <c r="K14">
        <f>IF(ISBLANK(INDEX('CONFIGURAÇÃO'!$B$1:$O$1731,$A14+2,$B14+5)),"",INDEX('CONFIGURAÇÃO'!$B$1:$O$1731,$A14+2,$B14+5))</f>
        <v/>
      </c>
      <c r="L14">
        <f>IF(OR(E14="",E14="Nenhuma"),0,IFERROR(MATCH(SUBSTITUTE(SUBSTITUTE(SUBSTITUTE(E14,"~","~~"),"*","~*"),"?","~?"),'DADOS_MELHORIAS'!$O$2:$O$83,0),-1))</f>
        <v/>
      </c>
      <c r="M14">
        <f>IF(D14="",IF(BR14&lt;&gt;"Melhoria","Preencha NOME",IF(D14="",IF(OR(I14&lt;&gt;"",J14&lt;&gt;"",F14&lt;&gt;"",G14&lt;&gt;"",H14&lt;&gt;"",K14=TRUE,AND(E14&lt;&gt;"",E14&lt;&gt;"Nenhuma")),"Preencha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erro","")))),TEXTJOIN(" · ",TRUE,IF(D14="",IF(OR(I14&lt;&gt;"",J14&lt;&gt;"",F14&lt;&gt;"",G14&lt;&gt;"",H14&lt;&gt;"",K14=TRUE,AND(E14&lt;&gt;"",E14&lt;&gt;"Nenhuma")),"Preencha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erro",""))),IF(AND(BR14&lt;&gt;"Melhoria",BR14&lt;&gt;"Condição"),"Modalidade inválida",""),IF(AND(BR14="Condição",E14&lt;&gt;"",E14&lt;&gt;"Nenhuma",COUNTIF('DADOS_MELHORIAS'!$BU$2:$BU$15,SUBSTITUTE(SUBSTITUTE(SUBSTITUTE(E14,"~","~~"),"*","~*"),"?","~?"))&lt;&gt;1),"Base de Condição inválida",""),IF(AND(BR14="Condição",H14&lt;&gt;"",H14&lt;&gt;"Sim"),"Condição exige TR","")))</f>
        <v/>
      </c>
      <c r="O14">
        <f>IF(ISBLANK(DADOS_AM!$BC$14),"",DADOS_AM!$BC$14)</f>
        <v/>
      </c>
      <c r="P14">
        <f>IF(ISBLANK(DADOS_AM!$BD$14),"",DADOS_AM!$BD$14)</f>
        <v/>
      </c>
      <c r="Q14">
        <f>IF(ISBLANK(DADOS_AM!$BE$14),"",DADOS_AM!$BE$14)</f>
        <v/>
      </c>
      <c r="R14">
        <f>IF(ISBLANK(DADOS_AM!$BF$14),"",DADOS_AM!$BF$14)</f>
        <v/>
      </c>
      <c r="S14">
        <f>IF(ISBLANK(DADOS_AM!$BG$14),"",DADOS_AM!$BG$14)</f>
        <v/>
      </c>
      <c r="T14">
        <f>IF(ISBLANK(DADOS_AM!$BH$14),"",DADOS_AM!$BH$14)</f>
        <v/>
      </c>
      <c r="U14">
        <f>IF(ISBLANK(DADOS_AM!$BI$14),"",DADOS_AM!$BI$14)</f>
        <v/>
      </c>
      <c r="V14">
        <f>IF(ISBLANK(DADOS_AM!$BJ$14),"",DADOS_AM!$BJ$14)</f>
        <v/>
      </c>
      <c r="W14">
        <f>IF(ISBLANK(DADOS_AM!$BK$14),"",DADOS_AM!$BK$14)</f>
        <v/>
      </c>
      <c r="X14" t="inlineStr">
        <is>
          <t>Salto</t>
        </is>
      </c>
      <c r="Y14" t="n">
        <v>0</v>
      </c>
      <c r="AG14">
        <f>O14</f>
        <v/>
      </c>
      <c r="AH14">
        <f>P14</f>
        <v/>
      </c>
      <c r="AI14">
        <f>Q14</f>
        <v/>
      </c>
      <c r="AJ14">
        <f>T14</f>
        <v/>
      </c>
      <c r="AK14">
        <f>Y14</f>
        <v/>
      </c>
      <c r="AL14">
        <f>W14</f>
        <v/>
      </c>
      <c r="AN14">
        <f>IF(OR(P14="",P14='DADOS_INVOC'!$EL$2,P14='DADOS_INVOC'!$EM$2,P14='DADOS_INVOC'!$EN$2,P14='DADOS_INVOC'!$EO$2,P14='DADOS_INVOC'!$EP$2,P14='DADOS_INVOC'!$QV$2,P14='DADOS_INVOC'!$QW$2,P14='DADOS_INVOC'!$QX$2,P14='DADOS_INVOC'!$QY$2),O14,"")</f>
        <v/>
      </c>
      <c r="AO14">
        <f>IF(AND(Q14=1,OR(P14="",P14='DADOS_INVOC'!$EL$2,P14='DADOS_INVOC'!$EM$2,P14='DADOS_INVOC'!$EN$2,P14='DADOS_INVOC'!$EO$2,P14='DADOS_INVOC'!$EP$2,P14='DADOS_INVOC'!$QV$2,P14='DADOS_INVOC'!$QW$2,P14='DADOS_INVOC'!$QX$2,P14='DADOS_INVOC'!$QY$2)),O14,"")</f>
        <v/>
      </c>
      <c r="AP14">
        <f>IF(OR(P14="",P14='DADOS_INVOC'!$EL$3,P14='DADOS_INVOC'!$EM$3,P14='DADOS_INVOC'!$EN$3,P14='DADOS_INVOC'!$EO$3,P14='DADOS_INVOC'!$EP$3,P14='DADOS_INVOC'!$QV$3,P14='DADOS_INVOC'!$QW$3,P14='DADOS_INVOC'!$QX$3,P14='DADOS_INVOC'!$QY$3),O14,"")</f>
        <v/>
      </c>
      <c r="AQ14">
        <f>IF(AND(Q14=1,OR(P14="",P14='DADOS_INVOC'!$EL$3,P14='DADOS_INVOC'!$EM$3,P14='DADOS_INVOC'!$EN$3,P14='DADOS_INVOC'!$EO$3,P14='DADOS_INVOC'!$EP$3,P14='DADOS_INVOC'!$QV$3,P14='DADOS_INVOC'!$QW$3,P14='DADOS_INVOC'!$QX$3,P14='DADOS_INVOC'!$QY$3)),O14,"")</f>
        <v/>
      </c>
      <c r="AR14">
        <f>IF(OR(P14="",P14='DADOS_INVOC'!$EL$4,P14='DADOS_INVOC'!$EM$4,P14='DADOS_INVOC'!$EN$4,P14='DADOS_INVOC'!$EO$4,P14='DADOS_INVOC'!$EP$4,P14='DADOS_INVOC'!$QV$4,P14='DADOS_INVOC'!$QW$4,P14='DADOS_INVOC'!$QX$4,P14='DADOS_INVOC'!$QY$4),O14,"")</f>
        <v/>
      </c>
      <c r="AS14">
        <f>IF(AND(Q14=1,OR(P14="",P14='DADOS_INVOC'!$EL$4,P14='DADOS_INVOC'!$EM$4,P14='DADOS_INVOC'!$EN$4,P14='DADOS_INVOC'!$EO$4,P14='DADOS_INVOC'!$EP$4,P14='DADOS_INVOC'!$QV$4,P14='DADOS_INVOC'!$QW$4,P14='DADOS_INVOC'!$QX$4,P14='DADOS_INVOC'!$QY$4)),O14,"")</f>
        <v/>
      </c>
      <c r="AT14">
        <f>IF(OR(P14="",P14='DADOS_INVOC'!$EL$5,P14='DADOS_INVOC'!$EM$5,P14='DADOS_INVOC'!$EN$5,P14='DADOS_INVOC'!$EO$5,P14='DADOS_INVOC'!$EP$5,P14='DADOS_INVOC'!$QV$5,P14='DADOS_INVOC'!$QW$5,P14='DADOS_INVOC'!$QX$5,P14='DADOS_INVOC'!$QY$5),O14,"")</f>
        <v/>
      </c>
      <c r="AU14">
        <f>IF(AND(Q14=1,OR(P14="",P14='DADOS_INVOC'!$EL$5,P14='DADOS_INVOC'!$EM$5,P14='DADOS_INVOC'!$EN$5,P14='DADOS_INVOC'!$EO$5,P14='DADOS_INVOC'!$EP$5,P14='DADOS_INVOC'!$QV$5,P14='DADOS_INVOC'!$QW$5,P14='DADOS_INVOC'!$QX$5,P14='DADOS_INVOC'!$QY$5)),O14,"")</f>
        <v/>
      </c>
      <c r="AV14">
        <f>IF(OR(P14="",P14='DADOS_INVOC'!$EL$6,P14='DADOS_INVOC'!$EM$6,P14='DADOS_INVOC'!$EN$6,P14='DADOS_INVOC'!$EO$6,P14='DADOS_INVOC'!$EP$6,P14='DADOS_INVOC'!$QV$6,P14='DADOS_INVOC'!$QW$6,P14='DADOS_INVOC'!$QX$6,P14='DADOS_INVOC'!$QY$6),O14,"")</f>
        <v/>
      </c>
      <c r="AW14">
        <f>IF(AND(Q14=1,OR(P14="",P14='DADOS_INVOC'!$EL$6,P14='DADOS_INVOC'!$EM$6,P14='DADOS_INVOC'!$EN$6,P14='DADOS_INVOC'!$EO$6,P14='DADOS_INVOC'!$EP$6,P14='DADOS_INVOC'!$QV$6,P14='DADOS_INVOC'!$QW$6,P14='DADOS_INVOC'!$QX$6,P14='DADOS_INVOC'!$QY$6)),O14,"")</f>
        <v/>
      </c>
      <c r="AX14">
        <f>IF(OR(P14="",P14='DADOS_INVOC'!$EL$7,P14='DADOS_INVOC'!$EM$7,P14='DADOS_INVOC'!$EN$7,P14='DADOS_INVOC'!$EO$7,P14='DADOS_INVOC'!$EP$7,P14='DADOS_INVOC'!$QV$7,P14='DADOS_INVOC'!$QW$7,P14='DADOS_INVOC'!$QX$7,P14='DADOS_INVOC'!$QY$7),O14,"")</f>
        <v/>
      </c>
      <c r="AY14">
        <f>IF(AND(Q14=1,OR(P14="",P14='DADOS_INVOC'!$EL$7,P14='DADOS_INVOC'!$EM$7,P14='DADOS_INVOC'!$EN$7,P14='DADOS_INVOC'!$EO$7,P14='DADOS_INVOC'!$EP$7,P14='DADOS_INVOC'!$QV$7,P14='DADOS_INVOC'!$QW$7,P14='DADOS_INVOC'!$QX$7,P14='DADOS_INVOC'!$QY$7)),O14,"")</f>
        <v/>
      </c>
      <c r="AZ14">
        <f>IF(OR(P14="",P14='DADOS_INVOC'!$EL$8,P14='DADOS_INVOC'!$EM$8,P14='DADOS_INVOC'!$EN$8,P14='DADOS_INVOC'!$EO$8,P14='DADOS_INVOC'!$EP$8,P14='DADOS_INVOC'!$QV$8,P14='DADOS_INVOC'!$QW$8,P14='DADOS_INVOC'!$QX$8,P14='DADOS_INVOC'!$QY$8),O14,"")</f>
        <v/>
      </c>
      <c r="BA14">
        <f>IF(AND(Q14=1,OR(P14="",P14='DADOS_INVOC'!$EL$8,P14='DADOS_INVOC'!$EM$8,P14='DADOS_INVOC'!$EN$8,P14='DADOS_INVOC'!$EO$8,P14='DADOS_INVOC'!$EP$8,P14='DADOS_INVOC'!$QV$8,P14='DADOS_INVOC'!$QW$8,P14='DADOS_INVOC'!$QX$8,P14='DADOS_INVOC'!$QY$8)),O14,"")</f>
        <v/>
      </c>
      <c r="BB14">
        <f>IF(OR(P14="",P14='DADOS_INVOC'!$EL$9,P14='DADOS_INVOC'!$EM$9,P14='DADOS_INVOC'!$EN$9,P14='DADOS_INVOC'!$EO$9,P14='DADOS_INVOC'!$EP$9,P14='DADOS_INVOC'!$QV$9,P14='DADOS_INVOC'!$QW$9,P14='DADOS_INVOC'!$QX$9,P14='DADOS_INVOC'!$QY$9),O14,"")</f>
        <v/>
      </c>
      <c r="BC14">
        <f>IF(AND(Q14=1,OR(P14="",P14='DADOS_INVOC'!$EL$9,P14='DADOS_INVOC'!$EM$9,P14='DADOS_INVOC'!$EN$9,P14='DADOS_INVOC'!$EO$9,P14='DADOS_INVOC'!$EP$9,P14='DADOS_INVOC'!$QV$9,P14='DADOS_INVOC'!$QW$9,P14='DADOS_INVOC'!$QX$9,P14='DADOS_INVOC'!$QY$9)),O14,"")</f>
        <v/>
      </c>
      <c r="BD14">
        <f>IF(OR(P14="",P14='DADOS_INVOC'!$EL$10,P14='DADOS_INVOC'!$EM$10,P14='DADOS_INVOC'!$EN$10,P14='DADOS_INVOC'!$EO$10,P14='DADOS_INVOC'!$EP$10,P14='DADOS_INVOC'!$QV$10,P14='DADOS_INVOC'!$QW$10,P14='DADOS_INVOC'!$QX$10,P14='DADOS_INVOC'!$QY$10),O14,"")</f>
        <v/>
      </c>
      <c r="BE14">
        <f>IF(AND(Q14=1,OR(P14="",P14='DADOS_INVOC'!$EL$10,P14='DADOS_INVOC'!$EM$10,P14='DADOS_INVOC'!$EN$10,P14='DADOS_INVOC'!$EO$10,P14='DADOS_INVOC'!$EP$10,P14='DADOS_INVOC'!$QV$10,P14='DADOS_INVOC'!$QW$10,P14='DADOS_INVOC'!$QX$10,P14='DADOS_INVOC'!$QY$10)),O14,"")</f>
        <v/>
      </c>
      <c r="BF14">
        <f>IF(OR(P14="",P14='DADOS_INVOC'!$EL$11,P14='DADOS_INVOC'!$EM$11,P14='DADOS_INVOC'!$EN$11,P14='DADOS_INVOC'!$EO$11,P14='DADOS_INVOC'!$EP$11,P14='DADOS_INVOC'!$QV$11,P14='DADOS_INVOC'!$QW$11,P14='DADOS_INVOC'!$QX$11,P14='DADOS_INVOC'!$QY$11),O14,"")</f>
        <v/>
      </c>
      <c r="BG14">
        <f>IF(AND(Q14=1,OR(P14="",P14='DADOS_INVOC'!$EL$11,P14='DADOS_INVOC'!$EM$11,P14='DADOS_INVOC'!$EN$11,P14='DADOS_INVOC'!$EO$11,P14='DADOS_INVOC'!$EP$11,P14='DADOS_INVOC'!$QV$11,P14='DADOS_INVOC'!$QW$11,P14='DADOS_INVOC'!$QX$11,P14='DADOS_INVOC'!$QY$11)),O14,"")</f>
        <v/>
      </c>
      <c r="BH14">
        <f>IF(OR(P14="",P14='DADOS_INVOC'!$EL$12,P14='DADOS_INVOC'!$EM$12,P14='DADOS_INVOC'!$EN$12,P14='DADOS_INVOC'!$EO$12,P14='DADOS_INVOC'!$EP$12,P14='DADOS_INVOC'!$QV$12,P14='DADOS_INVOC'!$QW$12,P14='DADOS_INVOC'!$QX$12,P14='DADOS_INVOC'!$QY$12),O14,"")</f>
        <v/>
      </c>
      <c r="BI14">
        <f>IF(AND(Q14=1,OR(P14="",P14='DADOS_INVOC'!$EL$12,P14='DADOS_INVOC'!$EM$12,P14='DADOS_INVOC'!$EN$12,P14='DADOS_INVOC'!$EO$12,P14='DADOS_INVOC'!$EP$12,P14='DADOS_INVOC'!$QV$12,P14='DADOS_INVOC'!$QW$12,P14='DADOS_INVOC'!$QX$12,P14='DADOS_INVOC'!$QY$12)),O14,"")</f>
        <v/>
      </c>
      <c r="BJ14">
        <f>IF(OR(P14="",P14='DADOS_INVOC'!$EL$13,P14='DADOS_INVOC'!$EM$13,P14='DADOS_INVOC'!$EN$13,P14='DADOS_INVOC'!$EO$13,P14='DADOS_INVOC'!$EP$13,P14='DADOS_INVOC'!$QV$13,P14='DADOS_INVOC'!$QW$13,P14='DADOS_INVOC'!$QX$13,P14='DADOS_INVOC'!$QY$13),O14,"")</f>
        <v/>
      </c>
      <c r="BK14">
        <f>IF(AND(Q14=1,OR(P14="",P14='DADOS_INVOC'!$EL$13,P14='DADOS_INVOC'!$EM$13,P14='DADOS_INVOC'!$EN$13,P14='DADOS_INVOC'!$EO$13,P14='DADOS_INVOC'!$EP$13,P14='DADOS_INVOC'!$QV$13,P14='DADOS_INVOC'!$QW$13,P14='DADOS_INVOC'!$QX$13,P14='DADOS_INVOC'!$QY$13)),O14,"")</f>
        <v/>
      </c>
      <c r="BM14">
        <f>IF('DADOS_CRIACAO'!$H$13="","",'DADOS_CRIACAO'!$H$13)</f>
        <v/>
      </c>
      <c r="BP14" t="inlineStr">
        <is>
          <t>Fica</t>
        </is>
      </c>
      <c r="BR14">
        <f>IF(OR(ISBLANK('CONFIGURAÇÃO'!$B$1169),'CONFIGURAÇÃO'!$B$1169=""),"Melhoria",'CONFIGURAÇÃO'!$B$1169)</f>
        <v/>
      </c>
      <c r="BU14" t="inlineStr">
        <is>
          <t>Envenenado</t>
        </is>
      </c>
    </row>
    <row r="15">
      <c r="A15" t="n">
        <v>1167</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IF(ISBLANK(INDEX('CONFIGURAÇÃO'!$B$1:$O$1731,$A15+8,$B15+4)),"",INDEX('CONFIGURAÇÃO'!$B$1:$O$1731,$A15+8,$B15+4))</f>
        <v/>
      </c>
      <c r="I15">
        <f>IF(ISBLANK(INDEX('CONFIGURAÇÃO'!$B$1:$O$1731,$A15+11,$B15+1)),"",INDEX('CONFIGURAÇÃO'!$B$1:$O$1731,$A15+11,$B15+1))</f>
        <v/>
      </c>
      <c r="J15">
        <f>IF(ISBLANK(INDEX('CONFIGURAÇÃO'!$B$1:$O$1731,$A15+17,$B15+1)),"",INDEX('CONFIGURAÇÃO'!$B$1:$O$1731,$A15+17,$B15+1))</f>
        <v/>
      </c>
      <c r="K15">
        <f>IF(ISBLANK(INDEX('CONFIGURAÇÃO'!$B$1:$O$1731,$A15+2,$B15+5)),"",INDEX('CONFIGURAÇÃO'!$B$1:$O$1731,$A15+2,$B15+5))</f>
        <v/>
      </c>
      <c r="L15">
        <f>IF(OR(E15="",E15="Nenhuma"),0,IFERROR(MATCH(SUBSTITUTE(SUBSTITUTE(SUBSTITUTE(E15,"~","~~"),"*","~*"),"?","~?"),'DADOS_MELHORIAS'!$O$2:$O$83,0),-1))</f>
        <v/>
      </c>
      <c r="M15">
        <f>IF(D15="",IF(BR15&lt;&gt;"Melhoria","Preencha NOME",IF(D15="",IF(OR(I15&lt;&gt;"",J15&lt;&gt;"",F15&lt;&gt;"",G15&lt;&gt;"",H15&lt;&gt;"",K15=TRUE,AND(E15&lt;&gt;"",E15&lt;&gt;"Nenhuma")),"Preencha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erro","")))),TEXTJOIN(" · ",TRUE,IF(D15="",IF(OR(I15&lt;&gt;"",J15&lt;&gt;"",F15&lt;&gt;"",G15&lt;&gt;"",H15&lt;&gt;"",K15=TRUE,AND(E15&lt;&gt;"",E15&lt;&gt;"Nenhuma")),"Preencha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erro",""))),IF(AND(BR15&lt;&gt;"Melhoria",BR15&lt;&gt;"Condição"),"Modalidade inválida",""),IF(AND(BR15="Condição",E15&lt;&gt;"",E15&lt;&gt;"Nenhuma",COUNTIF('DADOS_MELHORIAS'!$BU$2:$BU$15,SUBSTITUTE(SUBSTITUTE(SUBSTITUTE(E15,"~","~~"),"*","~*"),"?","~?"))&lt;&gt;1),"Base de Condição inválida",""),IF(AND(BR15="Condição",H15&lt;&gt;"",H15&lt;&gt;"Sim"),"Condição exige TR","")))</f>
        <v/>
      </c>
      <c r="O15">
        <f>IF(ISBLANK(DADOS_AM!$BC$15),"",DADOS_AM!$BC$15)</f>
        <v/>
      </c>
      <c r="P15">
        <f>IF(ISBLANK(DADOS_AM!$BD$15),"",DADOS_AM!$BD$15)</f>
        <v/>
      </c>
      <c r="Q15">
        <f>IF(ISBLANK(DADOS_AM!$BE$15),"",DADOS_AM!$BE$15)</f>
        <v/>
      </c>
      <c r="R15">
        <f>IF(ISBLANK(DADOS_AM!$BF$15),"",DADOS_AM!$BF$15)</f>
        <v/>
      </c>
      <c r="S15">
        <f>IF(ISBLANK(DADOS_AM!$BG$15),"",DADOS_AM!$BG$15)</f>
        <v/>
      </c>
      <c r="T15">
        <f>IF(ISBLANK(DADOS_AM!$BH$15),"",DADOS_AM!$BH$15)</f>
        <v/>
      </c>
      <c r="U15">
        <f>IF(ISBLANK(DADOS_AM!$BI$15),"",DADOS_AM!$BI$15)</f>
        <v/>
      </c>
      <c r="V15">
        <f>IF(ISBLANK(DADOS_AM!$BJ$15),"",DADOS_AM!$BJ$15)</f>
        <v/>
      </c>
      <c r="W15">
        <f>IF(ISBLANK(DADOS_AM!$BK$15),"",DADOS_AM!$BK$15)</f>
        <v/>
      </c>
      <c r="X15" t="inlineStr">
        <is>
          <t>Contorno</t>
        </is>
      </c>
      <c r="Y15" t="n">
        <v>0</v>
      </c>
      <c r="AG15">
        <f>O15</f>
        <v/>
      </c>
      <c r="AH15">
        <f>P15</f>
        <v/>
      </c>
      <c r="AI15">
        <f>Q15</f>
        <v/>
      </c>
      <c r="AJ15">
        <f>T15</f>
        <v/>
      </c>
      <c r="AK15">
        <f>Y15</f>
        <v/>
      </c>
      <c r="AL15">
        <f>W15</f>
        <v/>
      </c>
      <c r="AN15">
        <f>IF(OR(P15="",P15='DADOS_INVOC'!$EL$2,P15='DADOS_INVOC'!$EM$2,P15='DADOS_INVOC'!$EN$2,P15='DADOS_INVOC'!$EO$2,P15='DADOS_INVOC'!$EP$2,P15='DADOS_INVOC'!$QV$2,P15='DADOS_INVOC'!$QW$2,P15='DADOS_INVOC'!$QX$2,P15='DADOS_INVOC'!$QY$2),O15,"")</f>
        <v/>
      </c>
      <c r="AO15">
        <f>IF(AND(Q15=1,OR(P15="",P15='DADOS_INVOC'!$EL$2,P15='DADOS_INVOC'!$EM$2,P15='DADOS_INVOC'!$EN$2,P15='DADOS_INVOC'!$EO$2,P15='DADOS_INVOC'!$EP$2,P15='DADOS_INVOC'!$QV$2,P15='DADOS_INVOC'!$QW$2,P15='DADOS_INVOC'!$QX$2,P15='DADOS_INVOC'!$QY$2)),O15,"")</f>
        <v/>
      </c>
      <c r="AP15">
        <f>IF(OR(P15="",P15='DADOS_INVOC'!$EL$3,P15='DADOS_INVOC'!$EM$3,P15='DADOS_INVOC'!$EN$3,P15='DADOS_INVOC'!$EO$3,P15='DADOS_INVOC'!$EP$3,P15='DADOS_INVOC'!$QV$3,P15='DADOS_INVOC'!$QW$3,P15='DADOS_INVOC'!$QX$3,P15='DADOS_INVOC'!$QY$3),O15,"")</f>
        <v/>
      </c>
      <c r="AQ15">
        <f>IF(AND(Q15=1,OR(P15="",P15='DADOS_INVOC'!$EL$3,P15='DADOS_INVOC'!$EM$3,P15='DADOS_INVOC'!$EN$3,P15='DADOS_INVOC'!$EO$3,P15='DADOS_INVOC'!$EP$3,P15='DADOS_INVOC'!$QV$3,P15='DADOS_INVOC'!$QW$3,P15='DADOS_INVOC'!$QX$3,P15='DADOS_INVOC'!$QY$3)),O15,"")</f>
        <v/>
      </c>
      <c r="AR15">
        <f>IF(OR(P15="",P15='DADOS_INVOC'!$EL$4,P15='DADOS_INVOC'!$EM$4,P15='DADOS_INVOC'!$EN$4,P15='DADOS_INVOC'!$EO$4,P15='DADOS_INVOC'!$EP$4,P15='DADOS_INVOC'!$QV$4,P15='DADOS_INVOC'!$QW$4,P15='DADOS_INVOC'!$QX$4,P15='DADOS_INVOC'!$QY$4),O15,"")</f>
        <v/>
      </c>
      <c r="AS15">
        <f>IF(AND(Q15=1,OR(P15="",P15='DADOS_INVOC'!$EL$4,P15='DADOS_INVOC'!$EM$4,P15='DADOS_INVOC'!$EN$4,P15='DADOS_INVOC'!$EO$4,P15='DADOS_INVOC'!$EP$4,P15='DADOS_INVOC'!$QV$4,P15='DADOS_INVOC'!$QW$4,P15='DADOS_INVOC'!$QX$4,P15='DADOS_INVOC'!$QY$4)),O15,"")</f>
        <v/>
      </c>
      <c r="AT15">
        <f>IF(OR(P15="",P15='DADOS_INVOC'!$EL$5,P15='DADOS_INVOC'!$EM$5,P15='DADOS_INVOC'!$EN$5,P15='DADOS_INVOC'!$EO$5,P15='DADOS_INVOC'!$EP$5,P15='DADOS_INVOC'!$QV$5,P15='DADOS_INVOC'!$QW$5,P15='DADOS_INVOC'!$QX$5,P15='DADOS_INVOC'!$QY$5),O15,"")</f>
        <v/>
      </c>
      <c r="AU15">
        <f>IF(AND(Q15=1,OR(P15="",P15='DADOS_INVOC'!$EL$5,P15='DADOS_INVOC'!$EM$5,P15='DADOS_INVOC'!$EN$5,P15='DADOS_INVOC'!$EO$5,P15='DADOS_INVOC'!$EP$5,P15='DADOS_INVOC'!$QV$5,P15='DADOS_INVOC'!$QW$5,P15='DADOS_INVOC'!$QX$5,P15='DADOS_INVOC'!$QY$5)),O15,"")</f>
        <v/>
      </c>
      <c r="AV15">
        <f>IF(OR(P15="",P15='DADOS_INVOC'!$EL$6,P15='DADOS_INVOC'!$EM$6,P15='DADOS_INVOC'!$EN$6,P15='DADOS_INVOC'!$EO$6,P15='DADOS_INVOC'!$EP$6,P15='DADOS_INVOC'!$QV$6,P15='DADOS_INVOC'!$QW$6,P15='DADOS_INVOC'!$QX$6,P15='DADOS_INVOC'!$QY$6),O15,"")</f>
        <v/>
      </c>
      <c r="AW15">
        <f>IF(AND(Q15=1,OR(P15="",P15='DADOS_INVOC'!$EL$6,P15='DADOS_INVOC'!$EM$6,P15='DADOS_INVOC'!$EN$6,P15='DADOS_INVOC'!$EO$6,P15='DADOS_INVOC'!$EP$6,P15='DADOS_INVOC'!$QV$6,P15='DADOS_INVOC'!$QW$6,P15='DADOS_INVOC'!$QX$6,P15='DADOS_INVOC'!$QY$6)),O15,"")</f>
        <v/>
      </c>
      <c r="AX15">
        <f>IF(OR(P15="",P15='DADOS_INVOC'!$EL$7,P15='DADOS_INVOC'!$EM$7,P15='DADOS_INVOC'!$EN$7,P15='DADOS_INVOC'!$EO$7,P15='DADOS_INVOC'!$EP$7,P15='DADOS_INVOC'!$QV$7,P15='DADOS_INVOC'!$QW$7,P15='DADOS_INVOC'!$QX$7,P15='DADOS_INVOC'!$QY$7),O15,"")</f>
        <v/>
      </c>
      <c r="AY15">
        <f>IF(AND(Q15=1,OR(P15="",P15='DADOS_INVOC'!$EL$7,P15='DADOS_INVOC'!$EM$7,P15='DADOS_INVOC'!$EN$7,P15='DADOS_INVOC'!$EO$7,P15='DADOS_INVOC'!$EP$7,P15='DADOS_INVOC'!$QV$7,P15='DADOS_INVOC'!$QW$7,P15='DADOS_INVOC'!$QX$7,P15='DADOS_INVOC'!$QY$7)),O15,"")</f>
        <v/>
      </c>
      <c r="AZ15">
        <f>IF(OR(P15="",P15='DADOS_INVOC'!$EL$8,P15='DADOS_INVOC'!$EM$8,P15='DADOS_INVOC'!$EN$8,P15='DADOS_INVOC'!$EO$8,P15='DADOS_INVOC'!$EP$8,P15='DADOS_INVOC'!$QV$8,P15='DADOS_INVOC'!$QW$8,P15='DADOS_INVOC'!$QX$8,P15='DADOS_INVOC'!$QY$8),O15,"")</f>
        <v/>
      </c>
      <c r="BA15">
        <f>IF(AND(Q15=1,OR(P15="",P15='DADOS_INVOC'!$EL$8,P15='DADOS_INVOC'!$EM$8,P15='DADOS_INVOC'!$EN$8,P15='DADOS_INVOC'!$EO$8,P15='DADOS_INVOC'!$EP$8,P15='DADOS_INVOC'!$QV$8,P15='DADOS_INVOC'!$QW$8,P15='DADOS_INVOC'!$QX$8,P15='DADOS_INVOC'!$QY$8)),O15,"")</f>
        <v/>
      </c>
      <c r="BB15">
        <f>IF(OR(P15="",P15='DADOS_INVOC'!$EL$9,P15='DADOS_INVOC'!$EM$9,P15='DADOS_INVOC'!$EN$9,P15='DADOS_INVOC'!$EO$9,P15='DADOS_INVOC'!$EP$9,P15='DADOS_INVOC'!$QV$9,P15='DADOS_INVOC'!$QW$9,P15='DADOS_INVOC'!$QX$9,P15='DADOS_INVOC'!$QY$9),O15,"")</f>
        <v/>
      </c>
      <c r="BC15">
        <f>IF(AND(Q15=1,OR(P15="",P15='DADOS_INVOC'!$EL$9,P15='DADOS_INVOC'!$EM$9,P15='DADOS_INVOC'!$EN$9,P15='DADOS_INVOC'!$EO$9,P15='DADOS_INVOC'!$EP$9,P15='DADOS_INVOC'!$QV$9,P15='DADOS_INVOC'!$QW$9,P15='DADOS_INVOC'!$QX$9,P15='DADOS_INVOC'!$QY$9)),O15,"")</f>
        <v/>
      </c>
      <c r="BD15">
        <f>IF(OR(P15="",P15='DADOS_INVOC'!$EL$10,P15='DADOS_INVOC'!$EM$10,P15='DADOS_INVOC'!$EN$10,P15='DADOS_INVOC'!$EO$10,P15='DADOS_INVOC'!$EP$10,P15='DADOS_INVOC'!$QV$10,P15='DADOS_INVOC'!$QW$10,P15='DADOS_INVOC'!$QX$10,P15='DADOS_INVOC'!$QY$10),O15,"")</f>
        <v/>
      </c>
      <c r="BE15">
        <f>IF(AND(Q15=1,OR(P15="",P15='DADOS_INVOC'!$EL$10,P15='DADOS_INVOC'!$EM$10,P15='DADOS_INVOC'!$EN$10,P15='DADOS_INVOC'!$EO$10,P15='DADOS_INVOC'!$EP$10,P15='DADOS_INVOC'!$QV$10,P15='DADOS_INVOC'!$QW$10,P15='DADOS_INVOC'!$QX$10,P15='DADOS_INVOC'!$QY$10)),O15,"")</f>
        <v/>
      </c>
      <c r="BF15">
        <f>IF(OR(P15="",P15='DADOS_INVOC'!$EL$11,P15='DADOS_INVOC'!$EM$11,P15='DADOS_INVOC'!$EN$11,P15='DADOS_INVOC'!$EO$11,P15='DADOS_INVOC'!$EP$11,P15='DADOS_INVOC'!$QV$11,P15='DADOS_INVOC'!$QW$11,P15='DADOS_INVOC'!$QX$11,P15='DADOS_INVOC'!$QY$11),O15,"")</f>
        <v/>
      </c>
      <c r="BG15">
        <f>IF(AND(Q15=1,OR(P15="",P15='DADOS_INVOC'!$EL$11,P15='DADOS_INVOC'!$EM$11,P15='DADOS_INVOC'!$EN$11,P15='DADOS_INVOC'!$EO$11,P15='DADOS_INVOC'!$EP$11,P15='DADOS_INVOC'!$QV$11,P15='DADOS_INVOC'!$QW$11,P15='DADOS_INVOC'!$QX$11,P15='DADOS_INVOC'!$QY$11)),O15,"")</f>
        <v/>
      </c>
      <c r="BH15">
        <f>IF(OR(P15="",P15='DADOS_INVOC'!$EL$12,P15='DADOS_INVOC'!$EM$12,P15='DADOS_INVOC'!$EN$12,P15='DADOS_INVOC'!$EO$12,P15='DADOS_INVOC'!$EP$12,P15='DADOS_INVOC'!$QV$12,P15='DADOS_INVOC'!$QW$12,P15='DADOS_INVOC'!$QX$12,P15='DADOS_INVOC'!$QY$12),O15,"")</f>
        <v/>
      </c>
      <c r="BI15">
        <f>IF(AND(Q15=1,OR(P15="",P15='DADOS_INVOC'!$EL$12,P15='DADOS_INVOC'!$EM$12,P15='DADOS_INVOC'!$EN$12,P15='DADOS_INVOC'!$EO$12,P15='DADOS_INVOC'!$EP$12,P15='DADOS_INVOC'!$QV$12,P15='DADOS_INVOC'!$QW$12,P15='DADOS_INVOC'!$QX$12,P15='DADOS_INVOC'!$QY$12)),O15,"")</f>
        <v/>
      </c>
      <c r="BJ15">
        <f>IF(OR(P15="",P15='DADOS_INVOC'!$EL$13,P15='DADOS_INVOC'!$EM$13,P15='DADOS_INVOC'!$EN$13,P15='DADOS_INVOC'!$EO$13,P15='DADOS_INVOC'!$EP$13,P15='DADOS_INVOC'!$QV$13,P15='DADOS_INVOC'!$QW$13,P15='DADOS_INVOC'!$QX$13,P15='DADOS_INVOC'!$QY$13),O15,"")</f>
        <v/>
      </c>
      <c r="BK15">
        <f>IF(AND(Q15=1,OR(P15="",P15='DADOS_INVOC'!$EL$13,P15='DADOS_INVOC'!$EM$13,P15='DADOS_INVOC'!$EN$13,P15='DADOS_INVOC'!$EO$13,P15='DADOS_INVOC'!$EP$13,P15='DADOS_INVOC'!$QV$13,P15='DADOS_INVOC'!$QW$13,P15='DADOS_INVOC'!$QX$13,P15='DADOS_INVOC'!$QY$13)),O15,"")</f>
        <v/>
      </c>
      <c r="BM15">
        <f>IF('DADOS_CRIACAO'!$H$14="","",'DADOS_CRIACAO'!$H$14)</f>
        <v/>
      </c>
      <c r="BP15" t="inlineStr">
        <is>
          <t>Salto</t>
        </is>
      </c>
      <c r="BR15">
        <f>IF(OR(ISBLANK('CONFIGURAÇÃO'!$J$1169),'CONFIGURAÇÃO'!$J$1169=""),"Melhoria",'CONFIGURAÇÃO'!$J$1169)</f>
        <v/>
      </c>
      <c r="BU15" t="inlineStr">
        <is>
          <t>Atordoado</t>
        </is>
      </c>
    </row>
    <row r="16">
      <c r="A16" t="n">
        <v>1193</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IF(ISBLANK(INDEX('CONFIGURAÇÃO'!$B$1:$O$1731,$A16+8,$B16+4)),"",INDEX('CONFIGURAÇÃO'!$B$1:$O$1731,$A16+8,$B16+4))</f>
        <v/>
      </c>
      <c r="I16">
        <f>IF(ISBLANK(INDEX('CONFIGURAÇÃO'!$B$1:$O$1731,$A16+11,$B16+1)),"",INDEX('CONFIGURAÇÃO'!$B$1:$O$1731,$A16+11,$B16+1))</f>
        <v/>
      </c>
      <c r="J16">
        <f>IF(ISBLANK(INDEX('CONFIGURAÇÃO'!$B$1:$O$1731,$A16+17,$B16+1)),"",INDEX('CONFIGURAÇÃO'!$B$1:$O$1731,$A16+17,$B16+1))</f>
        <v/>
      </c>
      <c r="K16">
        <f>IF(ISBLANK(INDEX('CONFIGURAÇÃO'!$B$1:$O$1731,$A16+2,$B16+5)),"",INDEX('CONFIGURAÇÃO'!$B$1:$O$1731,$A16+2,$B16+5))</f>
        <v/>
      </c>
      <c r="L16">
        <f>IF(OR(E16="",E16="Nenhuma"),0,IFERROR(MATCH(SUBSTITUTE(SUBSTITUTE(SUBSTITUTE(E16,"~","~~"),"*","~*"),"?","~?"),'DADOS_MELHORIAS'!$O$2:$O$83,0),-1))</f>
        <v/>
      </c>
      <c r="M16">
        <f>IF(D16="",IF(BR16&lt;&gt;"Melhoria","Preencha NOME",IF(D16="",IF(OR(I16&lt;&gt;"",J16&lt;&gt;"",F16&lt;&gt;"",G16&lt;&gt;"",H16&lt;&gt;"",K16=TRUE,AND(E16&lt;&gt;"",E16&lt;&gt;"Nenhuma")),"Preencha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erro","")))),TEXTJOIN(" · ",TRUE,IF(D16="",IF(OR(I16&lt;&gt;"",J16&lt;&gt;"",F16&lt;&gt;"",G16&lt;&gt;"",H16&lt;&gt;"",K16=TRUE,AND(E16&lt;&gt;"",E16&lt;&gt;"Nenhuma")),"Preencha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erro",""))),IF(AND(BR16&lt;&gt;"Melhoria",BR16&lt;&gt;"Condição"),"Modalidade inválida",""),IF(AND(BR16="Condição",E16&lt;&gt;"",E16&lt;&gt;"Nenhuma",COUNTIF('DADOS_MELHORIAS'!$BU$2:$BU$15,SUBSTITUTE(SUBSTITUTE(SUBSTITUTE(E16,"~","~~"),"*","~*"),"?","~?"))&lt;&gt;1),"Base de Condição inválida",""),IF(AND(BR16="Condição",H16&lt;&gt;"",H16&lt;&gt;"Sim"),"Condição exige TR","")))</f>
        <v/>
      </c>
      <c r="O16">
        <f>IF(ISBLANK(DADOS_AM!$BC$16),"",DADOS_AM!$BC$16)</f>
        <v/>
      </c>
      <c r="P16">
        <f>IF(ISBLANK(DADOS_AM!$BD$16),"",DADOS_AM!$BD$16)</f>
        <v/>
      </c>
      <c r="Q16">
        <f>IF(ISBLANK(DADOS_AM!$BE$16),"",DADOS_AM!$BE$16)</f>
        <v/>
      </c>
      <c r="R16">
        <f>IF(ISBLANK(DADOS_AM!$BF$16),"",DADOS_AM!$BF$16)</f>
        <v/>
      </c>
      <c r="S16">
        <f>IF(ISBLANK(DADOS_AM!$BG$16),"",DADOS_AM!$BG$16)</f>
        <v/>
      </c>
      <c r="T16">
        <f>IF(ISBLANK(DADOS_AM!$BH$16),"",DADOS_AM!$BH$16)</f>
        <v/>
      </c>
      <c r="U16">
        <f>IF(ISBLANK(DADOS_AM!$BI$16),"",DADOS_AM!$BI$16)</f>
        <v/>
      </c>
      <c r="V16">
        <f>IF(ISBLANK(DADOS_AM!$BJ$16),"",DADOS_AM!$BJ$16)</f>
        <v/>
      </c>
      <c r="W16">
        <f>IF(ISBLANK(DADOS_AM!$BK$16),"",DADOS_AM!$BK$16)</f>
        <v/>
      </c>
      <c r="X16" t="inlineStr">
        <is>
          <t>Precisão</t>
        </is>
      </c>
      <c r="Y16" t="n">
        <v>0</v>
      </c>
      <c r="AG16">
        <f>O16</f>
        <v/>
      </c>
      <c r="AH16">
        <f>P16</f>
        <v/>
      </c>
      <c r="AI16">
        <f>Q16</f>
        <v/>
      </c>
      <c r="AJ16">
        <f>T16</f>
        <v/>
      </c>
      <c r="AK16">
        <f>Y16</f>
        <v/>
      </c>
      <c r="AL16">
        <f>W16</f>
        <v/>
      </c>
      <c r="AN16">
        <f>IF(OR(P16="",P16='DADOS_INVOC'!$EL$2,P16='DADOS_INVOC'!$EM$2,P16='DADOS_INVOC'!$EN$2,P16='DADOS_INVOC'!$EO$2,P16='DADOS_INVOC'!$EP$2,P16='DADOS_INVOC'!$QV$2,P16='DADOS_INVOC'!$QW$2,P16='DADOS_INVOC'!$QX$2,P16='DADOS_INVOC'!$QY$2),O16,"")</f>
        <v/>
      </c>
      <c r="AO16">
        <f>IF(AND(Q16=1,OR(P16="",P16='DADOS_INVOC'!$EL$2,P16='DADOS_INVOC'!$EM$2,P16='DADOS_INVOC'!$EN$2,P16='DADOS_INVOC'!$EO$2,P16='DADOS_INVOC'!$EP$2,P16='DADOS_INVOC'!$QV$2,P16='DADOS_INVOC'!$QW$2,P16='DADOS_INVOC'!$QX$2,P16='DADOS_INVOC'!$QY$2)),O16,"")</f>
        <v/>
      </c>
      <c r="AP16">
        <f>IF(OR(P16="",P16='DADOS_INVOC'!$EL$3,P16='DADOS_INVOC'!$EM$3,P16='DADOS_INVOC'!$EN$3,P16='DADOS_INVOC'!$EO$3,P16='DADOS_INVOC'!$EP$3,P16='DADOS_INVOC'!$QV$3,P16='DADOS_INVOC'!$QW$3,P16='DADOS_INVOC'!$QX$3,P16='DADOS_INVOC'!$QY$3),O16,"")</f>
        <v/>
      </c>
      <c r="AQ16">
        <f>IF(AND(Q16=1,OR(P16="",P16='DADOS_INVOC'!$EL$3,P16='DADOS_INVOC'!$EM$3,P16='DADOS_INVOC'!$EN$3,P16='DADOS_INVOC'!$EO$3,P16='DADOS_INVOC'!$EP$3,P16='DADOS_INVOC'!$QV$3,P16='DADOS_INVOC'!$QW$3,P16='DADOS_INVOC'!$QX$3,P16='DADOS_INVOC'!$QY$3)),O16,"")</f>
        <v/>
      </c>
      <c r="AR16">
        <f>IF(OR(P16="",P16='DADOS_INVOC'!$EL$4,P16='DADOS_INVOC'!$EM$4,P16='DADOS_INVOC'!$EN$4,P16='DADOS_INVOC'!$EO$4,P16='DADOS_INVOC'!$EP$4,P16='DADOS_INVOC'!$QV$4,P16='DADOS_INVOC'!$QW$4,P16='DADOS_INVOC'!$QX$4,P16='DADOS_INVOC'!$QY$4),O16,"")</f>
        <v/>
      </c>
      <c r="AS16">
        <f>IF(AND(Q16=1,OR(P16="",P16='DADOS_INVOC'!$EL$4,P16='DADOS_INVOC'!$EM$4,P16='DADOS_INVOC'!$EN$4,P16='DADOS_INVOC'!$EO$4,P16='DADOS_INVOC'!$EP$4,P16='DADOS_INVOC'!$QV$4,P16='DADOS_INVOC'!$QW$4,P16='DADOS_INVOC'!$QX$4,P16='DADOS_INVOC'!$QY$4)),O16,"")</f>
        <v/>
      </c>
      <c r="AT16">
        <f>IF(OR(P16="",P16='DADOS_INVOC'!$EL$5,P16='DADOS_INVOC'!$EM$5,P16='DADOS_INVOC'!$EN$5,P16='DADOS_INVOC'!$EO$5,P16='DADOS_INVOC'!$EP$5,P16='DADOS_INVOC'!$QV$5,P16='DADOS_INVOC'!$QW$5,P16='DADOS_INVOC'!$QX$5,P16='DADOS_INVOC'!$QY$5),O16,"")</f>
        <v/>
      </c>
      <c r="AU16">
        <f>IF(AND(Q16=1,OR(P16="",P16='DADOS_INVOC'!$EL$5,P16='DADOS_INVOC'!$EM$5,P16='DADOS_INVOC'!$EN$5,P16='DADOS_INVOC'!$EO$5,P16='DADOS_INVOC'!$EP$5,P16='DADOS_INVOC'!$QV$5,P16='DADOS_INVOC'!$QW$5,P16='DADOS_INVOC'!$QX$5,P16='DADOS_INVOC'!$QY$5)),O16,"")</f>
        <v/>
      </c>
      <c r="AV16">
        <f>IF(OR(P16="",P16='DADOS_INVOC'!$EL$6,P16='DADOS_INVOC'!$EM$6,P16='DADOS_INVOC'!$EN$6,P16='DADOS_INVOC'!$EO$6,P16='DADOS_INVOC'!$EP$6,P16='DADOS_INVOC'!$QV$6,P16='DADOS_INVOC'!$QW$6,P16='DADOS_INVOC'!$QX$6,P16='DADOS_INVOC'!$QY$6),O16,"")</f>
        <v/>
      </c>
      <c r="AW16">
        <f>IF(AND(Q16=1,OR(P16="",P16='DADOS_INVOC'!$EL$6,P16='DADOS_INVOC'!$EM$6,P16='DADOS_INVOC'!$EN$6,P16='DADOS_INVOC'!$EO$6,P16='DADOS_INVOC'!$EP$6,P16='DADOS_INVOC'!$QV$6,P16='DADOS_INVOC'!$QW$6,P16='DADOS_INVOC'!$QX$6,P16='DADOS_INVOC'!$QY$6)),O16,"")</f>
        <v/>
      </c>
      <c r="AX16">
        <f>IF(OR(P16="",P16='DADOS_INVOC'!$EL$7,P16='DADOS_INVOC'!$EM$7,P16='DADOS_INVOC'!$EN$7,P16='DADOS_INVOC'!$EO$7,P16='DADOS_INVOC'!$EP$7,P16='DADOS_INVOC'!$QV$7,P16='DADOS_INVOC'!$QW$7,P16='DADOS_INVOC'!$QX$7,P16='DADOS_INVOC'!$QY$7),O16,"")</f>
        <v/>
      </c>
      <c r="AY16">
        <f>IF(AND(Q16=1,OR(P16="",P16='DADOS_INVOC'!$EL$7,P16='DADOS_INVOC'!$EM$7,P16='DADOS_INVOC'!$EN$7,P16='DADOS_INVOC'!$EO$7,P16='DADOS_INVOC'!$EP$7,P16='DADOS_INVOC'!$QV$7,P16='DADOS_INVOC'!$QW$7,P16='DADOS_INVOC'!$QX$7,P16='DADOS_INVOC'!$QY$7)),O16,"")</f>
        <v/>
      </c>
      <c r="AZ16">
        <f>IF(OR(P16="",P16='DADOS_INVOC'!$EL$8,P16='DADOS_INVOC'!$EM$8,P16='DADOS_INVOC'!$EN$8,P16='DADOS_INVOC'!$EO$8,P16='DADOS_INVOC'!$EP$8,P16='DADOS_INVOC'!$QV$8,P16='DADOS_INVOC'!$QW$8,P16='DADOS_INVOC'!$QX$8,P16='DADOS_INVOC'!$QY$8),O16,"")</f>
        <v/>
      </c>
      <c r="BA16">
        <f>IF(AND(Q16=1,OR(P16="",P16='DADOS_INVOC'!$EL$8,P16='DADOS_INVOC'!$EM$8,P16='DADOS_INVOC'!$EN$8,P16='DADOS_INVOC'!$EO$8,P16='DADOS_INVOC'!$EP$8,P16='DADOS_INVOC'!$QV$8,P16='DADOS_INVOC'!$QW$8,P16='DADOS_INVOC'!$QX$8,P16='DADOS_INVOC'!$QY$8)),O16,"")</f>
        <v/>
      </c>
      <c r="BB16">
        <f>IF(OR(P16="",P16='DADOS_INVOC'!$EL$9,P16='DADOS_INVOC'!$EM$9,P16='DADOS_INVOC'!$EN$9,P16='DADOS_INVOC'!$EO$9,P16='DADOS_INVOC'!$EP$9,P16='DADOS_INVOC'!$QV$9,P16='DADOS_INVOC'!$QW$9,P16='DADOS_INVOC'!$QX$9,P16='DADOS_INVOC'!$QY$9),O16,"")</f>
        <v/>
      </c>
      <c r="BC16">
        <f>IF(AND(Q16=1,OR(P16="",P16='DADOS_INVOC'!$EL$9,P16='DADOS_INVOC'!$EM$9,P16='DADOS_INVOC'!$EN$9,P16='DADOS_INVOC'!$EO$9,P16='DADOS_INVOC'!$EP$9,P16='DADOS_INVOC'!$QV$9,P16='DADOS_INVOC'!$QW$9,P16='DADOS_INVOC'!$QX$9,P16='DADOS_INVOC'!$QY$9)),O16,"")</f>
        <v/>
      </c>
      <c r="BD16">
        <f>IF(OR(P16="",P16='DADOS_INVOC'!$EL$10,P16='DADOS_INVOC'!$EM$10,P16='DADOS_INVOC'!$EN$10,P16='DADOS_INVOC'!$EO$10,P16='DADOS_INVOC'!$EP$10,P16='DADOS_INVOC'!$QV$10,P16='DADOS_INVOC'!$QW$10,P16='DADOS_INVOC'!$QX$10,P16='DADOS_INVOC'!$QY$10),O16,"")</f>
        <v/>
      </c>
      <c r="BE16">
        <f>IF(AND(Q16=1,OR(P16="",P16='DADOS_INVOC'!$EL$10,P16='DADOS_INVOC'!$EM$10,P16='DADOS_INVOC'!$EN$10,P16='DADOS_INVOC'!$EO$10,P16='DADOS_INVOC'!$EP$10,P16='DADOS_INVOC'!$QV$10,P16='DADOS_INVOC'!$QW$10,P16='DADOS_INVOC'!$QX$10,P16='DADOS_INVOC'!$QY$10)),O16,"")</f>
        <v/>
      </c>
      <c r="BF16">
        <f>IF(OR(P16="",P16='DADOS_INVOC'!$EL$11,P16='DADOS_INVOC'!$EM$11,P16='DADOS_INVOC'!$EN$11,P16='DADOS_INVOC'!$EO$11,P16='DADOS_INVOC'!$EP$11,P16='DADOS_INVOC'!$QV$11,P16='DADOS_INVOC'!$QW$11,P16='DADOS_INVOC'!$QX$11,P16='DADOS_INVOC'!$QY$11),O16,"")</f>
        <v/>
      </c>
      <c r="BG16">
        <f>IF(AND(Q16=1,OR(P16="",P16='DADOS_INVOC'!$EL$11,P16='DADOS_INVOC'!$EM$11,P16='DADOS_INVOC'!$EN$11,P16='DADOS_INVOC'!$EO$11,P16='DADOS_INVOC'!$EP$11,P16='DADOS_INVOC'!$QV$11,P16='DADOS_INVOC'!$QW$11,P16='DADOS_INVOC'!$QX$11,P16='DADOS_INVOC'!$QY$11)),O16,"")</f>
        <v/>
      </c>
      <c r="BH16">
        <f>IF(OR(P16="",P16='DADOS_INVOC'!$EL$12,P16='DADOS_INVOC'!$EM$12,P16='DADOS_INVOC'!$EN$12,P16='DADOS_INVOC'!$EO$12,P16='DADOS_INVOC'!$EP$12,P16='DADOS_INVOC'!$QV$12,P16='DADOS_INVOC'!$QW$12,P16='DADOS_INVOC'!$QX$12,P16='DADOS_INVOC'!$QY$12),O16,"")</f>
        <v/>
      </c>
      <c r="BI16">
        <f>IF(AND(Q16=1,OR(P16="",P16='DADOS_INVOC'!$EL$12,P16='DADOS_INVOC'!$EM$12,P16='DADOS_INVOC'!$EN$12,P16='DADOS_INVOC'!$EO$12,P16='DADOS_INVOC'!$EP$12,P16='DADOS_INVOC'!$QV$12,P16='DADOS_INVOC'!$QW$12,P16='DADOS_INVOC'!$QX$12,P16='DADOS_INVOC'!$QY$12)),O16,"")</f>
        <v/>
      </c>
      <c r="BJ16">
        <f>IF(OR(P16="",P16='DADOS_INVOC'!$EL$13,P16='DADOS_INVOC'!$EM$13,P16='DADOS_INVOC'!$EN$13,P16='DADOS_INVOC'!$EO$13,P16='DADOS_INVOC'!$EP$13,P16='DADOS_INVOC'!$QV$13,P16='DADOS_INVOC'!$QW$13,P16='DADOS_INVOC'!$QX$13,P16='DADOS_INVOC'!$QY$13),O16,"")</f>
        <v/>
      </c>
      <c r="BK16">
        <f>IF(AND(Q16=1,OR(P16="",P16='DADOS_INVOC'!$EL$13,P16='DADOS_INVOC'!$EM$13,P16='DADOS_INVOC'!$EN$13,P16='DADOS_INVOC'!$EO$13,P16='DADOS_INVOC'!$EP$13,P16='DADOS_INVOC'!$QV$13,P16='DADOS_INVOC'!$QW$13,P16='DADOS_INVOC'!$QX$13,P16='DADOS_INVOC'!$QY$13)),O16,"")</f>
        <v/>
      </c>
      <c r="BM16">
        <f>IF('DADOS_CRIACAO'!$H$15="","",'DADOS_CRIACAO'!$H$15)</f>
        <v/>
      </c>
      <c r="BP16" t="inlineStr">
        <is>
          <t>Contorno</t>
        </is>
      </c>
      <c r="BR16">
        <f>IF(OR(ISBLANK('CONFIGURAÇÃO'!$B$1195),'CONFIGURAÇÃO'!$B$1195=""),"Melhoria",'CONFIGURAÇÃO'!$B$1195)</f>
        <v/>
      </c>
    </row>
    <row r="17">
      <c r="A17" t="n">
        <v>1193</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IF(ISBLANK(INDEX('CONFIGURAÇÃO'!$B$1:$O$1731,$A17+8,$B17+4)),"",INDEX('CONFIGURAÇÃO'!$B$1:$O$1731,$A17+8,$B17+4))</f>
        <v/>
      </c>
      <c r="I17">
        <f>IF(ISBLANK(INDEX('CONFIGURAÇÃO'!$B$1:$O$1731,$A17+11,$B17+1)),"",INDEX('CONFIGURAÇÃO'!$B$1:$O$1731,$A17+11,$B17+1))</f>
        <v/>
      </c>
      <c r="J17">
        <f>IF(ISBLANK(INDEX('CONFIGURAÇÃO'!$B$1:$O$1731,$A17+17,$B17+1)),"",INDEX('CONFIGURAÇÃO'!$B$1:$O$1731,$A17+17,$B17+1))</f>
        <v/>
      </c>
      <c r="K17">
        <f>IF(ISBLANK(INDEX('CONFIGURAÇÃO'!$B$1:$O$1731,$A17+2,$B17+5)),"",INDEX('CONFIGURAÇÃO'!$B$1:$O$1731,$A17+2,$B17+5))</f>
        <v/>
      </c>
      <c r="L17">
        <f>IF(OR(E17="",E17="Nenhuma"),0,IFERROR(MATCH(SUBSTITUTE(SUBSTITUTE(SUBSTITUTE(E17,"~","~~"),"*","~*"),"?","~?"),'DADOS_MELHORIAS'!$O$2:$O$83,0),-1))</f>
        <v/>
      </c>
      <c r="M17">
        <f>IF(D17="",IF(BR17&lt;&gt;"Melhoria","Preencha NOME",IF(D17="",IF(OR(I17&lt;&gt;"",J17&lt;&gt;"",F17&lt;&gt;"",G17&lt;&gt;"",H17&lt;&gt;"",K17=TRUE,AND(E17&lt;&gt;"",E17&lt;&gt;"Nenhuma")),"Preencha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erro","")))),TEXTJOIN(" · ",TRUE,IF(D17="",IF(OR(I17&lt;&gt;"",J17&lt;&gt;"",F17&lt;&gt;"",G17&lt;&gt;"",H17&lt;&gt;"",K17=TRUE,AND(E17&lt;&gt;"",E17&lt;&gt;"Nenhuma")),"Preencha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erro",""))),IF(AND(BR17&lt;&gt;"Melhoria",BR17&lt;&gt;"Condição"),"Modalidade inválida",""),IF(AND(BR17="Condição",E17&lt;&gt;"",E17&lt;&gt;"Nenhuma",COUNTIF('DADOS_MELHORIAS'!$BU$2:$BU$15,SUBSTITUTE(SUBSTITUTE(SUBSTITUTE(E17,"~","~~"),"*","~*"),"?","~?"))&lt;&gt;1),"Base de Condição inválida",""),IF(AND(BR17="Condição",H17&lt;&gt;"",H17&lt;&gt;"Sim"),"Condição exige TR","")))</f>
        <v/>
      </c>
      <c r="O17">
        <f>IF(ISBLANK(DADOS_AM!$BC$17),"",DADOS_AM!$BC$17)</f>
        <v/>
      </c>
      <c r="P17">
        <f>IF(ISBLANK(DADOS_AM!$BD$17),"",DADOS_AM!$BD$17)</f>
        <v/>
      </c>
      <c r="Q17">
        <f>IF(ISBLANK(DADOS_AM!$BE$17),"",DADOS_AM!$BE$17)</f>
        <v/>
      </c>
      <c r="R17">
        <f>IF(ISBLANK(DADOS_AM!$BF$17),"",DADOS_AM!$BF$17)</f>
        <v/>
      </c>
      <c r="S17">
        <f>IF(ISBLANK(DADOS_AM!$BG$17),"",DADOS_AM!$BG$17)</f>
        <v/>
      </c>
      <c r="T17">
        <f>IF(ISBLANK(DADOS_AM!$BH$17),"",DADOS_AM!$BH$17)</f>
        <v/>
      </c>
      <c r="U17">
        <f>IF(ISBLANK(DADOS_AM!$BI$17),"",DADOS_AM!$BI$17)</f>
        <v/>
      </c>
      <c r="V17">
        <f>IF(ISBLANK(DADOS_AM!$BJ$17),"",DADOS_AM!$BJ$17)</f>
        <v/>
      </c>
      <c r="W17">
        <f>IF(ISBLANK(DADOS_AM!$BK$17),"",DADOS_AM!$BK$17)</f>
        <v/>
      </c>
      <c r="X17" t="inlineStr">
        <is>
          <t>Certeiro</t>
        </is>
      </c>
      <c r="Y17" t="n">
        <v>0</v>
      </c>
      <c r="AG17">
        <f>O17</f>
        <v/>
      </c>
      <c r="AH17">
        <f>P17</f>
        <v/>
      </c>
      <c r="AI17">
        <f>Q17</f>
        <v/>
      </c>
      <c r="AJ17">
        <f>T17</f>
        <v/>
      </c>
      <c r="AK17">
        <f>Y17</f>
        <v/>
      </c>
      <c r="AL17">
        <f>W17</f>
        <v/>
      </c>
      <c r="AN17">
        <f>IF(OR(P17="",P17='DADOS_INVOC'!$EL$2,P17='DADOS_INVOC'!$EM$2,P17='DADOS_INVOC'!$EN$2,P17='DADOS_INVOC'!$EO$2,P17='DADOS_INVOC'!$EP$2,P17='DADOS_INVOC'!$QV$2,P17='DADOS_INVOC'!$QW$2,P17='DADOS_INVOC'!$QX$2,P17='DADOS_INVOC'!$QY$2),O17,"")</f>
        <v/>
      </c>
      <c r="AO17">
        <f>IF(AND(Q17=1,OR(P17="",P17='DADOS_INVOC'!$EL$2,P17='DADOS_INVOC'!$EM$2,P17='DADOS_INVOC'!$EN$2,P17='DADOS_INVOC'!$EO$2,P17='DADOS_INVOC'!$EP$2,P17='DADOS_INVOC'!$QV$2,P17='DADOS_INVOC'!$QW$2,P17='DADOS_INVOC'!$QX$2,P17='DADOS_INVOC'!$QY$2)),O17,"")</f>
        <v/>
      </c>
      <c r="AP17">
        <f>IF(OR(P17="",P17='DADOS_INVOC'!$EL$3,P17='DADOS_INVOC'!$EM$3,P17='DADOS_INVOC'!$EN$3,P17='DADOS_INVOC'!$EO$3,P17='DADOS_INVOC'!$EP$3,P17='DADOS_INVOC'!$QV$3,P17='DADOS_INVOC'!$QW$3,P17='DADOS_INVOC'!$QX$3,P17='DADOS_INVOC'!$QY$3),O17,"")</f>
        <v/>
      </c>
      <c r="AQ17">
        <f>IF(AND(Q17=1,OR(P17="",P17='DADOS_INVOC'!$EL$3,P17='DADOS_INVOC'!$EM$3,P17='DADOS_INVOC'!$EN$3,P17='DADOS_INVOC'!$EO$3,P17='DADOS_INVOC'!$EP$3,P17='DADOS_INVOC'!$QV$3,P17='DADOS_INVOC'!$QW$3,P17='DADOS_INVOC'!$QX$3,P17='DADOS_INVOC'!$QY$3)),O17,"")</f>
        <v/>
      </c>
      <c r="AR17">
        <f>IF(OR(P17="",P17='DADOS_INVOC'!$EL$4,P17='DADOS_INVOC'!$EM$4,P17='DADOS_INVOC'!$EN$4,P17='DADOS_INVOC'!$EO$4,P17='DADOS_INVOC'!$EP$4,P17='DADOS_INVOC'!$QV$4,P17='DADOS_INVOC'!$QW$4,P17='DADOS_INVOC'!$QX$4,P17='DADOS_INVOC'!$QY$4),O17,"")</f>
        <v/>
      </c>
      <c r="AS17">
        <f>IF(AND(Q17=1,OR(P17="",P17='DADOS_INVOC'!$EL$4,P17='DADOS_INVOC'!$EM$4,P17='DADOS_INVOC'!$EN$4,P17='DADOS_INVOC'!$EO$4,P17='DADOS_INVOC'!$EP$4,P17='DADOS_INVOC'!$QV$4,P17='DADOS_INVOC'!$QW$4,P17='DADOS_INVOC'!$QX$4,P17='DADOS_INVOC'!$QY$4)),O17,"")</f>
        <v/>
      </c>
      <c r="AT17">
        <f>IF(OR(P17="",P17='DADOS_INVOC'!$EL$5,P17='DADOS_INVOC'!$EM$5,P17='DADOS_INVOC'!$EN$5,P17='DADOS_INVOC'!$EO$5,P17='DADOS_INVOC'!$EP$5,P17='DADOS_INVOC'!$QV$5,P17='DADOS_INVOC'!$QW$5,P17='DADOS_INVOC'!$QX$5,P17='DADOS_INVOC'!$QY$5),O17,"")</f>
        <v/>
      </c>
      <c r="AU17">
        <f>IF(AND(Q17=1,OR(P17="",P17='DADOS_INVOC'!$EL$5,P17='DADOS_INVOC'!$EM$5,P17='DADOS_INVOC'!$EN$5,P17='DADOS_INVOC'!$EO$5,P17='DADOS_INVOC'!$EP$5,P17='DADOS_INVOC'!$QV$5,P17='DADOS_INVOC'!$QW$5,P17='DADOS_INVOC'!$QX$5,P17='DADOS_INVOC'!$QY$5)),O17,"")</f>
        <v/>
      </c>
      <c r="AV17">
        <f>IF(OR(P17="",P17='DADOS_INVOC'!$EL$6,P17='DADOS_INVOC'!$EM$6,P17='DADOS_INVOC'!$EN$6,P17='DADOS_INVOC'!$EO$6,P17='DADOS_INVOC'!$EP$6,P17='DADOS_INVOC'!$QV$6,P17='DADOS_INVOC'!$QW$6,P17='DADOS_INVOC'!$QX$6,P17='DADOS_INVOC'!$QY$6),O17,"")</f>
        <v/>
      </c>
      <c r="AW17">
        <f>IF(AND(Q17=1,OR(P17="",P17='DADOS_INVOC'!$EL$6,P17='DADOS_INVOC'!$EM$6,P17='DADOS_INVOC'!$EN$6,P17='DADOS_INVOC'!$EO$6,P17='DADOS_INVOC'!$EP$6,P17='DADOS_INVOC'!$QV$6,P17='DADOS_INVOC'!$QW$6,P17='DADOS_INVOC'!$QX$6,P17='DADOS_INVOC'!$QY$6)),O17,"")</f>
        <v/>
      </c>
      <c r="AX17">
        <f>IF(OR(P17="",P17='DADOS_INVOC'!$EL$7,P17='DADOS_INVOC'!$EM$7,P17='DADOS_INVOC'!$EN$7,P17='DADOS_INVOC'!$EO$7,P17='DADOS_INVOC'!$EP$7,P17='DADOS_INVOC'!$QV$7,P17='DADOS_INVOC'!$QW$7,P17='DADOS_INVOC'!$QX$7,P17='DADOS_INVOC'!$QY$7),O17,"")</f>
        <v/>
      </c>
      <c r="AY17">
        <f>IF(AND(Q17=1,OR(P17="",P17='DADOS_INVOC'!$EL$7,P17='DADOS_INVOC'!$EM$7,P17='DADOS_INVOC'!$EN$7,P17='DADOS_INVOC'!$EO$7,P17='DADOS_INVOC'!$EP$7,P17='DADOS_INVOC'!$QV$7,P17='DADOS_INVOC'!$QW$7,P17='DADOS_INVOC'!$QX$7,P17='DADOS_INVOC'!$QY$7)),O17,"")</f>
        <v/>
      </c>
      <c r="AZ17">
        <f>IF(OR(P17="",P17='DADOS_INVOC'!$EL$8,P17='DADOS_INVOC'!$EM$8,P17='DADOS_INVOC'!$EN$8,P17='DADOS_INVOC'!$EO$8,P17='DADOS_INVOC'!$EP$8,P17='DADOS_INVOC'!$QV$8,P17='DADOS_INVOC'!$QW$8,P17='DADOS_INVOC'!$QX$8,P17='DADOS_INVOC'!$QY$8),O17,"")</f>
        <v/>
      </c>
      <c r="BA17">
        <f>IF(AND(Q17=1,OR(P17="",P17='DADOS_INVOC'!$EL$8,P17='DADOS_INVOC'!$EM$8,P17='DADOS_INVOC'!$EN$8,P17='DADOS_INVOC'!$EO$8,P17='DADOS_INVOC'!$EP$8,P17='DADOS_INVOC'!$QV$8,P17='DADOS_INVOC'!$QW$8,P17='DADOS_INVOC'!$QX$8,P17='DADOS_INVOC'!$QY$8)),O17,"")</f>
        <v/>
      </c>
      <c r="BB17">
        <f>IF(OR(P17="",P17='DADOS_INVOC'!$EL$9,P17='DADOS_INVOC'!$EM$9,P17='DADOS_INVOC'!$EN$9,P17='DADOS_INVOC'!$EO$9,P17='DADOS_INVOC'!$EP$9,P17='DADOS_INVOC'!$QV$9,P17='DADOS_INVOC'!$QW$9,P17='DADOS_INVOC'!$QX$9,P17='DADOS_INVOC'!$QY$9),O17,"")</f>
        <v/>
      </c>
      <c r="BC17">
        <f>IF(AND(Q17=1,OR(P17="",P17='DADOS_INVOC'!$EL$9,P17='DADOS_INVOC'!$EM$9,P17='DADOS_INVOC'!$EN$9,P17='DADOS_INVOC'!$EO$9,P17='DADOS_INVOC'!$EP$9,P17='DADOS_INVOC'!$QV$9,P17='DADOS_INVOC'!$QW$9,P17='DADOS_INVOC'!$QX$9,P17='DADOS_INVOC'!$QY$9)),O17,"")</f>
        <v/>
      </c>
      <c r="BD17">
        <f>IF(OR(P17="",P17='DADOS_INVOC'!$EL$10,P17='DADOS_INVOC'!$EM$10,P17='DADOS_INVOC'!$EN$10,P17='DADOS_INVOC'!$EO$10,P17='DADOS_INVOC'!$EP$10,P17='DADOS_INVOC'!$QV$10,P17='DADOS_INVOC'!$QW$10,P17='DADOS_INVOC'!$QX$10,P17='DADOS_INVOC'!$QY$10),O17,"")</f>
        <v/>
      </c>
      <c r="BE17">
        <f>IF(AND(Q17=1,OR(P17="",P17='DADOS_INVOC'!$EL$10,P17='DADOS_INVOC'!$EM$10,P17='DADOS_INVOC'!$EN$10,P17='DADOS_INVOC'!$EO$10,P17='DADOS_INVOC'!$EP$10,P17='DADOS_INVOC'!$QV$10,P17='DADOS_INVOC'!$QW$10,P17='DADOS_INVOC'!$QX$10,P17='DADOS_INVOC'!$QY$10)),O17,"")</f>
        <v/>
      </c>
      <c r="BF17">
        <f>IF(OR(P17="",P17='DADOS_INVOC'!$EL$11,P17='DADOS_INVOC'!$EM$11,P17='DADOS_INVOC'!$EN$11,P17='DADOS_INVOC'!$EO$11,P17='DADOS_INVOC'!$EP$11,P17='DADOS_INVOC'!$QV$11,P17='DADOS_INVOC'!$QW$11,P17='DADOS_INVOC'!$QX$11,P17='DADOS_INVOC'!$QY$11),O17,"")</f>
        <v/>
      </c>
      <c r="BG17">
        <f>IF(AND(Q17=1,OR(P17="",P17='DADOS_INVOC'!$EL$11,P17='DADOS_INVOC'!$EM$11,P17='DADOS_INVOC'!$EN$11,P17='DADOS_INVOC'!$EO$11,P17='DADOS_INVOC'!$EP$11,P17='DADOS_INVOC'!$QV$11,P17='DADOS_INVOC'!$QW$11,P17='DADOS_INVOC'!$QX$11,P17='DADOS_INVOC'!$QY$11)),O17,"")</f>
        <v/>
      </c>
      <c r="BH17">
        <f>IF(OR(P17="",P17='DADOS_INVOC'!$EL$12,P17='DADOS_INVOC'!$EM$12,P17='DADOS_INVOC'!$EN$12,P17='DADOS_INVOC'!$EO$12,P17='DADOS_INVOC'!$EP$12,P17='DADOS_INVOC'!$QV$12,P17='DADOS_INVOC'!$QW$12,P17='DADOS_INVOC'!$QX$12,P17='DADOS_INVOC'!$QY$12),O17,"")</f>
        <v/>
      </c>
      <c r="BI17">
        <f>IF(AND(Q17=1,OR(P17="",P17='DADOS_INVOC'!$EL$12,P17='DADOS_INVOC'!$EM$12,P17='DADOS_INVOC'!$EN$12,P17='DADOS_INVOC'!$EO$12,P17='DADOS_INVOC'!$EP$12,P17='DADOS_INVOC'!$QV$12,P17='DADOS_INVOC'!$QW$12,P17='DADOS_INVOC'!$QX$12,P17='DADOS_INVOC'!$QY$12)),O17,"")</f>
        <v/>
      </c>
      <c r="BJ17">
        <f>IF(OR(P17="",P17='DADOS_INVOC'!$EL$13,P17='DADOS_INVOC'!$EM$13,P17='DADOS_INVOC'!$EN$13,P17='DADOS_INVOC'!$EO$13,P17='DADOS_INVOC'!$EP$13,P17='DADOS_INVOC'!$QV$13,P17='DADOS_INVOC'!$QW$13,P17='DADOS_INVOC'!$QX$13,P17='DADOS_INVOC'!$QY$13),O17,"")</f>
        <v/>
      </c>
      <c r="BK17">
        <f>IF(AND(Q17=1,OR(P17="",P17='DADOS_INVOC'!$EL$13,P17='DADOS_INVOC'!$EM$13,P17='DADOS_INVOC'!$EN$13,P17='DADOS_INVOC'!$EO$13,P17='DADOS_INVOC'!$EP$13,P17='DADOS_INVOC'!$QV$13,P17='DADOS_INVOC'!$QW$13,P17='DADOS_INVOC'!$QX$13,P17='DADOS_INVOC'!$QY$13)),O17,"")</f>
        <v/>
      </c>
      <c r="BM17">
        <f>IF('DADOS_CRIACAO'!$H$16="","",'DADOS_CRIACAO'!$H$16)</f>
        <v/>
      </c>
      <c r="BP17" t="inlineStr">
        <is>
          <t>Precisão</t>
        </is>
      </c>
      <c r="BR17">
        <f>IF(OR(ISBLANK('CONFIGURAÇÃO'!$J$1195),'CONFIGURAÇÃO'!$J$1195=""),"Melhoria",'CONFIGURAÇÃO'!$J$1195)</f>
        <v/>
      </c>
    </row>
    <row r="18">
      <c r="A18" t="n">
        <v>1219</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IF(ISBLANK(INDEX('CONFIGURAÇÃO'!$B$1:$O$1731,$A18+8,$B18+4)),"",INDEX('CONFIGURAÇÃO'!$B$1:$O$1731,$A18+8,$B18+4))</f>
        <v/>
      </c>
      <c r="I18">
        <f>IF(ISBLANK(INDEX('CONFIGURAÇÃO'!$B$1:$O$1731,$A18+11,$B18+1)),"",INDEX('CONFIGURAÇÃO'!$B$1:$O$1731,$A18+11,$B18+1))</f>
        <v/>
      </c>
      <c r="J18">
        <f>IF(ISBLANK(INDEX('CONFIGURAÇÃO'!$B$1:$O$1731,$A18+17,$B18+1)),"",INDEX('CONFIGURAÇÃO'!$B$1:$O$1731,$A18+17,$B18+1))</f>
        <v/>
      </c>
      <c r="K18">
        <f>IF(ISBLANK(INDEX('CONFIGURAÇÃO'!$B$1:$O$1731,$A18+2,$B18+5)),"",INDEX('CONFIGURAÇÃO'!$B$1:$O$1731,$A18+2,$B18+5))</f>
        <v/>
      </c>
      <c r="L18">
        <f>IF(OR(E18="",E18="Nenhuma"),0,IFERROR(MATCH(SUBSTITUTE(SUBSTITUTE(SUBSTITUTE(E18,"~","~~"),"*","~*"),"?","~?"),'DADOS_MELHORIAS'!$O$2:$O$83,0),-1))</f>
        <v/>
      </c>
      <c r="M18">
        <f>IF(D18="",IF(BR18&lt;&gt;"Melhoria","Preencha NOME",IF(D18="",IF(OR(I18&lt;&gt;"",J18&lt;&gt;"",F18&lt;&gt;"",G18&lt;&gt;"",H18&lt;&gt;"",K18=TRUE,AND(E18&lt;&gt;"",E18&lt;&gt;"Nenhuma")),"Preencha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erro","")))),TEXTJOIN(" · ",TRUE,IF(D18="",IF(OR(I18&lt;&gt;"",J18&lt;&gt;"",F18&lt;&gt;"",G18&lt;&gt;"",H18&lt;&gt;"",K18=TRUE,AND(E18&lt;&gt;"",E18&lt;&gt;"Nenhuma")),"Preencha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erro",""))),IF(AND(BR18&lt;&gt;"Melhoria",BR18&lt;&gt;"Condição"),"Modalidade inválida",""),IF(AND(BR18="Condição",E18&lt;&gt;"",E18&lt;&gt;"Nenhuma",COUNTIF('DADOS_MELHORIAS'!$BU$2:$BU$15,SUBSTITUTE(SUBSTITUTE(SUBSTITUTE(E18,"~","~~"),"*","~*"),"?","~?"))&lt;&gt;1),"Base de Condição inválida",""),IF(AND(BR18="Condição",H18&lt;&gt;"",H18&lt;&gt;"Sim"),"Condição exige TR","")))</f>
        <v/>
      </c>
      <c r="O18">
        <f>IF(ISBLANK(DADOS_AM!$BC$18),"",DADOS_AM!$BC$18)</f>
        <v/>
      </c>
      <c r="P18">
        <f>IF(ISBLANK(DADOS_AM!$BD$18),"",DADOS_AM!$BD$18)</f>
        <v/>
      </c>
      <c r="Q18">
        <f>IF(ISBLANK(DADOS_AM!$BE$18),"",DADOS_AM!$BE$18)</f>
        <v/>
      </c>
      <c r="R18">
        <f>IF(ISBLANK(DADOS_AM!$BF$18),"",DADOS_AM!$BF$18)</f>
        <v/>
      </c>
      <c r="S18">
        <f>IF(ISBLANK(DADOS_AM!$BG$18),"",DADOS_AM!$BG$18)</f>
        <v/>
      </c>
      <c r="T18">
        <f>IF(ISBLANK(DADOS_AM!$BH$18),"",DADOS_AM!$BH$18)</f>
        <v/>
      </c>
      <c r="U18">
        <f>IF(ISBLANK(DADOS_AM!$BI$18),"",DADOS_AM!$BI$18)</f>
        <v/>
      </c>
      <c r="V18">
        <f>IF(ISBLANK(DADOS_AM!$BJ$18),"",DADOS_AM!$BJ$18)</f>
        <v/>
      </c>
      <c r="W18">
        <f>IF(ISBLANK(DADOS_AM!$BK$18),"",DADOS_AM!$BK$18)</f>
        <v/>
      </c>
      <c r="X18" t="inlineStr">
        <is>
          <t>Inescapável</t>
        </is>
      </c>
      <c r="Y18" t="n">
        <v>0</v>
      </c>
      <c r="AG18">
        <f>O18</f>
        <v/>
      </c>
      <c r="AH18">
        <f>P18</f>
        <v/>
      </c>
      <c r="AI18">
        <f>Q18</f>
        <v/>
      </c>
      <c r="AJ18">
        <f>T18</f>
        <v/>
      </c>
      <c r="AK18">
        <f>Y18</f>
        <v/>
      </c>
      <c r="AL18">
        <f>W18</f>
        <v/>
      </c>
      <c r="AN18">
        <f>IF(OR(P18="",P18='DADOS_INVOC'!$EL$2,P18='DADOS_INVOC'!$EM$2,P18='DADOS_INVOC'!$EN$2,P18='DADOS_INVOC'!$EO$2,P18='DADOS_INVOC'!$EP$2,P18='DADOS_INVOC'!$QV$2,P18='DADOS_INVOC'!$QW$2,P18='DADOS_INVOC'!$QX$2,P18='DADOS_INVOC'!$QY$2),O18,"")</f>
        <v/>
      </c>
      <c r="AO18">
        <f>IF(AND(Q18=1,OR(P18="",P18='DADOS_INVOC'!$EL$2,P18='DADOS_INVOC'!$EM$2,P18='DADOS_INVOC'!$EN$2,P18='DADOS_INVOC'!$EO$2,P18='DADOS_INVOC'!$EP$2,P18='DADOS_INVOC'!$QV$2,P18='DADOS_INVOC'!$QW$2,P18='DADOS_INVOC'!$QX$2,P18='DADOS_INVOC'!$QY$2)),O18,"")</f>
        <v/>
      </c>
      <c r="AP18">
        <f>IF(OR(P18="",P18='DADOS_INVOC'!$EL$3,P18='DADOS_INVOC'!$EM$3,P18='DADOS_INVOC'!$EN$3,P18='DADOS_INVOC'!$EO$3,P18='DADOS_INVOC'!$EP$3,P18='DADOS_INVOC'!$QV$3,P18='DADOS_INVOC'!$QW$3,P18='DADOS_INVOC'!$QX$3,P18='DADOS_INVOC'!$QY$3),O18,"")</f>
        <v/>
      </c>
      <c r="AQ18">
        <f>IF(AND(Q18=1,OR(P18="",P18='DADOS_INVOC'!$EL$3,P18='DADOS_INVOC'!$EM$3,P18='DADOS_INVOC'!$EN$3,P18='DADOS_INVOC'!$EO$3,P18='DADOS_INVOC'!$EP$3,P18='DADOS_INVOC'!$QV$3,P18='DADOS_INVOC'!$QW$3,P18='DADOS_INVOC'!$QX$3,P18='DADOS_INVOC'!$QY$3)),O18,"")</f>
        <v/>
      </c>
      <c r="AR18">
        <f>IF(OR(P18="",P18='DADOS_INVOC'!$EL$4,P18='DADOS_INVOC'!$EM$4,P18='DADOS_INVOC'!$EN$4,P18='DADOS_INVOC'!$EO$4,P18='DADOS_INVOC'!$EP$4,P18='DADOS_INVOC'!$QV$4,P18='DADOS_INVOC'!$QW$4,P18='DADOS_INVOC'!$QX$4,P18='DADOS_INVOC'!$QY$4),O18,"")</f>
        <v/>
      </c>
      <c r="AS18">
        <f>IF(AND(Q18=1,OR(P18="",P18='DADOS_INVOC'!$EL$4,P18='DADOS_INVOC'!$EM$4,P18='DADOS_INVOC'!$EN$4,P18='DADOS_INVOC'!$EO$4,P18='DADOS_INVOC'!$EP$4,P18='DADOS_INVOC'!$QV$4,P18='DADOS_INVOC'!$QW$4,P18='DADOS_INVOC'!$QX$4,P18='DADOS_INVOC'!$QY$4)),O18,"")</f>
        <v/>
      </c>
      <c r="AT18">
        <f>IF(OR(P18="",P18='DADOS_INVOC'!$EL$5,P18='DADOS_INVOC'!$EM$5,P18='DADOS_INVOC'!$EN$5,P18='DADOS_INVOC'!$EO$5,P18='DADOS_INVOC'!$EP$5,P18='DADOS_INVOC'!$QV$5,P18='DADOS_INVOC'!$QW$5,P18='DADOS_INVOC'!$QX$5,P18='DADOS_INVOC'!$QY$5),O18,"")</f>
        <v/>
      </c>
      <c r="AU18">
        <f>IF(AND(Q18=1,OR(P18="",P18='DADOS_INVOC'!$EL$5,P18='DADOS_INVOC'!$EM$5,P18='DADOS_INVOC'!$EN$5,P18='DADOS_INVOC'!$EO$5,P18='DADOS_INVOC'!$EP$5,P18='DADOS_INVOC'!$QV$5,P18='DADOS_INVOC'!$QW$5,P18='DADOS_INVOC'!$QX$5,P18='DADOS_INVOC'!$QY$5)),O18,"")</f>
        <v/>
      </c>
      <c r="AV18">
        <f>IF(OR(P18="",P18='DADOS_INVOC'!$EL$6,P18='DADOS_INVOC'!$EM$6,P18='DADOS_INVOC'!$EN$6,P18='DADOS_INVOC'!$EO$6,P18='DADOS_INVOC'!$EP$6,P18='DADOS_INVOC'!$QV$6,P18='DADOS_INVOC'!$QW$6,P18='DADOS_INVOC'!$QX$6,P18='DADOS_INVOC'!$QY$6),O18,"")</f>
        <v/>
      </c>
      <c r="AW18">
        <f>IF(AND(Q18=1,OR(P18="",P18='DADOS_INVOC'!$EL$6,P18='DADOS_INVOC'!$EM$6,P18='DADOS_INVOC'!$EN$6,P18='DADOS_INVOC'!$EO$6,P18='DADOS_INVOC'!$EP$6,P18='DADOS_INVOC'!$QV$6,P18='DADOS_INVOC'!$QW$6,P18='DADOS_INVOC'!$QX$6,P18='DADOS_INVOC'!$QY$6)),O18,"")</f>
        <v/>
      </c>
      <c r="AX18">
        <f>IF(OR(P18="",P18='DADOS_INVOC'!$EL$7,P18='DADOS_INVOC'!$EM$7,P18='DADOS_INVOC'!$EN$7,P18='DADOS_INVOC'!$EO$7,P18='DADOS_INVOC'!$EP$7,P18='DADOS_INVOC'!$QV$7,P18='DADOS_INVOC'!$QW$7,P18='DADOS_INVOC'!$QX$7,P18='DADOS_INVOC'!$QY$7),O18,"")</f>
        <v/>
      </c>
      <c r="AY18">
        <f>IF(AND(Q18=1,OR(P18="",P18='DADOS_INVOC'!$EL$7,P18='DADOS_INVOC'!$EM$7,P18='DADOS_INVOC'!$EN$7,P18='DADOS_INVOC'!$EO$7,P18='DADOS_INVOC'!$EP$7,P18='DADOS_INVOC'!$QV$7,P18='DADOS_INVOC'!$QW$7,P18='DADOS_INVOC'!$QX$7,P18='DADOS_INVOC'!$QY$7)),O18,"")</f>
        <v/>
      </c>
      <c r="AZ18">
        <f>IF(OR(P18="",P18='DADOS_INVOC'!$EL$8,P18='DADOS_INVOC'!$EM$8,P18='DADOS_INVOC'!$EN$8,P18='DADOS_INVOC'!$EO$8,P18='DADOS_INVOC'!$EP$8,P18='DADOS_INVOC'!$QV$8,P18='DADOS_INVOC'!$QW$8,P18='DADOS_INVOC'!$QX$8,P18='DADOS_INVOC'!$QY$8),O18,"")</f>
        <v/>
      </c>
      <c r="BA18">
        <f>IF(AND(Q18=1,OR(P18="",P18='DADOS_INVOC'!$EL$8,P18='DADOS_INVOC'!$EM$8,P18='DADOS_INVOC'!$EN$8,P18='DADOS_INVOC'!$EO$8,P18='DADOS_INVOC'!$EP$8,P18='DADOS_INVOC'!$QV$8,P18='DADOS_INVOC'!$QW$8,P18='DADOS_INVOC'!$QX$8,P18='DADOS_INVOC'!$QY$8)),O18,"")</f>
        <v/>
      </c>
      <c r="BB18">
        <f>IF(OR(P18="",P18='DADOS_INVOC'!$EL$9,P18='DADOS_INVOC'!$EM$9,P18='DADOS_INVOC'!$EN$9,P18='DADOS_INVOC'!$EO$9,P18='DADOS_INVOC'!$EP$9,P18='DADOS_INVOC'!$QV$9,P18='DADOS_INVOC'!$QW$9,P18='DADOS_INVOC'!$QX$9,P18='DADOS_INVOC'!$QY$9),O18,"")</f>
        <v/>
      </c>
      <c r="BC18">
        <f>IF(AND(Q18=1,OR(P18="",P18='DADOS_INVOC'!$EL$9,P18='DADOS_INVOC'!$EM$9,P18='DADOS_INVOC'!$EN$9,P18='DADOS_INVOC'!$EO$9,P18='DADOS_INVOC'!$EP$9,P18='DADOS_INVOC'!$QV$9,P18='DADOS_INVOC'!$QW$9,P18='DADOS_INVOC'!$QX$9,P18='DADOS_INVOC'!$QY$9)),O18,"")</f>
        <v/>
      </c>
      <c r="BD18">
        <f>IF(OR(P18="",P18='DADOS_INVOC'!$EL$10,P18='DADOS_INVOC'!$EM$10,P18='DADOS_INVOC'!$EN$10,P18='DADOS_INVOC'!$EO$10,P18='DADOS_INVOC'!$EP$10,P18='DADOS_INVOC'!$QV$10,P18='DADOS_INVOC'!$QW$10,P18='DADOS_INVOC'!$QX$10,P18='DADOS_INVOC'!$QY$10),O18,"")</f>
        <v/>
      </c>
      <c r="BE18">
        <f>IF(AND(Q18=1,OR(P18="",P18='DADOS_INVOC'!$EL$10,P18='DADOS_INVOC'!$EM$10,P18='DADOS_INVOC'!$EN$10,P18='DADOS_INVOC'!$EO$10,P18='DADOS_INVOC'!$EP$10,P18='DADOS_INVOC'!$QV$10,P18='DADOS_INVOC'!$QW$10,P18='DADOS_INVOC'!$QX$10,P18='DADOS_INVOC'!$QY$10)),O18,"")</f>
        <v/>
      </c>
      <c r="BF18">
        <f>IF(OR(P18="",P18='DADOS_INVOC'!$EL$11,P18='DADOS_INVOC'!$EM$11,P18='DADOS_INVOC'!$EN$11,P18='DADOS_INVOC'!$EO$11,P18='DADOS_INVOC'!$EP$11,P18='DADOS_INVOC'!$QV$11,P18='DADOS_INVOC'!$QW$11,P18='DADOS_INVOC'!$QX$11,P18='DADOS_INVOC'!$QY$11),O18,"")</f>
        <v/>
      </c>
      <c r="BG18">
        <f>IF(AND(Q18=1,OR(P18="",P18='DADOS_INVOC'!$EL$11,P18='DADOS_INVOC'!$EM$11,P18='DADOS_INVOC'!$EN$11,P18='DADOS_INVOC'!$EO$11,P18='DADOS_INVOC'!$EP$11,P18='DADOS_INVOC'!$QV$11,P18='DADOS_INVOC'!$QW$11,P18='DADOS_INVOC'!$QX$11,P18='DADOS_INVOC'!$QY$11)),O18,"")</f>
        <v/>
      </c>
      <c r="BH18">
        <f>IF(OR(P18="",P18='DADOS_INVOC'!$EL$12,P18='DADOS_INVOC'!$EM$12,P18='DADOS_INVOC'!$EN$12,P18='DADOS_INVOC'!$EO$12,P18='DADOS_INVOC'!$EP$12,P18='DADOS_INVOC'!$QV$12,P18='DADOS_INVOC'!$QW$12,P18='DADOS_INVOC'!$QX$12,P18='DADOS_INVOC'!$QY$12),O18,"")</f>
        <v/>
      </c>
      <c r="BI18">
        <f>IF(AND(Q18=1,OR(P18="",P18='DADOS_INVOC'!$EL$12,P18='DADOS_INVOC'!$EM$12,P18='DADOS_INVOC'!$EN$12,P18='DADOS_INVOC'!$EO$12,P18='DADOS_INVOC'!$EP$12,P18='DADOS_INVOC'!$QV$12,P18='DADOS_INVOC'!$QW$12,P18='DADOS_INVOC'!$QX$12,P18='DADOS_INVOC'!$QY$12)),O18,"")</f>
        <v/>
      </c>
      <c r="BJ18">
        <f>IF(OR(P18="",P18='DADOS_INVOC'!$EL$13,P18='DADOS_INVOC'!$EM$13,P18='DADOS_INVOC'!$EN$13,P18='DADOS_INVOC'!$EO$13,P18='DADOS_INVOC'!$EP$13,P18='DADOS_INVOC'!$QV$13,P18='DADOS_INVOC'!$QW$13,P18='DADOS_INVOC'!$QX$13,P18='DADOS_INVOC'!$QY$13),O18,"")</f>
        <v/>
      </c>
      <c r="BK18">
        <f>IF(AND(Q18=1,OR(P18="",P18='DADOS_INVOC'!$EL$13,P18='DADOS_INVOC'!$EM$13,P18='DADOS_INVOC'!$EN$13,P18='DADOS_INVOC'!$EO$13,P18='DADOS_INVOC'!$EP$13,P18='DADOS_INVOC'!$QV$13,P18='DADOS_INVOC'!$QW$13,P18='DADOS_INVOC'!$QX$13,P18='DADOS_INVOC'!$QY$13)),O18,"")</f>
        <v/>
      </c>
      <c r="BM18">
        <f>IF('DADOS_CRIACAO'!$H$17="","",'DADOS_CRIACAO'!$H$17)</f>
        <v/>
      </c>
      <c r="BP18" t="inlineStr">
        <is>
          <t>Certeiro</t>
        </is>
      </c>
      <c r="BR18">
        <f>IF(OR(ISBLANK('CONFIGURAÇÃO'!$B$1221),'CONFIGURAÇÃO'!$B$1221=""),"Melhoria",'CONFIGURAÇÃO'!$B$1221)</f>
        <v/>
      </c>
    </row>
    <row r="19">
      <c r="A19" t="n">
        <v>1219</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IF(ISBLANK(INDEX('CONFIGURAÇÃO'!$B$1:$O$1731,$A19+8,$B19+4)),"",INDEX('CONFIGURAÇÃO'!$B$1:$O$1731,$A19+8,$B19+4))</f>
        <v/>
      </c>
      <c r="I19">
        <f>IF(ISBLANK(INDEX('CONFIGURAÇÃO'!$B$1:$O$1731,$A19+11,$B19+1)),"",INDEX('CONFIGURAÇÃO'!$B$1:$O$1731,$A19+11,$B19+1))</f>
        <v/>
      </c>
      <c r="J19">
        <f>IF(ISBLANK(INDEX('CONFIGURAÇÃO'!$B$1:$O$1731,$A19+17,$B19+1)),"",INDEX('CONFIGURAÇÃO'!$B$1:$O$1731,$A19+17,$B19+1))</f>
        <v/>
      </c>
      <c r="K19">
        <f>IF(ISBLANK(INDEX('CONFIGURAÇÃO'!$B$1:$O$1731,$A19+2,$B19+5)),"",INDEX('CONFIGURAÇÃO'!$B$1:$O$1731,$A19+2,$B19+5))</f>
        <v/>
      </c>
      <c r="L19">
        <f>IF(OR(E19="",E19="Nenhuma"),0,IFERROR(MATCH(SUBSTITUTE(SUBSTITUTE(SUBSTITUTE(E19,"~","~~"),"*","~*"),"?","~?"),'DADOS_MELHORIAS'!$O$2:$O$83,0),-1))</f>
        <v/>
      </c>
      <c r="M19">
        <f>IF(D19="",IF(BR19&lt;&gt;"Melhoria","Preencha NOME",IF(D19="",IF(OR(I19&lt;&gt;"",J19&lt;&gt;"",F19&lt;&gt;"",G19&lt;&gt;"",H19&lt;&gt;"",K19=TRUE,AND(E19&lt;&gt;"",E19&lt;&gt;"Nenhuma")),"Preencha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erro","")))),TEXTJOIN(" · ",TRUE,IF(D19="",IF(OR(I19&lt;&gt;"",J19&lt;&gt;"",F19&lt;&gt;"",G19&lt;&gt;"",H19&lt;&gt;"",K19=TRUE,AND(E19&lt;&gt;"",E19&lt;&gt;"Nenhuma")),"Preencha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erro",""))),IF(AND(BR19&lt;&gt;"Melhoria",BR19&lt;&gt;"Condição"),"Modalidade inválida",""),IF(AND(BR19="Condição",E19&lt;&gt;"",E19&lt;&gt;"Nenhuma",COUNTIF('DADOS_MELHORIAS'!$BU$2:$BU$15,SUBSTITUTE(SUBSTITUTE(SUBSTITUTE(E19,"~","~~"),"*","~*"),"?","~?"))&lt;&gt;1),"Base de Condição inválida",""),IF(AND(BR19="Condição",H19&lt;&gt;"",H19&lt;&gt;"Sim"),"Condição exige TR","")))</f>
        <v/>
      </c>
      <c r="O19">
        <f>IF(ISBLANK(DADOS_AM!$BC$19),"",DADOS_AM!$BC$19)</f>
        <v/>
      </c>
      <c r="P19">
        <f>IF(ISBLANK(DADOS_AM!$BD$19),"",DADOS_AM!$BD$19)</f>
        <v/>
      </c>
      <c r="Q19">
        <f>IF(ISBLANK(DADOS_AM!$BE$19),"",DADOS_AM!$BE$19)</f>
        <v/>
      </c>
      <c r="R19">
        <f>IF(ISBLANK(DADOS_AM!$BF$19),"",DADOS_AM!$BF$19)</f>
        <v/>
      </c>
      <c r="S19">
        <f>IF(ISBLANK(DADOS_AM!$BG$19),"",DADOS_AM!$BG$19)</f>
        <v/>
      </c>
      <c r="T19">
        <f>IF(ISBLANK(DADOS_AM!$BH$19),"",DADOS_AM!$BH$19)</f>
        <v/>
      </c>
      <c r="U19">
        <f>IF(ISBLANK(DADOS_AM!$BI$19),"",DADOS_AM!$BI$19)</f>
        <v/>
      </c>
      <c r="V19">
        <f>IF(ISBLANK(DADOS_AM!$BJ$19),"",DADOS_AM!$BJ$19)</f>
        <v/>
      </c>
      <c r="W19">
        <f>IF(ISBLANK(DADOS_AM!$BK$19),"",DADOS_AM!$BK$19)</f>
        <v/>
      </c>
      <c r="X19" t="inlineStr">
        <is>
          <t>De Novo</t>
        </is>
      </c>
      <c r="Y19" t="n">
        <v>0</v>
      </c>
      <c r="AG19">
        <f>O19</f>
        <v/>
      </c>
      <c r="AH19">
        <f>P19</f>
        <v/>
      </c>
      <c r="AI19">
        <f>Q19</f>
        <v/>
      </c>
      <c r="AJ19">
        <f>T19</f>
        <v/>
      </c>
      <c r="AK19">
        <f>Y19</f>
        <v/>
      </c>
      <c r="AL19">
        <f>W19</f>
        <v/>
      </c>
      <c r="AN19">
        <f>IF(OR(P19="",P19='DADOS_INVOC'!$EL$2,P19='DADOS_INVOC'!$EM$2,P19='DADOS_INVOC'!$EN$2,P19='DADOS_INVOC'!$EO$2,P19='DADOS_INVOC'!$EP$2,P19='DADOS_INVOC'!$QV$2,P19='DADOS_INVOC'!$QW$2,P19='DADOS_INVOC'!$QX$2,P19='DADOS_INVOC'!$QY$2),O19,"")</f>
        <v/>
      </c>
      <c r="AO19">
        <f>IF(AND(Q19=1,OR(P19="",P19='DADOS_INVOC'!$EL$2,P19='DADOS_INVOC'!$EM$2,P19='DADOS_INVOC'!$EN$2,P19='DADOS_INVOC'!$EO$2,P19='DADOS_INVOC'!$EP$2,P19='DADOS_INVOC'!$QV$2,P19='DADOS_INVOC'!$QW$2,P19='DADOS_INVOC'!$QX$2,P19='DADOS_INVOC'!$QY$2)),O19,"")</f>
        <v/>
      </c>
      <c r="AP19">
        <f>IF(OR(P19="",P19='DADOS_INVOC'!$EL$3,P19='DADOS_INVOC'!$EM$3,P19='DADOS_INVOC'!$EN$3,P19='DADOS_INVOC'!$EO$3,P19='DADOS_INVOC'!$EP$3,P19='DADOS_INVOC'!$QV$3,P19='DADOS_INVOC'!$QW$3,P19='DADOS_INVOC'!$QX$3,P19='DADOS_INVOC'!$QY$3),O19,"")</f>
        <v/>
      </c>
      <c r="AQ19">
        <f>IF(AND(Q19=1,OR(P19="",P19='DADOS_INVOC'!$EL$3,P19='DADOS_INVOC'!$EM$3,P19='DADOS_INVOC'!$EN$3,P19='DADOS_INVOC'!$EO$3,P19='DADOS_INVOC'!$EP$3,P19='DADOS_INVOC'!$QV$3,P19='DADOS_INVOC'!$QW$3,P19='DADOS_INVOC'!$QX$3,P19='DADOS_INVOC'!$QY$3)),O19,"")</f>
        <v/>
      </c>
      <c r="AR19">
        <f>IF(OR(P19="",P19='DADOS_INVOC'!$EL$4,P19='DADOS_INVOC'!$EM$4,P19='DADOS_INVOC'!$EN$4,P19='DADOS_INVOC'!$EO$4,P19='DADOS_INVOC'!$EP$4,P19='DADOS_INVOC'!$QV$4,P19='DADOS_INVOC'!$QW$4,P19='DADOS_INVOC'!$QX$4,P19='DADOS_INVOC'!$QY$4),O19,"")</f>
        <v/>
      </c>
      <c r="AS19">
        <f>IF(AND(Q19=1,OR(P19="",P19='DADOS_INVOC'!$EL$4,P19='DADOS_INVOC'!$EM$4,P19='DADOS_INVOC'!$EN$4,P19='DADOS_INVOC'!$EO$4,P19='DADOS_INVOC'!$EP$4,P19='DADOS_INVOC'!$QV$4,P19='DADOS_INVOC'!$QW$4,P19='DADOS_INVOC'!$QX$4,P19='DADOS_INVOC'!$QY$4)),O19,"")</f>
        <v/>
      </c>
      <c r="AT19">
        <f>IF(OR(P19="",P19='DADOS_INVOC'!$EL$5,P19='DADOS_INVOC'!$EM$5,P19='DADOS_INVOC'!$EN$5,P19='DADOS_INVOC'!$EO$5,P19='DADOS_INVOC'!$EP$5,P19='DADOS_INVOC'!$QV$5,P19='DADOS_INVOC'!$QW$5,P19='DADOS_INVOC'!$QX$5,P19='DADOS_INVOC'!$QY$5),O19,"")</f>
        <v/>
      </c>
      <c r="AU19">
        <f>IF(AND(Q19=1,OR(P19="",P19='DADOS_INVOC'!$EL$5,P19='DADOS_INVOC'!$EM$5,P19='DADOS_INVOC'!$EN$5,P19='DADOS_INVOC'!$EO$5,P19='DADOS_INVOC'!$EP$5,P19='DADOS_INVOC'!$QV$5,P19='DADOS_INVOC'!$QW$5,P19='DADOS_INVOC'!$QX$5,P19='DADOS_INVOC'!$QY$5)),O19,"")</f>
        <v/>
      </c>
      <c r="AV19">
        <f>IF(OR(P19="",P19='DADOS_INVOC'!$EL$6,P19='DADOS_INVOC'!$EM$6,P19='DADOS_INVOC'!$EN$6,P19='DADOS_INVOC'!$EO$6,P19='DADOS_INVOC'!$EP$6,P19='DADOS_INVOC'!$QV$6,P19='DADOS_INVOC'!$QW$6,P19='DADOS_INVOC'!$QX$6,P19='DADOS_INVOC'!$QY$6),O19,"")</f>
        <v/>
      </c>
      <c r="AW19">
        <f>IF(AND(Q19=1,OR(P19="",P19='DADOS_INVOC'!$EL$6,P19='DADOS_INVOC'!$EM$6,P19='DADOS_INVOC'!$EN$6,P19='DADOS_INVOC'!$EO$6,P19='DADOS_INVOC'!$EP$6,P19='DADOS_INVOC'!$QV$6,P19='DADOS_INVOC'!$QW$6,P19='DADOS_INVOC'!$QX$6,P19='DADOS_INVOC'!$QY$6)),O19,"")</f>
        <v/>
      </c>
      <c r="AX19">
        <f>IF(OR(P19="",P19='DADOS_INVOC'!$EL$7,P19='DADOS_INVOC'!$EM$7,P19='DADOS_INVOC'!$EN$7,P19='DADOS_INVOC'!$EO$7,P19='DADOS_INVOC'!$EP$7,P19='DADOS_INVOC'!$QV$7,P19='DADOS_INVOC'!$QW$7,P19='DADOS_INVOC'!$QX$7,P19='DADOS_INVOC'!$QY$7),O19,"")</f>
        <v/>
      </c>
      <c r="AY19">
        <f>IF(AND(Q19=1,OR(P19="",P19='DADOS_INVOC'!$EL$7,P19='DADOS_INVOC'!$EM$7,P19='DADOS_INVOC'!$EN$7,P19='DADOS_INVOC'!$EO$7,P19='DADOS_INVOC'!$EP$7,P19='DADOS_INVOC'!$QV$7,P19='DADOS_INVOC'!$QW$7,P19='DADOS_INVOC'!$QX$7,P19='DADOS_INVOC'!$QY$7)),O19,"")</f>
        <v/>
      </c>
      <c r="AZ19">
        <f>IF(OR(P19="",P19='DADOS_INVOC'!$EL$8,P19='DADOS_INVOC'!$EM$8,P19='DADOS_INVOC'!$EN$8,P19='DADOS_INVOC'!$EO$8,P19='DADOS_INVOC'!$EP$8,P19='DADOS_INVOC'!$QV$8,P19='DADOS_INVOC'!$QW$8,P19='DADOS_INVOC'!$QX$8,P19='DADOS_INVOC'!$QY$8),O19,"")</f>
        <v/>
      </c>
      <c r="BA19">
        <f>IF(AND(Q19=1,OR(P19="",P19='DADOS_INVOC'!$EL$8,P19='DADOS_INVOC'!$EM$8,P19='DADOS_INVOC'!$EN$8,P19='DADOS_INVOC'!$EO$8,P19='DADOS_INVOC'!$EP$8,P19='DADOS_INVOC'!$QV$8,P19='DADOS_INVOC'!$QW$8,P19='DADOS_INVOC'!$QX$8,P19='DADOS_INVOC'!$QY$8)),O19,"")</f>
        <v/>
      </c>
      <c r="BB19">
        <f>IF(OR(P19="",P19='DADOS_INVOC'!$EL$9,P19='DADOS_INVOC'!$EM$9,P19='DADOS_INVOC'!$EN$9,P19='DADOS_INVOC'!$EO$9,P19='DADOS_INVOC'!$EP$9,P19='DADOS_INVOC'!$QV$9,P19='DADOS_INVOC'!$QW$9,P19='DADOS_INVOC'!$QX$9,P19='DADOS_INVOC'!$QY$9),O19,"")</f>
        <v/>
      </c>
      <c r="BC19">
        <f>IF(AND(Q19=1,OR(P19="",P19='DADOS_INVOC'!$EL$9,P19='DADOS_INVOC'!$EM$9,P19='DADOS_INVOC'!$EN$9,P19='DADOS_INVOC'!$EO$9,P19='DADOS_INVOC'!$EP$9,P19='DADOS_INVOC'!$QV$9,P19='DADOS_INVOC'!$QW$9,P19='DADOS_INVOC'!$QX$9,P19='DADOS_INVOC'!$QY$9)),O19,"")</f>
        <v/>
      </c>
      <c r="BD19">
        <f>IF(OR(P19="",P19='DADOS_INVOC'!$EL$10,P19='DADOS_INVOC'!$EM$10,P19='DADOS_INVOC'!$EN$10,P19='DADOS_INVOC'!$EO$10,P19='DADOS_INVOC'!$EP$10,P19='DADOS_INVOC'!$QV$10,P19='DADOS_INVOC'!$QW$10,P19='DADOS_INVOC'!$QX$10,P19='DADOS_INVOC'!$QY$10),O19,"")</f>
        <v/>
      </c>
      <c r="BE19">
        <f>IF(AND(Q19=1,OR(P19="",P19='DADOS_INVOC'!$EL$10,P19='DADOS_INVOC'!$EM$10,P19='DADOS_INVOC'!$EN$10,P19='DADOS_INVOC'!$EO$10,P19='DADOS_INVOC'!$EP$10,P19='DADOS_INVOC'!$QV$10,P19='DADOS_INVOC'!$QW$10,P19='DADOS_INVOC'!$QX$10,P19='DADOS_INVOC'!$QY$10)),O19,"")</f>
        <v/>
      </c>
      <c r="BF19">
        <f>IF(OR(P19="",P19='DADOS_INVOC'!$EL$11,P19='DADOS_INVOC'!$EM$11,P19='DADOS_INVOC'!$EN$11,P19='DADOS_INVOC'!$EO$11,P19='DADOS_INVOC'!$EP$11,P19='DADOS_INVOC'!$QV$11,P19='DADOS_INVOC'!$QW$11,P19='DADOS_INVOC'!$QX$11,P19='DADOS_INVOC'!$QY$11),O19,"")</f>
        <v/>
      </c>
      <c r="BG19">
        <f>IF(AND(Q19=1,OR(P19="",P19='DADOS_INVOC'!$EL$11,P19='DADOS_INVOC'!$EM$11,P19='DADOS_INVOC'!$EN$11,P19='DADOS_INVOC'!$EO$11,P19='DADOS_INVOC'!$EP$11,P19='DADOS_INVOC'!$QV$11,P19='DADOS_INVOC'!$QW$11,P19='DADOS_INVOC'!$QX$11,P19='DADOS_INVOC'!$QY$11)),O19,"")</f>
        <v/>
      </c>
      <c r="BH19">
        <f>IF(OR(P19="",P19='DADOS_INVOC'!$EL$12,P19='DADOS_INVOC'!$EM$12,P19='DADOS_INVOC'!$EN$12,P19='DADOS_INVOC'!$EO$12,P19='DADOS_INVOC'!$EP$12,P19='DADOS_INVOC'!$QV$12,P19='DADOS_INVOC'!$QW$12,P19='DADOS_INVOC'!$QX$12,P19='DADOS_INVOC'!$QY$12),O19,"")</f>
        <v/>
      </c>
      <c r="BI19">
        <f>IF(AND(Q19=1,OR(P19="",P19='DADOS_INVOC'!$EL$12,P19='DADOS_INVOC'!$EM$12,P19='DADOS_INVOC'!$EN$12,P19='DADOS_INVOC'!$EO$12,P19='DADOS_INVOC'!$EP$12,P19='DADOS_INVOC'!$QV$12,P19='DADOS_INVOC'!$QW$12,P19='DADOS_INVOC'!$QX$12,P19='DADOS_INVOC'!$QY$12)),O19,"")</f>
        <v/>
      </c>
      <c r="BJ19">
        <f>IF(OR(P19="",P19='DADOS_INVOC'!$EL$13,P19='DADOS_INVOC'!$EM$13,P19='DADOS_INVOC'!$EN$13,P19='DADOS_INVOC'!$EO$13,P19='DADOS_INVOC'!$EP$13,P19='DADOS_INVOC'!$QV$13,P19='DADOS_INVOC'!$QW$13,P19='DADOS_INVOC'!$QX$13,P19='DADOS_INVOC'!$QY$13),O19,"")</f>
        <v/>
      </c>
      <c r="BK19">
        <f>IF(AND(Q19=1,OR(P19="",P19='DADOS_INVOC'!$EL$13,P19='DADOS_INVOC'!$EM$13,P19='DADOS_INVOC'!$EN$13,P19='DADOS_INVOC'!$EO$13,P19='DADOS_INVOC'!$EP$13,P19='DADOS_INVOC'!$QV$13,P19='DADOS_INVOC'!$QW$13,P19='DADOS_INVOC'!$QX$13,P19='DADOS_INVOC'!$QY$13)),O19,"")</f>
        <v/>
      </c>
      <c r="BM19">
        <f>IF('DADOS_CRIACAO'!$H$18="","",'DADOS_CRIACAO'!$H$18)</f>
        <v/>
      </c>
      <c r="BP19" t="inlineStr">
        <is>
          <t>Inescapável</t>
        </is>
      </c>
      <c r="BR19">
        <f>IF(OR(ISBLANK('CONFIGURAÇÃO'!$J$1221),'CONFIGURAÇÃO'!$J$1221=""),"Melhoria",'CONFIGURAÇÃO'!$J$1221)</f>
        <v/>
      </c>
    </row>
    <row r="20">
      <c r="A20" t="n">
        <v>1245</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IF(ISBLANK(INDEX('CONFIGURAÇÃO'!$B$1:$O$1731,$A20+8,$B20+4)),"",INDEX('CONFIGURAÇÃO'!$B$1:$O$1731,$A20+8,$B20+4))</f>
        <v/>
      </c>
      <c r="I20">
        <f>IF(ISBLANK(INDEX('CONFIGURAÇÃO'!$B$1:$O$1731,$A20+11,$B20+1)),"",INDEX('CONFIGURAÇÃO'!$B$1:$O$1731,$A20+11,$B20+1))</f>
        <v/>
      </c>
      <c r="J20">
        <f>IF(ISBLANK(INDEX('CONFIGURAÇÃO'!$B$1:$O$1731,$A20+17,$B20+1)),"",INDEX('CONFIGURAÇÃO'!$B$1:$O$1731,$A20+17,$B20+1))</f>
        <v/>
      </c>
      <c r="K20">
        <f>IF(ISBLANK(INDEX('CONFIGURAÇÃO'!$B$1:$O$1731,$A20+2,$B20+5)),"",INDEX('CONFIGURAÇÃO'!$B$1:$O$1731,$A20+2,$B20+5))</f>
        <v/>
      </c>
      <c r="L20">
        <f>IF(OR(E20="",E20="Nenhuma"),0,IFERROR(MATCH(SUBSTITUTE(SUBSTITUTE(SUBSTITUTE(E20,"~","~~"),"*","~*"),"?","~?"),'DADOS_MELHORIAS'!$O$2:$O$83,0),-1))</f>
        <v/>
      </c>
      <c r="M20">
        <f>IF(D20="",IF(BR20&lt;&gt;"Melhoria","Preencha NOME",IF(D20="",IF(OR(I20&lt;&gt;"",J20&lt;&gt;"",F20&lt;&gt;"",G20&lt;&gt;"",H20&lt;&gt;"",K20=TRUE,AND(E20&lt;&gt;"",E20&lt;&gt;"Nenhuma")),"Preencha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erro","")))),TEXTJOIN(" · ",TRUE,IF(D20="",IF(OR(I20&lt;&gt;"",J20&lt;&gt;"",F20&lt;&gt;"",G20&lt;&gt;"",H20&lt;&gt;"",K20=TRUE,AND(E20&lt;&gt;"",E20&lt;&gt;"Nenhuma")),"Preencha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erro",""))),IF(AND(BR20&lt;&gt;"Melhoria",BR20&lt;&gt;"Condição"),"Modalidade inválida",""),IF(AND(BR20="Condição",E20&lt;&gt;"",E20&lt;&gt;"Nenhuma",COUNTIF('DADOS_MELHORIAS'!$BU$2:$BU$15,SUBSTITUTE(SUBSTITUTE(SUBSTITUTE(E20,"~","~~"),"*","~*"),"?","~?"))&lt;&gt;1),"Base de Condição inválida",""),IF(AND(BR20="Condição",H20&lt;&gt;"",H20&lt;&gt;"Sim"),"Condição exige TR","")))</f>
        <v/>
      </c>
      <c r="O20">
        <f>IF(ISBLANK(DADOS_AM!$BC$20),"",DADOS_AM!$BC$20)</f>
        <v/>
      </c>
      <c r="P20">
        <f>IF(ISBLANK(DADOS_AM!$BD$20),"",DADOS_AM!$BD$20)</f>
        <v/>
      </c>
      <c r="Q20">
        <f>IF(ISBLANK(DADOS_AM!$BE$20),"",DADOS_AM!$BE$20)</f>
        <v/>
      </c>
      <c r="R20">
        <f>IF(ISBLANK(DADOS_AM!$BF$20),"",DADOS_AM!$BF$20)</f>
        <v/>
      </c>
      <c r="S20">
        <f>IF(ISBLANK(DADOS_AM!$BG$20),"",DADOS_AM!$BG$20)</f>
        <v/>
      </c>
      <c r="T20">
        <f>IF(ISBLANK(DADOS_AM!$BH$20),"",DADOS_AM!$BH$20)</f>
        <v/>
      </c>
      <c r="U20">
        <f>IF(ISBLANK(DADOS_AM!$BI$20),"",DADOS_AM!$BI$20)</f>
        <v/>
      </c>
      <c r="V20">
        <f>IF(ISBLANK(DADOS_AM!$BJ$20),"",DADOS_AM!$BJ$20)</f>
        <v/>
      </c>
      <c r="W20">
        <f>IF(ISBLANK(DADOS_AM!$BK$20),"",DADOS_AM!$BK$20)</f>
        <v/>
      </c>
      <c r="X20" t="inlineStr">
        <is>
          <t>Fura</t>
        </is>
      </c>
      <c r="Y20" t="n">
        <v>1</v>
      </c>
      <c r="AG20">
        <f>O20</f>
        <v/>
      </c>
      <c r="AH20">
        <f>P20</f>
        <v/>
      </c>
      <c r="AI20">
        <f>Q20</f>
        <v/>
      </c>
      <c r="AJ20">
        <f>T20</f>
        <v/>
      </c>
      <c r="AK20">
        <f>Y20</f>
        <v/>
      </c>
      <c r="AL20">
        <f>W20</f>
        <v/>
      </c>
      <c r="AN20">
        <f>IF(OR(P20="",P20='DADOS_INVOC'!$EL$2,P20='DADOS_INVOC'!$EM$2,P20='DADOS_INVOC'!$EN$2,P20='DADOS_INVOC'!$EO$2,P20='DADOS_INVOC'!$EP$2,P20='DADOS_INVOC'!$QV$2,P20='DADOS_INVOC'!$QW$2,P20='DADOS_INVOC'!$QX$2,P20='DADOS_INVOC'!$QY$2),O20,"")</f>
        <v/>
      </c>
      <c r="AO20">
        <f>IF(AND(Q20=1,OR(P20="",P20='DADOS_INVOC'!$EL$2,P20='DADOS_INVOC'!$EM$2,P20='DADOS_INVOC'!$EN$2,P20='DADOS_INVOC'!$EO$2,P20='DADOS_INVOC'!$EP$2,P20='DADOS_INVOC'!$QV$2,P20='DADOS_INVOC'!$QW$2,P20='DADOS_INVOC'!$QX$2,P20='DADOS_INVOC'!$QY$2)),O20,"")</f>
        <v/>
      </c>
      <c r="AP20">
        <f>IF(OR(P20="",P20='DADOS_INVOC'!$EL$3,P20='DADOS_INVOC'!$EM$3,P20='DADOS_INVOC'!$EN$3,P20='DADOS_INVOC'!$EO$3,P20='DADOS_INVOC'!$EP$3,P20='DADOS_INVOC'!$QV$3,P20='DADOS_INVOC'!$QW$3,P20='DADOS_INVOC'!$QX$3,P20='DADOS_INVOC'!$QY$3),O20,"")</f>
        <v/>
      </c>
      <c r="AQ20">
        <f>IF(AND(Q20=1,OR(P20="",P20='DADOS_INVOC'!$EL$3,P20='DADOS_INVOC'!$EM$3,P20='DADOS_INVOC'!$EN$3,P20='DADOS_INVOC'!$EO$3,P20='DADOS_INVOC'!$EP$3,P20='DADOS_INVOC'!$QV$3,P20='DADOS_INVOC'!$QW$3,P20='DADOS_INVOC'!$QX$3,P20='DADOS_INVOC'!$QY$3)),O20,"")</f>
        <v/>
      </c>
      <c r="AR20">
        <f>IF(OR(P20="",P20='DADOS_INVOC'!$EL$4,P20='DADOS_INVOC'!$EM$4,P20='DADOS_INVOC'!$EN$4,P20='DADOS_INVOC'!$EO$4,P20='DADOS_INVOC'!$EP$4,P20='DADOS_INVOC'!$QV$4,P20='DADOS_INVOC'!$QW$4,P20='DADOS_INVOC'!$QX$4,P20='DADOS_INVOC'!$QY$4),O20,"")</f>
        <v/>
      </c>
      <c r="AS20">
        <f>IF(AND(Q20=1,OR(P20="",P20='DADOS_INVOC'!$EL$4,P20='DADOS_INVOC'!$EM$4,P20='DADOS_INVOC'!$EN$4,P20='DADOS_INVOC'!$EO$4,P20='DADOS_INVOC'!$EP$4,P20='DADOS_INVOC'!$QV$4,P20='DADOS_INVOC'!$QW$4,P20='DADOS_INVOC'!$QX$4,P20='DADOS_INVOC'!$QY$4)),O20,"")</f>
        <v/>
      </c>
      <c r="AT20">
        <f>IF(OR(P20="",P20='DADOS_INVOC'!$EL$5,P20='DADOS_INVOC'!$EM$5,P20='DADOS_INVOC'!$EN$5,P20='DADOS_INVOC'!$EO$5,P20='DADOS_INVOC'!$EP$5,P20='DADOS_INVOC'!$QV$5,P20='DADOS_INVOC'!$QW$5,P20='DADOS_INVOC'!$QX$5,P20='DADOS_INVOC'!$QY$5),O20,"")</f>
        <v/>
      </c>
      <c r="AU20">
        <f>IF(AND(Q20=1,OR(P20="",P20='DADOS_INVOC'!$EL$5,P20='DADOS_INVOC'!$EM$5,P20='DADOS_INVOC'!$EN$5,P20='DADOS_INVOC'!$EO$5,P20='DADOS_INVOC'!$EP$5,P20='DADOS_INVOC'!$QV$5,P20='DADOS_INVOC'!$QW$5,P20='DADOS_INVOC'!$QX$5,P20='DADOS_INVOC'!$QY$5)),O20,"")</f>
        <v/>
      </c>
      <c r="AV20">
        <f>IF(OR(P20="",P20='DADOS_INVOC'!$EL$6,P20='DADOS_INVOC'!$EM$6,P20='DADOS_INVOC'!$EN$6,P20='DADOS_INVOC'!$EO$6,P20='DADOS_INVOC'!$EP$6,P20='DADOS_INVOC'!$QV$6,P20='DADOS_INVOC'!$QW$6,P20='DADOS_INVOC'!$QX$6,P20='DADOS_INVOC'!$QY$6),O20,"")</f>
        <v/>
      </c>
      <c r="AW20">
        <f>IF(AND(Q20=1,OR(P20="",P20='DADOS_INVOC'!$EL$6,P20='DADOS_INVOC'!$EM$6,P20='DADOS_INVOC'!$EN$6,P20='DADOS_INVOC'!$EO$6,P20='DADOS_INVOC'!$EP$6,P20='DADOS_INVOC'!$QV$6,P20='DADOS_INVOC'!$QW$6,P20='DADOS_INVOC'!$QX$6,P20='DADOS_INVOC'!$QY$6)),O20,"")</f>
        <v/>
      </c>
      <c r="AX20">
        <f>IF(OR(P20="",P20='DADOS_INVOC'!$EL$7,P20='DADOS_INVOC'!$EM$7,P20='DADOS_INVOC'!$EN$7,P20='DADOS_INVOC'!$EO$7,P20='DADOS_INVOC'!$EP$7,P20='DADOS_INVOC'!$QV$7,P20='DADOS_INVOC'!$QW$7,P20='DADOS_INVOC'!$QX$7,P20='DADOS_INVOC'!$QY$7),O20,"")</f>
        <v/>
      </c>
      <c r="AY20">
        <f>IF(AND(Q20=1,OR(P20="",P20='DADOS_INVOC'!$EL$7,P20='DADOS_INVOC'!$EM$7,P20='DADOS_INVOC'!$EN$7,P20='DADOS_INVOC'!$EO$7,P20='DADOS_INVOC'!$EP$7,P20='DADOS_INVOC'!$QV$7,P20='DADOS_INVOC'!$QW$7,P20='DADOS_INVOC'!$QX$7,P20='DADOS_INVOC'!$QY$7)),O20,"")</f>
        <v/>
      </c>
      <c r="AZ20">
        <f>IF(OR(P20="",P20='DADOS_INVOC'!$EL$8,P20='DADOS_INVOC'!$EM$8,P20='DADOS_INVOC'!$EN$8,P20='DADOS_INVOC'!$EO$8,P20='DADOS_INVOC'!$EP$8,P20='DADOS_INVOC'!$QV$8,P20='DADOS_INVOC'!$QW$8,P20='DADOS_INVOC'!$QX$8,P20='DADOS_INVOC'!$QY$8),O20,"")</f>
        <v/>
      </c>
      <c r="BA20">
        <f>IF(AND(Q20=1,OR(P20="",P20='DADOS_INVOC'!$EL$8,P20='DADOS_INVOC'!$EM$8,P20='DADOS_INVOC'!$EN$8,P20='DADOS_INVOC'!$EO$8,P20='DADOS_INVOC'!$EP$8,P20='DADOS_INVOC'!$QV$8,P20='DADOS_INVOC'!$QW$8,P20='DADOS_INVOC'!$QX$8,P20='DADOS_INVOC'!$QY$8)),O20,"")</f>
        <v/>
      </c>
      <c r="BB20">
        <f>IF(OR(P20="",P20='DADOS_INVOC'!$EL$9,P20='DADOS_INVOC'!$EM$9,P20='DADOS_INVOC'!$EN$9,P20='DADOS_INVOC'!$EO$9,P20='DADOS_INVOC'!$EP$9,P20='DADOS_INVOC'!$QV$9,P20='DADOS_INVOC'!$QW$9,P20='DADOS_INVOC'!$QX$9,P20='DADOS_INVOC'!$QY$9),O20,"")</f>
        <v/>
      </c>
      <c r="BC20">
        <f>IF(AND(Q20=1,OR(P20="",P20='DADOS_INVOC'!$EL$9,P20='DADOS_INVOC'!$EM$9,P20='DADOS_INVOC'!$EN$9,P20='DADOS_INVOC'!$EO$9,P20='DADOS_INVOC'!$EP$9,P20='DADOS_INVOC'!$QV$9,P20='DADOS_INVOC'!$QW$9,P20='DADOS_INVOC'!$QX$9,P20='DADOS_INVOC'!$QY$9)),O20,"")</f>
        <v/>
      </c>
      <c r="BD20">
        <f>IF(OR(P20="",P20='DADOS_INVOC'!$EL$10,P20='DADOS_INVOC'!$EM$10,P20='DADOS_INVOC'!$EN$10,P20='DADOS_INVOC'!$EO$10,P20='DADOS_INVOC'!$EP$10,P20='DADOS_INVOC'!$QV$10,P20='DADOS_INVOC'!$QW$10,P20='DADOS_INVOC'!$QX$10,P20='DADOS_INVOC'!$QY$10),O20,"")</f>
        <v/>
      </c>
      <c r="BE20">
        <f>IF(AND(Q20=1,OR(P20="",P20='DADOS_INVOC'!$EL$10,P20='DADOS_INVOC'!$EM$10,P20='DADOS_INVOC'!$EN$10,P20='DADOS_INVOC'!$EO$10,P20='DADOS_INVOC'!$EP$10,P20='DADOS_INVOC'!$QV$10,P20='DADOS_INVOC'!$QW$10,P20='DADOS_INVOC'!$QX$10,P20='DADOS_INVOC'!$QY$10)),O20,"")</f>
        <v/>
      </c>
      <c r="BF20">
        <f>IF(OR(P20="",P20='DADOS_INVOC'!$EL$11,P20='DADOS_INVOC'!$EM$11,P20='DADOS_INVOC'!$EN$11,P20='DADOS_INVOC'!$EO$11,P20='DADOS_INVOC'!$EP$11,P20='DADOS_INVOC'!$QV$11,P20='DADOS_INVOC'!$QW$11,P20='DADOS_INVOC'!$QX$11,P20='DADOS_INVOC'!$QY$11),O20,"")</f>
        <v/>
      </c>
      <c r="BG20">
        <f>IF(AND(Q20=1,OR(P20="",P20='DADOS_INVOC'!$EL$11,P20='DADOS_INVOC'!$EM$11,P20='DADOS_INVOC'!$EN$11,P20='DADOS_INVOC'!$EO$11,P20='DADOS_INVOC'!$EP$11,P20='DADOS_INVOC'!$QV$11,P20='DADOS_INVOC'!$QW$11,P20='DADOS_INVOC'!$QX$11,P20='DADOS_INVOC'!$QY$11)),O20,"")</f>
        <v/>
      </c>
      <c r="BH20">
        <f>IF(OR(P20="",P20='DADOS_INVOC'!$EL$12,P20='DADOS_INVOC'!$EM$12,P20='DADOS_INVOC'!$EN$12,P20='DADOS_INVOC'!$EO$12,P20='DADOS_INVOC'!$EP$12,P20='DADOS_INVOC'!$QV$12,P20='DADOS_INVOC'!$QW$12,P20='DADOS_INVOC'!$QX$12,P20='DADOS_INVOC'!$QY$12),O20,"")</f>
        <v/>
      </c>
      <c r="BI20">
        <f>IF(AND(Q20=1,OR(P20="",P20='DADOS_INVOC'!$EL$12,P20='DADOS_INVOC'!$EM$12,P20='DADOS_INVOC'!$EN$12,P20='DADOS_INVOC'!$EO$12,P20='DADOS_INVOC'!$EP$12,P20='DADOS_INVOC'!$QV$12,P20='DADOS_INVOC'!$QW$12,P20='DADOS_INVOC'!$QX$12,P20='DADOS_INVOC'!$QY$12)),O20,"")</f>
        <v/>
      </c>
      <c r="BJ20">
        <f>IF(OR(P20="",P20='DADOS_INVOC'!$EL$13,P20='DADOS_INVOC'!$EM$13,P20='DADOS_INVOC'!$EN$13,P20='DADOS_INVOC'!$EO$13,P20='DADOS_INVOC'!$EP$13,P20='DADOS_INVOC'!$QV$13,P20='DADOS_INVOC'!$QW$13,P20='DADOS_INVOC'!$QX$13,P20='DADOS_INVOC'!$QY$13),O20,"")</f>
        <v/>
      </c>
      <c r="BK20">
        <f>IF(AND(Q20=1,OR(P20="",P20='DADOS_INVOC'!$EL$13,P20='DADOS_INVOC'!$EM$13,P20='DADOS_INVOC'!$EN$13,P20='DADOS_INVOC'!$EO$13,P20='DADOS_INVOC'!$EP$13,P20='DADOS_INVOC'!$QV$13,P20='DADOS_INVOC'!$QW$13,P20='DADOS_INVOC'!$QX$13,P20='DADOS_INVOC'!$QY$13)),O20,"")</f>
        <v/>
      </c>
      <c r="BM20">
        <f>IF('DADOS_CRIACAO'!$H$19="","",'DADOS_CRIACAO'!$H$19)</f>
        <v/>
      </c>
      <c r="BP20" t="inlineStr">
        <is>
          <t>De Novo</t>
        </is>
      </c>
      <c r="BR20">
        <f>IF(OR(ISBLANK('CONFIGURAÇÃO'!$B$1247),'CONFIGURAÇÃO'!$B$1247=""),"Melhoria",'CONFIGURAÇÃO'!$B$1247)</f>
        <v/>
      </c>
    </row>
    <row r="21">
      <c r="A21" t="n">
        <v>1245</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IF(ISBLANK(INDEX('CONFIGURAÇÃO'!$B$1:$O$1731,$A21+8,$B21+4)),"",INDEX('CONFIGURAÇÃO'!$B$1:$O$1731,$A21+8,$B21+4))</f>
        <v/>
      </c>
      <c r="I21">
        <f>IF(ISBLANK(INDEX('CONFIGURAÇÃO'!$B$1:$O$1731,$A21+11,$B21+1)),"",INDEX('CONFIGURAÇÃO'!$B$1:$O$1731,$A21+11,$B21+1))</f>
        <v/>
      </c>
      <c r="J21">
        <f>IF(ISBLANK(INDEX('CONFIGURAÇÃO'!$B$1:$O$1731,$A21+17,$B21+1)),"",INDEX('CONFIGURAÇÃO'!$B$1:$O$1731,$A21+17,$B21+1))</f>
        <v/>
      </c>
      <c r="K21">
        <f>IF(ISBLANK(INDEX('CONFIGURAÇÃO'!$B$1:$O$1731,$A21+2,$B21+5)),"",INDEX('CONFIGURAÇÃO'!$B$1:$O$1731,$A21+2,$B21+5))</f>
        <v/>
      </c>
      <c r="L21">
        <f>IF(OR(E21="",E21="Nenhuma"),0,IFERROR(MATCH(SUBSTITUTE(SUBSTITUTE(SUBSTITUTE(E21,"~","~~"),"*","~*"),"?","~?"),'DADOS_MELHORIAS'!$O$2:$O$83,0),-1))</f>
        <v/>
      </c>
      <c r="M21">
        <f>IF(D21="",IF(BR21&lt;&gt;"Melhoria","Preencha NOME",IF(D21="",IF(OR(I21&lt;&gt;"",J21&lt;&gt;"",F21&lt;&gt;"",G21&lt;&gt;"",H21&lt;&gt;"",K21=TRUE,AND(E21&lt;&gt;"",E21&lt;&gt;"Nenhuma")),"Preencha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erro","")))),TEXTJOIN(" · ",TRUE,IF(D21="",IF(OR(I21&lt;&gt;"",J21&lt;&gt;"",F21&lt;&gt;"",G21&lt;&gt;"",H21&lt;&gt;"",K21=TRUE,AND(E21&lt;&gt;"",E21&lt;&gt;"Nenhuma")),"Preencha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erro",""))),IF(AND(BR21&lt;&gt;"Melhoria",BR21&lt;&gt;"Condição"),"Modalidade inválida",""),IF(AND(BR21="Condição",E21&lt;&gt;"",E21&lt;&gt;"Nenhuma",COUNTIF('DADOS_MELHORIAS'!$BU$2:$BU$15,SUBSTITUTE(SUBSTITUTE(SUBSTITUTE(E21,"~","~~"),"*","~*"),"?","~?"))&lt;&gt;1),"Base de Condição inválida",""),IF(AND(BR21="Condição",H21&lt;&gt;"",H21&lt;&gt;"Sim"),"Condição exige TR","")))</f>
        <v/>
      </c>
      <c r="O21">
        <f>IF(ISBLANK(DADOS_AM!$BC$21),"",DADOS_AM!$BC$21)</f>
        <v/>
      </c>
      <c r="P21">
        <f>IF(ISBLANK(DADOS_AM!$BD$21),"",DADOS_AM!$BD$21)</f>
        <v/>
      </c>
      <c r="Q21">
        <f>IF(ISBLANK(DADOS_AM!$BE$21),"",DADOS_AM!$BE$21)</f>
        <v/>
      </c>
      <c r="R21">
        <f>IF(ISBLANK(DADOS_AM!$BF$21),"",DADOS_AM!$BF$21)</f>
        <v/>
      </c>
      <c r="S21">
        <f>IF(ISBLANK(DADOS_AM!$BG$21),"",DADOS_AM!$BG$21)</f>
        <v/>
      </c>
      <c r="T21">
        <f>IF(ISBLANK(DADOS_AM!$BH$21),"",DADOS_AM!$BH$21)</f>
        <v/>
      </c>
      <c r="U21">
        <f>IF(ISBLANK(DADOS_AM!$BI$21),"",DADOS_AM!$BI$21)</f>
        <v/>
      </c>
      <c r="V21">
        <f>IF(ISBLANK(DADOS_AM!$BJ$21),"",DADOS_AM!$BJ$21)</f>
        <v/>
      </c>
      <c r="W21">
        <f>IF(ISBLANK(DADOS_AM!$BK$21),"",DADOS_AM!$BK$21)</f>
        <v/>
      </c>
      <c r="X21" t="inlineStr">
        <is>
          <t>Corrói</t>
        </is>
      </c>
      <c r="Y21" t="n">
        <v>0</v>
      </c>
      <c r="AG21">
        <f>O21</f>
        <v/>
      </c>
      <c r="AH21">
        <f>P21</f>
        <v/>
      </c>
      <c r="AI21">
        <f>Q21</f>
        <v/>
      </c>
      <c r="AJ21">
        <f>T21</f>
        <v/>
      </c>
      <c r="AK21">
        <f>Y21</f>
        <v/>
      </c>
      <c r="AL21">
        <f>W21</f>
        <v/>
      </c>
      <c r="AN21">
        <f>IF(OR(P21="",P21='DADOS_INVOC'!$EL$2,P21='DADOS_INVOC'!$EM$2,P21='DADOS_INVOC'!$EN$2,P21='DADOS_INVOC'!$EO$2,P21='DADOS_INVOC'!$EP$2,P21='DADOS_INVOC'!$QV$2,P21='DADOS_INVOC'!$QW$2,P21='DADOS_INVOC'!$QX$2,P21='DADOS_INVOC'!$QY$2),O21,"")</f>
        <v/>
      </c>
      <c r="AO21">
        <f>IF(AND(Q21=1,OR(P21="",P21='DADOS_INVOC'!$EL$2,P21='DADOS_INVOC'!$EM$2,P21='DADOS_INVOC'!$EN$2,P21='DADOS_INVOC'!$EO$2,P21='DADOS_INVOC'!$EP$2,P21='DADOS_INVOC'!$QV$2,P21='DADOS_INVOC'!$QW$2,P21='DADOS_INVOC'!$QX$2,P21='DADOS_INVOC'!$QY$2)),O21,"")</f>
        <v/>
      </c>
      <c r="AP21">
        <f>IF(OR(P21="",P21='DADOS_INVOC'!$EL$3,P21='DADOS_INVOC'!$EM$3,P21='DADOS_INVOC'!$EN$3,P21='DADOS_INVOC'!$EO$3,P21='DADOS_INVOC'!$EP$3,P21='DADOS_INVOC'!$QV$3,P21='DADOS_INVOC'!$QW$3,P21='DADOS_INVOC'!$QX$3,P21='DADOS_INVOC'!$QY$3),O21,"")</f>
        <v/>
      </c>
      <c r="AQ21">
        <f>IF(AND(Q21=1,OR(P21="",P21='DADOS_INVOC'!$EL$3,P21='DADOS_INVOC'!$EM$3,P21='DADOS_INVOC'!$EN$3,P21='DADOS_INVOC'!$EO$3,P21='DADOS_INVOC'!$EP$3,P21='DADOS_INVOC'!$QV$3,P21='DADOS_INVOC'!$QW$3,P21='DADOS_INVOC'!$QX$3,P21='DADOS_INVOC'!$QY$3)),O21,"")</f>
        <v/>
      </c>
      <c r="AR21">
        <f>IF(OR(P21="",P21='DADOS_INVOC'!$EL$4,P21='DADOS_INVOC'!$EM$4,P21='DADOS_INVOC'!$EN$4,P21='DADOS_INVOC'!$EO$4,P21='DADOS_INVOC'!$EP$4,P21='DADOS_INVOC'!$QV$4,P21='DADOS_INVOC'!$QW$4,P21='DADOS_INVOC'!$QX$4,P21='DADOS_INVOC'!$QY$4),O21,"")</f>
        <v/>
      </c>
      <c r="AS21">
        <f>IF(AND(Q21=1,OR(P21="",P21='DADOS_INVOC'!$EL$4,P21='DADOS_INVOC'!$EM$4,P21='DADOS_INVOC'!$EN$4,P21='DADOS_INVOC'!$EO$4,P21='DADOS_INVOC'!$EP$4,P21='DADOS_INVOC'!$QV$4,P21='DADOS_INVOC'!$QW$4,P21='DADOS_INVOC'!$QX$4,P21='DADOS_INVOC'!$QY$4)),O21,"")</f>
        <v/>
      </c>
      <c r="AT21">
        <f>IF(OR(P21="",P21='DADOS_INVOC'!$EL$5,P21='DADOS_INVOC'!$EM$5,P21='DADOS_INVOC'!$EN$5,P21='DADOS_INVOC'!$EO$5,P21='DADOS_INVOC'!$EP$5,P21='DADOS_INVOC'!$QV$5,P21='DADOS_INVOC'!$QW$5,P21='DADOS_INVOC'!$QX$5,P21='DADOS_INVOC'!$QY$5),O21,"")</f>
        <v/>
      </c>
      <c r="AU21">
        <f>IF(AND(Q21=1,OR(P21="",P21='DADOS_INVOC'!$EL$5,P21='DADOS_INVOC'!$EM$5,P21='DADOS_INVOC'!$EN$5,P21='DADOS_INVOC'!$EO$5,P21='DADOS_INVOC'!$EP$5,P21='DADOS_INVOC'!$QV$5,P21='DADOS_INVOC'!$QW$5,P21='DADOS_INVOC'!$QX$5,P21='DADOS_INVOC'!$QY$5)),O21,"")</f>
        <v/>
      </c>
      <c r="AV21">
        <f>IF(OR(P21="",P21='DADOS_INVOC'!$EL$6,P21='DADOS_INVOC'!$EM$6,P21='DADOS_INVOC'!$EN$6,P21='DADOS_INVOC'!$EO$6,P21='DADOS_INVOC'!$EP$6,P21='DADOS_INVOC'!$QV$6,P21='DADOS_INVOC'!$QW$6,P21='DADOS_INVOC'!$QX$6,P21='DADOS_INVOC'!$QY$6),O21,"")</f>
        <v/>
      </c>
      <c r="AW21">
        <f>IF(AND(Q21=1,OR(P21="",P21='DADOS_INVOC'!$EL$6,P21='DADOS_INVOC'!$EM$6,P21='DADOS_INVOC'!$EN$6,P21='DADOS_INVOC'!$EO$6,P21='DADOS_INVOC'!$EP$6,P21='DADOS_INVOC'!$QV$6,P21='DADOS_INVOC'!$QW$6,P21='DADOS_INVOC'!$QX$6,P21='DADOS_INVOC'!$QY$6)),O21,"")</f>
        <v/>
      </c>
      <c r="AX21">
        <f>IF(OR(P21="",P21='DADOS_INVOC'!$EL$7,P21='DADOS_INVOC'!$EM$7,P21='DADOS_INVOC'!$EN$7,P21='DADOS_INVOC'!$EO$7,P21='DADOS_INVOC'!$EP$7,P21='DADOS_INVOC'!$QV$7,P21='DADOS_INVOC'!$QW$7,P21='DADOS_INVOC'!$QX$7,P21='DADOS_INVOC'!$QY$7),O21,"")</f>
        <v/>
      </c>
      <c r="AY21">
        <f>IF(AND(Q21=1,OR(P21="",P21='DADOS_INVOC'!$EL$7,P21='DADOS_INVOC'!$EM$7,P21='DADOS_INVOC'!$EN$7,P21='DADOS_INVOC'!$EO$7,P21='DADOS_INVOC'!$EP$7,P21='DADOS_INVOC'!$QV$7,P21='DADOS_INVOC'!$QW$7,P21='DADOS_INVOC'!$QX$7,P21='DADOS_INVOC'!$QY$7)),O21,"")</f>
        <v/>
      </c>
      <c r="AZ21">
        <f>IF(OR(P21="",P21='DADOS_INVOC'!$EL$8,P21='DADOS_INVOC'!$EM$8,P21='DADOS_INVOC'!$EN$8,P21='DADOS_INVOC'!$EO$8,P21='DADOS_INVOC'!$EP$8,P21='DADOS_INVOC'!$QV$8,P21='DADOS_INVOC'!$QW$8,P21='DADOS_INVOC'!$QX$8,P21='DADOS_INVOC'!$QY$8),O21,"")</f>
        <v/>
      </c>
      <c r="BA21">
        <f>IF(AND(Q21=1,OR(P21="",P21='DADOS_INVOC'!$EL$8,P21='DADOS_INVOC'!$EM$8,P21='DADOS_INVOC'!$EN$8,P21='DADOS_INVOC'!$EO$8,P21='DADOS_INVOC'!$EP$8,P21='DADOS_INVOC'!$QV$8,P21='DADOS_INVOC'!$QW$8,P21='DADOS_INVOC'!$QX$8,P21='DADOS_INVOC'!$QY$8)),O21,"")</f>
        <v/>
      </c>
      <c r="BB21">
        <f>IF(OR(P21="",P21='DADOS_INVOC'!$EL$9,P21='DADOS_INVOC'!$EM$9,P21='DADOS_INVOC'!$EN$9,P21='DADOS_INVOC'!$EO$9,P21='DADOS_INVOC'!$EP$9,P21='DADOS_INVOC'!$QV$9,P21='DADOS_INVOC'!$QW$9,P21='DADOS_INVOC'!$QX$9,P21='DADOS_INVOC'!$QY$9),O21,"")</f>
        <v/>
      </c>
      <c r="BC21">
        <f>IF(AND(Q21=1,OR(P21="",P21='DADOS_INVOC'!$EL$9,P21='DADOS_INVOC'!$EM$9,P21='DADOS_INVOC'!$EN$9,P21='DADOS_INVOC'!$EO$9,P21='DADOS_INVOC'!$EP$9,P21='DADOS_INVOC'!$QV$9,P21='DADOS_INVOC'!$QW$9,P21='DADOS_INVOC'!$QX$9,P21='DADOS_INVOC'!$QY$9)),O21,"")</f>
        <v/>
      </c>
      <c r="BD21">
        <f>IF(OR(P21="",P21='DADOS_INVOC'!$EL$10,P21='DADOS_INVOC'!$EM$10,P21='DADOS_INVOC'!$EN$10,P21='DADOS_INVOC'!$EO$10,P21='DADOS_INVOC'!$EP$10,P21='DADOS_INVOC'!$QV$10,P21='DADOS_INVOC'!$QW$10,P21='DADOS_INVOC'!$QX$10,P21='DADOS_INVOC'!$QY$10),O21,"")</f>
        <v/>
      </c>
      <c r="BE21">
        <f>IF(AND(Q21=1,OR(P21="",P21='DADOS_INVOC'!$EL$10,P21='DADOS_INVOC'!$EM$10,P21='DADOS_INVOC'!$EN$10,P21='DADOS_INVOC'!$EO$10,P21='DADOS_INVOC'!$EP$10,P21='DADOS_INVOC'!$QV$10,P21='DADOS_INVOC'!$QW$10,P21='DADOS_INVOC'!$QX$10,P21='DADOS_INVOC'!$QY$10)),O21,"")</f>
        <v/>
      </c>
      <c r="BF21">
        <f>IF(OR(P21="",P21='DADOS_INVOC'!$EL$11,P21='DADOS_INVOC'!$EM$11,P21='DADOS_INVOC'!$EN$11,P21='DADOS_INVOC'!$EO$11,P21='DADOS_INVOC'!$EP$11,P21='DADOS_INVOC'!$QV$11,P21='DADOS_INVOC'!$QW$11,P21='DADOS_INVOC'!$QX$11,P21='DADOS_INVOC'!$QY$11),O21,"")</f>
        <v/>
      </c>
      <c r="BG21">
        <f>IF(AND(Q21=1,OR(P21="",P21='DADOS_INVOC'!$EL$11,P21='DADOS_INVOC'!$EM$11,P21='DADOS_INVOC'!$EN$11,P21='DADOS_INVOC'!$EO$11,P21='DADOS_INVOC'!$EP$11,P21='DADOS_INVOC'!$QV$11,P21='DADOS_INVOC'!$QW$11,P21='DADOS_INVOC'!$QX$11,P21='DADOS_INVOC'!$QY$11)),O21,"")</f>
        <v/>
      </c>
      <c r="BH21">
        <f>IF(OR(P21="",P21='DADOS_INVOC'!$EL$12,P21='DADOS_INVOC'!$EM$12,P21='DADOS_INVOC'!$EN$12,P21='DADOS_INVOC'!$EO$12,P21='DADOS_INVOC'!$EP$12,P21='DADOS_INVOC'!$QV$12,P21='DADOS_INVOC'!$QW$12,P21='DADOS_INVOC'!$QX$12,P21='DADOS_INVOC'!$QY$12),O21,"")</f>
        <v/>
      </c>
      <c r="BI21">
        <f>IF(AND(Q21=1,OR(P21="",P21='DADOS_INVOC'!$EL$12,P21='DADOS_INVOC'!$EM$12,P21='DADOS_INVOC'!$EN$12,P21='DADOS_INVOC'!$EO$12,P21='DADOS_INVOC'!$EP$12,P21='DADOS_INVOC'!$QV$12,P21='DADOS_INVOC'!$QW$12,P21='DADOS_INVOC'!$QX$12,P21='DADOS_INVOC'!$QY$12)),O21,"")</f>
        <v/>
      </c>
      <c r="BJ21">
        <f>IF(OR(P21="",P21='DADOS_INVOC'!$EL$13,P21='DADOS_INVOC'!$EM$13,P21='DADOS_INVOC'!$EN$13,P21='DADOS_INVOC'!$EO$13,P21='DADOS_INVOC'!$EP$13,P21='DADOS_INVOC'!$QV$13,P21='DADOS_INVOC'!$QW$13,P21='DADOS_INVOC'!$QX$13,P21='DADOS_INVOC'!$QY$13),O21,"")</f>
        <v/>
      </c>
      <c r="BK21">
        <f>IF(AND(Q21=1,OR(P21="",P21='DADOS_INVOC'!$EL$13,P21='DADOS_INVOC'!$EM$13,P21='DADOS_INVOC'!$EN$13,P21='DADOS_INVOC'!$EO$13,P21='DADOS_INVOC'!$EP$13,P21='DADOS_INVOC'!$QV$13,P21='DADOS_INVOC'!$QW$13,P21='DADOS_INVOC'!$QX$13,P21='DADOS_INVOC'!$QY$13)),O21,"")</f>
        <v/>
      </c>
      <c r="BM21">
        <f>IF('DADOS_CRIACAO'!$H$20="","",'DADOS_CRIACAO'!$H$20)</f>
        <v/>
      </c>
      <c r="BP21" t="inlineStr">
        <is>
          <t>Fura</t>
        </is>
      </c>
      <c r="BR21">
        <f>IF(OR(ISBLANK('CONFIGURAÇÃO'!$J$1247),'CONFIGURAÇÃO'!$J$1247=""),"Melhoria",'CONFIGURAÇÃO'!$J$1247)</f>
        <v/>
      </c>
    </row>
    <row r="22">
      <c r="A22" t="n">
        <v>1271</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IF(ISBLANK(INDEX('CONFIGURAÇÃO'!$B$1:$O$1731,$A22+8,$B22+4)),"",INDEX('CONFIGURAÇÃO'!$B$1:$O$1731,$A22+8,$B22+4))</f>
        <v/>
      </c>
      <c r="I22">
        <f>IF(ISBLANK(INDEX('CONFIGURAÇÃO'!$B$1:$O$1731,$A22+11,$B22+1)),"",INDEX('CONFIGURAÇÃO'!$B$1:$O$1731,$A22+11,$B22+1))</f>
        <v/>
      </c>
      <c r="J22">
        <f>IF(ISBLANK(INDEX('CONFIGURAÇÃO'!$B$1:$O$1731,$A22+17,$B22+1)),"",INDEX('CONFIGURAÇÃO'!$B$1:$O$1731,$A22+17,$B22+1))</f>
        <v/>
      </c>
      <c r="K22">
        <f>IF(ISBLANK(INDEX('CONFIGURAÇÃO'!$B$1:$O$1731,$A22+2,$B22+5)),"",INDEX('CONFIGURAÇÃO'!$B$1:$O$1731,$A22+2,$B22+5))</f>
        <v/>
      </c>
      <c r="L22">
        <f>IF(OR(E22="",E22="Nenhuma"),0,IFERROR(MATCH(SUBSTITUTE(SUBSTITUTE(SUBSTITUTE(E22,"~","~~"),"*","~*"),"?","~?"),'DADOS_MELHORIAS'!$O$2:$O$83,0),-1))</f>
        <v/>
      </c>
      <c r="M22">
        <f>IF(D22="",IF(BR22&lt;&gt;"Melhoria","Preencha NOME",IF(D22="",IF(OR(I22&lt;&gt;"",J22&lt;&gt;"",F22&lt;&gt;"",G22&lt;&gt;"",H22&lt;&gt;"",K22=TRUE,AND(E22&lt;&gt;"",E22&lt;&gt;"Nenhuma")),"Preencha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erro","")))),TEXTJOIN(" · ",TRUE,IF(D22="",IF(OR(I22&lt;&gt;"",J22&lt;&gt;"",F22&lt;&gt;"",G22&lt;&gt;"",H22&lt;&gt;"",K22=TRUE,AND(E22&lt;&gt;"",E22&lt;&gt;"Nenhuma")),"Preencha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erro",""))),IF(AND(BR22&lt;&gt;"Melhoria",BR22&lt;&gt;"Condição"),"Modalidade inválida",""),IF(AND(BR22="Condição",E22&lt;&gt;"",E22&lt;&gt;"Nenhuma",COUNTIF('DADOS_MELHORIAS'!$BU$2:$BU$15,SUBSTITUTE(SUBSTITUTE(SUBSTITUTE(E22,"~","~~"),"*","~*"),"?","~?"))&lt;&gt;1),"Base de Condição inválida",""),IF(AND(BR22="Condição",H22&lt;&gt;"",H22&lt;&gt;"Sim"),"Condição exige TR","")))</f>
        <v/>
      </c>
      <c r="O22">
        <f>IF(ISBLANK(DADOS_AM!$BC$22),"",DADOS_AM!$BC$22)</f>
        <v/>
      </c>
      <c r="P22">
        <f>IF(ISBLANK(DADOS_AM!$BD$22),"",DADOS_AM!$BD$22)</f>
        <v/>
      </c>
      <c r="Q22">
        <f>IF(ISBLANK(DADOS_AM!$BE$22),"",DADOS_AM!$BE$22)</f>
        <v/>
      </c>
      <c r="R22">
        <f>IF(ISBLANK(DADOS_AM!$BF$22),"",DADOS_AM!$BF$22)</f>
        <v/>
      </c>
      <c r="S22">
        <f>IF(ISBLANK(DADOS_AM!$BG$22),"",DADOS_AM!$BG$22)</f>
        <v/>
      </c>
      <c r="T22">
        <f>IF(ISBLANK(DADOS_AM!$BH$22),"",DADOS_AM!$BH$22)</f>
        <v/>
      </c>
      <c r="U22">
        <f>IF(ISBLANK(DADOS_AM!$BI$22),"",DADOS_AM!$BI$22)</f>
        <v/>
      </c>
      <c r="V22">
        <f>IF(ISBLANK(DADOS_AM!$BJ$22),"",DADOS_AM!$BJ$22)</f>
        <v/>
      </c>
      <c r="W22">
        <f>IF(ISBLANK(DADOS_AM!$BK$22),"",DADOS_AM!$BK$22)</f>
        <v/>
      </c>
      <c r="X22" t="inlineStr">
        <is>
          <t>Sem Cobertura</t>
        </is>
      </c>
      <c r="Y22" t="n">
        <v>0</v>
      </c>
      <c r="AG22">
        <f>O22</f>
        <v/>
      </c>
      <c r="AH22">
        <f>P22</f>
        <v/>
      </c>
      <c r="AI22">
        <f>Q22</f>
        <v/>
      </c>
      <c r="AJ22">
        <f>T22</f>
        <v/>
      </c>
      <c r="AK22">
        <f>Y22</f>
        <v/>
      </c>
      <c r="AL22">
        <f>W22</f>
        <v/>
      </c>
      <c r="AN22">
        <f>IF(OR(P22="",P22='DADOS_INVOC'!$EL$2,P22='DADOS_INVOC'!$EM$2,P22='DADOS_INVOC'!$EN$2,P22='DADOS_INVOC'!$EO$2,P22='DADOS_INVOC'!$EP$2,P22='DADOS_INVOC'!$QV$2,P22='DADOS_INVOC'!$QW$2,P22='DADOS_INVOC'!$QX$2,P22='DADOS_INVOC'!$QY$2),O22,"")</f>
        <v/>
      </c>
      <c r="AO22">
        <f>IF(AND(Q22=1,OR(P22="",P22='DADOS_INVOC'!$EL$2,P22='DADOS_INVOC'!$EM$2,P22='DADOS_INVOC'!$EN$2,P22='DADOS_INVOC'!$EO$2,P22='DADOS_INVOC'!$EP$2,P22='DADOS_INVOC'!$QV$2,P22='DADOS_INVOC'!$QW$2,P22='DADOS_INVOC'!$QX$2,P22='DADOS_INVOC'!$QY$2)),O22,"")</f>
        <v/>
      </c>
      <c r="AP22">
        <f>IF(OR(P22="",P22='DADOS_INVOC'!$EL$3,P22='DADOS_INVOC'!$EM$3,P22='DADOS_INVOC'!$EN$3,P22='DADOS_INVOC'!$EO$3,P22='DADOS_INVOC'!$EP$3,P22='DADOS_INVOC'!$QV$3,P22='DADOS_INVOC'!$QW$3,P22='DADOS_INVOC'!$QX$3,P22='DADOS_INVOC'!$QY$3),O22,"")</f>
        <v/>
      </c>
      <c r="AQ22">
        <f>IF(AND(Q22=1,OR(P22="",P22='DADOS_INVOC'!$EL$3,P22='DADOS_INVOC'!$EM$3,P22='DADOS_INVOC'!$EN$3,P22='DADOS_INVOC'!$EO$3,P22='DADOS_INVOC'!$EP$3,P22='DADOS_INVOC'!$QV$3,P22='DADOS_INVOC'!$QW$3,P22='DADOS_INVOC'!$QX$3,P22='DADOS_INVOC'!$QY$3)),O22,"")</f>
        <v/>
      </c>
      <c r="AR22">
        <f>IF(OR(P22="",P22='DADOS_INVOC'!$EL$4,P22='DADOS_INVOC'!$EM$4,P22='DADOS_INVOC'!$EN$4,P22='DADOS_INVOC'!$EO$4,P22='DADOS_INVOC'!$EP$4,P22='DADOS_INVOC'!$QV$4,P22='DADOS_INVOC'!$QW$4,P22='DADOS_INVOC'!$QX$4,P22='DADOS_INVOC'!$QY$4),O22,"")</f>
        <v/>
      </c>
      <c r="AS22">
        <f>IF(AND(Q22=1,OR(P22="",P22='DADOS_INVOC'!$EL$4,P22='DADOS_INVOC'!$EM$4,P22='DADOS_INVOC'!$EN$4,P22='DADOS_INVOC'!$EO$4,P22='DADOS_INVOC'!$EP$4,P22='DADOS_INVOC'!$QV$4,P22='DADOS_INVOC'!$QW$4,P22='DADOS_INVOC'!$QX$4,P22='DADOS_INVOC'!$QY$4)),O22,"")</f>
        <v/>
      </c>
      <c r="AT22">
        <f>IF(OR(P22="",P22='DADOS_INVOC'!$EL$5,P22='DADOS_INVOC'!$EM$5,P22='DADOS_INVOC'!$EN$5,P22='DADOS_INVOC'!$EO$5,P22='DADOS_INVOC'!$EP$5,P22='DADOS_INVOC'!$QV$5,P22='DADOS_INVOC'!$QW$5,P22='DADOS_INVOC'!$QX$5,P22='DADOS_INVOC'!$QY$5),O22,"")</f>
        <v/>
      </c>
      <c r="AU22">
        <f>IF(AND(Q22=1,OR(P22="",P22='DADOS_INVOC'!$EL$5,P22='DADOS_INVOC'!$EM$5,P22='DADOS_INVOC'!$EN$5,P22='DADOS_INVOC'!$EO$5,P22='DADOS_INVOC'!$EP$5,P22='DADOS_INVOC'!$QV$5,P22='DADOS_INVOC'!$QW$5,P22='DADOS_INVOC'!$QX$5,P22='DADOS_INVOC'!$QY$5)),O22,"")</f>
        <v/>
      </c>
      <c r="AV22">
        <f>IF(OR(P22="",P22='DADOS_INVOC'!$EL$6,P22='DADOS_INVOC'!$EM$6,P22='DADOS_INVOC'!$EN$6,P22='DADOS_INVOC'!$EO$6,P22='DADOS_INVOC'!$EP$6,P22='DADOS_INVOC'!$QV$6,P22='DADOS_INVOC'!$QW$6,P22='DADOS_INVOC'!$QX$6,P22='DADOS_INVOC'!$QY$6),O22,"")</f>
        <v/>
      </c>
      <c r="AW22">
        <f>IF(AND(Q22=1,OR(P22="",P22='DADOS_INVOC'!$EL$6,P22='DADOS_INVOC'!$EM$6,P22='DADOS_INVOC'!$EN$6,P22='DADOS_INVOC'!$EO$6,P22='DADOS_INVOC'!$EP$6,P22='DADOS_INVOC'!$QV$6,P22='DADOS_INVOC'!$QW$6,P22='DADOS_INVOC'!$QX$6,P22='DADOS_INVOC'!$QY$6)),O22,"")</f>
        <v/>
      </c>
      <c r="AX22">
        <f>IF(OR(P22="",P22='DADOS_INVOC'!$EL$7,P22='DADOS_INVOC'!$EM$7,P22='DADOS_INVOC'!$EN$7,P22='DADOS_INVOC'!$EO$7,P22='DADOS_INVOC'!$EP$7,P22='DADOS_INVOC'!$QV$7,P22='DADOS_INVOC'!$QW$7,P22='DADOS_INVOC'!$QX$7,P22='DADOS_INVOC'!$QY$7),O22,"")</f>
        <v/>
      </c>
      <c r="AY22">
        <f>IF(AND(Q22=1,OR(P22="",P22='DADOS_INVOC'!$EL$7,P22='DADOS_INVOC'!$EM$7,P22='DADOS_INVOC'!$EN$7,P22='DADOS_INVOC'!$EO$7,P22='DADOS_INVOC'!$EP$7,P22='DADOS_INVOC'!$QV$7,P22='DADOS_INVOC'!$QW$7,P22='DADOS_INVOC'!$QX$7,P22='DADOS_INVOC'!$QY$7)),O22,"")</f>
        <v/>
      </c>
      <c r="AZ22">
        <f>IF(OR(P22="",P22='DADOS_INVOC'!$EL$8,P22='DADOS_INVOC'!$EM$8,P22='DADOS_INVOC'!$EN$8,P22='DADOS_INVOC'!$EO$8,P22='DADOS_INVOC'!$EP$8,P22='DADOS_INVOC'!$QV$8,P22='DADOS_INVOC'!$QW$8,P22='DADOS_INVOC'!$QX$8,P22='DADOS_INVOC'!$QY$8),O22,"")</f>
        <v/>
      </c>
      <c r="BA22">
        <f>IF(AND(Q22=1,OR(P22="",P22='DADOS_INVOC'!$EL$8,P22='DADOS_INVOC'!$EM$8,P22='DADOS_INVOC'!$EN$8,P22='DADOS_INVOC'!$EO$8,P22='DADOS_INVOC'!$EP$8,P22='DADOS_INVOC'!$QV$8,P22='DADOS_INVOC'!$QW$8,P22='DADOS_INVOC'!$QX$8,P22='DADOS_INVOC'!$QY$8)),O22,"")</f>
        <v/>
      </c>
      <c r="BB22">
        <f>IF(OR(P22="",P22='DADOS_INVOC'!$EL$9,P22='DADOS_INVOC'!$EM$9,P22='DADOS_INVOC'!$EN$9,P22='DADOS_INVOC'!$EO$9,P22='DADOS_INVOC'!$EP$9,P22='DADOS_INVOC'!$QV$9,P22='DADOS_INVOC'!$QW$9,P22='DADOS_INVOC'!$QX$9,P22='DADOS_INVOC'!$QY$9),O22,"")</f>
        <v/>
      </c>
      <c r="BC22">
        <f>IF(AND(Q22=1,OR(P22="",P22='DADOS_INVOC'!$EL$9,P22='DADOS_INVOC'!$EM$9,P22='DADOS_INVOC'!$EN$9,P22='DADOS_INVOC'!$EO$9,P22='DADOS_INVOC'!$EP$9,P22='DADOS_INVOC'!$QV$9,P22='DADOS_INVOC'!$QW$9,P22='DADOS_INVOC'!$QX$9,P22='DADOS_INVOC'!$QY$9)),O22,"")</f>
        <v/>
      </c>
      <c r="BD22">
        <f>IF(OR(P22="",P22='DADOS_INVOC'!$EL$10,P22='DADOS_INVOC'!$EM$10,P22='DADOS_INVOC'!$EN$10,P22='DADOS_INVOC'!$EO$10,P22='DADOS_INVOC'!$EP$10,P22='DADOS_INVOC'!$QV$10,P22='DADOS_INVOC'!$QW$10,P22='DADOS_INVOC'!$QX$10,P22='DADOS_INVOC'!$QY$10),O22,"")</f>
        <v/>
      </c>
      <c r="BE22">
        <f>IF(AND(Q22=1,OR(P22="",P22='DADOS_INVOC'!$EL$10,P22='DADOS_INVOC'!$EM$10,P22='DADOS_INVOC'!$EN$10,P22='DADOS_INVOC'!$EO$10,P22='DADOS_INVOC'!$EP$10,P22='DADOS_INVOC'!$QV$10,P22='DADOS_INVOC'!$QW$10,P22='DADOS_INVOC'!$QX$10,P22='DADOS_INVOC'!$QY$10)),O22,"")</f>
        <v/>
      </c>
      <c r="BF22">
        <f>IF(OR(P22="",P22='DADOS_INVOC'!$EL$11,P22='DADOS_INVOC'!$EM$11,P22='DADOS_INVOC'!$EN$11,P22='DADOS_INVOC'!$EO$11,P22='DADOS_INVOC'!$EP$11,P22='DADOS_INVOC'!$QV$11,P22='DADOS_INVOC'!$QW$11,P22='DADOS_INVOC'!$QX$11,P22='DADOS_INVOC'!$QY$11),O22,"")</f>
        <v/>
      </c>
      <c r="BG22">
        <f>IF(AND(Q22=1,OR(P22="",P22='DADOS_INVOC'!$EL$11,P22='DADOS_INVOC'!$EM$11,P22='DADOS_INVOC'!$EN$11,P22='DADOS_INVOC'!$EO$11,P22='DADOS_INVOC'!$EP$11,P22='DADOS_INVOC'!$QV$11,P22='DADOS_INVOC'!$QW$11,P22='DADOS_INVOC'!$QX$11,P22='DADOS_INVOC'!$QY$11)),O22,"")</f>
        <v/>
      </c>
      <c r="BH22">
        <f>IF(OR(P22="",P22='DADOS_INVOC'!$EL$12,P22='DADOS_INVOC'!$EM$12,P22='DADOS_INVOC'!$EN$12,P22='DADOS_INVOC'!$EO$12,P22='DADOS_INVOC'!$EP$12,P22='DADOS_INVOC'!$QV$12,P22='DADOS_INVOC'!$QW$12,P22='DADOS_INVOC'!$QX$12,P22='DADOS_INVOC'!$QY$12),O22,"")</f>
        <v/>
      </c>
      <c r="BI22">
        <f>IF(AND(Q22=1,OR(P22="",P22='DADOS_INVOC'!$EL$12,P22='DADOS_INVOC'!$EM$12,P22='DADOS_INVOC'!$EN$12,P22='DADOS_INVOC'!$EO$12,P22='DADOS_INVOC'!$EP$12,P22='DADOS_INVOC'!$QV$12,P22='DADOS_INVOC'!$QW$12,P22='DADOS_INVOC'!$QX$12,P22='DADOS_INVOC'!$QY$12)),O22,"")</f>
        <v/>
      </c>
      <c r="BJ22">
        <f>IF(OR(P22="",P22='DADOS_INVOC'!$EL$13,P22='DADOS_INVOC'!$EM$13,P22='DADOS_INVOC'!$EN$13,P22='DADOS_INVOC'!$EO$13,P22='DADOS_INVOC'!$EP$13,P22='DADOS_INVOC'!$QV$13,P22='DADOS_INVOC'!$QW$13,P22='DADOS_INVOC'!$QX$13,P22='DADOS_INVOC'!$QY$13),O22,"")</f>
        <v/>
      </c>
      <c r="BK22">
        <f>IF(AND(Q22=1,OR(P22="",P22='DADOS_INVOC'!$EL$13,P22='DADOS_INVOC'!$EM$13,P22='DADOS_INVOC'!$EN$13,P22='DADOS_INVOC'!$EO$13,P22='DADOS_INVOC'!$EP$13,P22='DADOS_INVOC'!$QV$13,P22='DADOS_INVOC'!$QW$13,P22='DADOS_INVOC'!$QX$13,P22='DADOS_INVOC'!$QY$13)),O22,"")</f>
        <v/>
      </c>
      <c r="BP22" t="inlineStr">
        <is>
          <t>Corrói</t>
        </is>
      </c>
      <c r="BR22">
        <f>IF(OR(ISBLANK('CONFIGURAÇÃO'!$B$1273),'CONFIGURAÇÃO'!$B$1273=""),"Melhoria",'CONFIGURAÇÃO'!$B$1273)</f>
        <v/>
      </c>
    </row>
    <row r="23">
      <c r="A23" t="n">
        <v>1271</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IF(ISBLANK(INDEX('CONFIGURAÇÃO'!$B$1:$O$1731,$A23+8,$B23+4)),"",INDEX('CONFIGURAÇÃO'!$B$1:$O$1731,$A23+8,$B23+4))</f>
        <v/>
      </c>
      <c r="I23">
        <f>IF(ISBLANK(INDEX('CONFIGURAÇÃO'!$B$1:$O$1731,$A23+11,$B23+1)),"",INDEX('CONFIGURAÇÃO'!$B$1:$O$1731,$A23+11,$B23+1))</f>
        <v/>
      </c>
      <c r="J23">
        <f>IF(ISBLANK(INDEX('CONFIGURAÇÃO'!$B$1:$O$1731,$A23+17,$B23+1)),"",INDEX('CONFIGURAÇÃO'!$B$1:$O$1731,$A23+17,$B23+1))</f>
        <v/>
      </c>
      <c r="K23">
        <f>IF(ISBLANK(INDEX('CONFIGURAÇÃO'!$B$1:$O$1731,$A23+2,$B23+5)),"",INDEX('CONFIGURAÇÃO'!$B$1:$O$1731,$A23+2,$B23+5))</f>
        <v/>
      </c>
      <c r="L23">
        <f>IF(OR(E23="",E23="Nenhuma"),0,IFERROR(MATCH(SUBSTITUTE(SUBSTITUTE(SUBSTITUTE(E23,"~","~~"),"*","~*"),"?","~?"),'DADOS_MELHORIAS'!$O$2:$O$83,0),-1))</f>
        <v/>
      </c>
      <c r="M23">
        <f>IF(D23="",IF(BR23&lt;&gt;"Melhoria","Preencha NOME",IF(D23="",IF(OR(I23&lt;&gt;"",J23&lt;&gt;"",F23&lt;&gt;"",G23&lt;&gt;"",H23&lt;&gt;"",K23=TRUE,AND(E23&lt;&gt;"",E23&lt;&gt;"Nenhuma")),"Preencha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erro","")))),TEXTJOIN(" · ",TRUE,IF(D23="",IF(OR(I23&lt;&gt;"",J23&lt;&gt;"",F23&lt;&gt;"",G23&lt;&gt;"",H23&lt;&gt;"",K23=TRUE,AND(E23&lt;&gt;"",E23&lt;&gt;"Nenhuma")),"Preencha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erro",""))),IF(AND(BR23&lt;&gt;"Melhoria",BR23&lt;&gt;"Condição"),"Modalidade inválida",""),IF(AND(BR23="Condição",E23&lt;&gt;"",E23&lt;&gt;"Nenhuma",COUNTIF('DADOS_MELHORIAS'!$BU$2:$BU$15,SUBSTITUTE(SUBSTITUTE(SUBSTITUTE(E23,"~","~~"),"*","~*"),"?","~?"))&lt;&gt;1),"Base de Condição inválida",""),IF(AND(BR23="Condição",H23&lt;&gt;"",H23&lt;&gt;"Sim"),"Condição exige TR","")))</f>
        <v/>
      </c>
      <c r="O23">
        <f>IF(ISBLANK(DADOS_AM!$BC$23),"",DADOS_AM!$BC$23)</f>
        <v/>
      </c>
      <c r="P23">
        <f>IF(ISBLANK(DADOS_AM!$BD$23),"",DADOS_AM!$BD$23)</f>
        <v/>
      </c>
      <c r="Q23">
        <f>IF(ISBLANK(DADOS_AM!$BE$23),"",DADOS_AM!$BE$23)</f>
        <v/>
      </c>
      <c r="R23">
        <f>IF(ISBLANK(DADOS_AM!$BF$23),"",DADOS_AM!$BF$23)</f>
        <v/>
      </c>
      <c r="S23">
        <f>IF(ISBLANK(DADOS_AM!$BG$23),"",DADOS_AM!$BG$23)</f>
        <v/>
      </c>
      <c r="T23">
        <f>IF(ISBLANK(DADOS_AM!$BH$23),"",DADOS_AM!$BH$23)</f>
        <v/>
      </c>
      <c r="U23">
        <f>IF(ISBLANK(DADOS_AM!$BI$23),"",DADOS_AM!$BI$23)</f>
        <v/>
      </c>
      <c r="V23">
        <f>IF(ISBLANK(DADOS_AM!$BJ$23),"",DADOS_AM!$BJ$23)</f>
        <v/>
      </c>
      <c r="W23">
        <f>IF(ISBLANK(DADOS_AM!$BK$23),"",DADOS_AM!$BK$23)</f>
        <v/>
      </c>
      <c r="X23" t="inlineStr">
        <is>
          <t>Toca a Alma</t>
        </is>
      </c>
      <c r="Y23" t="n">
        <v>0</v>
      </c>
      <c r="AG23">
        <f>O23</f>
        <v/>
      </c>
      <c r="AH23">
        <f>P23</f>
        <v/>
      </c>
      <c r="AI23">
        <f>Q23</f>
        <v/>
      </c>
      <c r="AJ23">
        <f>T23</f>
        <v/>
      </c>
      <c r="AK23">
        <f>Y23</f>
        <v/>
      </c>
      <c r="AL23">
        <f>W23</f>
        <v/>
      </c>
      <c r="AN23">
        <f>IF(OR(P23="",P23='DADOS_INVOC'!$EL$2,P23='DADOS_INVOC'!$EM$2,P23='DADOS_INVOC'!$EN$2,P23='DADOS_INVOC'!$EO$2,P23='DADOS_INVOC'!$EP$2,P23='DADOS_INVOC'!$QV$2,P23='DADOS_INVOC'!$QW$2,P23='DADOS_INVOC'!$QX$2,P23='DADOS_INVOC'!$QY$2),O23,"")</f>
        <v/>
      </c>
      <c r="AO23">
        <f>IF(AND(Q23=1,OR(P23="",P23='DADOS_INVOC'!$EL$2,P23='DADOS_INVOC'!$EM$2,P23='DADOS_INVOC'!$EN$2,P23='DADOS_INVOC'!$EO$2,P23='DADOS_INVOC'!$EP$2,P23='DADOS_INVOC'!$QV$2,P23='DADOS_INVOC'!$QW$2,P23='DADOS_INVOC'!$QX$2,P23='DADOS_INVOC'!$QY$2)),O23,"")</f>
        <v/>
      </c>
      <c r="AP23">
        <f>IF(OR(P23="",P23='DADOS_INVOC'!$EL$3,P23='DADOS_INVOC'!$EM$3,P23='DADOS_INVOC'!$EN$3,P23='DADOS_INVOC'!$EO$3,P23='DADOS_INVOC'!$EP$3,P23='DADOS_INVOC'!$QV$3,P23='DADOS_INVOC'!$QW$3,P23='DADOS_INVOC'!$QX$3,P23='DADOS_INVOC'!$QY$3),O23,"")</f>
        <v/>
      </c>
      <c r="AQ23">
        <f>IF(AND(Q23=1,OR(P23="",P23='DADOS_INVOC'!$EL$3,P23='DADOS_INVOC'!$EM$3,P23='DADOS_INVOC'!$EN$3,P23='DADOS_INVOC'!$EO$3,P23='DADOS_INVOC'!$EP$3,P23='DADOS_INVOC'!$QV$3,P23='DADOS_INVOC'!$QW$3,P23='DADOS_INVOC'!$QX$3,P23='DADOS_INVOC'!$QY$3)),O23,"")</f>
        <v/>
      </c>
      <c r="AR23">
        <f>IF(OR(P23="",P23='DADOS_INVOC'!$EL$4,P23='DADOS_INVOC'!$EM$4,P23='DADOS_INVOC'!$EN$4,P23='DADOS_INVOC'!$EO$4,P23='DADOS_INVOC'!$EP$4,P23='DADOS_INVOC'!$QV$4,P23='DADOS_INVOC'!$QW$4,P23='DADOS_INVOC'!$QX$4,P23='DADOS_INVOC'!$QY$4),O23,"")</f>
        <v/>
      </c>
      <c r="AS23">
        <f>IF(AND(Q23=1,OR(P23="",P23='DADOS_INVOC'!$EL$4,P23='DADOS_INVOC'!$EM$4,P23='DADOS_INVOC'!$EN$4,P23='DADOS_INVOC'!$EO$4,P23='DADOS_INVOC'!$EP$4,P23='DADOS_INVOC'!$QV$4,P23='DADOS_INVOC'!$QW$4,P23='DADOS_INVOC'!$QX$4,P23='DADOS_INVOC'!$QY$4)),O23,"")</f>
        <v/>
      </c>
      <c r="AT23">
        <f>IF(OR(P23="",P23='DADOS_INVOC'!$EL$5,P23='DADOS_INVOC'!$EM$5,P23='DADOS_INVOC'!$EN$5,P23='DADOS_INVOC'!$EO$5,P23='DADOS_INVOC'!$EP$5,P23='DADOS_INVOC'!$QV$5,P23='DADOS_INVOC'!$QW$5,P23='DADOS_INVOC'!$QX$5,P23='DADOS_INVOC'!$QY$5),O23,"")</f>
        <v/>
      </c>
      <c r="AU23">
        <f>IF(AND(Q23=1,OR(P23="",P23='DADOS_INVOC'!$EL$5,P23='DADOS_INVOC'!$EM$5,P23='DADOS_INVOC'!$EN$5,P23='DADOS_INVOC'!$EO$5,P23='DADOS_INVOC'!$EP$5,P23='DADOS_INVOC'!$QV$5,P23='DADOS_INVOC'!$QW$5,P23='DADOS_INVOC'!$QX$5,P23='DADOS_INVOC'!$QY$5)),O23,"")</f>
        <v/>
      </c>
      <c r="AV23">
        <f>IF(OR(P23="",P23='DADOS_INVOC'!$EL$6,P23='DADOS_INVOC'!$EM$6,P23='DADOS_INVOC'!$EN$6,P23='DADOS_INVOC'!$EO$6,P23='DADOS_INVOC'!$EP$6,P23='DADOS_INVOC'!$QV$6,P23='DADOS_INVOC'!$QW$6,P23='DADOS_INVOC'!$QX$6,P23='DADOS_INVOC'!$QY$6),O23,"")</f>
        <v/>
      </c>
      <c r="AW23">
        <f>IF(AND(Q23=1,OR(P23="",P23='DADOS_INVOC'!$EL$6,P23='DADOS_INVOC'!$EM$6,P23='DADOS_INVOC'!$EN$6,P23='DADOS_INVOC'!$EO$6,P23='DADOS_INVOC'!$EP$6,P23='DADOS_INVOC'!$QV$6,P23='DADOS_INVOC'!$QW$6,P23='DADOS_INVOC'!$QX$6,P23='DADOS_INVOC'!$QY$6)),O23,"")</f>
        <v/>
      </c>
      <c r="AX23">
        <f>IF(OR(P23="",P23='DADOS_INVOC'!$EL$7,P23='DADOS_INVOC'!$EM$7,P23='DADOS_INVOC'!$EN$7,P23='DADOS_INVOC'!$EO$7,P23='DADOS_INVOC'!$EP$7,P23='DADOS_INVOC'!$QV$7,P23='DADOS_INVOC'!$QW$7,P23='DADOS_INVOC'!$QX$7,P23='DADOS_INVOC'!$QY$7),O23,"")</f>
        <v/>
      </c>
      <c r="AY23">
        <f>IF(AND(Q23=1,OR(P23="",P23='DADOS_INVOC'!$EL$7,P23='DADOS_INVOC'!$EM$7,P23='DADOS_INVOC'!$EN$7,P23='DADOS_INVOC'!$EO$7,P23='DADOS_INVOC'!$EP$7,P23='DADOS_INVOC'!$QV$7,P23='DADOS_INVOC'!$QW$7,P23='DADOS_INVOC'!$QX$7,P23='DADOS_INVOC'!$QY$7)),O23,"")</f>
        <v/>
      </c>
      <c r="AZ23">
        <f>IF(OR(P23="",P23='DADOS_INVOC'!$EL$8,P23='DADOS_INVOC'!$EM$8,P23='DADOS_INVOC'!$EN$8,P23='DADOS_INVOC'!$EO$8,P23='DADOS_INVOC'!$EP$8,P23='DADOS_INVOC'!$QV$8,P23='DADOS_INVOC'!$QW$8,P23='DADOS_INVOC'!$QX$8,P23='DADOS_INVOC'!$QY$8),O23,"")</f>
        <v/>
      </c>
      <c r="BA23">
        <f>IF(AND(Q23=1,OR(P23="",P23='DADOS_INVOC'!$EL$8,P23='DADOS_INVOC'!$EM$8,P23='DADOS_INVOC'!$EN$8,P23='DADOS_INVOC'!$EO$8,P23='DADOS_INVOC'!$EP$8,P23='DADOS_INVOC'!$QV$8,P23='DADOS_INVOC'!$QW$8,P23='DADOS_INVOC'!$QX$8,P23='DADOS_INVOC'!$QY$8)),O23,"")</f>
        <v/>
      </c>
      <c r="BB23">
        <f>IF(OR(P23="",P23='DADOS_INVOC'!$EL$9,P23='DADOS_INVOC'!$EM$9,P23='DADOS_INVOC'!$EN$9,P23='DADOS_INVOC'!$EO$9,P23='DADOS_INVOC'!$EP$9,P23='DADOS_INVOC'!$QV$9,P23='DADOS_INVOC'!$QW$9,P23='DADOS_INVOC'!$QX$9,P23='DADOS_INVOC'!$QY$9),O23,"")</f>
        <v/>
      </c>
      <c r="BC23">
        <f>IF(AND(Q23=1,OR(P23="",P23='DADOS_INVOC'!$EL$9,P23='DADOS_INVOC'!$EM$9,P23='DADOS_INVOC'!$EN$9,P23='DADOS_INVOC'!$EO$9,P23='DADOS_INVOC'!$EP$9,P23='DADOS_INVOC'!$QV$9,P23='DADOS_INVOC'!$QW$9,P23='DADOS_INVOC'!$QX$9,P23='DADOS_INVOC'!$QY$9)),O23,"")</f>
        <v/>
      </c>
      <c r="BD23">
        <f>IF(OR(P23="",P23='DADOS_INVOC'!$EL$10,P23='DADOS_INVOC'!$EM$10,P23='DADOS_INVOC'!$EN$10,P23='DADOS_INVOC'!$EO$10,P23='DADOS_INVOC'!$EP$10,P23='DADOS_INVOC'!$QV$10,P23='DADOS_INVOC'!$QW$10,P23='DADOS_INVOC'!$QX$10,P23='DADOS_INVOC'!$QY$10),O23,"")</f>
        <v/>
      </c>
      <c r="BE23">
        <f>IF(AND(Q23=1,OR(P23="",P23='DADOS_INVOC'!$EL$10,P23='DADOS_INVOC'!$EM$10,P23='DADOS_INVOC'!$EN$10,P23='DADOS_INVOC'!$EO$10,P23='DADOS_INVOC'!$EP$10,P23='DADOS_INVOC'!$QV$10,P23='DADOS_INVOC'!$QW$10,P23='DADOS_INVOC'!$QX$10,P23='DADOS_INVOC'!$QY$10)),O23,"")</f>
        <v/>
      </c>
      <c r="BF23">
        <f>IF(OR(P23="",P23='DADOS_INVOC'!$EL$11,P23='DADOS_INVOC'!$EM$11,P23='DADOS_INVOC'!$EN$11,P23='DADOS_INVOC'!$EO$11,P23='DADOS_INVOC'!$EP$11,P23='DADOS_INVOC'!$QV$11,P23='DADOS_INVOC'!$QW$11,P23='DADOS_INVOC'!$QX$11,P23='DADOS_INVOC'!$QY$11),O23,"")</f>
        <v/>
      </c>
      <c r="BG23">
        <f>IF(AND(Q23=1,OR(P23="",P23='DADOS_INVOC'!$EL$11,P23='DADOS_INVOC'!$EM$11,P23='DADOS_INVOC'!$EN$11,P23='DADOS_INVOC'!$EO$11,P23='DADOS_INVOC'!$EP$11,P23='DADOS_INVOC'!$QV$11,P23='DADOS_INVOC'!$QW$11,P23='DADOS_INVOC'!$QX$11,P23='DADOS_INVOC'!$QY$11)),O23,"")</f>
        <v/>
      </c>
      <c r="BH23">
        <f>IF(OR(P23="",P23='DADOS_INVOC'!$EL$12,P23='DADOS_INVOC'!$EM$12,P23='DADOS_INVOC'!$EN$12,P23='DADOS_INVOC'!$EO$12,P23='DADOS_INVOC'!$EP$12,P23='DADOS_INVOC'!$QV$12,P23='DADOS_INVOC'!$QW$12,P23='DADOS_INVOC'!$QX$12,P23='DADOS_INVOC'!$QY$12),O23,"")</f>
        <v/>
      </c>
      <c r="BI23">
        <f>IF(AND(Q23=1,OR(P23="",P23='DADOS_INVOC'!$EL$12,P23='DADOS_INVOC'!$EM$12,P23='DADOS_INVOC'!$EN$12,P23='DADOS_INVOC'!$EO$12,P23='DADOS_INVOC'!$EP$12,P23='DADOS_INVOC'!$QV$12,P23='DADOS_INVOC'!$QW$12,P23='DADOS_INVOC'!$QX$12,P23='DADOS_INVOC'!$QY$12)),O23,"")</f>
        <v/>
      </c>
      <c r="BJ23">
        <f>IF(OR(P23="",P23='DADOS_INVOC'!$EL$13,P23='DADOS_INVOC'!$EM$13,P23='DADOS_INVOC'!$EN$13,P23='DADOS_INVOC'!$EO$13,P23='DADOS_INVOC'!$EP$13,P23='DADOS_INVOC'!$QV$13,P23='DADOS_INVOC'!$QW$13,P23='DADOS_INVOC'!$QX$13,P23='DADOS_INVOC'!$QY$13),O23,"")</f>
        <v/>
      </c>
      <c r="BK23">
        <f>IF(AND(Q23=1,OR(P23="",P23='DADOS_INVOC'!$EL$13,P23='DADOS_INVOC'!$EM$13,P23='DADOS_INVOC'!$EN$13,P23='DADOS_INVOC'!$EO$13,P23='DADOS_INVOC'!$EP$13,P23='DADOS_INVOC'!$QV$13,P23='DADOS_INVOC'!$QW$13,P23='DADOS_INVOC'!$QX$13,P23='DADOS_INVOC'!$QY$13)),O23,"")</f>
        <v/>
      </c>
      <c r="BP23" t="inlineStr">
        <is>
          <t>Sem Cobertura</t>
        </is>
      </c>
      <c r="BR23">
        <f>IF(OR(ISBLANK('CONFIGURAÇÃO'!$J$1273),'CONFIGURAÇÃO'!$J$1273=""),"Melhoria",'CONFIGURAÇÃO'!$J$1273)</f>
        <v/>
      </c>
    </row>
    <row r="24">
      <c r="A24" t="n">
        <v>1297</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IF(ISBLANK(INDEX('CONFIGURAÇÃO'!$B$1:$O$1731,$A24+8,$B24+4)),"",INDEX('CONFIGURAÇÃO'!$B$1:$O$1731,$A24+8,$B24+4))</f>
        <v/>
      </c>
      <c r="I24">
        <f>IF(ISBLANK(INDEX('CONFIGURAÇÃO'!$B$1:$O$1731,$A24+11,$B24+1)),"",INDEX('CONFIGURAÇÃO'!$B$1:$O$1731,$A24+11,$B24+1))</f>
        <v/>
      </c>
      <c r="J24">
        <f>IF(ISBLANK(INDEX('CONFIGURAÇÃO'!$B$1:$O$1731,$A24+17,$B24+1)),"",INDEX('CONFIGURAÇÃO'!$B$1:$O$1731,$A24+17,$B24+1))</f>
        <v/>
      </c>
      <c r="K24">
        <f>IF(ISBLANK(INDEX('CONFIGURAÇÃO'!$B$1:$O$1731,$A24+2,$B24+5)),"",INDEX('CONFIGURAÇÃO'!$B$1:$O$1731,$A24+2,$B24+5))</f>
        <v/>
      </c>
      <c r="L24">
        <f>IF(OR(E24="",E24="Nenhuma"),0,IFERROR(MATCH(SUBSTITUTE(SUBSTITUTE(SUBSTITUTE(E24,"~","~~"),"*","~*"),"?","~?"),'DADOS_MELHORIAS'!$O$2:$O$83,0),-1))</f>
        <v/>
      </c>
      <c r="M24">
        <f>IF(D24="",IF(BR24&lt;&gt;"Melhoria","Preencha NOME",IF(D24="",IF(OR(I24&lt;&gt;"",J24&lt;&gt;"",F24&lt;&gt;"",G24&lt;&gt;"",H24&lt;&gt;"",K24=TRUE,AND(E24&lt;&gt;"",E24&lt;&gt;"Nenhuma")),"Preencha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erro","")))),TEXTJOIN(" · ",TRUE,IF(D24="",IF(OR(I24&lt;&gt;"",J24&lt;&gt;"",F24&lt;&gt;"",G24&lt;&gt;"",H24&lt;&gt;"",K24=TRUE,AND(E24&lt;&gt;"",E24&lt;&gt;"Nenhuma")),"Preencha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erro",""))),IF(AND(BR24&lt;&gt;"Melhoria",BR24&lt;&gt;"Condição"),"Modalidade inválida",""),IF(AND(BR24="Condição",E24&lt;&gt;"",E24&lt;&gt;"Nenhuma",COUNTIF('DADOS_MELHORIAS'!$BU$2:$BU$15,SUBSTITUTE(SUBSTITUTE(SUBSTITUTE(E24,"~","~~"),"*","~*"),"?","~?"))&lt;&gt;1),"Base de Condição inválida",""),IF(AND(BR24="Condição",H24&lt;&gt;"",H24&lt;&gt;"Sim"),"Condição exige TR","")))</f>
        <v/>
      </c>
      <c r="O24">
        <f>IF(ISBLANK(DADOS_AM!$BC$24),"",DADOS_AM!$BC$24)</f>
        <v/>
      </c>
      <c r="P24">
        <f>IF(ISBLANK(DADOS_AM!$BD$24),"",DADOS_AM!$BD$24)</f>
        <v/>
      </c>
      <c r="Q24">
        <f>IF(ISBLANK(DADOS_AM!$BE$24),"",DADOS_AM!$BE$24)</f>
        <v/>
      </c>
      <c r="R24">
        <f>IF(ISBLANK(DADOS_AM!$BF$24),"",DADOS_AM!$BF$24)</f>
        <v/>
      </c>
      <c r="S24">
        <f>IF(ISBLANK(DADOS_AM!$BG$24),"",DADOS_AM!$BG$24)</f>
        <v/>
      </c>
      <c r="T24">
        <f>IF(ISBLANK(DADOS_AM!$BH$24),"",DADOS_AM!$BH$24)</f>
        <v/>
      </c>
      <c r="U24">
        <f>IF(ISBLANK(DADOS_AM!$BI$24),"",DADOS_AM!$BI$24)</f>
        <v/>
      </c>
      <c r="V24">
        <f>IF(ISBLANK(DADOS_AM!$BJ$24),"",DADOS_AM!$BJ$24)</f>
        <v/>
      </c>
      <c r="W24">
        <f>IF(ISBLANK(DADOS_AM!$BK$24),"",DADOS_AM!$BK$24)</f>
        <v/>
      </c>
      <c r="X24" t="inlineStr">
        <is>
          <t>Lento</t>
        </is>
      </c>
      <c r="Y24" t="n">
        <v>0</v>
      </c>
      <c r="AG24">
        <f>O24</f>
        <v/>
      </c>
      <c r="AH24">
        <f>P24</f>
        <v/>
      </c>
      <c r="AI24">
        <f>Q24</f>
        <v/>
      </c>
      <c r="AJ24">
        <f>T24</f>
        <v/>
      </c>
      <c r="AK24">
        <f>Y24</f>
        <v/>
      </c>
      <c r="AL24">
        <f>W24</f>
        <v/>
      </c>
      <c r="AN24">
        <f>IF(OR(P24="",P24='DADOS_INVOC'!$EL$2,P24='DADOS_INVOC'!$EM$2,P24='DADOS_INVOC'!$EN$2,P24='DADOS_INVOC'!$EO$2,P24='DADOS_INVOC'!$EP$2,P24='DADOS_INVOC'!$QV$2,P24='DADOS_INVOC'!$QW$2,P24='DADOS_INVOC'!$QX$2,P24='DADOS_INVOC'!$QY$2),O24,"")</f>
        <v/>
      </c>
      <c r="AO24">
        <f>IF(AND(Q24=1,OR(P24="",P24='DADOS_INVOC'!$EL$2,P24='DADOS_INVOC'!$EM$2,P24='DADOS_INVOC'!$EN$2,P24='DADOS_INVOC'!$EO$2,P24='DADOS_INVOC'!$EP$2,P24='DADOS_INVOC'!$QV$2,P24='DADOS_INVOC'!$QW$2,P24='DADOS_INVOC'!$QX$2,P24='DADOS_INVOC'!$QY$2)),O24,"")</f>
        <v/>
      </c>
      <c r="AP24">
        <f>IF(OR(P24="",P24='DADOS_INVOC'!$EL$3,P24='DADOS_INVOC'!$EM$3,P24='DADOS_INVOC'!$EN$3,P24='DADOS_INVOC'!$EO$3,P24='DADOS_INVOC'!$EP$3,P24='DADOS_INVOC'!$QV$3,P24='DADOS_INVOC'!$QW$3,P24='DADOS_INVOC'!$QX$3,P24='DADOS_INVOC'!$QY$3),O24,"")</f>
        <v/>
      </c>
      <c r="AQ24">
        <f>IF(AND(Q24=1,OR(P24="",P24='DADOS_INVOC'!$EL$3,P24='DADOS_INVOC'!$EM$3,P24='DADOS_INVOC'!$EN$3,P24='DADOS_INVOC'!$EO$3,P24='DADOS_INVOC'!$EP$3,P24='DADOS_INVOC'!$QV$3,P24='DADOS_INVOC'!$QW$3,P24='DADOS_INVOC'!$QX$3,P24='DADOS_INVOC'!$QY$3)),O24,"")</f>
        <v/>
      </c>
      <c r="AR24">
        <f>IF(OR(P24="",P24='DADOS_INVOC'!$EL$4,P24='DADOS_INVOC'!$EM$4,P24='DADOS_INVOC'!$EN$4,P24='DADOS_INVOC'!$EO$4,P24='DADOS_INVOC'!$EP$4,P24='DADOS_INVOC'!$QV$4,P24='DADOS_INVOC'!$QW$4,P24='DADOS_INVOC'!$QX$4,P24='DADOS_INVOC'!$QY$4),O24,"")</f>
        <v/>
      </c>
      <c r="AS24">
        <f>IF(AND(Q24=1,OR(P24="",P24='DADOS_INVOC'!$EL$4,P24='DADOS_INVOC'!$EM$4,P24='DADOS_INVOC'!$EN$4,P24='DADOS_INVOC'!$EO$4,P24='DADOS_INVOC'!$EP$4,P24='DADOS_INVOC'!$QV$4,P24='DADOS_INVOC'!$QW$4,P24='DADOS_INVOC'!$QX$4,P24='DADOS_INVOC'!$QY$4)),O24,"")</f>
        <v/>
      </c>
      <c r="AT24">
        <f>IF(OR(P24="",P24='DADOS_INVOC'!$EL$5,P24='DADOS_INVOC'!$EM$5,P24='DADOS_INVOC'!$EN$5,P24='DADOS_INVOC'!$EO$5,P24='DADOS_INVOC'!$EP$5,P24='DADOS_INVOC'!$QV$5,P24='DADOS_INVOC'!$QW$5,P24='DADOS_INVOC'!$QX$5,P24='DADOS_INVOC'!$QY$5),O24,"")</f>
        <v/>
      </c>
      <c r="AU24">
        <f>IF(AND(Q24=1,OR(P24="",P24='DADOS_INVOC'!$EL$5,P24='DADOS_INVOC'!$EM$5,P24='DADOS_INVOC'!$EN$5,P24='DADOS_INVOC'!$EO$5,P24='DADOS_INVOC'!$EP$5,P24='DADOS_INVOC'!$QV$5,P24='DADOS_INVOC'!$QW$5,P24='DADOS_INVOC'!$QX$5,P24='DADOS_INVOC'!$QY$5)),O24,"")</f>
        <v/>
      </c>
      <c r="AV24">
        <f>IF(OR(P24="",P24='DADOS_INVOC'!$EL$6,P24='DADOS_INVOC'!$EM$6,P24='DADOS_INVOC'!$EN$6,P24='DADOS_INVOC'!$EO$6,P24='DADOS_INVOC'!$EP$6,P24='DADOS_INVOC'!$QV$6,P24='DADOS_INVOC'!$QW$6,P24='DADOS_INVOC'!$QX$6,P24='DADOS_INVOC'!$QY$6),O24,"")</f>
        <v/>
      </c>
      <c r="AW24">
        <f>IF(AND(Q24=1,OR(P24="",P24='DADOS_INVOC'!$EL$6,P24='DADOS_INVOC'!$EM$6,P24='DADOS_INVOC'!$EN$6,P24='DADOS_INVOC'!$EO$6,P24='DADOS_INVOC'!$EP$6,P24='DADOS_INVOC'!$QV$6,P24='DADOS_INVOC'!$QW$6,P24='DADOS_INVOC'!$QX$6,P24='DADOS_INVOC'!$QY$6)),O24,"")</f>
        <v/>
      </c>
      <c r="AX24">
        <f>IF(OR(P24="",P24='DADOS_INVOC'!$EL$7,P24='DADOS_INVOC'!$EM$7,P24='DADOS_INVOC'!$EN$7,P24='DADOS_INVOC'!$EO$7,P24='DADOS_INVOC'!$EP$7,P24='DADOS_INVOC'!$QV$7,P24='DADOS_INVOC'!$QW$7,P24='DADOS_INVOC'!$QX$7,P24='DADOS_INVOC'!$QY$7),O24,"")</f>
        <v/>
      </c>
      <c r="AY24">
        <f>IF(AND(Q24=1,OR(P24="",P24='DADOS_INVOC'!$EL$7,P24='DADOS_INVOC'!$EM$7,P24='DADOS_INVOC'!$EN$7,P24='DADOS_INVOC'!$EO$7,P24='DADOS_INVOC'!$EP$7,P24='DADOS_INVOC'!$QV$7,P24='DADOS_INVOC'!$QW$7,P24='DADOS_INVOC'!$QX$7,P24='DADOS_INVOC'!$QY$7)),O24,"")</f>
        <v/>
      </c>
      <c r="AZ24">
        <f>IF(OR(P24="",P24='DADOS_INVOC'!$EL$8,P24='DADOS_INVOC'!$EM$8,P24='DADOS_INVOC'!$EN$8,P24='DADOS_INVOC'!$EO$8,P24='DADOS_INVOC'!$EP$8,P24='DADOS_INVOC'!$QV$8,P24='DADOS_INVOC'!$QW$8,P24='DADOS_INVOC'!$QX$8,P24='DADOS_INVOC'!$QY$8),O24,"")</f>
        <v/>
      </c>
      <c r="BA24">
        <f>IF(AND(Q24=1,OR(P24="",P24='DADOS_INVOC'!$EL$8,P24='DADOS_INVOC'!$EM$8,P24='DADOS_INVOC'!$EN$8,P24='DADOS_INVOC'!$EO$8,P24='DADOS_INVOC'!$EP$8,P24='DADOS_INVOC'!$QV$8,P24='DADOS_INVOC'!$QW$8,P24='DADOS_INVOC'!$QX$8,P24='DADOS_INVOC'!$QY$8)),O24,"")</f>
        <v/>
      </c>
      <c r="BB24">
        <f>IF(OR(P24="",P24='DADOS_INVOC'!$EL$9,P24='DADOS_INVOC'!$EM$9,P24='DADOS_INVOC'!$EN$9,P24='DADOS_INVOC'!$EO$9,P24='DADOS_INVOC'!$EP$9,P24='DADOS_INVOC'!$QV$9,P24='DADOS_INVOC'!$QW$9,P24='DADOS_INVOC'!$QX$9,P24='DADOS_INVOC'!$QY$9),O24,"")</f>
        <v/>
      </c>
      <c r="BC24">
        <f>IF(AND(Q24=1,OR(P24="",P24='DADOS_INVOC'!$EL$9,P24='DADOS_INVOC'!$EM$9,P24='DADOS_INVOC'!$EN$9,P24='DADOS_INVOC'!$EO$9,P24='DADOS_INVOC'!$EP$9,P24='DADOS_INVOC'!$QV$9,P24='DADOS_INVOC'!$QW$9,P24='DADOS_INVOC'!$QX$9,P24='DADOS_INVOC'!$QY$9)),O24,"")</f>
        <v/>
      </c>
      <c r="BD24">
        <f>IF(OR(P24="",P24='DADOS_INVOC'!$EL$10,P24='DADOS_INVOC'!$EM$10,P24='DADOS_INVOC'!$EN$10,P24='DADOS_INVOC'!$EO$10,P24='DADOS_INVOC'!$EP$10,P24='DADOS_INVOC'!$QV$10,P24='DADOS_INVOC'!$QW$10,P24='DADOS_INVOC'!$QX$10,P24='DADOS_INVOC'!$QY$10),O24,"")</f>
        <v/>
      </c>
      <c r="BE24">
        <f>IF(AND(Q24=1,OR(P24="",P24='DADOS_INVOC'!$EL$10,P24='DADOS_INVOC'!$EM$10,P24='DADOS_INVOC'!$EN$10,P24='DADOS_INVOC'!$EO$10,P24='DADOS_INVOC'!$EP$10,P24='DADOS_INVOC'!$QV$10,P24='DADOS_INVOC'!$QW$10,P24='DADOS_INVOC'!$QX$10,P24='DADOS_INVOC'!$QY$10)),O24,"")</f>
        <v/>
      </c>
      <c r="BF24">
        <f>IF(OR(P24="",P24='DADOS_INVOC'!$EL$11,P24='DADOS_INVOC'!$EM$11,P24='DADOS_INVOC'!$EN$11,P24='DADOS_INVOC'!$EO$11,P24='DADOS_INVOC'!$EP$11,P24='DADOS_INVOC'!$QV$11,P24='DADOS_INVOC'!$QW$11,P24='DADOS_INVOC'!$QX$11,P24='DADOS_INVOC'!$QY$11),O24,"")</f>
        <v/>
      </c>
      <c r="BG24">
        <f>IF(AND(Q24=1,OR(P24="",P24='DADOS_INVOC'!$EL$11,P24='DADOS_INVOC'!$EM$11,P24='DADOS_INVOC'!$EN$11,P24='DADOS_INVOC'!$EO$11,P24='DADOS_INVOC'!$EP$11,P24='DADOS_INVOC'!$QV$11,P24='DADOS_INVOC'!$QW$11,P24='DADOS_INVOC'!$QX$11,P24='DADOS_INVOC'!$QY$11)),O24,"")</f>
        <v/>
      </c>
      <c r="BH24">
        <f>IF(OR(P24="",P24='DADOS_INVOC'!$EL$12,P24='DADOS_INVOC'!$EM$12,P24='DADOS_INVOC'!$EN$12,P24='DADOS_INVOC'!$EO$12,P24='DADOS_INVOC'!$EP$12,P24='DADOS_INVOC'!$QV$12,P24='DADOS_INVOC'!$QW$12,P24='DADOS_INVOC'!$QX$12,P24='DADOS_INVOC'!$QY$12),O24,"")</f>
        <v/>
      </c>
      <c r="BI24">
        <f>IF(AND(Q24=1,OR(P24="",P24='DADOS_INVOC'!$EL$12,P24='DADOS_INVOC'!$EM$12,P24='DADOS_INVOC'!$EN$12,P24='DADOS_INVOC'!$EO$12,P24='DADOS_INVOC'!$EP$12,P24='DADOS_INVOC'!$QV$12,P24='DADOS_INVOC'!$QW$12,P24='DADOS_INVOC'!$QX$12,P24='DADOS_INVOC'!$QY$12)),O24,"")</f>
        <v/>
      </c>
      <c r="BJ24">
        <f>IF(OR(P24="",P24='DADOS_INVOC'!$EL$13,P24='DADOS_INVOC'!$EM$13,P24='DADOS_INVOC'!$EN$13,P24='DADOS_INVOC'!$EO$13,P24='DADOS_INVOC'!$EP$13,P24='DADOS_INVOC'!$QV$13,P24='DADOS_INVOC'!$QW$13,P24='DADOS_INVOC'!$QX$13,P24='DADOS_INVOC'!$QY$13),O24,"")</f>
        <v/>
      </c>
      <c r="BK24">
        <f>IF(AND(Q24=1,OR(P24="",P24='DADOS_INVOC'!$EL$13,P24='DADOS_INVOC'!$EM$13,P24='DADOS_INVOC'!$EN$13,P24='DADOS_INVOC'!$EO$13,P24='DADOS_INVOC'!$EP$13,P24='DADOS_INVOC'!$QV$13,P24='DADOS_INVOC'!$QW$13,P24='DADOS_INVOC'!$QX$13,P24='DADOS_INVOC'!$QY$13)),O24,"")</f>
        <v/>
      </c>
      <c r="BP24" t="inlineStr">
        <is>
          <t>Toca a Alma</t>
        </is>
      </c>
      <c r="BR24">
        <f>IF(OR(ISBLANK('CONFIGURAÇÃO'!$B$1299),'CONFIGURAÇÃO'!$B$1299=""),"Melhoria",'CONFIGURAÇÃO'!$B$1299)</f>
        <v/>
      </c>
    </row>
    <row r="25">
      <c r="A25" t="n">
        <v>1297</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IF(ISBLANK(INDEX('CONFIGURAÇÃO'!$B$1:$O$1731,$A25+8,$B25+4)),"",INDEX('CONFIGURAÇÃO'!$B$1:$O$1731,$A25+8,$B25+4))</f>
        <v/>
      </c>
      <c r="I25">
        <f>IF(ISBLANK(INDEX('CONFIGURAÇÃO'!$B$1:$O$1731,$A25+11,$B25+1)),"",INDEX('CONFIGURAÇÃO'!$B$1:$O$1731,$A25+11,$B25+1))</f>
        <v/>
      </c>
      <c r="J25">
        <f>IF(ISBLANK(INDEX('CONFIGURAÇÃO'!$B$1:$O$1731,$A25+17,$B25+1)),"",INDEX('CONFIGURAÇÃO'!$B$1:$O$1731,$A25+17,$B25+1))</f>
        <v/>
      </c>
      <c r="K25">
        <f>IF(ISBLANK(INDEX('CONFIGURAÇÃO'!$B$1:$O$1731,$A25+2,$B25+5)),"",INDEX('CONFIGURAÇÃO'!$B$1:$O$1731,$A25+2,$B25+5))</f>
        <v/>
      </c>
      <c r="L25">
        <f>IF(OR(E25="",E25="Nenhuma"),0,IFERROR(MATCH(SUBSTITUTE(SUBSTITUTE(SUBSTITUTE(E25,"~","~~"),"*","~*"),"?","~?"),'DADOS_MELHORIAS'!$O$2:$O$83,0),-1))</f>
        <v/>
      </c>
      <c r="M25">
        <f>IF(D25="",IF(BR25&lt;&gt;"Melhoria","Preencha NOME",IF(D25="",IF(OR(I25&lt;&gt;"",J25&lt;&gt;"",F25&lt;&gt;"",G25&lt;&gt;"",H25&lt;&gt;"",K25=TRUE,AND(E25&lt;&gt;"",E25&lt;&gt;"Nenhuma")),"Preencha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erro","")))),TEXTJOIN(" · ",TRUE,IF(D25="",IF(OR(I25&lt;&gt;"",J25&lt;&gt;"",F25&lt;&gt;"",G25&lt;&gt;"",H25&lt;&gt;"",K25=TRUE,AND(E25&lt;&gt;"",E25&lt;&gt;"Nenhuma")),"Preencha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erro",""))),IF(AND(BR25&lt;&gt;"Melhoria",BR25&lt;&gt;"Condição"),"Modalidade inválida",""),IF(AND(BR25="Condição",E25&lt;&gt;"",E25&lt;&gt;"Nenhuma",COUNTIF('DADOS_MELHORIAS'!$BU$2:$BU$15,SUBSTITUTE(SUBSTITUTE(SUBSTITUTE(E25,"~","~~"),"*","~*"),"?","~?"))&lt;&gt;1),"Base de Condição inválida",""),IF(AND(BR25="Condição",H25&lt;&gt;"",H25&lt;&gt;"Sim"),"Condição exige TR","")))</f>
        <v/>
      </c>
      <c r="O25">
        <f>IF(ISBLANK(DADOS_AM!$BC$25),"",DADOS_AM!$BC$25)</f>
        <v/>
      </c>
      <c r="P25">
        <f>IF(ISBLANK(DADOS_AM!$BD$25),"",DADOS_AM!$BD$25)</f>
        <v/>
      </c>
      <c r="Q25">
        <f>IF(ISBLANK(DADOS_AM!$BE$25),"",DADOS_AM!$BE$25)</f>
        <v/>
      </c>
      <c r="R25">
        <f>IF(ISBLANK(DADOS_AM!$BF$25),"",DADOS_AM!$BF$25)</f>
        <v/>
      </c>
      <c r="S25">
        <f>IF(ISBLANK(DADOS_AM!$BG$25),"",DADOS_AM!$BG$25)</f>
        <v/>
      </c>
      <c r="T25">
        <f>IF(ISBLANK(DADOS_AM!$BH$25),"",DADOS_AM!$BH$25)</f>
        <v/>
      </c>
      <c r="U25">
        <f>IF(ISBLANK(DADOS_AM!$BI$25),"",DADOS_AM!$BI$25)</f>
        <v/>
      </c>
      <c r="V25">
        <f>IF(ISBLANK(DADOS_AM!$BJ$25),"",DADOS_AM!$BJ$25)</f>
        <v/>
      </c>
      <c r="W25">
        <f>IF(ISBLANK(DADOS_AM!$BK$25),"",DADOS_AM!$BK$25)</f>
        <v/>
      </c>
      <c r="X25" t="inlineStr">
        <is>
          <t>Guarda Aberta</t>
        </is>
      </c>
      <c r="Y25" t="n">
        <v>0</v>
      </c>
      <c r="AG25">
        <f>O25</f>
        <v/>
      </c>
      <c r="AH25">
        <f>P25</f>
        <v/>
      </c>
      <c r="AI25">
        <f>Q25</f>
        <v/>
      </c>
      <c r="AJ25">
        <f>T25</f>
        <v/>
      </c>
      <c r="AK25">
        <f>Y25</f>
        <v/>
      </c>
      <c r="AL25">
        <f>W25</f>
        <v/>
      </c>
      <c r="AN25">
        <f>IF(OR(P25="",P25='DADOS_INVOC'!$EL$2,P25='DADOS_INVOC'!$EM$2,P25='DADOS_INVOC'!$EN$2,P25='DADOS_INVOC'!$EO$2,P25='DADOS_INVOC'!$EP$2,P25='DADOS_INVOC'!$QV$2,P25='DADOS_INVOC'!$QW$2,P25='DADOS_INVOC'!$QX$2,P25='DADOS_INVOC'!$QY$2),O25,"")</f>
        <v/>
      </c>
      <c r="AO25">
        <f>IF(AND(Q25=1,OR(P25="",P25='DADOS_INVOC'!$EL$2,P25='DADOS_INVOC'!$EM$2,P25='DADOS_INVOC'!$EN$2,P25='DADOS_INVOC'!$EO$2,P25='DADOS_INVOC'!$EP$2,P25='DADOS_INVOC'!$QV$2,P25='DADOS_INVOC'!$QW$2,P25='DADOS_INVOC'!$QX$2,P25='DADOS_INVOC'!$QY$2)),O25,"")</f>
        <v/>
      </c>
      <c r="AP25">
        <f>IF(OR(P25="",P25='DADOS_INVOC'!$EL$3,P25='DADOS_INVOC'!$EM$3,P25='DADOS_INVOC'!$EN$3,P25='DADOS_INVOC'!$EO$3,P25='DADOS_INVOC'!$EP$3,P25='DADOS_INVOC'!$QV$3,P25='DADOS_INVOC'!$QW$3,P25='DADOS_INVOC'!$QX$3,P25='DADOS_INVOC'!$QY$3),O25,"")</f>
        <v/>
      </c>
      <c r="AQ25">
        <f>IF(AND(Q25=1,OR(P25="",P25='DADOS_INVOC'!$EL$3,P25='DADOS_INVOC'!$EM$3,P25='DADOS_INVOC'!$EN$3,P25='DADOS_INVOC'!$EO$3,P25='DADOS_INVOC'!$EP$3,P25='DADOS_INVOC'!$QV$3,P25='DADOS_INVOC'!$QW$3,P25='DADOS_INVOC'!$QX$3,P25='DADOS_INVOC'!$QY$3)),O25,"")</f>
        <v/>
      </c>
      <c r="AR25">
        <f>IF(OR(P25="",P25='DADOS_INVOC'!$EL$4,P25='DADOS_INVOC'!$EM$4,P25='DADOS_INVOC'!$EN$4,P25='DADOS_INVOC'!$EO$4,P25='DADOS_INVOC'!$EP$4,P25='DADOS_INVOC'!$QV$4,P25='DADOS_INVOC'!$QW$4,P25='DADOS_INVOC'!$QX$4,P25='DADOS_INVOC'!$QY$4),O25,"")</f>
        <v/>
      </c>
      <c r="AS25">
        <f>IF(AND(Q25=1,OR(P25="",P25='DADOS_INVOC'!$EL$4,P25='DADOS_INVOC'!$EM$4,P25='DADOS_INVOC'!$EN$4,P25='DADOS_INVOC'!$EO$4,P25='DADOS_INVOC'!$EP$4,P25='DADOS_INVOC'!$QV$4,P25='DADOS_INVOC'!$QW$4,P25='DADOS_INVOC'!$QX$4,P25='DADOS_INVOC'!$QY$4)),O25,"")</f>
        <v/>
      </c>
      <c r="AT25">
        <f>IF(OR(P25="",P25='DADOS_INVOC'!$EL$5,P25='DADOS_INVOC'!$EM$5,P25='DADOS_INVOC'!$EN$5,P25='DADOS_INVOC'!$EO$5,P25='DADOS_INVOC'!$EP$5,P25='DADOS_INVOC'!$QV$5,P25='DADOS_INVOC'!$QW$5,P25='DADOS_INVOC'!$QX$5,P25='DADOS_INVOC'!$QY$5),O25,"")</f>
        <v/>
      </c>
      <c r="AU25">
        <f>IF(AND(Q25=1,OR(P25="",P25='DADOS_INVOC'!$EL$5,P25='DADOS_INVOC'!$EM$5,P25='DADOS_INVOC'!$EN$5,P25='DADOS_INVOC'!$EO$5,P25='DADOS_INVOC'!$EP$5,P25='DADOS_INVOC'!$QV$5,P25='DADOS_INVOC'!$QW$5,P25='DADOS_INVOC'!$QX$5,P25='DADOS_INVOC'!$QY$5)),O25,"")</f>
        <v/>
      </c>
      <c r="AV25">
        <f>IF(OR(P25="",P25='DADOS_INVOC'!$EL$6,P25='DADOS_INVOC'!$EM$6,P25='DADOS_INVOC'!$EN$6,P25='DADOS_INVOC'!$EO$6,P25='DADOS_INVOC'!$EP$6,P25='DADOS_INVOC'!$QV$6,P25='DADOS_INVOC'!$QW$6,P25='DADOS_INVOC'!$QX$6,P25='DADOS_INVOC'!$QY$6),O25,"")</f>
        <v/>
      </c>
      <c r="AW25">
        <f>IF(AND(Q25=1,OR(P25="",P25='DADOS_INVOC'!$EL$6,P25='DADOS_INVOC'!$EM$6,P25='DADOS_INVOC'!$EN$6,P25='DADOS_INVOC'!$EO$6,P25='DADOS_INVOC'!$EP$6,P25='DADOS_INVOC'!$QV$6,P25='DADOS_INVOC'!$QW$6,P25='DADOS_INVOC'!$QX$6,P25='DADOS_INVOC'!$QY$6)),O25,"")</f>
        <v/>
      </c>
      <c r="AX25">
        <f>IF(OR(P25="",P25='DADOS_INVOC'!$EL$7,P25='DADOS_INVOC'!$EM$7,P25='DADOS_INVOC'!$EN$7,P25='DADOS_INVOC'!$EO$7,P25='DADOS_INVOC'!$EP$7,P25='DADOS_INVOC'!$QV$7,P25='DADOS_INVOC'!$QW$7,P25='DADOS_INVOC'!$QX$7,P25='DADOS_INVOC'!$QY$7),O25,"")</f>
        <v/>
      </c>
      <c r="AY25">
        <f>IF(AND(Q25=1,OR(P25="",P25='DADOS_INVOC'!$EL$7,P25='DADOS_INVOC'!$EM$7,P25='DADOS_INVOC'!$EN$7,P25='DADOS_INVOC'!$EO$7,P25='DADOS_INVOC'!$EP$7,P25='DADOS_INVOC'!$QV$7,P25='DADOS_INVOC'!$QW$7,P25='DADOS_INVOC'!$QX$7,P25='DADOS_INVOC'!$QY$7)),O25,"")</f>
        <v/>
      </c>
      <c r="AZ25">
        <f>IF(OR(P25="",P25='DADOS_INVOC'!$EL$8,P25='DADOS_INVOC'!$EM$8,P25='DADOS_INVOC'!$EN$8,P25='DADOS_INVOC'!$EO$8,P25='DADOS_INVOC'!$EP$8,P25='DADOS_INVOC'!$QV$8,P25='DADOS_INVOC'!$QW$8,P25='DADOS_INVOC'!$QX$8,P25='DADOS_INVOC'!$QY$8),O25,"")</f>
        <v/>
      </c>
      <c r="BA25">
        <f>IF(AND(Q25=1,OR(P25="",P25='DADOS_INVOC'!$EL$8,P25='DADOS_INVOC'!$EM$8,P25='DADOS_INVOC'!$EN$8,P25='DADOS_INVOC'!$EO$8,P25='DADOS_INVOC'!$EP$8,P25='DADOS_INVOC'!$QV$8,P25='DADOS_INVOC'!$QW$8,P25='DADOS_INVOC'!$QX$8,P25='DADOS_INVOC'!$QY$8)),O25,"")</f>
        <v/>
      </c>
      <c r="BB25">
        <f>IF(OR(P25="",P25='DADOS_INVOC'!$EL$9,P25='DADOS_INVOC'!$EM$9,P25='DADOS_INVOC'!$EN$9,P25='DADOS_INVOC'!$EO$9,P25='DADOS_INVOC'!$EP$9,P25='DADOS_INVOC'!$QV$9,P25='DADOS_INVOC'!$QW$9,P25='DADOS_INVOC'!$QX$9,P25='DADOS_INVOC'!$QY$9),O25,"")</f>
        <v/>
      </c>
      <c r="BC25">
        <f>IF(AND(Q25=1,OR(P25="",P25='DADOS_INVOC'!$EL$9,P25='DADOS_INVOC'!$EM$9,P25='DADOS_INVOC'!$EN$9,P25='DADOS_INVOC'!$EO$9,P25='DADOS_INVOC'!$EP$9,P25='DADOS_INVOC'!$QV$9,P25='DADOS_INVOC'!$QW$9,P25='DADOS_INVOC'!$QX$9,P25='DADOS_INVOC'!$QY$9)),O25,"")</f>
        <v/>
      </c>
      <c r="BD25">
        <f>IF(OR(P25="",P25='DADOS_INVOC'!$EL$10,P25='DADOS_INVOC'!$EM$10,P25='DADOS_INVOC'!$EN$10,P25='DADOS_INVOC'!$EO$10,P25='DADOS_INVOC'!$EP$10,P25='DADOS_INVOC'!$QV$10,P25='DADOS_INVOC'!$QW$10,P25='DADOS_INVOC'!$QX$10,P25='DADOS_INVOC'!$QY$10),O25,"")</f>
        <v/>
      </c>
      <c r="BE25">
        <f>IF(AND(Q25=1,OR(P25="",P25='DADOS_INVOC'!$EL$10,P25='DADOS_INVOC'!$EM$10,P25='DADOS_INVOC'!$EN$10,P25='DADOS_INVOC'!$EO$10,P25='DADOS_INVOC'!$EP$10,P25='DADOS_INVOC'!$QV$10,P25='DADOS_INVOC'!$QW$10,P25='DADOS_INVOC'!$QX$10,P25='DADOS_INVOC'!$QY$10)),O25,"")</f>
        <v/>
      </c>
      <c r="BF25">
        <f>IF(OR(P25="",P25='DADOS_INVOC'!$EL$11,P25='DADOS_INVOC'!$EM$11,P25='DADOS_INVOC'!$EN$11,P25='DADOS_INVOC'!$EO$11,P25='DADOS_INVOC'!$EP$11,P25='DADOS_INVOC'!$QV$11,P25='DADOS_INVOC'!$QW$11,P25='DADOS_INVOC'!$QX$11,P25='DADOS_INVOC'!$QY$11),O25,"")</f>
        <v/>
      </c>
      <c r="BG25">
        <f>IF(AND(Q25=1,OR(P25="",P25='DADOS_INVOC'!$EL$11,P25='DADOS_INVOC'!$EM$11,P25='DADOS_INVOC'!$EN$11,P25='DADOS_INVOC'!$EO$11,P25='DADOS_INVOC'!$EP$11,P25='DADOS_INVOC'!$QV$11,P25='DADOS_INVOC'!$QW$11,P25='DADOS_INVOC'!$QX$11,P25='DADOS_INVOC'!$QY$11)),O25,"")</f>
        <v/>
      </c>
      <c r="BH25">
        <f>IF(OR(P25="",P25='DADOS_INVOC'!$EL$12,P25='DADOS_INVOC'!$EM$12,P25='DADOS_INVOC'!$EN$12,P25='DADOS_INVOC'!$EO$12,P25='DADOS_INVOC'!$EP$12,P25='DADOS_INVOC'!$QV$12,P25='DADOS_INVOC'!$QW$12,P25='DADOS_INVOC'!$QX$12,P25='DADOS_INVOC'!$QY$12),O25,"")</f>
        <v/>
      </c>
      <c r="BI25">
        <f>IF(AND(Q25=1,OR(P25="",P25='DADOS_INVOC'!$EL$12,P25='DADOS_INVOC'!$EM$12,P25='DADOS_INVOC'!$EN$12,P25='DADOS_INVOC'!$EO$12,P25='DADOS_INVOC'!$EP$12,P25='DADOS_INVOC'!$QV$12,P25='DADOS_INVOC'!$QW$12,P25='DADOS_INVOC'!$QX$12,P25='DADOS_INVOC'!$QY$12)),O25,"")</f>
        <v/>
      </c>
      <c r="BJ25">
        <f>IF(OR(P25="",P25='DADOS_INVOC'!$EL$13,P25='DADOS_INVOC'!$EM$13,P25='DADOS_INVOC'!$EN$13,P25='DADOS_INVOC'!$EO$13,P25='DADOS_INVOC'!$EP$13,P25='DADOS_INVOC'!$QV$13,P25='DADOS_INVOC'!$QW$13,P25='DADOS_INVOC'!$QX$13,P25='DADOS_INVOC'!$QY$13),O25,"")</f>
        <v/>
      </c>
      <c r="BK25">
        <f>IF(AND(Q25=1,OR(P25="",P25='DADOS_INVOC'!$EL$13,P25='DADOS_INVOC'!$EM$13,P25='DADOS_INVOC'!$EN$13,P25='DADOS_INVOC'!$EO$13,P25='DADOS_INVOC'!$EP$13,P25='DADOS_INVOC'!$QV$13,P25='DADOS_INVOC'!$QW$13,P25='DADOS_INVOC'!$QX$13,P25='DADOS_INVOC'!$QY$13)),O25,"")</f>
        <v/>
      </c>
      <c r="BP25" t="inlineStr">
        <is>
          <t>Lento</t>
        </is>
      </c>
      <c r="BR25">
        <f>IF(OR(ISBLANK('CONFIGURAÇÃO'!$J$1299),'CONFIGURAÇÃO'!$J$1299=""),"Melhoria",'CONFIGURAÇÃO'!$J$1299)</f>
        <v/>
      </c>
    </row>
    <row r="26">
      <c r="A26" t="n">
        <v>1323</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IF(ISBLANK(INDEX('CONFIGURAÇÃO'!$B$1:$O$1731,$A26+8,$B26+4)),"",INDEX('CONFIGURAÇÃO'!$B$1:$O$1731,$A26+8,$B26+4))</f>
        <v/>
      </c>
      <c r="I26">
        <f>IF(ISBLANK(INDEX('CONFIGURAÇÃO'!$B$1:$O$1731,$A26+11,$B26+1)),"",INDEX('CONFIGURAÇÃO'!$B$1:$O$1731,$A26+11,$B26+1))</f>
        <v/>
      </c>
      <c r="J26">
        <f>IF(ISBLANK(INDEX('CONFIGURAÇÃO'!$B$1:$O$1731,$A26+17,$B26+1)),"",INDEX('CONFIGURAÇÃO'!$B$1:$O$1731,$A26+17,$B26+1))</f>
        <v/>
      </c>
      <c r="K26">
        <f>IF(ISBLANK(INDEX('CONFIGURAÇÃO'!$B$1:$O$1731,$A26+2,$B26+5)),"",INDEX('CONFIGURAÇÃO'!$B$1:$O$1731,$A26+2,$B26+5))</f>
        <v/>
      </c>
      <c r="L26">
        <f>IF(OR(E26="",E26="Nenhuma"),0,IFERROR(MATCH(SUBSTITUTE(SUBSTITUTE(SUBSTITUTE(E26,"~","~~"),"*","~*"),"?","~?"),'DADOS_MELHORIAS'!$O$2:$O$83,0),-1))</f>
        <v/>
      </c>
      <c r="M26">
        <f>IF(D26="",IF(BR26&lt;&gt;"Melhoria","Preencha NOME",IF(D26="",IF(OR(I26&lt;&gt;"",J26&lt;&gt;"",F26&lt;&gt;"",G26&lt;&gt;"",H26&lt;&gt;"",K26=TRUE,AND(E26&lt;&gt;"",E26&lt;&gt;"Nenhuma")),"Preencha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erro","")))),TEXTJOIN(" · ",TRUE,IF(D26="",IF(OR(I26&lt;&gt;"",J26&lt;&gt;"",F26&lt;&gt;"",G26&lt;&gt;"",H26&lt;&gt;"",K26=TRUE,AND(E26&lt;&gt;"",E26&lt;&gt;"Nenhuma")),"Preencha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erro",""))),IF(AND(BR26&lt;&gt;"Melhoria",BR26&lt;&gt;"Condição"),"Modalidade inválida",""),IF(AND(BR26="Condição",E26&lt;&gt;"",E26&lt;&gt;"Nenhuma",COUNTIF('DADOS_MELHORIAS'!$BU$2:$BU$15,SUBSTITUTE(SUBSTITUTE(SUBSTITUTE(E26,"~","~~"),"*","~*"),"?","~?"))&lt;&gt;1),"Base de Condição inválida",""),IF(AND(BR26="Condição",H26&lt;&gt;"",H26&lt;&gt;"Sim"),"Condição exige TR","")))</f>
        <v/>
      </c>
      <c r="O26">
        <f>IF(ISBLANK(DADOS_AM!$BC$26),"",DADOS_AM!$BC$26)</f>
        <v/>
      </c>
      <c r="P26">
        <f>IF(ISBLANK(DADOS_AM!$BD$26),"",DADOS_AM!$BD$26)</f>
        <v/>
      </c>
      <c r="Q26">
        <f>IF(ISBLANK(DADOS_AM!$BE$26),"",DADOS_AM!$BE$26)</f>
        <v/>
      </c>
      <c r="R26">
        <f>IF(ISBLANK(DADOS_AM!$BF$26),"",DADOS_AM!$BF$26)</f>
        <v/>
      </c>
      <c r="S26">
        <f>IF(ISBLANK(DADOS_AM!$BG$26),"",DADOS_AM!$BG$26)</f>
        <v/>
      </c>
      <c r="T26">
        <f>IF(ISBLANK(DADOS_AM!$BH$26),"",DADOS_AM!$BH$26)</f>
        <v/>
      </c>
      <c r="U26">
        <f>IF(ISBLANK(DADOS_AM!$BI$26),"",DADOS_AM!$BI$26)</f>
        <v/>
      </c>
      <c r="V26">
        <f>IF(ISBLANK(DADOS_AM!$BJ$26),"",DADOS_AM!$BJ$26)</f>
        <v/>
      </c>
      <c r="W26">
        <f>IF(ISBLANK(DADOS_AM!$BK$26),"",DADOS_AM!$BK$26)</f>
        <v/>
      </c>
      <c r="X26" t="inlineStr">
        <is>
          <t>Derrubado</t>
        </is>
      </c>
      <c r="Y26" t="n">
        <v>0</v>
      </c>
      <c r="AG26">
        <f>O26</f>
        <v/>
      </c>
      <c r="AH26">
        <f>P26</f>
        <v/>
      </c>
      <c r="AI26">
        <f>Q26</f>
        <v/>
      </c>
      <c r="AJ26">
        <f>T26</f>
        <v/>
      </c>
      <c r="AK26">
        <f>Y26</f>
        <v/>
      </c>
      <c r="AL26">
        <f>W26</f>
        <v/>
      </c>
      <c r="AN26">
        <f>IF(OR(P26="",P26='DADOS_INVOC'!$EL$2,P26='DADOS_INVOC'!$EM$2,P26='DADOS_INVOC'!$EN$2,P26='DADOS_INVOC'!$EO$2,P26='DADOS_INVOC'!$EP$2,P26='DADOS_INVOC'!$QV$2,P26='DADOS_INVOC'!$QW$2,P26='DADOS_INVOC'!$QX$2,P26='DADOS_INVOC'!$QY$2),O26,"")</f>
        <v/>
      </c>
      <c r="AO26">
        <f>IF(AND(Q26=1,OR(P26="",P26='DADOS_INVOC'!$EL$2,P26='DADOS_INVOC'!$EM$2,P26='DADOS_INVOC'!$EN$2,P26='DADOS_INVOC'!$EO$2,P26='DADOS_INVOC'!$EP$2,P26='DADOS_INVOC'!$QV$2,P26='DADOS_INVOC'!$QW$2,P26='DADOS_INVOC'!$QX$2,P26='DADOS_INVOC'!$QY$2)),O26,"")</f>
        <v/>
      </c>
      <c r="AP26">
        <f>IF(OR(P26="",P26='DADOS_INVOC'!$EL$3,P26='DADOS_INVOC'!$EM$3,P26='DADOS_INVOC'!$EN$3,P26='DADOS_INVOC'!$EO$3,P26='DADOS_INVOC'!$EP$3,P26='DADOS_INVOC'!$QV$3,P26='DADOS_INVOC'!$QW$3,P26='DADOS_INVOC'!$QX$3,P26='DADOS_INVOC'!$QY$3),O26,"")</f>
        <v/>
      </c>
      <c r="AQ26">
        <f>IF(AND(Q26=1,OR(P26="",P26='DADOS_INVOC'!$EL$3,P26='DADOS_INVOC'!$EM$3,P26='DADOS_INVOC'!$EN$3,P26='DADOS_INVOC'!$EO$3,P26='DADOS_INVOC'!$EP$3,P26='DADOS_INVOC'!$QV$3,P26='DADOS_INVOC'!$QW$3,P26='DADOS_INVOC'!$QX$3,P26='DADOS_INVOC'!$QY$3)),O26,"")</f>
        <v/>
      </c>
      <c r="AR26">
        <f>IF(OR(P26="",P26='DADOS_INVOC'!$EL$4,P26='DADOS_INVOC'!$EM$4,P26='DADOS_INVOC'!$EN$4,P26='DADOS_INVOC'!$EO$4,P26='DADOS_INVOC'!$EP$4,P26='DADOS_INVOC'!$QV$4,P26='DADOS_INVOC'!$QW$4,P26='DADOS_INVOC'!$QX$4,P26='DADOS_INVOC'!$QY$4),O26,"")</f>
        <v/>
      </c>
      <c r="AS26">
        <f>IF(AND(Q26=1,OR(P26="",P26='DADOS_INVOC'!$EL$4,P26='DADOS_INVOC'!$EM$4,P26='DADOS_INVOC'!$EN$4,P26='DADOS_INVOC'!$EO$4,P26='DADOS_INVOC'!$EP$4,P26='DADOS_INVOC'!$QV$4,P26='DADOS_INVOC'!$QW$4,P26='DADOS_INVOC'!$QX$4,P26='DADOS_INVOC'!$QY$4)),O26,"")</f>
        <v/>
      </c>
      <c r="AT26">
        <f>IF(OR(P26="",P26='DADOS_INVOC'!$EL$5,P26='DADOS_INVOC'!$EM$5,P26='DADOS_INVOC'!$EN$5,P26='DADOS_INVOC'!$EO$5,P26='DADOS_INVOC'!$EP$5,P26='DADOS_INVOC'!$QV$5,P26='DADOS_INVOC'!$QW$5,P26='DADOS_INVOC'!$QX$5,P26='DADOS_INVOC'!$QY$5),O26,"")</f>
        <v/>
      </c>
      <c r="AU26">
        <f>IF(AND(Q26=1,OR(P26="",P26='DADOS_INVOC'!$EL$5,P26='DADOS_INVOC'!$EM$5,P26='DADOS_INVOC'!$EN$5,P26='DADOS_INVOC'!$EO$5,P26='DADOS_INVOC'!$EP$5,P26='DADOS_INVOC'!$QV$5,P26='DADOS_INVOC'!$QW$5,P26='DADOS_INVOC'!$QX$5,P26='DADOS_INVOC'!$QY$5)),O26,"")</f>
        <v/>
      </c>
      <c r="AV26">
        <f>IF(OR(P26="",P26='DADOS_INVOC'!$EL$6,P26='DADOS_INVOC'!$EM$6,P26='DADOS_INVOC'!$EN$6,P26='DADOS_INVOC'!$EO$6,P26='DADOS_INVOC'!$EP$6,P26='DADOS_INVOC'!$QV$6,P26='DADOS_INVOC'!$QW$6,P26='DADOS_INVOC'!$QX$6,P26='DADOS_INVOC'!$QY$6),O26,"")</f>
        <v/>
      </c>
      <c r="AW26">
        <f>IF(AND(Q26=1,OR(P26="",P26='DADOS_INVOC'!$EL$6,P26='DADOS_INVOC'!$EM$6,P26='DADOS_INVOC'!$EN$6,P26='DADOS_INVOC'!$EO$6,P26='DADOS_INVOC'!$EP$6,P26='DADOS_INVOC'!$QV$6,P26='DADOS_INVOC'!$QW$6,P26='DADOS_INVOC'!$QX$6,P26='DADOS_INVOC'!$QY$6)),O26,"")</f>
        <v/>
      </c>
      <c r="AX26">
        <f>IF(OR(P26="",P26='DADOS_INVOC'!$EL$7,P26='DADOS_INVOC'!$EM$7,P26='DADOS_INVOC'!$EN$7,P26='DADOS_INVOC'!$EO$7,P26='DADOS_INVOC'!$EP$7,P26='DADOS_INVOC'!$QV$7,P26='DADOS_INVOC'!$QW$7,P26='DADOS_INVOC'!$QX$7,P26='DADOS_INVOC'!$QY$7),O26,"")</f>
        <v/>
      </c>
      <c r="AY26">
        <f>IF(AND(Q26=1,OR(P26="",P26='DADOS_INVOC'!$EL$7,P26='DADOS_INVOC'!$EM$7,P26='DADOS_INVOC'!$EN$7,P26='DADOS_INVOC'!$EO$7,P26='DADOS_INVOC'!$EP$7,P26='DADOS_INVOC'!$QV$7,P26='DADOS_INVOC'!$QW$7,P26='DADOS_INVOC'!$QX$7,P26='DADOS_INVOC'!$QY$7)),O26,"")</f>
        <v/>
      </c>
      <c r="AZ26">
        <f>IF(OR(P26="",P26='DADOS_INVOC'!$EL$8,P26='DADOS_INVOC'!$EM$8,P26='DADOS_INVOC'!$EN$8,P26='DADOS_INVOC'!$EO$8,P26='DADOS_INVOC'!$EP$8,P26='DADOS_INVOC'!$QV$8,P26='DADOS_INVOC'!$QW$8,P26='DADOS_INVOC'!$QX$8,P26='DADOS_INVOC'!$QY$8),O26,"")</f>
        <v/>
      </c>
      <c r="BA26">
        <f>IF(AND(Q26=1,OR(P26="",P26='DADOS_INVOC'!$EL$8,P26='DADOS_INVOC'!$EM$8,P26='DADOS_INVOC'!$EN$8,P26='DADOS_INVOC'!$EO$8,P26='DADOS_INVOC'!$EP$8,P26='DADOS_INVOC'!$QV$8,P26='DADOS_INVOC'!$QW$8,P26='DADOS_INVOC'!$QX$8,P26='DADOS_INVOC'!$QY$8)),O26,"")</f>
        <v/>
      </c>
      <c r="BB26">
        <f>IF(OR(P26="",P26='DADOS_INVOC'!$EL$9,P26='DADOS_INVOC'!$EM$9,P26='DADOS_INVOC'!$EN$9,P26='DADOS_INVOC'!$EO$9,P26='DADOS_INVOC'!$EP$9,P26='DADOS_INVOC'!$QV$9,P26='DADOS_INVOC'!$QW$9,P26='DADOS_INVOC'!$QX$9,P26='DADOS_INVOC'!$QY$9),O26,"")</f>
        <v/>
      </c>
      <c r="BC26">
        <f>IF(AND(Q26=1,OR(P26="",P26='DADOS_INVOC'!$EL$9,P26='DADOS_INVOC'!$EM$9,P26='DADOS_INVOC'!$EN$9,P26='DADOS_INVOC'!$EO$9,P26='DADOS_INVOC'!$EP$9,P26='DADOS_INVOC'!$QV$9,P26='DADOS_INVOC'!$QW$9,P26='DADOS_INVOC'!$QX$9,P26='DADOS_INVOC'!$QY$9)),O26,"")</f>
        <v/>
      </c>
      <c r="BD26">
        <f>IF(OR(P26="",P26='DADOS_INVOC'!$EL$10,P26='DADOS_INVOC'!$EM$10,P26='DADOS_INVOC'!$EN$10,P26='DADOS_INVOC'!$EO$10,P26='DADOS_INVOC'!$EP$10,P26='DADOS_INVOC'!$QV$10,P26='DADOS_INVOC'!$QW$10,P26='DADOS_INVOC'!$QX$10,P26='DADOS_INVOC'!$QY$10),O26,"")</f>
        <v/>
      </c>
      <c r="BE26">
        <f>IF(AND(Q26=1,OR(P26="",P26='DADOS_INVOC'!$EL$10,P26='DADOS_INVOC'!$EM$10,P26='DADOS_INVOC'!$EN$10,P26='DADOS_INVOC'!$EO$10,P26='DADOS_INVOC'!$EP$10,P26='DADOS_INVOC'!$QV$10,P26='DADOS_INVOC'!$QW$10,P26='DADOS_INVOC'!$QX$10,P26='DADOS_INVOC'!$QY$10)),O26,"")</f>
        <v/>
      </c>
      <c r="BF26">
        <f>IF(OR(P26="",P26='DADOS_INVOC'!$EL$11,P26='DADOS_INVOC'!$EM$11,P26='DADOS_INVOC'!$EN$11,P26='DADOS_INVOC'!$EO$11,P26='DADOS_INVOC'!$EP$11,P26='DADOS_INVOC'!$QV$11,P26='DADOS_INVOC'!$QW$11,P26='DADOS_INVOC'!$QX$11,P26='DADOS_INVOC'!$QY$11),O26,"")</f>
        <v/>
      </c>
      <c r="BG26">
        <f>IF(AND(Q26=1,OR(P26="",P26='DADOS_INVOC'!$EL$11,P26='DADOS_INVOC'!$EM$11,P26='DADOS_INVOC'!$EN$11,P26='DADOS_INVOC'!$EO$11,P26='DADOS_INVOC'!$EP$11,P26='DADOS_INVOC'!$QV$11,P26='DADOS_INVOC'!$QW$11,P26='DADOS_INVOC'!$QX$11,P26='DADOS_INVOC'!$QY$11)),O26,"")</f>
        <v/>
      </c>
      <c r="BH26">
        <f>IF(OR(P26="",P26='DADOS_INVOC'!$EL$12,P26='DADOS_INVOC'!$EM$12,P26='DADOS_INVOC'!$EN$12,P26='DADOS_INVOC'!$EO$12,P26='DADOS_INVOC'!$EP$12,P26='DADOS_INVOC'!$QV$12,P26='DADOS_INVOC'!$QW$12,P26='DADOS_INVOC'!$QX$12,P26='DADOS_INVOC'!$QY$12),O26,"")</f>
        <v/>
      </c>
      <c r="BI26">
        <f>IF(AND(Q26=1,OR(P26="",P26='DADOS_INVOC'!$EL$12,P26='DADOS_INVOC'!$EM$12,P26='DADOS_INVOC'!$EN$12,P26='DADOS_INVOC'!$EO$12,P26='DADOS_INVOC'!$EP$12,P26='DADOS_INVOC'!$QV$12,P26='DADOS_INVOC'!$QW$12,P26='DADOS_INVOC'!$QX$12,P26='DADOS_INVOC'!$QY$12)),O26,"")</f>
        <v/>
      </c>
      <c r="BJ26">
        <f>IF(OR(P26="",P26='DADOS_INVOC'!$EL$13,P26='DADOS_INVOC'!$EM$13,P26='DADOS_INVOC'!$EN$13,P26='DADOS_INVOC'!$EO$13,P26='DADOS_INVOC'!$EP$13,P26='DADOS_INVOC'!$QV$13,P26='DADOS_INVOC'!$QW$13,P26='DADOS_INVOC'!$QX$13,P26='DADOS_INVOC'!$QY$13),O26,"")</f>
        <v/>
      </c>
      <c r="BK26">
        <f>IF(AND(Q26=1,OR(P26="",P26='DADOS_INVOC'!$EL$13,P26='DADOS_INVOC'!$EM$13,P26='DADOS_INVOC'!$EN$13,P26='DADOS_INVOC'!$EO$13,P26='DADOS_INVOC'!$EP$13,P26='DADOS_INVOC'!$QV$13,P26='DADOS_INVOC'!$QW$13,P26='DADOS_INVOC'!$QX$13,P26='DADOS_INVOC'!$QY$13)),O26,"")</f>
        <v/>
      </c>
      <c r="BP26" t="inlineStr">
        <is>
          <t>Guarda Aberta</t>
        </is>
      </c>
      <c r="BR26">
        <f>IF(OR(ISBLANK('CONFIGURAÇÃO'!$B$1325),'CONFIGURAÇÃO'!$B$1325=""),"Melhoria",'CONFIGURAÇÃO'!$B$1325)</f>
        <v/>
      </c>
    </row>
    <row r="27">
      <c r="A27" t="n">
        <v>1323</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IF(ISBLANK(INDEX('CONFIGURAÇÃO'!$B$1:$O$1731,$A27+8,$B27+4)),"",INDEX('CONFIGURAÇÃO'!$B$1:$O$1731,$A27+8,$B27+4))</f>
        <v/>
      </c>
      <c r="I27">
        <f>IF(ISBLANK(INDEX('CONFIGURAÇÃO'!$B$1:$O$1731,$A27+11,$B27+1)),"",INDEX('CONFIGURAÇÃO'!$B$1:$O$1731,$A27+11,$B27+1))</f>
        <v/>
      </c>
      <c r="J27">
        <f>IF(ISBLANK(INDEX('CONFIGURAÇÃO'!$B$1:$O$1731,$A27+17,$B27+1)),"",INDEX('CONFIGURAÇÃO'!$B$1:$O$1731,$A27+17,$B27+1))</f>
        <v/>
      </c>
      <c r="K27">
        <f>IF(ISBLANK(INDEX('CONFIGURAÇÃO'!$B$1:$O$1731,$A27+2,$B27+5)),"",INDEX('CONFIGURAÇÃO'!$B$1:$O$1731,$A27+2,$B27+5))</f>
        <v/>
      </c>
      <c r="L27">
        <f>IF(OR(E27="",E27="Nenhuma"),0,IFERROR(MATCH(SUBSTITUTE(SUBSTITUTE(SUBSTITUTE(E27,"~","~~"),"*","~*"),"?","~?"),'DADOS_MELHORIAS'!$O$2:$O$83,0),-1))</f>
        <v/>
      </c>
      <c r="M27">
        <f>IF(D27="",IF(BR27&lt;&gt;"Melhoria","Preencha NOME",IF(D27="",IF(OR(I27&lt;&gt;"",J27&lt;&gt;"",F27&lt;&gt;"",G27&lt;&gt;"",H27&lt;&gt;"",K27=TRUE,AND(E27&lt;&gt;"",E27&lt;&gt;"Nenhuma")),"Preencha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erro","")))),TEXTJOIN(" · ",TRUE,IF(D27="",IF(OR(I27&lt;&gt;"",J27&lt;&gt;"",F27&lt;&gt;"",G27&lt;&gt;"",H27&lt;&gt;"",K27=TRUE,AND(E27&lt;&gt;"",E27&lt;&gt;"Nenhuma")),"Preencha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erro",""))),IF(AND(BR27&lt;&gt;"Melhoria",BR27&lt;&gt;"Condição"),"Modalidade inválida",""),IF(AND(BR27="Condição",E27&lt;&gt;"",E27&lt;&gt;"Nenhuma",COUNTIF('DADOS_MELHORIAS'!$BU$2:$BU$15,SUBSTITUTE(SUBSTITUTE(SUBSTITUTE(E27,"~","~~"),"*","~*"),"?","~?"))&lt;&gt;1),"Base de Condição inválida",""),IF(AND(BR27="Condição",H27&lt;&gt;"",H27&lt;&gt;"Sim"),"Condição exige TR","")))</f>
        <v/>
      </c>
      <c r="O27">
        <f>IF(ISBLANK(DADOS_AM!$BC$27),"",DADOS_AM!$BC$27)</f>
        <v/>
      </c>
      <c r="P27">
        <f>IF(ISBLANK(DADOS_AM!$BD$27),"",DADOS_AM!$BD$27)</f>
        <v/>
      </c>
      <c r="Q27">
        <f>IF(ISBLANK(DADOS_AM!$BE$27),"",DADOS_AM!$BE$27)</f>
        <v/>
      </c>
      <c r="R27">
        <f>IF(ISBLANK(DADOS_AM!$BF$27),"",DADOS_AM!$BF$27)</f>
        <v/>
      </c>
      <c r="S27">
        <f>IF(ISBLANK(DADOS_AM!$BG$27),"",DADOS_AM!$BG$27)</f>
        <v/>
      </c>
      <c r="T27">
        <f>IF(ISBLANK(DADOS_AM!$BH$27),"",DADOS_AM!$BH$27)</f>
        <v/>
      </c>
      <c r="U27">
        <f>IF(ISBLANK(DADOS_AM!$BI$27),"",DADOS_AM!$BI$27)</f>
        <v/>
      </c>
      <c r="V27">
        <f>IF(ISBLANK(DADOS_AM!$BJ$27),"",DADOS_AM!$BJ$27)</f>
        <v/>
      </c>
      <c r="W27">
        <f>IF(ISBLANK(DADOS_AM!$BK$27),"",DADOS_AM!$BK$27)</f>
        <v/>
      </c>
      <c r="X27" t="inlineStr">
        <is>
          <t>Agarrado</t>
        </is>
      </c>
      <c r="Y27" t="n">
        <v>0</v>
      </c>
      <c r="AG27">
        <f>O27</f>
        <v/>
      </c>
      <c r="AH27">
        <f>P27</f>
        <v/>
      </c>
      <c r="AI27">
        <f>Q27</f>
        <v/>
      </c>
      <c r="AJ27">
        <f>T27</f>
        <v/>
      </c>
      <c r="AK27">
        <f>Y27</f>
        <v/>
      </c>
      <c r="AL27">
        <f>W27</f>
        <v/>
      </c>
      <c r="AN27">
        <f>IF(OR(P27="",P27='DADOS_INVOC'!$EL$2,P27='DADOS_INVOC'!$EM$2,P27='DADOS_INVOC'!$EN$2,P27='DADOS_INVOC'!$EO$2,P27='DADOS_INVOC'!$EP$2,P27='DADOS_INVOC'!$QV$2,P27='DADOS_INVOC'!$QW$2,P27='DADOS_INVOC'!$QX$2,P27='DADOS_INVOC'!$QY$2),O27,"")</f>
        <v/>
      </c>
      <c r="AO27">
        <f>IF(AND(Q27=1,OR(P27="",P27='DADOS_INVOC'!$EL$2,P27='DADOS_INVOC'!$EM$2,P27='DADOS_INVOC'!$EN$2,P27='DADOS_INVOC'!$EO$2,P27='DADOS_INVOC'!$EP$2,P27='DADOS_INVOC'!$QV$2,P27='DADOS_INVOC'!$QW$2,P27='DADOS_INVOC'!$QX$2,P27='DADOS_INVOC'!$QY$2)),O27,"")</f>
        <v/>
      </c>
      <c r="AP27">
        <f>IF(OR(P27="",P27='DADOS_INVOC'!$EL$3,P27='DADOS_INVOC'!$EM$3,P27='DADOS_INVOC'!$EN$3,P27='DADOS_INVOC'!$EO$3,P27='DADOS_INVOC'!$EP$3,P27='DADOS_INVOC'!$QV$3,P27='DADOS_INVOC'!$QW$3,P27='DADOS_INVOC'!$QX$3,P27='DADOS_INVOC'!$QY$3),O27,"")</f>
        <v/>
      </c>
      <c r="AQ27">
        <f>IF(AND(Q27=1,OR(P27="",P27='DADOS_INVOC'!$EL$3,P27='DADOS_INVOC'!$EM$3,P27='DADOS_INVOC'!$EN$3,P27='DADOS_INVOC'!$EO$3,P27='DADOS_INVOC'!$EP$3,P27='DADOS_INVOC'!$QV$3,P27='DADOS_INVOC'!$QW$3,P27='DADOS_INVOC'!$QX$3,P27='DADOS_INVOC'!$QY$3)),O27,"")</f>
        <v/>
      </c>
      <c r="AR27">
        <f>IF(OR(P27="",P27='DADOS_INVOC'!$EL$4,P27='DADOS_INVOC'!$EM$4,P27='DADOS_INVOC'!$EN$4,P27='DADOS_INVOC'!$EO$4,P27='DADOS_INVOC'!$EP$4,P27='DADOS_INVOC'!$QV$4,P27='DADOS_INVOC'!$QW$4,P27='DADOS_INVOC'!$QX$4,P27='DADOS_INVOC'!$QY$4),O27,"")</f>
        <v/>
      </c>
      <c r="AS27">
        <f>IF(AND(Q27=1,OR(P27="",P27='DADOS_INVOC'!$EL$4,P27='DADOS_INVOC'!$EM$4,P27='DADOS_INVOC'!$EN$4,P27='DADOS_INVOC'!$EO$4,P27='DADOS_INVOC'!$EP$4,P27='DADOS_INVOC'!$QV$4,P27='DADOS_INVOC'!$QW$4,P27='DADOS_INVOC'!$QX$4,P27='DADOS_INVOC'!$QY$4)),O27,"")</f>
        <v/>
      </c>
      <c r="AT27">
        <f>IF(OR(P27="",P27='DADOS_INVOC'!$EL$5,P27='DADOS_INVOC'!$EM$5,P27='DADOS_INVOC'!$EN$5,P27='DADOS_INVOC'!$EO$5,P27='DADOS_INVOC'!$EP$5,P27='DADOS_INVOC'!$QV$5,P27='DADOS_INVOC'!$QW$5,P27='DADOS_INVOC'!$QX$5,P27='DADOS_INVOC'!$QY$5),O27,"")</f>
        <v/>
      </c>
      <c r="AU27">
        <f>IF(AND(Q27=1,OR(P27="",P27='DADOS_INVOC'!$EL$5,P27='DADOS_INVOC'!$EM$5,P27='DADOS_INVOC'!$EN$5,P27='DADOS_INVOC'!$EO$5,P27='DADOS_INVOC'!$EP$5,P27='DADOS_INVOC'!$QV$5,P27='DADOS_INVOC'!$QW$5,P27='DADOS_INVOC'!$QX$5,P27='DADOS_INVOC'!$QY$5)),O27,"")</f>
        <v/>
      </c>
      <c r="AV27">
        <f>IF(OR(P27="",P27='DADOS_INVOC'!$EL$6,P27='DADOS_INVOC'!$EM$6,P27='DADOS_INVOC'!$EN$6,P27='DADOS_INVOC'!$EO$6,P27='DADOS_INVOC'!$EP$6,P27='DADOS_INVOC'!$QV$6,P27='DADOS_INVOC'!$QW$6,P27='DADOS_INVOC'!$QX$6,P27='DADOS_INVOC'!$QY$6),O27,"")</f>
        <v/>
      </c>
      <c r="AW27">
        <f>IF(AND(Q27=1,OR(P27="",P27='DADOS_INVOC'!$EL$6,P27='DADOS_INVOC'!$EM$6,P27='DADOS_INVOC'!$EN$6,P27='DADOS_INVOC'!$EO$6,P27='DADOS_INVOC'!$EP$6,P27='DADOS_INVOC'!$QV$6,P27='DADOS_INVOC'!$QW$6,P27='DADOS_INVOC'!$QX$6,P27='DADOS_INVOC'!$QY$6)),O27,"")</f>
        <v/>
      </c>
      <c r="AX27">
        <f>IF(OR(P27="",P27='DADOS_INVOC'!$EL$7,P27='DADOS_INVOC'!$EM$7,P27='DADOS_INVOC'!$EN$7,P27='DADOS_INVOC'!$EO$7,P27='DADOS_INVOC'!$EP$7,P27='DADOS_INVOC'!$QV$7,P27='DADOS_INVOC'!$QW$7,P27='DADOS_INVOC'!$QX$7,P27='DADOS_INVOC'!$QY$7),O27,"")</f>
        <v/>
      </c>
      <c r="AY27">
        <f>IF(AND(Q27=1,OR(P27="",P27='DADOS_INVOC'!$EL$7,P27='DADOS_INVOC'!$EM$7,P27='DADOS_INVOC'!$EN$7,P27='DADOS_INVOC'!$EO$7,P27='DADOS_INVOC'!$EP$7,P27='DADOS_INVOC'!$QV$7,P27='DADOS_INVOC'!$QW$7,P27='DADOS_INVOC'!$QX$7,P27='DADOS_INVOC'!$QY$7)),O27,"")</f>
        <v/>
      </c>
      <c r="AZ27">
        <f>IF(OR(P27="",P27='DADOS_INVOC'!$EL$8,P27='DADOS_INVOC'!$EM$8,P27='DADOS_INVOC'!$EN$8,P27='DADOS_INVOC'!$EO$8,P27='DADOS_INVOC'!$EP$8,P27='DADOS_INVOC'!$QV$8,P27='DADOS_INVOC'!$QW$8,P27='DADOS_INVOC'!$QX$8,P27='DADOS_INVOC'!$QY$8),O27,"")</f>
        <v/>
      </c>
      <c r="BA27">
        <f>IF(AND(Q27=1,OR(P27="",P27='DADOS_INVOC'!$EL$8,P27='DADOS_INVOC'!$EM$8,P27='DADOS_INVOC'!$EN$8,P27='DADOS_INVOC'!$EO$8,P27='DADOS_INVOC'!$EP$8,P27='DADOS_INVOC'!$QV$8,P27='DADOS_INVOC'!$QW$8,P27='DADOS_INVOC'!$QX$8,P27='DADOS_INVOC'!$QY$8)),O27,"")</f>
        <v/>
      </c>
      <c r="BB27">
        <f>IF(OR(P27="",P27='DADOS_INVOC'!$EL$9,P27='DADOS_INVOC'!$EM$9,P27='DADOS_INVOC'!$EN$9,P27='DADOS_INVOC'!$EO$9,P27='DADOS_INVOC'!$EP$9,P27='DADOS_INVOC'!$QV$9,P27='DADOS_INVOC'!$QW$9,P27='DADOS_INVOC'!$QX$9,P27='DADOS_INVOC'!$QY$9),O27,"")</f>
        <v/>
      </c>
      <c r="BC27">
        <f>IF(AND(Q27=1,OR(P27="",P27='DADOS_INVOC'!$EL$9,P27='DADOS_INVOC'!$EM$9,P27='DADOS_INVOC'!$EN$9,P27='DADOS_INVOC'!$EO$9,P27='DADOS_INVOC'!$EP$9,P27='DADOS_INVOC'!$QV$9,P27='DADOS_INVOC'!$QW$9,P27='DADOS_INVOC'!$QX$9,P27='DADOS_INVOC'!$QY$9)),O27,"")</f>
        <v/>
      </c>
      <c r="BD27">
        <f>IF(OR(P27="",P27='DADOS_INVOC'!$EL$10,P27='DADOS_INVOC'!$EM$10,P27='DADOS_INVOC'!$EN$10,P27='DADOS_INVOC'!$EO$10,P27='DADOS_INVOC'!$EP$10,P27='DADOS_INVOC'!$QV$10,P27='DADOS_INVOC'!$QW$10,P27='DADOS_INVOC'!$QX$10,P27='DADOS_INVOC'!$QY$10),O27,"")</f>
        <v/>
      </c>
      <c r="BE27">
        <f>IF(AND(Q27=1,OR(P27="",P27='DADOS_INVOC'!$EL$10,P27='DADOS_INVOC'!$EM$10,P27='DADOS_INVOC'!$EN$10,P27='DADOS_INVOC'!$EO$10,P27='DADOS_INVOC'!$EP$10,P27='DADOS_INVOC'!$QV$10,P27='DADOS_INVOC'!$QW$10,P27='DADOS_INVOC'!$QX$10,P27='DADOS_INVOC'!$QY$10)),O27,"")</f>
        <v/>
      </c>
      <c r="BF27">
        <f>IF(OR(P27="",P27='DADOS_INVOC'!$EL$11,P27='DADOS_INVOC'!$EM$11,P27='DADOS_INVOC'!$EN$11,P27='DADOS_INVOC'!$EO$11,P27='DADOS_INVOC'!$EP$11,P27='DADOS_INVOC'!$QV$11,P27='DADOS_INVOC'!$QW$11,P27='DADOS_INVOC'!$QX$11,P27='DADOS_INVOC'!$QY$11),O27,"")</f>
        <v/>
      </c>
      <c r="BG27">
        <f>IF(AND(Q27=1,OR(P27="",P27='DADOS_INVOC'!$EL$11,P27='DADOS_INVOC'!$EM$11,P27='DADOS_INVOC'!$EN$11,P27='DADOS_INVOC'!$EO$11,P27='DADOS_INVOC'!$EP$11,P27='DADOS_INVOC'!$QV$11,P27='DADOS_INVOC'!$QW$11,P27='DADOS_INVOC'!$QX$11,P27='DADOS_INVOC'!$QY$11)),O27,"")</f>
        <v/>
      </c>
      <c r="BH27">
        <f>IF(OR(P27="",P27='DADOS_INVOC'!$EL$12,P27='DADOS_INVOC'!$EM$12,P27='DADOS_INVOC'!$EN$12,P27='DADOS_INVOC'!$EO$12,P27='DADOS_INVOC'!$EP$12,P27='DADOS_INVOC'!$QV$12,P27='DADOS_INVOC'!$QW$12,P27='DADOS_INVOC'!$QX$12,P27='DADOS_INVOC'!$QY$12),O27,"")</f>
        <v/>
      </c>
      <c r="BI27">
        <f>IF(AND(Q27=1,OR(P27="",P27='DADOS_INVOC'!$EL$12,P27='DADOS_INVOC'!$EM$12,P27='DADOS_INVOC'!$EN$12,P27='DADOS_INVOC'!$EO$12,P27='DADOS_INVOC'!$EP$12,P27='DADOS_INVOC'!$QV$12,P27='DADOS_INVOC'!$QW$12,P27='DADOS_INVOC'!$QX$12,P27='DADOS_INVOC'!$QY$12)),O27,"")</f>
        <v/>
      </c>
      <c r="BJ27">
        <f>IF(OR(P27="",P27='DADOS_INVOC'!$EL$13,P27='DADOS_INVOC'!$EM$13,P27='DADOS_INVOC'!$EN$13,P27='DADOS_INVOC'!$EO$13,P27='DADOS_INVOC'!$EP$13,P27='DADOS_INVOC'!$QV$13,P27='DADOS_INVOC'!$QW$13,P27='DADOS_INVOC'!$QX$13,P27='DADOS_INVOC'!$QY$13),O27,"")</f>
        <v/>
      </c>
      <c r="BK27">
        <f>IF(AND(Q27=1,OR(P27="",P27='DADOS_INVOC'!$EL$13,P27='DADOS_INVOC'!$EM$13,P27='DADOS_INVOC'!$EN$13,P27='DADOS_INVOC'!$EO$13,P27='DADOS_INVOC'!$EP$13,P27='DADOS_INVOC'!$QV$13,P27='DADOS_INVOC'!$QW$13,P27='DADOS_INVOC'!$QX$13,P27='DADOS_INVOC'!$QY$13)),O27,"")</f>
        <v/>
      </c>
      <c r="BP27" t="inlineStr">
        <is>
          <t>Derrubado</t>
        </is>
      </c>
      <c r="BR27">
        <f>IF(OR(ISBLANK('CONFIGURAÇÃO'!$J$1325),'CONFIGURAÇÃO'!$J$1325=""),"Melhoria",'CONFIGURAÇÃO'!$J$1325)</f>
        <v/>
      </c>
    </row>
    <row r="28">
      <c r="A28" t="n">
        <v>1349</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IF(ISBLANK(INDEX('CONFIGURAÇÃO'!$B$1:$O$1731,$A28+8,$B28+4)),"",INDEX('CONFIGURAÇÃO'!$B$1:$O$1731,$A28+8,$B28+4))</f>
        <v/>
      </c>
      <c r="I28">
        <f>IF(ISBLANK(INDEX('CONFIGURAÇÃO'!$B$1:$O$1731,$A28+11,$B28+1)),"",INDEX('CONFIGURAÇÃO'!$B$1:$O$1731,$A28+11,$B28+1))</f>
        <v/>
      </c>
      <c r="J28">
        <f>IF(ISBLANK(INDEX('CONFIGURAÇÃO'!$B$1:$O$1731,$A28+17,$B28+1)),"",INDEX('CONFIGURAÇÃO'!$B$1:$O$1731,$A28+17,$B28+1))</f>
        <v/>
      </c>
      <c r="K28">
        <f>IF(ISBLANK(INDEX('CONFIGURAÇÃO'!$B$1:$O$1731,$A28+2,$B28+5)),"",INDEX('CONFIGURAÇÃO'!$B$1:$O$1731,$A28+2,$B28+5))</f>
        <v/>
      </c>
      <c r="L28">
        <f>IF(OR(E28="",E28="Nenhuma"),0,IFERROR(MATCH(SUBSTITUTE(SUBSTITUTE(SUBSTITUTE(E28,"~","~~"),"*","~*"),"?","~?"),'DADOS_MELHORIAS'!$O$2:$O$83,0),-1))</f>
        <v/>
      </c>
      <c r="M28">
        <f>IF(D28="",IF(BR28&lt;&gt;"Melhoria","Preencha NOME",IF(D28="",IF(OR(I28&lt;&gt;"",J28&lt;&gt;"",F28&lt;&gt;"",G28&lt;&gt;"",H28&lt;&gt;"",K28=TRUE,AND(E28&lt;&gt;"",E28&lt;&gt;"Nenhuma")),"Preencha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erro","")))),TEXTJOIN(" · ",TRUE,IF(D28="",IF(OR(I28&lt;&gt;"",J28&lt;&gt;"",F28&lt;&gt;"",G28&lt;&gt;"",H28&lt;&gt;"",K28=TRUE,AND(E28&lt;&gt;"",E28&lt;&gt;"Nenhuma")),"Preencha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erro",""))),IF(AND(BR28&lt;&gt;"Melhoria",BR28&lt;&gt;"Condição"),"Modalidade inválida",""),IF(AND(BR28="Condição",E28&lt;&gt;"",E28&lt;&gt;"Nenhuma",COUNTIF('DADOS_MELHORIAS'!$BU$2:$BU$15,SUBSTITUTE(SUBSTITUTE(SUBSTITUTE(E28,"~","~~"),"*","~*"),"?","~?"))&lt;&gt;1),"Base de Condição inválida",""),IF(AND(BR28="Condição",H28&lt;&gt;"",H28&lt;&gt;"Sim"),"Condição exige TR","")))</f>
        <v/>
      </c>
      <c r="O28">
        <f>IF(ISBLANK(DADOS_AM!$BC$28),"",DADOS_AM!$BC$28)</f>
        <v/>
      </c>
      <c r="P28">
        <f>IF(ISBLANK(DADOS_AM!$BD$28),"",DADOS_AM!$BD$28)</f>
        <v/>
      </c>
      <c r="Q28">
        <f>IF(ISBLANK(DADOS_AM!$BE$28),"",DADOS_AM!$BE$28)</f>
        <v/>
      </c>
      <c r="R28">
        <f>IF(ISBLANK(DADOS_AM!$BF$28),"",DADOS_AM!$BF$28)</f>
        <v/>
      </c>
      <c r="S28">
        <f>IF(ISBLANK(DADOS_AM!$BG$28),"",DADOS_AM!$BG$28)</f>
        <v/>
      </c>
      <c r="T28">
        <f>IF(ISBLANK(DADOS_AM!$BH$28),"",DADOS_AM!$BH$28)</f>
        <v/>
      </c>
      <c r="U28">
        <f>IF(ISBLANK(DADOS_AM!$BI$28),"",DADOS_AM!$BI$28)</f>
        <v/>
      </c>
      <c r="V28">
        <f>IF(ISBLANK(DADOS_AM!$BJ$28),"",DADOS_AM!$BJ$28)</f>
        <v/>
      </c>
      <c r="W28">
        <f>IF(ISBLANK(DADOS_AM!$BK$28),"",DADOS_AM!$BK$28)</f>
        <v/>
      </c>
      <c r="X28" t="inlineStr">
        <is>
          <t>Desarmado</t>
        </is>
      </c>
      <c r="Y28" t="n">
        <v>0</v>
      </c>
      <c r="AG28">
        <f>O28</f>
        <v/>
      </c>
      <c r="AH28">
        <f>P28</f>
        <v/>
      </c>
      <c r="AI28">
        <f>Q28</f>
        <v/>
      </c>
      <c r="AJ28">
        <f>T28</f>
        <v/>
      </c>
      <c r="AK28">
        <f>Y28</f>
        <v/>
      </c>
      <c r="AL28">
        <f>W28</f>
        <v/>
      </c>
      <c r="AN28">
        <f>IF(OR(P28="",P28='DADOS_INVOC'!$EL$2,P28='DADOS_INVOC'!$EM$2,P28='DADOS_INVOC'!$EN$2,P28='DADOS_INVOC'!$EO$2,P28='DADOS_INVOC'!$EP$2,P28='DADOS_INVOC'!$QV$2,P28='DADOS_INVOC'!$QW$2,P28='DADOS_INVOC'!$QX$2,P28='DADOS_INVOC'!$QY$2),O28,"")</f>
        <v/>
      </c>
      <c r="AO28">
        <f>IF(AND(Q28=1,OR(P28="",P28='DADOS_INVOC'!$EL$2,P28='DADOS_INVOC'!$EM$2,P28='DADOS_INVOC'!$EN$2,P28='DADOS_INVOC'!$EO$2,P28='DADOS_INVOC'!$EP$2,P28='DADOS_INVOC'!$QV$2,P28='DADOS_INVOC'!$QW$2,P28='DADOS_INVOC'!$QX$2,P28='DADOS_INVOC'!$QY$2)),O28,"")</f>
        <v/>
      </c>
      <c r="AP28">
        <f>IF(OR(P28="",P28='DADOS_INVOC'!$EL$3,P28='DADOS_INVOC'!$EM$3,P28='DADOS_INVOC'!$EN$3,P28='DADOS_INVOC'!$EO$3,P28='DADOS_INVOC'!$EP$3,P28='DADOS_INVOC'!$QV$3,P28='DADOS_INVOC'!$QW$3,P28='DADOS_INVOC'!$QX$3,P28='DADOS_INVOC'!$QY$3),O28,"")</f>
        <v/>
      </c>
      <c r="AQ28">
        <f>IF(AND(Q28=1,OR(P28="",P28='DADOS_INVOC'!$EL$3,P28='DADOS_INVOC'!$EM$3,P28='DADOS_INVOC'!$EN$3,P28='DADOS_INVOC'!$EO$3,P28='DADOS_INVOC'!$EP$3,P28='DADOS_INVOC'!$QV$3,P28='DADOS_INVOC'!$QW$3,P28='DADOS_INVOC'!$QX$3,P28='DADOS_INVOC'!$QY$3)),O28,"")</f>
        <v/>
      </c>
      <c r="AR28">
        <f>IF(OR(P28="",P28='DADOS_INVOC'!$EL$4,P28='DADOS_INVOC'!$EM$4,P28='DADOS_INVOC'!$EN$4,P28='DADOS_INVOC'!$EO$4,P28='DADOS_INVOC'!$EP$4,P28='DADOS_INVOC'!$QV$4,P28='DADOS_INVOC'!$QW$4,P28='DADOS_INVOC'!$QX$4,P28='DADOS_INVOC'!$QY$4),O28,"")</f>
        <v/>
      </c>
      <c r="AS28">
        <f>IF(AND(Q28=1,OR(P28="",P28='DADOS_INVOC'!$EL$4,P28='DADOS_INVOC'!$EM$4,P28='DADOS_INVOC'!$EN$4,P28='DADOS_INVOC'!$EO$4,P28='DADOS_INVOC'!$EP$4,P28='DADOS_INVOC'!$QV$4,P28='DADOS_INVOC'!$QW$4,P28='DADOS_INVOC'!$QX$4,P28='DADOS_INVOC'!$QY$4)),O28,"")</f>
        <v/>
      </c>
      <c r="AT28">
        <f>IF(OR(P28="",P28='DADOS_INVOC'!$EL$5,P28='DADOS_INVOC'!$EM$5,P28='DADOS_INVOC'!$EN$5,P28='DADOS_INVOC'!$EO$5,P28='DADOS_INVOC'!$EP$5,P28='DADOS_INVOC'!$QV$5,P28='DADOS_INVOC'!$QW$5,P28='DADOS_INVOC'!$QX$5,P28='DADOS_INVOC'!$QY$5),O28,"")</f>
        <v/>
      </c>
      <c r="AU28">
        <f>IF(AND(Q28=1,OR(P28="",P28='DADOS_INVOC'!$EL$5,P28='DADOS_INVOC'!$EM$5,P28='DADOS_INVOC'!$EN$5,P28='DADOS_INVOC'!$EO$5,P28='DADOS_INVOC'!$EP$5,P28='DADOS_INVOC'!$QV$5,P28='DADOS_INVOC'!$QW$5,P28='DADOS_INVOC'!$QX$5,P28='DADOS_INVOC'!$QY$5)),O28,"")</f>
        <v/>
      </c>
      <c r="AV28">
        <f>IF(OR(P28="",P28='DADOS_INVOC'!$EL$6,P28='DADOS_INVOC'!$EM$6,P28='DADOS_INVOC'!$EN$6,P28='DADOS_INVOC'!$EO$6,P28='DADOS_INVOC'!$EP$6,P28='DADOS_INVOC'!$QV$6,P28='DADOS_INVOC'!$QW$6,P28='DADOS_INVOC'!$QX$6,P28='DADOS_INVOC'!$QY$6),O28,"")</f>
        <v/>
      </c>
      <c r="AW28">
        <f>IF(AND(Q28=1,OR(P28="",P28='DADOS_INVOC'!$EL$6,P28='DADOS_INVOC'!$EM$6,P28='DADOS_INVOC'!$EN$6,P28='DADOS_INVOC'!$EO$6,P28='DADOS_INVOC'!$EP$6,P28='DADOS_INVOC'!$QV$6,P28='DADOS_INVOC'!$QW$6,P28='DADOS_INVOC'!$QX$6,P28='DADOS_INVOC'!$QY$6)),O28,"")</f>
        <v/>
      </c>
      <c r="AX28">
        <f>IF(OR(P28="",P28='DADOS_INVOC'!$EL$7,P28='DADOS_INVOC'!$EM$7,P28='DADOS_INVOC'!$EN$7,P28='DADOS_INVOC'!$EO$7,P28='DADOS_INVOC'!$EP$7,P28='DADOS_INVOC'!$QV$7,P28='DADOS_INVOC'!$QW$7,P28='DADOS_INVOC'!$QX$7,P28='DADOS_INVOC'!$QY$7),O28,"")</f>
        <v/>
      </c>
      <c r="AY28">
        <f>IF(AND(Q28=1,OR(P28="",P28='DADOS_INVOC'!$EL$7,P28='DADOS_INVOC'!$EM$7,P28='DADOS_INVOC'!$EN$7,P28='DADOS_INVOC'!$EO$7,P28='DADOS_INVOC'!$EP$7,P28='DADOS_INVOC'!$QV$7,P28='DADOS_INVOC'!$QW$7,P28='DADOS_INVOC'!$QX$7,P28='DADOS_INVOC'!$QY$7)),O28,"")</f>
        <v/>
      </c>
      <c r="AZ28">
        <f>IF(OR(P28="",P28='DADOS_INVOC'!$EL$8,P28='DADOS_INVOC'!$EM$8,P28='DADOS_INVOC'!$EN$8,P28='DADOS_INVOC'!$EO$8,P28='DADOS_INVOC'!$EP$8,P28='DADOS_INVOC'!$QV$8,P28='DADOS_INVOC'!$QW$8,P28='DADOS_INVOC'!$QX$8,P28='DADOS_INVOC'!$QY$8),O28,"")</f>
        <v/>
      </c>
      <c r="BA28">
        <f>IF(AND(Q28=1,OR(P28="",P28='DADOS_INVOC'!$EL$8,P28='DADOS_INVOC'!$EM$8,P28='DADOS_INVOC'!$EN$8,P28='DADOS_INVOC'!$EO$8,P28='DADOS_INVOC'!$EP$8,P28='DADOS_INVOC'!$QV$8,P28='DADOS_INVOC'!$QW$8,P28='DADOS_INVOC'!$QX$8,P28='DADOS_INVOC'!$QY$8)),O28,"")</f>
        <v/>
      </c>
      <c r="BB28">
        <f>IF(OR(P28="",P28='DADOS_INVOC'!$EL$9,P28='DADOS_INVOC'!$EM$9,P28='DADOS_INVOC'!$EN$9,P28='DADOS_INVOC'!$EO$9,P28='DADOS_INVOC'!$EP$9,P28='DADOS_INVOC'!$QV$9,P28='DADOS_INVOC'!$QW$9,P28='DADOS_INVOC'!$QX$9,P28='DADOS_INVOC'!$QY$9),O28,"")</f>
        <v/>
      </c>
      <c r="BC28">
        <f>IF(AND(Q28=1,OR(P28="",P28='DADOS_INVOC'!$EL$9,P28='DADOS_INVOC'!$EM$9,P28='DADOS_INVOC'!$EN$9,P28='DADOS_INVOC'!$EO$9,P28='DADOS_INVOC'!$EP$9,P28='DADOS_INVOC'!$QV$9,P28='DADOS_INVOC'!$QW$9,P28='DADOS_INVOC'!$QX$9,P28='DADOS_INVOC'!$QY$9)),O28,"")</f>
        <v/>
      </c>
      <c r="BD28">
        <f>IF(OR(P28="",P28='DADOS_INVOC'!$EL$10,P28='DADOS_INVOC'!$EM$10,P28='DADOS_INVOC'!$EN$10,P28='DADOS_INVOC'!$EO$10,P28='DADOS_INVOC'!$EP$10,P28='DADOS_INVOC'!$QV$10,P28='DADOS_INVOC'!$QW$10,P28='DADOS_INVOC'!$QX$10,P28='DADOS_INVOC'!$QY$10),O28,"")</f>
        <v/>
      </c>
      <c r="BE28">
        <f>IF(AND(Q28=1,OR(P28="",P28='DADOS_INVOC'!$EL$10,P28='DADOS_INVOC'!$EM$10,P28='DADOS_INVOC'!$EN$10,P28='DADOS_INVOC'!$EO$10,P28='DADOS_INVOC'!$EP$10,P28='DADOS_INVOC'!$QV$10,P28='DADOS_INVOC'!$QW$10,P28='DADOS_INVOC'!$QX$10,P28='DADOS_INVOC'!$QY$10)),O28,"")</f>
        <v/>
      </c>
      <c r="BF28">
        <f>IF(OR(P28="",P28='DADOS_INVOC'!$EL$11,P28='DADOS_INVOC'!$EM$11,P28='DADOS_INVOC'!$EN$11,P28='DADOS_INVOC'!$EO$11,P28='DADOS_INVOC'!$EP$11,P28='DADOS_INVOC'!$QV$11,P28='DADOS_INVOC'!$QW$11,P28='DADOS_INVOC'!$QX$11,P28='DADOS_INVOC'!$QY$11),O28,"")</f>
        <v/>
      </c>
      <c r="BG28">
        <f>IF(AND(Q28=1,OR(P28="",P28='DADOS_INVOC'!$EL$11,P28='DADOS_INVOC'!$EM$11,P28='DADOS_INVOC'!$EN$11,P28='DADOS_INVOC'!$EO$11,P28='DADOS_INVOC'!$EP$11,P28='DADOS_INVOC'!$QV$11,P28='DADOS_INVOC'!$QW$11,P28='DADOS_INVOC'!$QX$11,P28='DADOS_INVOC'!$QY$11)),O28,"")</f>
        <v/>
      </c>
      <c r="BH28">
        <f>IF(OR(P28="",P28='DADOS_INVOC'!$EL$12,P28='DADOS_INVOC'!$EM$12,P28='DADOS_INVOC'!$EN$12,P28='DADOS_INVOC'!$EO$12,P28='DADOS_INVOC'!$EP$12,P28='DADOS_INVOC'!$QV$12,P28='DADOS_INVOC'!$QW$12,P28='DADOS_INVOC'!$QX$12,P28='DADOS_INVOC'!$QY$12),O28,"")</f>
        <v/>
      </c>
      <c r="BI28">
        <f>IF(AND(Q28=1,OR(P28="",P28='DADOS_INVOC'!$EL$12,P28='DADOS_INVOC'!$EM$12,P28='DADOS_INVOC'!$EN$12,P28='DADOS_INVOC'!$EO$12,P28='DADOS_INVOC'!$EP$12,P28='DADOS_INVOC'!$QV$12,P28='DADOS_INVOC'!$QW$12,P28='DADOS_INVOC'!$QX$12,P28='DADOS_INVOC'!$QY$12)),O28,"")</f>
        <v/>
      </c>
      <c r="BJ28">
        <f>IF(OR(P28="",P28='DADOS_INVOC'!$EL$13,P28='DADOS_INVOC'!$EM$13,P28='DADOS_INVOC'!$EN$13,P28='DADOS_INVOC'!$EO$13,P28='DADOS_INVOC'!$EP$13,P28='DADOS_INVOC'!$QV$13,P28='DADOS_INVOC'!$QW$13,P28='DADOS_INVOC'!$QX$13,P28='DADOS_INVOC'!$QY$13),O28,"")</f>
        <v/>
      </c>
      <c r="BK28">
        <f>IF(AND(Q28=1,OR(P28="",P28='DADOS_INVOC'!$EL$13,P28='DADOS_INVOC'!$EM$13,P28='DADOS_INVOC'!$EN$13,P28='DADOS_INVOC'!$EO$13,P28='DADOS_INVOC'!$EP$13,P28='DADOS_INVOC'!$QV$13,P28='DADOS_INVOC'!$QW$13,P28='DADOS_INVOC'!$QX$13,P28='DADOS_INVOC'!$QY$13)),O28,"")</f>
        <v/>
      </c>
      <c r="BP28" t="inlineStr">
        <is>
          <t>Agarrado</t>
        </is>
      </c>
      <c r="BR28">
        <f>IF(OR(ISBLANK('CONFIGURAÇÃO'!$B$1351),'CONFIGURAÇÃO'!$B$1351=""),"Melhoria",'CONFIGURAÇÃO'!$B$1351)</f>
        <v/>
      </c>
    </row>
    <row r="29">
      <c r="A29" t="n">
        <v>1349</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IF(ISBLANK(INDEX('CONFIGURAÇÃO'!$B$1:$O$1731,$A29+8,$B29+4)),"",INDEX('CONFIGURAÇÃO'!$B$1:$O$1731,$A29+8,$B29+4))</f>
        <v/>
      </c>
      <c r="I29">
        <f>IF(ISBLANK(INDEX('CONFIGURAÇÃO'!$B$1:$O$1731,$A29+11,$B29+1)),"",INDEX('CONFIGURAÇÃO'!$B$1:$O$1731,$A29+11,$B29+1))</f>
        <v/>
      </c>
      <c r="J29">
        <f>IF(ISBLANK(INDEX('CONFIGURAÇÃO'!$B$1:$O$1731,$A29+17,$B29+1)),"",INDEX('CONFIGURAÇÃO'!$B$1:$O$1731,$A29+17,$B29+1))</f>
        <v/>
      </c>
      <c r="K29">
        <f>IF(ISBLANK(INDEX('CONFIGURAÇÃO'!$B$1:$O$1731,$A29+2,$B29+5)),"",INDEX('CONFIGURAÇÃO'!$B$1:$O$1731,$A29+2,$B29+5))</f>
        <v/>
      </c>
      <c r="L29">
        <f>IF(OR(E29="",E29="Nenhuma"),0,IFERROR(MATCH(SUBSTITUTE(SUBSTITUTE(SUBSTITUTE(E29,"~","~~"),"*","~*"),"?","~?"),'DADOS_MELHORIAS'!$O$2:$O$83,0),-1))</f>
        <v/>
      </c>
      <c r="M29">
        <f>IF(D29="",IF(BR29&lt;&gt;"Melhoria","Preencha NOME",IF(D29="",IF(OR(I29&lt;&gt;"",J29&lt;&gt;"",F29&lt;&gt;"",G29&lt;&gt;"",H29&lt;&gt;"",K29=TRUE,AND(E29&lt;&gt;"",E29&lt;&gt;"Nenhuma")),"Preencha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erro","")))),TEXTJOIN(" · ",TRUE,IF(D29="",IF(OR(I29&lt;&gt;"",J29&lt;&gt;"",F29&lt;&gt;"",G29&lt;&gt;"",H29&lt;&gt;"",K29=TRUE,AND(E29&lt;&gt;"",E29&lt;&gt;"Nenhuma")),"Preencha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erro",""))),IF(AND(BR29&lt;&gt;"Melhoria",BR29&lt;&gt;"Condição"),"Modalidade inválida",""),IF(AND(BR29="Condição",E29&lt;&gt;"",E29&lt;&gt;"Nenhuma",COUNTIF('DADOS_MELHORIAS'!$BU$2:$BU$15,SUBSTITUTE(SUBSTITUTE(SUBSTITUTE(E29,"~","~~"),"*","~*"),"?","~?"))&lt;&gt;1),"Base de Condição inválida",""),IF(AND(BR29="Condição",H29&lt;&gt;"",H29&lt;&gt;"Sim"),"Condição exige TR","")))</f>
        <v/>
      </c>
      <c r="O29">
        <f>IF(ISBLANK(DADOS_AM!$BC$29),"",DADOS_AM!$BC$29)</f>
        <v/>
      </c>
      <c r="P29">
        <f>IF(ISBLANK(DADOS_AM!$BD$29),"",DADOS_AM!$BD$29)</f>
        <v/>
      </c>
      <c r="Q29">
        <f>IF(ISBLANK(DADOS_AM!$BE$29),"",DADOS_AM!$BE$29)</f>
        <v/>
      </c>
      <c r="R29">
        <f>IF(ISBLANK(DADOS_AM!$BF$29),"",DADOS_AM!$BF$29)</f>
        <v/>
      </c>
      <c r="S29">
        <f>IF(ISBLANK(DADOS_AM!$BG$29),"",DADOS_AM!$BG$29)</f>
        <v/>
      </c>
      <c r="T29">
        <f>IF(ISBLANK(DADOS_AM!$BH$29),"",DADOS_AM!$BH$29)</f>
        <v/>
      </c>
      <c r="U29">
        <f>IF(ISBLANK(DADOS_AM!$BI$29),"",DADOS_AM!$BI$29)</f>
        <v/>
      </c>
      <c r="V29">
        <f>IF(ISBLANK(DADOS_AM!$BJ$29),"",DADOS_AM!$BJ$29)</f>
        <v/>
      </c>
      <c r="W29">
        <f>IF(ISBLANK(DADOS_AM!$BK$29),"",DADOS_AM!$BK$29)</f>
        <v/>
      </c>
      <c r="X29" t="inlineStr">
        <is>
          <t>Surdo</t>
        </is>
      </c>
      <c r="Y29" t="n">
        <v>0</v>
      </c>
      <c r="AG29">
        <f>O29</f>
        <v/>
      </c>
      <c r="AH29">
        <f>P29</f>
        <v/>
      </c>
      <c r="AI29">
        <f>Q29</f>
        <v/>
      </c>
      <c r="AJ29">
        <f>T29</f>
        <v/>
      </c>
      <c r="AK29">
        <f>Y29</f>
        <v/>
      </c>
      <c r="AL29">
        <f>W29</f>
        <v/>
      </c>
      <c r="AN29">
        <f>IF(OR(P29="",P29='DADOS_INVOC'!$EL$2,P29='DADOS_INVOC'!$EM$2,P29='DADOS_INVOC'!$EN$2,P29='DADOS_INVOC'!$EO$2,P29='DADOS_INVOC'!$EP$2,P29='DADOS_INVOC'!$QV$2,P29='DADOS_INVOC'!$QW$2,P29='DADOS_INVOC'!$QX$2,P29='DADOS_INVOC'!$QY$2),O29,"")</f>
        <v/>
      </c>
      <c r="AO29">
        <f>IF(AND(Q29=1,OR(P29="",P29='DADOS_INVOC'!$EL$2,P29='DADOS_INVOC'!$EM$2,P29='DADOS_INVOC'!$EN$2,P29='DADOS_INVOC'!$EO$2,P29='DADOS_INVOC'!$EP$2,P29='DADOS_INVOC'!$QV$2,P29='DADOS_INVOC'!$QW$2,P29='DADOS_INVOC'!$QX$2,P29='DADOS_INVOC'!$QY$2)),O29,"")</f>
        <v/>
      </c>
      <c r="AP29">
        <f>IF(OR(P29="",P29='DADOS_INVOC'!$EL$3,P29='DADOS_INVOC'!$EM$3,P29='DADOS_INVOC'!$EN$3,P29='DADOS_INVOC'!$EO$3,P29='DADOS_INVOC'!$EP$3,P29='DADOS_INVOC'!$QV$3,P29='DADOS_INVOC'!$QW$3,P29='DADOS_INVOC'!$QX$3,P29='DADOS_INVOC'!$QY$3),O29,"")</f>
        <v/>
      </c>
      <c r="AQ29">
        <f>IF(AND(Q29=1,OR(P29="",P29='DADOS_INVOC'!$EL$3,P29='DADOS_INVOC'!$EM$3,P29='DADOS_INVOC'!$EN$3,P29='DADOS_INVOC'!$EO$3,P29='DADOS_INVOC'!$EP$3,P29='DADOS_INVOC'!$QV$3,P29='DADOS_INVOC'!$QW$3,P29='DADOS_INVOC'!$QX$3,P29='DADOS_INVOC'!$QY$3)),O29,"")</f>
        <v/>
      </c>
      <c r="AR29">
        <f>IF(OR(P29="",P29='DADOS_INVOC'!$EL$4,P29='DADOS_INVOC'!$EM$4,P29='DADOS_INVOC'!$EN$4,P29='DADOS_INVOC'!$EO$4,P29='DADOS_INVOC'!$EP$4,P29='DADOS_INVOC'!$QV$4,P29='DADOS_INVOC'!$QW$4,P29='DADOS_INVOC'!$QX$4,P29='DADOS_INVOC'!$QY$4),O29,"")</f>
        <v/>
      </c>
      <c r="AS29">
        <f>IF(AND(Q29=1,OR(P29="",P29='DADOS_INVOC'!$EL$4,P29='DADOS_INVOC'!$EM$4,P29='DADOS_INVOC'!$EN$4,P29='DADOS_INVOC'!$EO$4,P29='DADOS_INVOC'!$EP$4,P29='DADOS_INVOC'!$QV$4,P29='DADOS_INVOC'!$QW$4,P29='DADOS_INVOC'!$QX$4,P29='DADOS_INVOC'!$QY$4)),O29,"")</f>
        <v/>
      </c>
      <c r="AT29">
        <f>IF(OR(P29="",P29='DADOS_INVOC'!$EL$5,P29='DADOS_INVOC'!$EM$5,P29='DADOS_INVOC'!$EN$5,P29='DADOS_INVOC'!$EO$5,P29='DADOS_INVOC'!$EP$5,P29='DADOS_INVOC'!$QV$5,P29='DADOS_INVOC'!$QW$5,P29='DADOS_INVOC'!$QX$5,P29='DADOS_INVOC'!$QY$5),O29,"")</f>
        <v/>
      </c>
      <c r="AU29">
        <f>IF(AND(Q29=1,OR(P29="",P29='DADOS_INVOC'!$EL$5,P29='DADOS_INVOC'!$EM$5,P29='DADOS_INVOC'!$EN$5,P29='DADOS_INVOC'!$EO$5,P29='DADOS_INVOC'!$EP$5,P29='DADOS_INVOC'!$QV$5,P29='DADOS_INVOC'!$QW$5,P29='DADOS_INVOC'!$QX$5,P29='DADOS_INVOC'!$QY$5)),O29,"")</f>
        <v/>
      </c>
      <c r="AV29">
        <f>IF(OR(P29="",P29='DADOS_INVOC'!$EL$6,P29='DADOS_INVOC'!$EM$6,P29='DADOS_INVOC'!$EN$6,P29='DADOS_INVOC'!$EO$6,P29='DADOS_INVOC'!$EP$6,P29='DADOS_INVOC'!$QV$6,P29='DADOS_INVOC'!$QW$6,P29='DADOS_INVOC'!$QX$6,P29='DADOS_INVOC'!$QY$6),O29,"")</f>
        <v/>
      </c>
      <c r="AW29">
        <f>IF(AND(Q29=1,OR(P29="",P29='DADOS_INVOC'!$EL$6,P29='DADOS_INVOC'!$EM$6,P29='DADOS_INVOC'!$EN$6,P29='DADOS_INVOC'!$EO$6,P29='DADOS_INVOC'!$EP$6,P29='DADOS_INVOC'!$QV$6,P29='DADOS_INVOC'!$QW$6,P29='DADOS_INVOC'!$QX$6,P29='DADOS_INVOC'!$QY$6)),O29,"")</f>
        <v/>
      </c>
      <c r="AX29">
        <f>IF(OR(P29="",P29='DADOS_INVOC'!$EL$7,P29='DADOS_INVOC'!$EM$7,P29='DADOS_INVOC'!$EN$7,P29='DADOS_INVOC'!$EO$7,P29='DADOS_INVOC'!$EP$7,P29='DADOS_INVOC'!$QV$7,P29='DADOS_INVOC'!$QW$7,P29='DADOS_INVOC'!$QX$7,P29='DADOS_INVOC'!$QY$7),O29,"")</f>
        <v/>
      </c>
      <c r="AY29">
        <f>IF(AND(Q29=1,OR(P29="",P29='DADOS_INVOC'!$EL$7,P29='DADOS_INVOC'!$EM$7,P29='DADOS_INVOC'!$EN$7,P29='DADOS_INVOC'!$EO$7,P29='DADOS_INVOC'!$EP$7,P29='DADOS_INVOC'!$QV$7,P29='DADOS_INVOC'!$QW$7,P29='DADOS_INVOC'!$QX$7,P29='DADOS_INVOC'!$QY$7)),O29,"")</f>
        <v/>
      </c>
      <c r="AZ29">
        <f>IF(OR(P29="",P29='DADOS_INVOC'!$EL$8,P29='DADOS_INVOC'!$EM$8,P29='DADOS_INVOC'!$EN$8,P29='DADOS_INVOC'!$EO$8,P29='DADOS_INVOC'!$EP$8,P29='DADOS_INVOC'!$QV$8,P29='DADOS_INVOC'!$QW$8,P29='DADOS_INVOC'!$QX$8,P29='DADOS_INVOC'!$QY$8),O29,"")</f>
        <v/>
      </c>
      <c r="BA29">
        <f>IF(AND(Q29=1,OR(P29="",P29='DADOS_INVOC'!$EL$8,P29='DADOS_INVOC'!$EM$8,P29='DADOS_INVOC'!$EN$8,P29='DADOS_INVOC'!$EO$8,P29='DADOS_INVOC'!$EP$8,P29='DADOS_INVOC'!$QV$8,P29='DADOS_INVOC'!$QW$8,P29='DADOS_INVOC'!$QX$8,P29='DADOS_INVOC'!$QY$8)),O29,"")</f>
        <v/>
      </c>
      <c r="BB29">
        <f>IF(OR(P29="",P29='DADOS_INVOC'!$EL$9,P29='DADOS_INVOC'!$EM$9,P29='DADOS_INVOC'!$EN$9,P29='DADOS_INVOC'!$EO$9,P29='DADOS_INVOC'!$EP$9,P29='DADOS_INVOC'!$QV$9,P29='DADOS_INVOC'!$QW$9,P29='DADOS_INVOC'!$QX$9,P29='DADOS_INVOC'!$QY$9),O29,"")</f>
        <v/>
      </c>
      <c r="BC29">
        <f>IF(AND(Q29=1,OR(P29="",P29='DADOS_INVOC'!$EL$9,P29='DADOS_INVOC'!$EM$9,P29='DADOS_INVOC'!$EN$9,P29='DADOS_INVOC'!$EO$9,P29='DADOS_INVOC'!$EP$9,P29='DADOS_INVOC'!$QV$9,P29='DADOS_INVOC'!$QW$9,P29='DADOS_INVOC'!$QX$9,P29='DADOS_INVOC'!$QY$9)),O29,"")</f>
        <v/>
      </c>
      <c r="BD29">
        <f>IF(OR(P29="",P29='DADOS_INVOC'!$EL$10,P29='DADOS_INVOC'!$EM$10,P29='DADOS_INVOC'!$EN$10,P29='DADOS_INVOC'!$EO$10,P29='DADOS_INVOC'!$EP$10,P29='DADOS_INVOC'!$QV$10,P29='DADOS_INVOC'!$QW$10,P29='DADOS_INVOC'!$QX$10,P29='DADOS_INVOC'!$QY$10),O29,"")</f>
        <v/>
      </c>
      <c r="BE29">
        <f>IF(AND(Q29=1,OR(P29="",P29='DADOS_INVOC'!$EL$10,P29='DADOS_INVOC'!$EM$10,P29='DADOS_INVOC'!$EN$10,P29='DADOS_INVOC'!$EO$10,P29='DADOS_INVOC'!$EP$10,P29='DADOS_INVOC'!$QV$10,P29='DADOS_INVOC'!$QW$10,P29='DADOS_INVOC'!$QX$10,P29='DADOS_INVOC'!$QY$10)),O29,"")</f>
        <v/>
      </c>
      <c r="BF29">
        <f>IF(OR(P29="",P29='DADOS_INVOC'!$EL$11,P29='DADOS_INVOC'!$EM$11,P29='DADOS_INVOC'!$EN$11,P29='DADOS_INVOC'!$EO$11,P29='DADOS_INVOC'!$EP$11,P29='DADOS_INVOC'!$QV$11,P29='DADOS_INVOC'!$QW$11,P29='DADOS_INVOC'!$QX$11,P29='DADOS_INVOC'!$QY$11),O29,"")</f>
        <v/>
      </c>
      <c r="BG29">
        <f>IF(AND(Q29=1,OR(P29="",P29='DADOS_INVOC'!$EL$11,P29='DADOS_INVOC'!$EM$11,P29='DADOS_INVOC'!$EN$11,P29='DADOS_INVOC'!$EO$11,P29='DADOS_INVOC'!$EP$11,P29='DADOS_INVOC'!$QV$11,P29='DADOS_INVOC'!$QW$11,P29='DADOS_INVOC'!$QX$11,P29='DADOS_INVOC'!$QY$11)),O29,"")</f>
        <v/>
      </c>
      <c r="BH29">
        <f>IF(OR(P29="",P29='DADOS_INVOC'!$EL$12,P29='DADOS_INVOC'!$EM$12,P29='DADOS_INVOC'!$EN$12,P29='DADOS_INVOC'!$EO$12,P29='DADOS_INVOC'!$EP$12,P29='DADOS_INVOC'!$QV$12,P29='DADOS_INVOC'!$QW$12,P29='DADOS_INVOC'!$QX$12,P29='DADOS_INVOC'!$QY$12),O29,"")</f>
        <v/>
      </c>
      <c r="BI29">
        <f>IF(AND(Q29=1,OR(P29="",P29='DADOS_INVOC'!$EL$12,P29='DADOS_INVOC'!$EM$12,P29='DADOS_INVOC'!$EN$12,P29='DADOS_INVOC'!$EO$12,P29='DADOS_INVOC'!$EP$12,P29='DADOS_INVOC'!$QV$12,P29='DADOS_INVOC'!$QW$12,P29='DADOS_INVOC'!$QX$12,P29='DADOS_INVOC'!$QY$12)),O29,"")</f>
        <v/>
      </c>
      <c r="BJ29">
        <f>IF(OR(P29="",P29='DADOS_INVOC'!$EL$13,P29='DADOS_INVOC'!$EM$13,P29='DADOS_INVOC'!$EN$13,P29='DADOS_INVOC'!$EO$13,P29='DADOS_INVOC'!$EP$13,P29='DADOS_INVOC'!$QV$13,P29='DADOS_INVOC'!$QW$13,P29='DADOS_INVOC'!$QX$13,P29='DADOS_INVOC'!$QY$13),O29,"")</f>
        <v/>
      </c>
      <c r="BK29">
        <f>IF(AND(Q29=1,OR(P29="",P29='DADOS_INVOC'!$EL$13,P29='DADOS_INVOC'!$EM$13,P29='DADOS_INVOC'!$EN$13,P29='DADOS_INVOC'!$EO$13,P29='DADOS_INVOC'!$EP$13,P29='DADOS_INVOC'!$QV$13,P29='DADOS_INVOC'!$QW$13,P29='DADOS_INVOC'!$QX$13,P29='DADOS_INVOC'!$QY$13)),O29,"")</f>
        <v/>
      </c>
      <c r="BP29" t="inlineStr">
        <is>
          <t>Desarmado</t>
        </is>
      </c>
      <c r="BR29">
        <f>IF(OR(ISBLANK('CONFIGURAÇÃO'!$J$1351),'CONFIGURAÇÃO'!$J$1351=""),"Melhoria",'CONFIGURAÇÃO'!$J$1351)</f>
        <v/>
      </c>
    </row>
    <row r="30">
      <c r="A30" t="n">
        <v>1375</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IF(ISBLANK(INDEX('CONFIGURAÇÃO'!$B$1:$O$1731,$A30+8,$B30+4)),"",INDEX('CONFIGURAÇÃO'!$B$1:$O$1731,$A30+8,$B30+4))</f>
        <v/>
      </c>
      <c r="I30">
        <f>IF(ISBLANK(INDEX('CONFIGURAÇÃO'!$B$1:$O$1731,$A30+11,$B30+1)),"",INDEX('CONFIGURAÇÃO'!$B$1:$O$1731,$A30+11,$B30+1))</f>
        <v/>
      </c>
      <c r="J30">
        <f>IF(ISBLANK(INDEX('CONFIGURAÇÃO'!$B$1:$O$1731,$A30+17,$B30+1)),"",INDEX('CONFIGURAÇÃO'!$B$1:$O$1731,$A30+17,$B30+1))</f>
        <v/>
      </c>
      <c r="K30">
        <f>IF(ISBLANK(INDEX('CONFIGURAÇÃO'!$B$1:$O$1731,$A30+2,$B30+5)),"",INDEX('CONFIGURAÇÃO'!$B$1:$O$1731,$A30+2,$B30+5))</f>
        <v/>
      </c>
      <c r="L30">
        <f>IF(OR(E30="",E30="Nenhuma"),0,IFERROR(MATCH(SUBSTITUTE(SUBSTITUTE(SUBSTITUTE(E30,"~","~~"),"*","~*"),"?","~?"),'DADOS_MELHORIAS'!$O$2:$O$83,0),-1))</f>
        <v/>
      </c>
      <c r="M30">
        <f>IF(D30="",IF(BR30&lt;&gt;"Melhoria","Preencha NOME",IF(D30="",IF(OR(I30&lt;&gt;"",J30&lt;&gt;"",F30&lt;&gt;"",G30&lt;&gt;"",H30&lt;&gt;"",K30=TRUE,AND(E30&lt;&gt;"",E30&lt;&gt;"Nenhuma")),"Preencha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erro","")))),TEXTJOIN(" · ",TRUE,IF(D30="",IF(OR(I30&lt;&gt;"",J30&lt;&gt;"",F30&lt;&gt;"",G30&lt;&gt;"",H30&lt;&gt;"",K30=TRUE,AND(E30&lt;&gt;"",E30&lt;&gt;"Nenhuma")),"Preencha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erro",""))),IF(AND(BR30&lt;&gt;"Melhoria",BR30&lt;&gt;"Condição"),"Modalidade inválida",""),IF(AND(BR30="Condição",E30&lt;&gt;"",E30&lt;&gt;"Nenhuma",COUNTIF('DADOS_MELHORIAS'!$BU$2:$BU$15,SUBSTITUTE(SUBSTITUTE(SUBSTITUTE(E30,"~","~~"),"*","~*"),"?","~?"))&lt;&gt;1),"Base de Condição inválida",""),IF(AND(BR30="Condição",H30&lt;&gt;"",H30&lt;&gt;"Sim"),"Condição exige TR","")))</f>
        <v/>
      </c>
      <c r="O30">
        <f>IF(ISBLANK(DADOS_AM!$BC$30),"",DADOS_AM!$BC$30)</f>
        <v/>
      </c>
      <c r="P30">
        <f>IF(ISBLANK(DADOS_AM!$BD$30),"",DADOS_AM!$BD$30)</f>
        <v/>
      </c>
      <c r="Q30">
        <f>IF(ISBLANK(DADOS_AM!$BE$30),"",DADOS_AM!$BE$30)</f>
        <v/>
      </c>
      <c r="R30">
        <f>IF(ISBLANK(DADOS_AM!$BF$30),"",DADOS_AM!$BF$30)</f>
        <v/>
      </c>
      <c r="S30">
        <f>IF(ISBLANK(DADOS_AM!$BG$30),"",DADOS_AM!$BG$30)</f>
        <v/>
      </c>
      <c r="T30">
        <f>IF(ISBLANK(DADOS_AM!$BH$30),"",DADOS_AM!$BH$30)</f>
        <v/>
      </c>
      <c r="U30">
        <f>IF(ISBLANK(DADOS_AM!$BI$30),"",DADOS_AM!$BI$30)</f>
        <v/>
      </c>
      <c r="V30">
        <f>IF(ISBLANK(DADOS_AM!$BJ$30),"",DADOS_AM!$BJ$30)</f>
        <v/>
      </c>
      <c r="W30">
        <f>IF(ISBLANK(DADOS_AM!$BK$30),"",DADOS_AM!$BK$30)</f>
        <v/>
      </c>
      <c r="X30" t="inlineStr">
        <is>
          <t>Calado</t>
        </is>
      </c>
      <c r="Y30" t="n">
        <v>0</v>
      </c>
      <c r="AG30">
        <f>O30</f>
        <v/>
      </c>
      <c r="AH30">
        <f>P30</f>
        <v/>
      </c>
      <c r="AI30">
        <f>Q30</f>
        <v/>
      </c>
      <c r="AJ30">
        <f>T30</f>
        <v/>
      </c>
      <c r="AK30">
        <f>Y30</f>
        <v/>
      </c>
      <c r="AL30">
        <f>W30</f>
        <v/>
      </c>
      <c r="AN30">
        <f>IF(OR(P30="",P30='DADOS_INVOC'!$EL$2,P30='DADOS_INVOC'!$EM$2,P30='DADOS_INVOC'!$EN$2,P30='DADOS_INVOC'!$EO$2,P30='DADOS_INVOC'!$EP$2,P30='DADOS_INVOC'!$QV$2,P30='DADOS_INVOC'!$QW$2,P30='DADOS_INVOC'!$QX$2,P30='DADOS_INVOC'!$QY$2),O30,"")</f>
        <v/>
      </c>
      <c r="AO30">
        <f>IF(AND(Q30=1,OR(P30="",P30='DADOS_INVOC'!$EL$2,P30='DADOS_INVOC'!$EM$2,P30='DADOS_INVOC'!$EN$2,P30='DADOS_INVOC'!$EO$2,P30='DADOS_INVOC'!$EP$2,P30='DADOS_INVOC'!$QV$2,P30='DADOS_INVOC'!$QW$2,P30='DADOS_INVOC'!$QX$2,P30='DADOS_INVOC'!$QY$2)),O30,"")</f>
        <v/>
      </c>
      <c r="AP30">
        <f>IF(OR(P30="",P30='DADOS_INVOC'!$EL$3,P30='DADOS_INVOC'!$EM$3,P30='DADOS_INVOC'!$EN$3,P30='DADOS_INVOC'!$EO$3,P30='DADOS_INVOC'!$EP$3,P30='DADOS_INVOC'!$QV$3,P30='DADOS_INVOC'!$QW$3,P30='DADOS_INVOC'!$QX$3,P30='DADOS_INVOC'!$QY$3),O30,"")</f>
        <v/>
      </c>
      <c r="AQ30">
        <f>IF(AND(Q30=1,OR(P30="",P30='DADOS_INVOC'!$EL$3,P30='DADOS_INVOC'!$EM$3,P30='DADOS_INVOC'!$EN$3,P30='DADOS_INVOC'!$EO$3,P30='DADOS_INVOC'!$EP$3,P30='DADOS_INVOC'!$QV$3,P30='DADOS_INVOC'!$QW$3,P30='DADOS_INVOC'!$QX$3,P30='DADOS_INVOC'!$QY$3)),O30,"")</f>
        <v/>
      </c>
      <c r="AR30">
        <f>IF(OR(P30="",P30='DADOS_INVOC'!$EL$4,P30='DADOS_INVOC'!$EM$4,P30='DADOS_INVOC'!$EN$4,P30='DADOS_INVOC'!$EO$4,P30='DADOS_INVOC'!$EP$4,P30='DADOS_INVOC'!$QV$4,P30='DADOS_INVOC'!$QW$4,P30='DADOS_INVOC'!$QX$4,P30='DADOS_INVOC'!$QY$4),O30,"")</f>
        <v/>
      </c>
      <c r="AS30">
        <f>IF(AND(Q30=1,OR(P30="",P30='DADOS_INVOC'!$EL$4,P30='DADOS_INVOC'!$EM$4,P30='DADOS_INVOC'!$EN$4,P30='DADOS_INVOC'!$EO$4,P30='DADOS_INVOC'!$EP$4,P30='DADOS_INVOC'!$QV$4,P30='DADOS_INVOC'!$QW$4,P30='DADOS_INVOC'!$QX$4,P30='DADOS_INVOC'!$QY$4)),O30,"")</f>
        <v/>
      </c>
      <c r="AT30">
        <f>IF(OR(P30="",P30='DADOS_INVOC'!$EL$5,P30='DADOS_INVOC'!$EM$5,P30='DADOS_INVOC'!$EN$5,P30='DADOS_INVOC'!$EO$5,P30='DADOS_INVOC'!$EP$5,P30='DADOS_INVOC'!$QV$5,P30='DADOS_INVOC'!$QW$5,P30='DADOS_INVOC'!$QX$5,P30='DADOS_INVOC'!$QY$5),O30,"")</f>
        <v/>
      </c>
      <c r="AU30">
        <f>IF(AND(Q30=1,OR(P30="",P30='DADOS_INVOC'!$EL$5,P30='DADOS_INVOC'!$EM$5,P30='DADOS_INVOC'!$EN$5,P30='DADOS_INVOC'!$EO$5,P30='DADOS_INVOC'!$EP$5,P30='DADOS_INVOC'!$QV$5,P30='DADOS_INVOC'!$QW$5,P30='DADOS_INVOC'!$QX$5,P30='DADOS_INVOC'!$QY$5)),O30,"")</f>
        <v/>
      </c>
      <c r="AV30">
        <f>IF(OR(P30="",P30='DADOS_INVOC'!$EL$6,P30='DADOS_INVOC'!$EM$6,P30='DADOS_INVOC'!$EN$6,P30='DADOS_INVOC'!$EO$6,P30='DADOS_INVOC'!$EP$6,P30='DADOS_INVOC'!$QV$6,P30='DADOS_INVOC'!$QW$6,P30='DADOS_INVOC'!$QX$6,P30='DADOS_INVOC'!$QY$6),O30,"")</f>
        <v/>
      </c>
      <c r="AW30">
        <f>IF(AND(Q30=1,OR(P30="",P30='DADOS_INVOC'!$EL$6,P30='DADOS_INVOC'!$EM$6,P30='DADOS_INVOC'!$EN$6,P30='DADOS_INVOC'!$EO$6,P30='DADOS_INVOC'!$EP$6,P30='DADOS_INVOC'!$QV$6,P30='DADOS_INVOC'!$QW$6,P30='DADOS_INVOC'!$QX$6,P30='DADOS_INVOC'!$QY$6)),O30,"")</f>
        <v/>
      </c>
      <c r="AX30">
        <f>IF(OR(P30="",P30='DADOS_INVOC'!$EL$7,P30='DADOS_INVOC'!$EM$7,P30='DADOS_INVOC'!$EN$7,P30='DADOS_INVOC'!$EO$7,P30='DADOS_INVOC'!$EP$7,P30='DADOS_INVOC'!$QV$7,P30='DADOS_INVOC'!$QW$7,P30='DADOS_INVOC'!$QX$7,P30='DADOS_INVOC'!$QY$7),O30,"")</f>
        <v/>
      </c>
      <c r="AY30">
        <f>IF(AND(Q30=1,OR(P30="",P30='DADOS_INVOC'!$EL$7,P30='DADOS_INVOC'!$EM$7,P30='DADOS_INVOC'!$EN$7,P30='DADOS_INVOC'!$EO$7,P30='DADOS_INVOC'!$EP$7,P30='DADOS_INVOC'!$QV$7,P30='DADOS_INVOC'!$QW$7,P30='DADOS_INVOC'!$QX$7,P30='DADOS_INVOC'!$QY$7)),O30,"")</f>
        <v/>
      </c>
      <c r="AZ30">
        <f>IF(OR(P30="",P30='DADOS_INVOC'!$EL$8,P30='DADOS_INVOC'!$EM$8,P30='DADOS_INVOC'!$EN$8,P30='DADOS_INVOC'!$EO$8,P30='DADOS_INVOC'!$EP$8,P30='DADOS_INVOC'!$QV$8,P30='DADOS_INVOC'!$QW$8,P30='DADOS_INVOC'!$QX$8,P30='DADOS_INVOC'!$QY$8),O30,"")</f>
        <v/>
      </c>
      <c r="BA30">
        <f>IF(AND(Q30=1,OR(P30="",P30='DADOS_INVOC'!$EL$8,P30='DADOS_INVOC'!$EM$8,P30='DADOS_INVOC'!$EN$8,P30='DADOS_INVOC'!$EO$8,P30='DADOS_INVOC'!$EP$8,P30='DADOS_INVOC'!$QV$8,P30='DADOS_INVOC'!$QW$8,P30='DADOS_INVOC'!$QX$8,P30='DADOS_INVOC'!$QY$8)),O30,"")</f>
        <v/>
      </c>
      <c r="BB30">
        <f>IF(OR(P30="",P30='DADOS_INVOC'!$EL$9,P30='DADOS_INVOC'!$EM$9,P30='DADOS_INVOC'!$EN$9,P30='DADOS_INVOC'!$EO$9,P30='DADOS_INVOC'!$EP$9,P30='DADOS_INVOC'!$QV$9,P30='DADOS_INVOC'!$QW$9,P30='DADOS_INVOC'!$QX$9,P30='DADOS_INVOC'!$QY$9),O30,"")</f>
        <v/>
      </c>
      <c r="BC30">
        <f>IF(AND(Q30=1,OR(P30="",P30='DADOS_INVOC'!$EL$9,P30='DADOS_INVOC'!$EM$9,P30='DADOS_INVOC'!$EN$9,P30='DADOS_INVOC'!$EO$9,P30='DADOS_INVOC'!$EP$9,P30='DADOS_INVOC'!$QV$9,P30='DADOS_INVOC'!$QW$9,P30='DADOS_INVOC'!$QX$9,P30='DADOS_INVOC'!$QY$9)),O30,"")</f>
        <v/>
      </c>
      <c r="BD30">
        <f>IF(OR(P30="",P30='DADOS_INVOC'!$EL$10,P30='DADOS_INVOC'!$EM$10,P30='DADOS_INVOC'!$EN$10,P30='DADOS_INVOC'!$EO$10,P30='DADOS_INVOC'!$EP$10,P30='DADOS_INVOC'!$QV$10,P30='DADOS_INVOC'!$QW$10,P30='DADOS_INVOC'!$QX$10,P30='DADOS_INVOC'!$QY$10),O30,"")</f>
        <v/>
      </c>
      <c r="BE30">
        <f>IF(AND(Q30=1,OR(P30="",P30='DADOS_INVOC'!$EL$10,P30='DADOS_INVOC'!$EM$10,P30='DADOS_INVOC'!$EN$10,P30='DADOS_INVOC'!$EO$10,P30='DADOS_INVOC'!$EP$10,P30='DADOS_INVOC'!$QV$10,P30='DADOS_INVOC'!$QW$10,P30='DADOS_INVOC'!$QX$10,P30='DADOS_INVOC'!$QY$10)),O30,"")</f>
        <v/>
      </c>
      <c r="BF30">
        <f>IF(OR(P30="",P30='DADOS_INVOC'!$EL$11,P30='DADOS_INVOC'!$EM$11,P30='DADOS_INVOC'!$EN$11,P30='DADOS_INVOC'!$EO$11,P30='DADOS_INVOC'!$EP$11,P30='DADOS_INVOC'!$QV$11,P30='DADOS_INVOC'!$QW$11,P30='DADOS_INVOC'!$QX$11,P30='DADOS_INVOC'!$QY$11),O30,"")</f>
        <v/>
      </c>
      <c r="BG30">
        <f>IF(AND(Q30=1,OR(P30="",P30='DADOS_INVOC'!$EL$11,P30='DADOS_INVOC'!$EM$11,P30='DADOS_INVOC'!$EN$11,P30='DADOS_INVOC'!$EO$11,P30='DADOS_INVOC'!$EP$11,P30='DADOS_INVOC'!$QV$11,P30='DADOS_INVOC'!$QW$11,P30='DADOS_INVOC'!$QX$11,P30='DADOS_INVOC'!$QY$11)),O30,"")</f>
        <v/>
      </c>
      <c r="BH30">
        <f>IF(OR(P30="",P30='DADOS_INVOC'!$EL$12,P30='DADOS_INVOC'!$EM$12,P30='DADOS_INVOC'!$EN$12,P30='DADOS_INVOC'!$EO$12,P30='DADOS_INVOC'!$EP$12,P30='DADOS_INVOC'!$QV$12,P30='DADOS_INVOC'!$QW$12,P30='DADOS_INVOC'!$QX$12,P30='DADOS_INVOC'!$QY$12),O30,"")</f>
        <v/>
      </c>
      <c r="BI30">
        <f>IF(AND(Q30=1,OR(P30="",P30='DADOS_INVOC'!$EL$12,P30='DADOS_INVOC'!$EM$12,P30='DADOS_INVOC'!$EN$12,P30='DADOS_INVOC'!$EO$12,P30='DADOS_INVOC'!$EP$12,P30='DADOS_INVOC'!$QV$12,P30='DADOS_INVOC'!$QW$12,P30='DADOS_INVOC'!$QX$12,P30='DADOS_INVOC'!$QY$12)),O30,"")</f>
        <v/>
      </c>
      <c r="BJ30">
        <f>IF(OR(P30="",P30='DADOS_INVOC'!$EL$13,P30='DADOS_INVOC'!$EM$13,P30='DADOS_INVOC'!$EN$13,P30='DADOS_INVOC'!$EO$13,P30='DADOS_INVOC'!$EP$13,P30='DADOS_INVOC'!$QV$13,P30='DADOS_INVOC'!$QW$13,P30='DADOS_INVOC'!$QX$13,P30='DADOS_INVOC'!$QY$13),O30,"")</f>
        <v/>
      </c>
      <c r="BK30">
        <f>IF(AND(Q30=1,OR(P30="",P30='DADOS_INVOC'!$EL$13,P30='DADOS_INVOC'!$EM$13,P30='DADOS_INVOC'!$EN$13,P30='DADOS_INVOC'!$EO$13,P30='DADOS_INVOC'!$EP$13,P30='DADOS_INVOC'!$QV$13,P30='DADOS_INVOC'!$QW$13,P30='DADOS_INVOC'!$QX$13,P30='DADOS_INVOC'!$QY$13)),O30,"")</f>
        <v/>
      </c>
      <c r="BP30" t="inlineStr">
        <is>
          <t>Surdo</t>
        </is>
      </c>
      <c r="BR30">
        <f>IF(OR(ISBLANK('CONFIGURAÇÃO'!$B$1377),'CONFIGURAÇÃO'!$B$1377=""),"Melhoria",'CONFIGURAÇÃO'!$B$1377)</f>
        <v/>
      </c>
    </row>
    <row r="31">
      <c r="A31" t="n">
        <v>1375</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IF(ISBLANK(INDEX('CONFIGURAÇÃO'!$B$1:$O$1731,$A31+8,$B31+4)),"",INDEX('CONFIGURAÇÃO'!$B$1:$O$1731,$A31+8,$B31+4))</f>
        <v/>
      </c>
      <c r="I31">
        <f>IF(ISBLANK(INDEX('CONFIGURAÇÃO'!$B$1:$O$1731,$A31+11,$B31+1)),"",INDEX('CONFIGURAÇÃO'!$B$1:$O$1731,$A31+11,$B31+1))</f>
        <v/>
      </c>
      <c r="J31">
        <f>IF(ISBLANK(INDEX('CONFIGURAÇÃO'!$B$1:$O$1731,$A31+17,$B31+1)),"",INDEX('CONFIGURAÇÃO'!$B$1:$O$1731,$A31+17,$B31+1))</f>
        <v/>
      </c>
      <c r="K31">
        <f>IF(ISBLANK(INDEX('CONFIGURAÇÃO'!$B$1:$O$1731,$A31+2,$B31+5)),"",INDEX('CONFIGURAÇÃO'!$B$1:$O$1731,$A31+2,$B31+5))</f>
        <v/>
      </c>
      <c r="L31">
        <f>IF(OR(E31="",E31="Nenhuma"),0,IFERROR(MATCH(SUBSTITUTE(SUBSTITUTE(SUBSTITUTE(E31,"~","~~"),"*","~*"),"?","~?"),'DADOS_MELHORIAS'!$O$2:$O$83,0),-1))</f>
        <v/>
      </c>
      <c r="M31">
        <f>IF(D31="",IF(BR31&lt;&gt;"Melhoria","Preencha NOME",IF(D31="",IF(OR(I31&lt;&gt;"",J31&lt;&gt;"",F31&lt;&gt;"",G31&lt;&gt;"",H31&lt;&gt;"",K31=TRUE,AND(E31&lt;&gt;"",E31&lt;&gt;"Nenhuma")),"Preencha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erro","")))),TEXTJOIN(" · ",TRUE,IF(D31="",IF(OR(I31&lt;&gt;"",J31&lt;&gt;"",F31&lt;&gt;"",G31&lt;&gt;"",H31&lt;&gt;"",K31=TRUE,AND(E31&lt;&gt;"",E31&lt;&gt;"Nenhuma")),"Preencha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erro",""))),IF(AND(BR31&lt;&gt;"Melhoria",BR31&lt;&gt;"Condição"),"Modalidade inválida",""),IF(AND(BR31="Condição",E31&lt;&gt;"",E31&lt;&gt;"Nenhuma",COUNTIF('DADOS_MELHORIAS'!$BU$2:$BU$15,SUBSTITUTE(SUBSTITUTE(SUBSTITUTE(E31,"~","~~"),"*","~*"),"?","~?"))&lt;&gt;1),"Base de Condição inválida",""),IF(AND(BR31="Condição",H31&lt;&gt;"",H31&lt;&gt;"Sim"),"Condição exige TR","")))</f>
        <v/>
      </c>
      <c r="O31">
        <f>IF(ISBLANK(DADOS_AM!$BC$31),"",DADOS_AM!$BC$31)</f>
        <v/>
      </c>
      <c r="P31">
        <f>IF(ISBLANK(DADOS_AM!$BD$31),"",DADOS_AM!$BD$31)</f>
        <v/>
      </c>
      <c r="Q31">
        <f>IF(ISBLANK(DADOS_AM!$BE$31),"",DADOS_AM!$BE$31)</f>
        <v/>
      </c>
      <c r="R31">
        <f>IF(ISBLANK(DADOS_AM!$BF$31),"",DADOS_AM!$BF$31)</f>
        <v/>
      </c>
      <c r="S31">
        <f>IF(ISBLANK(DADOS_AM!$BG$31),"",DADOS_AM!$BG$31)</f>
        <v/>
      </c>
      <c r="T31">
        <f>IF(ISBLANK(DADOS_AM!$BH$31),"",DADOS_AM!$BH$31)</f>
        <v/>
      </c>
      <c r="U31">
        <f>IF(ISBLANK(DADOS_AM!$BI$31),"",DADOS_AM!$BI$31)</f>
        <v/>
      </c>
      <c r="V31">
        <f>IF(ISBLANK(DADOS_AM!$BJ$31),"",DADOS_AM!$BJ$31)</f>
        <v/>
      </c>
      <c r="W31">
        <f>IF(ISBLANK(DADOS_AM!$BK$31),"",DADOS_AM!$BK$31)</f>
        <v/>
      </c>
      <c r="X31" t="inlineStr">
        <is>
          <t>Enfeitiçado</t>
        </is>
      </c>
      <c r="Y31" t="n">
        <v>0</v>
      </c>
      <c r="AG31">
        <f>O31</f>
        <v/>
      </c>
      <c r="AH31">
        <f>P31</f>
        <v/>
      </c>
      <c r="AI31">
        <f>Q31</f>
        <v/>
      </c>
      <c r="AJ31">
        <f>T31</f>
        <v/>
      </c>
      <c r="AK31">
        <f>Y31</f>
        <v/>
      </c>
      <c r="AL31">
        <f>W31</f>
        <v/>
      </c>
      <c r="AN31">
        <f>IF(OR(P31="",P31='DADOS_INVOC'!$EL$2,P31='DADOS_INVOC'!$EM$2,P31='DADOS_INVOC'!$EN$2,P31='DADOS_INVOC'!$EO$2,P31='DADOS_INVOC'!$EP$2,P31='DADOS_INVOC'!$QV$2,P31='DADOS_INVOC'!$QW$2,P31='DADOS_INVOC'!$QX$2,P31='DADOS_INVOC'!$QY$2),O31,"")</f>
        <v/>
      </c>
      <c r="AO31">
        <f>IF(AND(Q31=1,OR(P31="",P31='DADOS_INVOC'!$EL$2,P31='DADOS_INVOC'!$EM$2,P31='DADOS_INVOC'!$EN$2,P31='DADOS_INVOC'!$EO$2,P31='DADOS_INVOC'!$EP$2,P31='DADOS_INVOC'!$QV$2,P31='DADOS_INVOC'!$QW$2,P31='DADOS_INVOC'!$QX$2,P31='DADOS_INVOC'!$QY$2)),O31,"")</f>
        <v/>
      </c>
      <c r="AP31">
        <f>IF(OR(P31="",P31='DADOS_INVOC'!$EL$3,P31='DADOS_INVOC'!$EM$3,P31='DADOS_INVOC'!$EN$3,P31='DADOS_INVOC'!$EO$3,P31='DADOS_INVOC'!$EP$3,P31='DADOS_INVOC'!$QV$3,P31='DADOS_INVOC'!$QW$3,P31='DADOS_INVOC'!$QX$3,P31='DADOS_INVOC'!$QY$3),O31,"")</f>
        <v/>
      </c>
      <c r="AQ31">
        <f>IF(AND(Q31=1,OR(P31="",P31='DADOS_INVOC'!$EL$3,P31='DADOS_INVOC'!$EM$3,P31='DADOS_INVOC'!$EN$3,P31='DADOS_INVOC'!$EO$3,P31='DADOS_INVOC'!$EP$3,P31='DADOS_INVOC'!$QV$3,P31='DADOS_INVOC'!$QW$3,P31='DADOS_INVOC'!$QX$3,P31='DADOS_INVOC'!$QY$3)),O31,"")</f>
        <v/>
      </c>
      <c r="AR31">
        <f>IF(OR(P31="",P31='DADOS_INVOC'!$EL$4,P31='DADOS_INVOC'!$EM$4,P31='DADOS_INVOC'!$EN$4,P31='DADOS_INVOC'!$EO$4,P31='DADOS_INVOC'!$EP$4,P31='DADOS_INVOC'!$QV$4,P31='DADOS_INVOC'!$QW$4,P31='DADOS_INVOC'!$QX$4,P31='DADOS_INVOC'!$QY$4),O31,"")</f>
        <v/>
      </c>
      <c r="AS31">
        <f>IF(AND(Q31=1,OR(P31="",P31='DADOS_INVOC'!$EL$4,P31='DADOS_INVOC'!$EM$4,P31='DADOS_INVOC'!$EN$4,P31='DADOS_INVOC'!$EO$4,P31='DADOS_INVOC'!$EP$4,P31='DADOS_INVOC'!$QV$4,P31='DADOS_INVOC'!$QW$4,P31='DADOS_INVOC'!$QX$4,P31='DADOS_INVOC'!$QY$4)),O31,"")</f>
        <v/>
      </c>
      <c r="AT31">
        <f>IF(OR(P31="",P31='DADOS_INVOC'!$EL$5,P31='DADOS_INVOC'!$EM$5,P31='DADOS_INVOC'!$EN$5,P31='DADOS_INVOC'!$EO$5,P31='DADOS_INVOC'!$EP$5,P31='DADOS_INVOC'!$QV$5,P31='DADOS_INVOC'!$QW$5,P31='DADOS_INVOC'!$QX$5,P31='DADOS_INVOC'!$QY$5),O31,"")</f>
        <v/>
      </c>
      <c r="AU31">
        <f>IF(AND(Q31=1,OR(P31="",P31='DADOS_INVOC'!$EL$5,P31='DADOS_INVOC'!$EM$5,P31='DADOS_INVOC'!$EN$5,P31='DADOS_INVOC'!$EO$5,P31='DADOS_INVOC'!$EP$5,P31='DADOS_INVOC'!$QV$5,P31='DADOS_INVOC'!$QW$5,P31='DADOS_INVOC'!$QX$5,P31='DADOS_INVOC'!$QY$5)),O31,"")</f>
        <v/>
      </c>
      <c r="AV31">
        <f>IF(OR(P31="",P31='DADOS_INVOC'!$EL$6,P31='DADOS_INVOC'!$EM$6,P31='DADOS_INVOC'!$EN$6,P31='DADOS_INVOC'!$EO$6,P31='DADOS_INVOC'!$EP$6,P31='DADOS_INVOC'!$QV$6,P31='DADOS_INVOC'!$QW$6,P31='DADOS_INVOC'!$QX$6,P31='DADOS_INVOC'!$QY$6),O31,"")</f>
        <v/>
      </c>
      <c r="AW31">
        <f>IF(AND(Q31=1,OR(P31="",P31='DADOS_INVOC'!$EL$6,P31='DADOS_INVOC'!$EM$6,P31='DADOS_INVOC'!$EN$6,P31='DADOS_INVOC'!$EO$6,P31='DADOS_INVOC'!$EP$6,P31='DADOS_INVOC'!$QV$6,P31='DADOS_INVOC'!$QW$6,P31='DADOS_INVOC'!$QX$6,P31='DADOS_INVOC'!$QY$6)),O31,"")</f>
        <v/>
      </c>
      <c r="AX31">
        <f>IF(OR(P31="",P31='DADOS_INVOC'!$EL$7,P31='DADOS_INVOC'!$EM$7,P31='DADOS_INVOC'!$EN$7,P31='DADOS_INVOC'!$EO$7,P31='DADOS_INVOC'!$EP$7,P31='DADOS_INVOC'!$QV$7,P31='DADOS_INVOC'!$QW$7,P31='DADOS_INVOC'!$QX$7,P31='DADOS_INVOC'!$QY$7),O31,"")</f>
        <v/>
      </c>
      <c r="AY31">
        <f>IF(AND(Q31=1,OR(P31="",P31='DADOS_INVOC'!$EL$7,P31='DADOS_INVOC'!$EM$7,P31='DADOS_INVOC'!$EN$7,P31='DADOS_INVOC'!$EO$7,P31='DADOS_INVOC'!$EP$7,P31='DADOS_INVOC'!$QV$7,P31='DADOS_INVOC'!$QW$7,P31='DADOS_INVOC'!$QX$7,P31='DADOS_INVOC'!$QY$7)),O31,"")</f>
        <v/>
      </c>
      <c r="AZ31">
        <f>IF(OR(P31="",P31='DADOS_INVOC'!$EL$8,P31='DADOS_INVOC'!$EM$8,P31='DADOS_INVOC'!$EN$8,P31='DADOS_INVOC'!$EO$8,P31='DADOS_INVOC'!$EP$8,P31='DADOS_INVOC'!$QV$8,P31='DADOS_INVOC'!$QW$8,P31='DADOS_INVOC'!$QX$8,P31='DADOS_INVOC'!$QY$8),O31,"")</f>
        <v/>
      </c>
      <c r="BA31">
        <f>IF(AND(Q31=1,OR(P31="",P31='DADOS_INVOC'!$EL$8,P31='DADOS_INVOC'!$EM$8,P31='DADOS_INVOC'!$EN$8,P31='DADOS_INVOC'!$EO$8,P31='DADOS_INVOC'!$EP$8,P31='DADOS_INVOC'!$QV$8,P31='DADOS_INVOC'!$QW$8,P31='DADOS_INVOC'!$QX$8,P31='DADOS_INVOC'!$QY$8)),O31,"")</f>
        <v/>
      </c>
      <c r="BB31">
        <f>IF(OR(P31="",P31='DADOS_INVOC'!$EL$9,P31='DADOS_INVOC'!$EM$9,P31='DADOS_INVOC'!$EN$9,P31='DADOS_INVOC'!$EO$9,P31='DADOS_INVOC'!$EP$9,P31='DADOS_INVOC'!$QV$9,P31='DADOS_INVOC'!$QW$9,P31='DADOS_INVOC'!$QX$9,P31='DADOS_INVOC'!$QY$9),O31,"")</f>
        <v/>
      </c>
      <c r="BC31">
        <f>IF(AND(Q31=1,OR(P31="",P31='DADOS_INVOC'!$EL$9,P31='DADOS_INVOC'!$EM$9,P31='DADOS_INVOC'!$EN$9,P31='DADOS_INVOC'!$EO$9,P31='DADOS_INVOC'!$EP$9,P31='DADOS_INVOC'!$QV$9,P31='DADOS_INVOC'!$QW$9,P31='DADOS_INVOC'!$QX$9,P31='DADOS_INVOC'!$QY$9)),O31,"")</f>
        <v/>
      </c>
      <c r="BD31">
        <f>IF(OR(P31="",P31='DADOS_INVOC'!$EL$10,P31='DADOS_INVOC'!$EM$10,P31='DADOS_INVOC'!$EN$10,P31='DADOS_INVOC'!$EO$10,P31='DADOS_INVOC'!$EP$10,P31='DADOS_INVOC'!$QV$10,P31='DADOS_INVOC'!$QW$10,P31='DADOS_INVOC'!$QX$10,P31='DADOS_INVOC'!$QY$10),O31,"")</f>
        <v/>
      </c>
      <c r="BE31">
        <f>IF(AND(Q31=1,OR(P31="",P31='DADOS_INVOC'!$EL$10,P31='DADOS_INVOC'!$EM$10,P31='DADOS_INVOC'!$EN$10,P31='DADOS_INVOC'!$EO$10,P31='DADOS_INVOC'!$EP$10,P31='DADOS_INVOC'!$QV$10,P31='DADOS_INVOC'!$QW$10,P31='DADOS_INVOC'!$QX$10,P31='DADOS_INVOC'!$QY$10)),O31,"")</f>
        <v/>
      </c>
      <c r="BF31">
        <f>IF(OR(P31="",P31='DADOS_INVOC'!$EL$11,P31='DADOS_INVOC'!$EM$11,P31='DADOS_INVOC'!$EN$11,P31='DADOS_INVOC'!$EO$11,P31='DADOS_INVOC'!$EP$11,P31='DADOS_INVOC'!$QV$11,P31='DADOS_INVOC'!$QW$11,P31='DADOS_INVOC'!$QX$11,P31='DADOS_INVOC'!$QY$11),O31,"")</f>
        <v/>
      </c>
      <c r="BG31">
        <f>IF(AND(Q31=1,OR(P31="",P31='DADOS_INVOC'!$EL$11,P31='DADOS_INVOC'!$EM$11,P31='DADOS_INVOC'!$EN$11,P31='DADOS_INVOC'!$EO$11,P31='DADOS_INVOC'!$EP$11,P31='DADOS_INVOC'!$QV$11,P31='DADOS_INVOC'!$QW$11,P31='DADOS_INVOC'!$QX$11,P31='DADOS_INVOC'!$QY$11)),O31,"")</f>
        <v/>
      </c>
      <c r="BH31">
        <f>IF(OR(P31="",P31='DADOS_INVOC'!$EL$12,P31='DADOS_INVOC'!$EM$12,P31='DADOS_INVOC'!$EN$12,P31='DADOS_INVOC'!$EO$12,P31='DADOS_INVOC'!$EP$12,P31='DADOS_INVOC'!$QV$12,P31='DADOS_INVOC'!$QW$12,P31='DADOS_INVOC'!$QX$12,P31='DADOS_INVOC'!$QY$12),O31,"")</f>
        <v/>
      </c>
      <c r="BI31">
        <f>IF(AND(Q31=1,OR(P31="",P31='DADOS_INVOC'!$EL$12,P31='DADOS_INVOC'!$EM$12,P31='DADOS_INVOC'!$EN$12,P31='DADOS_INVOC'!$EO$12,P31='DADOS_INVOC'!$EP$12,P31='DADOS_INVOC'!$QV$12,P31='DADOS_INVOC'!$QW$12,P31='DADOS_INVOC'!$QX$12,P31='DADOS_INVOC'!$QY$12)),O31,"")</f>
        <v/>
      </c>
      <c r="BJ31">
        <f>IF(OR(P31="",P31='DADOS_INVOC'!$EL$13,P31='DADOS_INVOC'!$EM$13,P31='DADOS_INVOC'!$EN$13,P31='DADOS_INVOC'!$EO$13,P31='DADOS_INVOC'!$EP$13,P31='DADOS_INVOC'!$QV$13,P31='DADOS_INVOC'!$QW$13,P31='DADOS_INVOC'!$QX$13,P31='DADOS_INVOC'!$QY$13),O31,"")</f>
        <v/>
      </c>
      <c r="BK31">
        <f>IF(AND(Q31=1,OR(P31="",P31='DADOS_INVOC'!$EL$13,P31='DADOS_INVOC'!$EM$13,P31='DADOS_INVOC'!$EN$13,P31='DADOS_INVOC'!$EO$13,P31='DADOS_INVOC'!$EP$13,P31='DADOS_INVOC'!$QV$13,P31='DADOS_INVOC'!$QW$13,P31='DADOS_INVOC'!$QX$13,P31='DADOS_INVOC'!$QY$13)),O31,"")</f>
        <v/>
      </c>
      <c r="BP31" t="inlineStr">
        <is>
          <t>Calado</t>
        </is>
      </c>
      <c r="BR31">
        <f>IF(OR(ISBLANK('CONFIGURAÇÃO'!$J$1377),'CONFIGURAÇÃO'!$J$1377=""),"Melhoria",'CONFIGURAÇÃO'!$J$1377)</f>
        <v/>
      </c>
    </row>
    <row r="32">
      <c r="O32">
        <f>IF(ISBLANK(DADOS_AM!$BC$32),"",DADOS_AM!$BC$32)</f>
        <v/>
      </c>
      <c r="P32">
        <f>IF(ISBLANK(DADOS_AM!$BD$32),"",DADOS_AM!$BD$32)</f>
        <v/>
      </c>
      <c r="Q32">
        <f>IF(ISBLANK(DADOS_AM!$BE$32),"",DADOS_AM!$BE$32)</f>
        <v/>
      </c>
      <c r="R32">
        <f>IF(ISBLANK(DADOS_AM!$BF$32),"",DADOS_AM!$BF$32)</f>
        <v/>
      </c>
      <c r="S32">
        <f>IF(ISBLANK(DADOS_AM!$BG$32),"",DADOS_AM!$BG$32)</f>
        <v/>
      </c>
      <c r="T32">
        <f>IF(ISBLANK(DADOS_AM!$BH$32),"",DADOS_AM!$BH$32)</f>
        <v/>
      </c>
      <c r="U32">
        <f>IF(ISBLANK(DADOS_AM!$BI$32),"",DADOS_AM!$BI$32)</f>
        <v/>
      </c>
      <c r="V32">
        <f>IF(ISBLANK(DADOS_AM!$BJ$32),"",DADOS_AM!$BJ$32)</f>
        <v/>
      </c>
      <c r="W32">
        <f>IF(ISBLANK(DADOS_AM!$BK$32),"",DADOS_AM!$BK$32)</f>
        <v/>
      </c>
      <c r="X32" t="inlineStr">
        <is>
          <t>Impedido</t>
        </is>
      </c>
      <c r="Y32" t="n">
        <v>0</v>
      </c>
      <c r="AG32">
        <f>O32</f>
        <v/>
      </c>
      <c r="AH32">
        <f>P32</f>
        <v/>
      </c>
      <c r="AI32">
        <f>Q32</f>
        <v/>
      </c>
      <c r="AJ32">
        <f>T32</f>
        <v/>
      </c>
      <c r="AK32">
        <f>Y32</f>
        <v/>
      </c>
      <c r="AL32">
        <f>W32</f>
        <v/>
      </c>
      <c r="AN32">
        <f>IF(OR(P32="",P32='DADOS_INVOC'!$EL$2,P32='DADOS_INVOC'!$EM$2,P32='DADOS_INVOC'!$EN$2,P32='DADOS_INVOC'!$EO$2,P32='DADOS_INVOC'!$EP$2,P32='DADOS_INVOC'!$QV$2,P32='DADOS_INVOC'!$QW$2,P32='DADOS_INVOC'!$QX$2,P32='DADOS_INVOC'!$QY$2),O32,"")</f>
        <v/>
      </c>
      <c r="AO32">
        <f>IF(AND(Q32=1,OR(P32="",P32='DADOS_INVOC'!$EL$2,P32='DADOS_INVOC'!$EM$2,P32='DADOS_INVOC'!$EN$2,P32='DADOS_INVOC'!$EO$2,P32='DADOS_INVOC'!$EP$2,P32='DADOS_INVOC'!$QV$2,P32='DADOS_INVOC'!$QW$2,P32='DADOS_INVOC'!$QX$2,P32='DADOS_INVOC'!$QY$2)),O32,"")</f>
        <v/>
      </c>
      <c r="AP32">
        <f>IF(OR(P32="",P32='DADOS_INVOC'!$EL$3,P32='DADOS_INVOC'!$EM$3,P32='DADOS_INVOC'!$EN$3,P32='DADOS_INVOC'!$EO$3,P32='DADOS_INVOC'!$EP$3,P32='DADOS_INVOC'!$QV$3,P32='DADOS_INVOC'!$QW$3,P32='DADOS_INVOC'!$QX$3,P32='DADOS_INVOC'!$QY$3),O32,"")</f>
        <v/>
      </c>
      <c r="AQ32">
        <f>IF(AND(Q32=1,OR(P32="",P32='DADOS_INVOC'!$EL$3,P32='DADOS_INVOC'!$EM$3,P32='DADOS_INVOC'!$EN$3,P32='DADOS_INVOC'!$EO$3,P32='DADOS_INVOC'!$EP$3,P32='DADOS_INVOC'!$QV$3,P32='DADOS_INVOC'!$QW$3,P32='DADOS_INVOC'!$QX$3,P32='DADOS_INVOC'!$QY$3)),O32,"")</f>
        <v/>
      </c>
      <c r="AR32">
        <f>IF(OR(P32="",P32='DADOS_INVOC'!$EL$4,P32='DADOS_INVOC'!$EM$4,P32='DADOS_INVOC'!$EN$4,P32='DADOS_INVOC'!$EO$4,P32='DADOS_INVOC'!$EP$4,P32='DADOS_INVOC'!$QV$4,P32='DADOS_INVOC'!$QW$4,P32='DADOS_INVOC'!$QX$4,P32='DADOS_INVOC'!$QY$4),O32,"")</f>
        <v/>
      </c>
      <c r="AS32">
        <f>IF(AND(Q32=1,OR(P32="",P32='DADOS_INVOC'!$EL$4,P32='DADOS_INVOC'!$EM$4,P32='DADOS_INVOC'!$EN$4,P32='DADOS_INVOC'!$EO$4,P32='DADOS_INVOC'!$EP$4,P32='DADOS_INVOC'!$QV$4,P32='DADOS_INVOC'!$QW$4,P32='DADOS_INVOC'!$QX$4,P32='DADOS_INVOC'!$QY$4)),O32,"")</f>
        <v/>
      </c>
      <c r="AT32">
        <f>IF(OR(P32="",P32='DADOS_INVOC'!$EL$5,P32='DADOS_INVOC'!$EM$5,P32='DADOS_INVOC'!$EN$5,P32='DADOS_INVOC'!$EO$5,P32='DADOS_INVOC'!$EP$5,P32='DADOS_INVOC'!$QV$5,P32='DADOS_INVOC'!$QW$5,P32='DADOS_INVOC'!$QX$5,P32='DADOS_INVOC'!$QY$5),O32,"")</f>
        <v/>
      </c>
      <c r="AU32">
        <f>IF(AND(Q32=1,OR(P32="",P32='DADOS_INVOC'!$EL$5,P32='DADOS_INVOC'!$EM$5,P32='DADOS_INVOC'!$EN$5,P32='DADOS_INVOC'!$EO$5,P32='DADOS_INVOC'!$EP$5,P32='DADOS_INVOC'!$QV$5,P32='DADOS_INVOC'!$QW$5,P32='DADOS_INVOC'!$QX$5,P32='DADOS_INVOC'!$QY$5)),O32,"")</f>
        <v/>
      </c>
      <c r="AV32">
        <f>IF(OR(P32="",P32='DADOS_INVOC'!$EL$6,P32='DADOS_INVOC'!$EM$6,P32='DADOS_INVOC'!$EN$6,P32='DADOS_INVOC'!$EO$6,P32='DADOS_INVOC'!$EP$6,P32='DADOS_INVOC'!$QV$6,P32='DADOS_INVOC'!$QW$6,P32='DADOS_INVOC'!$QX$6,P32='DADOS_INVOC'!$QY$6),O32,"")</f>
        <v/>
      </c>
      <c r="AW32">
        <f>IF(AND(Q32=1,OR(P32="",P32='DADOS_INVOC'!$EL$6,P32='DADOS_INVOC'!$EM$6,P32='DADOS_INVOC'!$EN$6,P32='DADOS_INVOC'!$EO$6,P32='DADOS_INVOC'!$EP$6,P32='DADOS_INVOC'!$QV$6,P32='DADOS_INVOC'!$QW$6,P32='DADOS_INVOC'!$QX$6,P32='DADOS_INVOC'!$QY$6)),O32,"")</f>
        <v/>
      </c>
      <c r="AX32">
        <f>IF(OR(P32="",P32='DADOS_INVOC'!$EL$7,P32='DADOS_INVOC'!$EM$7,P32='DADOS_INVOC'!$EN$7,P32='DADOS_INVOC'!$EO$7,P32='DADOS_INVOC'!$EP$7,P32='DADOS_INVOC'!$QV$7,P32='DADOS_INVOC'!$QW$7,P32='DADOS_INVOC'!$QX$7,P32='DADOS_INVOC'!$QY$7),O32,"")</f>
        <v/>
      </c>
      <c r="AY32">
        <f>IF(AND(Q32=1,OR(P32="",P32='DADOS_INVOC'!$EL$7,P32='DADOS_INVOC'!$EM$7,P32='DADOS_INVOC'!$EN$7,P32='DADOS_INVOC'!$EO$7,P32='DADOS_INVOC'!$EP$7,P32='DADOS_INVOC'!$QV$7,P32='DADOS_INVOC'!$QW$7,P32='DADOS_INVOC'!$QX$7,P32='DADOS_INVOC'!$QY$7)),O32,"")</f>
        <v/>
      </c>
      <c r="AZ32">
        <f>IF(OR(P32="",P32='DADOS_INVOC'!$EL$8,P32='DADOS_INVOC'!$EM$8,P32='DADOS_INVOC'!$EN$8,P32='DADOS_INVOC'!$EO$8,P32='DADOS_INVOC'!$EP$8,P32='DADOS_INVOC'!$QV$8,P32='DADOS_INVOC'!$QW$8,P32='DADOS_INVOC'!$QX$8,P32='DADOS_INVOC'!$QY$8),O32,"")</f>
        <v/>
      </c>
      <c r="BA32">
        <f>IF(AND(Q32=1,OR(P32="",P32='DADOS_INVOC'!$EL$8,P32='DADOS_INVOC'!$EM$8,P32='DADOS_INVOC'!$EN$8,P32='DADOS_INVOC'!$EO$8,P32='DADOS_INVOC'!$EP$8,P32='DADOS_INVOC'!$QV$8,P32='DADOS_INVOC'!$QW$8,P32='DADOS_INVOC'!$QX$8,P32='DADOS_INVOC'!$QY$8)),O32,"")</f>
        <v/>
      </c>
      <c r="BB32">
        <f>IF(OR(P32="",P32='DADOS_INVOC'!$EL$9,P32='DADOS_INVOC'!$EM$9,P32='DADOS_INVOC'!$EN$9,P32='DADOS_INVOC'!$EO$9,P32='DADOS_INVOC'!$EP$9,P32='DADOS_INVOC'!$QV$9,P32='DADOS_INVOC'!$QW$9,P32='DADOS_INVOC'!$QX$9,P32='DADOS_INVOC'!$QY$9),O32,"")</f>
        <v/>
      </c>
      <c r="BC32">
        <f>IF(AND(Q32=1,OR(P32="",P32='DADOS_INVOC'!$EL$9,P32='DADOS_INVOC'!$EM$9,P32='DADOS_INVOC'!$EN$9,P32='DADOS_INVOC'!$EO$9,P32='DADOS_INVOC'!$EP$9,P32='DADOS_INVOC'!$QV$9,P32='DADOS_INVOC'!$QW$9,P32='DADOS_INVOC'!$QX$9,P32='DADOS_INVOC'!$QY$9)),O32,"")</f>
        <v/>
      </c>
      <c r="BD32">
        <f>IF(OR(P32="",P32='DADOS_INVOC'!$EL$10,P32='DADOS_INVOC'!$EM$10,P32='DADOS_INVOC'!$EN$10,P32='DADOS_INVOC'!$EO$10,P32='DADOS_INVOC'!$EP$10,P32='DADOS_INVOC'!$QV$10,P32='DADOS_INVOC'!$QW$10,P32='DADOS_INVOC'!$QX$10,P32='DADOS_INVOC'!$QY$10),O32,"")</f>
        <v/>
      </c>
      <c r="BE32">
        <f>IF(AND(Q32=1,OR(P32="",P32='DADOS_INVOC'!$EL$10,P32='DADOS_INVOC'!$EM$10,P32='DADOS_INVOC'!$EN$10,P32='DADOS_INVOC'!$EO$10,P32='DADOS_INVOC'!$EP$10,P32='DADOS_INVOC'!$QV$10,P32='DADOS_INVOC'!$QW$10,P32='DADOS_INVOC'!$QX$10,P32='DADOS_INVOC'!$QY$10)),O32,"")</f>
        <v/>
      </c>
      <c r="BF32">
        <f>IF(OR(P32="",P32='DADOS_INVOC'!$EL$11,P32='DADOS_INVOC'!$EM$11,P32='DADOS_INVOC'!$EN$11,P32='DADOS_INVOC'!$EO$11,P32='DADOS_INVOC'!$EP$11,P32='DADOS_INVOC'!$QV$11,P32='DADOS_INVOC'!$QW$11,P32='DADOS_INVOC'!$QX$11,P32='DADOS_INVOC'!$QY$11),O32,"")</f>
        <v/>
      </c>
      <c r="BG32">
        <f>IF(AND(Q32=1,OR(P32="",P32='DADOS_INVOC'!$EL$11,P32='DADOS_INVOC'!$EM$11,P32='DADOS_INVOC'!$EN$11,P32='DADOS_INVOC'!$EO$11,P32='DADOS_INVOC'!$EP$11,P32='DADOS_INVOC'!$QV$11,P32='DADOS_INVOC'!$QW$11,P32='DADOS_INVOC'!$QX$11,P32='DADOS_INVOC'!$QY$11)),O32,"")</f>
        <v/>
      </c>
      <c r="BH32">
        <f>IF(OR(P32="",P32='DADOS_INVOC'!$EL$12,P32='DADOS_INVOC'!$EM$12,P32='DADOS_INVOC'!$EN$12,P32='DADOS_INVOC'!$EO$12,P32='DADOS_INVOC'!$EP$12,P32='DADOS_INVOC'!$QV$12,P32='DADOS_INVOC'!$QW$12,P32='DADOS_INVOC'!$QX$12,P32='DADOS_INVOC'!$QY$12),O32,"")</f>
        <v/>
      </c>
      <c r="BI32">
        <f>IF(AND(Q32=1,OR(P32="",P32='DADOS_INVOC'!$EL$12,P32='DADOS_INVOC'!$EM$12,P32='DADOS_INVOC'!$EN$12,P32='DADOS_INVOC'!$EO$12,P32='DADOS_INVOC'!$EP$12,P32='DADOS_INVOC'!$QV$12,P32='DADOS_INVOC'!$QW$12,P32='DADOS_INVOC'!$QX$12,P32='DADOS_INVOC'!$QY$12)),O32,"")</f>
        <v/>
      </c>
      <c r="BJ32">
        <f>IF(OR(P32="",P32='DADOS_INVOC'!$EL$13,P32='DADOS_INVOC'!$EM$13,P32='DADOS_INVOC'!$EN$13,P32='DADOS_INVOC'!$EO$13,P32='DADOS_INVOC'!$EP$13,P32='DADOS_INVOC'!$QV$13,P32='DADOS_INVOC'!$QW$13,P32='DADOS_INVOC'!$QX$13,P32='DADOS_INVOC'!$QY$13),O32,"")</f>
        <v/>
      </c>
      <c r="BK32">
        <f>IF(AND(Q32=1,OR(P32="",P32='DADOS_INVOC'!$EL$13,P32='DADOS_INVOC'!$EM$13,P32='DADOS_INVOC'!$EN$13,P32='DADOS_INVOC'!$EO$13,P32='DADOS_INVOC'!$EP$13,P32='DADOS_INVOC'!$QV$13,P32='DADOS_INVOC'!$QW$13,P32='DADOS_INVOC'!$QX$13,P32='DADOS_INVOC'!$QY$13)),O32,"")</f>
        <v/>
      </c>
      <c r="BP32" t="inlineStr">
        <is>
          <t>Enfeitiçado</t>
        </is>
      </c>
    </row>
    <row r="33">
      <c r="O33">
        <f>IF(ISBLANK(DADOS_AM!$BC$33),"",DADOS_AM!$BC$33)</f>
        <v/>
      </c>
      <c r="P33">
        <f>IF(ISBLANK(DADOS_AM!$BD$33),"",DADOS_AM!$BD$33)</f>
        <v/>
      </c>
      <c r="Q33">
        <f>IF(ISBLANK(DADOS_AM!$BE$33),"",DADOS_AM!$BE$33)</f>
        <v/>
      </c>
      <c r="R33">
        <f>IF(ISBLANK(DADOS_AM!$BF$33),"",DADOS_AM!$BF$33)</f>
        <v/>
      </c>
      <c r="S33">
        <f>IF(ISBLANK(DADOS_AM!$BG$33),"",DADOS_AM!$BG$33)</f>
        <v/>
      </c>
      <c r="T33">
        <f>IF(ISBLANK(DADOS_AM!$BH$33),"",DADOS_AM!$BH$33)</f>
        <v/>
      </c>
      <c r="U33">
        <f>IF(ISBLANK(DADOS_AM!$BI$33),"",DADOS_AM!$BI$33)</f>
        <v/>
      </c>
      <c r="V33">
        <f>IF(ISBLANK(DADOS_AM!$BJ$33),"",DADOS_AM!$BJ$33)</f>
        <v/>
      </c>
      <c r="W33">
        <f>IF(ISBLANK(DADOS_AM!$BK$33),"",DADOS_AM!$BK$33)</f>
        <v/>
      </c>
      <c r="X33" t="inlineStr">
        <is>
          <t>Cego</t>
        </is>
      </c>
      <c r="Y33" t="n">
        <v>0</v>
      </c>
      <c r="AG33">
        <f>O33</f>
        <v/>
      </c>
      <c r="AH33">
        <f>P33</f>
        <v/>
      </c>
      <c r="AI33">
        <f>Q33</f>
        <v/>
      </c>
      <c r="AJ33">
        <f>T33</f>
        <v/>
      </c>
      <c r="AK33">
        <f>Y33</f>
        <v/>
      </c>
      <c r="AL33">
        <f>W33</f>
        <v/>
      </c>
      <c r="AN33">
        <f>IF(OR(P33="",P33='DADOS_INVOC'!$EL$2,P33='DADOS_INVOC'!$EM$2,P33='DADOS_INVOC'!$EN$2,P33='DADOS_INVOC'!$EO$2,P33='DADOS_INVOC'!$EP$2,P33='DADOS_INVOC'!$QV$2,P33='DADOS_INVOC'!$QW$2,P33='DADOS_INVOC'!$QX$2,P33='DADOS_INVOC'!$QY$2),O33,"")</f>
        <v/>
      </c>
      <c r="AO33">
        <f>IF(AND(Q33=1,OR(P33="",P33='DADOS_INVOC'!$EL$2,P33='DADOS_INVOC'!$EM$2,P33='DADOS_INVOC'!$EN$2,P33='DADOS_INVOC'!$EO$2,P33='DADOS_INVOC'!$EP$2,P33='DADOS_INVOC'!$QV$2,P33='DADOS_INVOC'!$QW$2,P33='DADOS_INVOC'!$QX$2,P33='DADOS_INVOC'!$QY$2)),O33,"")</f>
        <v/>
      </c>
      <c r="AP33">
        <f>IF(OR(P33="",P33='DADOS_INVOC'!$EL$3,P33='DADOS_INVOC'!$EM$3,P33='DADOS_INVOC'!$EN$3,P33='DADOS_INVOC'!$EO$3,P33='DADOS_INVOC'!$EP$3,P33='DADOS_INVOC'!$QV$3,P33='DADOS_INVOC'!$QW$3,P33='DADOS_INVOC'!$QX$3,P33='DADOS_INVOC'!$QY$3),O33,"")</f>
        <v/>
      </c>
      <c r="AQ33">
        <f>IF(AND(Q33=1,OR(P33="",P33='DADOS_INVOC'!$EL$3,P33='DADOS_INVOC'!$EM$3,P33='DADOS_INVOC'!$EN$3,P33='DADOS_INVOC'!$EO$3,P33='DADOS_INVOC'!$EP$3,P33='DADOS_INVOC'!$QV$3,P33='DADOS_INVOC'!$QW$3,P33='DADOS_INVOC'!$QX$3,P33='DADOS_INVOC'!$QY$3)),O33,"")</f>
        <v/>
      </c>
      <c r="AR33">
        <f>IF(OR(P33="",P33='DADOS_INVOC'!$EL$4,P33='DADOS_INVOC'!$EM$4,P33='DADOS_INVOC'!$EN$4,P33='DADOS_INVOC'!$EO$4,P33='DADOS_INVOC'!$EP$4,P33='DADOS_INVOC'!$QV$4,P33='DADOS_INVOC'!$QW$4,P33='DADOS_INVOC'!$QX$4,P33='DADOS_INVOC'!$QY$4),O33,"")</f>
        <v/>
      </c>
      <c r="AS33">
        <f>IF(AND(Q33=1,OR(P33="",P33='DADOS_INVOC'!$EL$4,P33='DADOS_INVOC'!$EM$4,P33='DADOS_INVOC'!$EN$4,P33='DADOS_INVOC'!$EO$4,P33='DADOS_INVOC'!$EP$4,P33='DADOS_INVOC'!$QV$4,P33='DADOS_INVOC'!$QW$4,P33='DADOS_INVOC'!$QX$4,P33='DADOS_INVOC'!$QY$4)),O33,"")</f>
        <v/>
      </c>
      <c r="AT33">
        <f>IF(OR(P33="",P33='DADOS_INVOC'!$EL$5,P33='DADOS_INVOC'!$EM$5,P33='DADOS_INVOC'!$EN$5,P33='DADOS_INVOC'!$EO$5,P33='DADOS_INVOC'!$EP$5,P33='DADOS_INVOC'!$QV$5,P33='DADOS_INVOC'!$QW$5,P33='DADOS_INVOC'!$QX$5,P33='DADOS_INVOC'!$QY$5),O33,"")</f>
        <v/>
      </c>
      <c r="AU33">
        <f>IF(AND(Q33=1,OR(P33="",P33='DADOS_INVOC'!$EL$5,P33='DADOS_INVOC'!$EM$5,P33='DADOS_INVOC'!$EN$5,P33='DADOS_INVOC'!$EO$5,P33='DADOS_INVOC'!$EP$5,P33='DADOS_INVOC'!$QV$5,P33='DADOS_INVOC'!$QW$5,P33='DADOS_INVOC'!$QX$5,P33='DADOS_INVOC'!$QY$5)),O33,"")</f>
        <v/>
      </c>
      <c r="AV33">
        <f>IF(OR(P33="",P33='DADOS_INVOC'!$EL$6,P33='DADOS_INVOC'!$EM$6,P33='DADOS_INVOC'!$EN$6,P33='DADOS_INVOC'!$EO$6,P33='DADOS_INVOC'!$EP$6,P33='DADOS_INVOC'!$QV$6,P33='DADOS_INVOC'!$QW$6,P33='DADOS_INVOC'!$QX$6,P33='DADOS_INVOC'!$QY$6),O33,"")</f>
        <v/>
      </c>
      <c r="AW33">
        <f>IF(AND(Q33=1,OR(P33="",P33='DADOS_INVOC'!$EL$6,P33='DADOS_INVOC'!$EM$6,P33='DADOS_INVOC'!$EN$6,P33='DADOS_INVOC'!$EO$6,P33='DADOS_INVOC'!$EP$6,P33='DADOS_INVOC'!$QV$6,P33='DADOS_INVOC'!$QW$6,P33='DADOS_INVOC'!$QX$6,P33='DADOS_INVOC'!$QY$6)),O33,"")</f>
        <v/>
      </c>
      <c r="AX33">
        <f>IF(OR(P33="",P33='DADOS_INVOC'!$EL$7,P33='DADOS_INVOC'!$EM$7,P33='DADOS_INVOC'!$EN$7,P33='DADOS_INVOC'!$EO$7,P33='DADOS_INVOC'!$EP$7,P33='DADOS_INVOC'!$QV$7,P33='DADOS_INVOC'!$QW$7,P33='DADOS_INVOC'!$QX$7,P33='DADOS_INVOC'!$QY$7),O33,"")</f>
        <v/>
      </c>
      <c r="AY33">
        <f>IF(AND(Q33=1,OR(P33="",P33='DADOS_INVOC'!$EL$7,P33='DADOS_INVOC'!$EM$7,P33='DADOS_INVOC'!$EN$7,P33='DADOS_INVOC'!$EO$7,P33='DADOS_INVOC'!$EP$7,P33='DADOS_INVOC'!$QV$7,P33='DADOS_INVOC'!$QW$7,P33='DADOS_INVOC'!$QX$7,P33='DADOS_INVOC'!$QY$7)),O33,"")</f>
        <v/>
      </c>
      <c r="AZ33">
        <f>IF(OR(P33="",P33='DADOS_INVOC'!$EL$8,P33='DADOS_INVOC'!$EM$8,P33='DADOS_INVOC'!$EN$8,P33='DADOS_INVOC'!$EO$8,P33='DADOS_INVOC'!$EP$8,P33='DADOS_INVOC'!$QV$8,P33='DADOS_INVOC'!$QW$8,P33='DADOS_INVOC'!$QX$8,P33='DADOS_INVOC'!$QY$8),O33,"")</f>
        <v/>
      </c>
      <c r="BA33">
        <f>IF(AND(Q33=1,OR(P33="",P33='DADOS_INVOC'!$EL$8,P33='DADOS_INVOC'!$EM$8,P33='DADOS_INVOC'!$EN$8,P33='DADOS_INVOC'!$EO$8,P33='DADOS_INVOC'!$EP$8,P33='DADOS_INVOC'!$QV$8,P33='DADOS_INVOC'!$QW$8,P33='DADOS_INVOC'!$QX$8,P33='DADOS_INVOC'!$QY$8)),O33,"")</f>
        <v/>
      </c>
      <c r="BB33">
        <f>IF(OR(P33="",P33='DADOS_INVOC'!$EL$9,P33='DADOS_INVOC'!$EM$9,P33='DADOS_INVOC'!$EN$9,P33='DADOS_INVOC'!$EO$9,P33='DADOS_INVOC'!$EP$9,P33='DADOS_INVOC'!$QV$9,P33='DADOS_INVOC'!$QW$9,P33='DADOS_INVOC'!$QX$9,P33='DADOS_INVOC'!$QY$9),O33,"")</f>
        <v/>
      </c>
      <c r="BC33">
        <f>IF(AND(Q33=1,OR(P33="",P33='DADOS_INVOC'!$EL$9,P33='DADOS_INVOC'!$EM$9,P33='DADOS_INVOC'!$EN$9,P33='DADOS_INVOC'!$EO$9,P33='DADOS_INVOC'!$EP$9,P33='DADOS_INVOC'!$QV$9,P33='DADOS_INVOC'!$QW$9,P33='DADOS_INVOC'!$QX$9,P33='DADOS_INVOC'!$QY$9)),O33,"")</f>
        <v/>
      </c>
      <c r="BD33">
        <f>IF(OR(P33="",P33='DADOS_INVOC'!$EL$10,P33='DADOS_INVOC'!$EM$10,P33='DADOS_INVOC'!$EN$10,P33='DADOS_INVOC'!$EO$10,P33='DADOS_INVOC'!$EP$10,P33='DADOS_INVOC'!$QV$10,P33='DADOS_INVOC'!$QW$10,P33='DADOS_INVOC'!$QX$10,P33='DADOS_INVOC'!$QY$10),O33,"")</f>
        <v/>
      </c>
      <c r="BE33">
        <f>IF(AND(Q33=1,OR(P33="",P33='DADOS_INVOC'!$EL$10,P33='DADOS_INVOC'!$EM$10,P33='DADOS_INVOC'!$EN$10,P33='DADOS_INVOC'!$EO$10,P33='DADOS_INVOC'!$EP$10,P33='DADOS_INVOC'!$QV$10,P33='DADOS_INVOC'!$QW$10,P33='DADOS_INVOC'!$QX$10,P33='DADOS_INVOC'!$QY$10)),O33,"")</f>
        <v/>
      </c>
      <c r="BF33">
        <f>IF(OR(P33="",P33='DADOS_INVOC'!$EL$11,P33='DADOS_INVOC'!$EM$11,P33='DADOS_INVOC'!$EN$11,P33='DADOS_INVOC'!$EO$11,P33='DADOS_INVOC'!$EP$11,P33='DADOS_INVOC'!$QV$11,P33='DADOS_INVOC'!$QW$11,P33='DADOS_INVOC'!$QX$11,P33='DADOS_INVOC'!$QY$11),O33,"")</f>
        <v/>
      </c>
      <c r="BG33">
        <f>IF(AND(Q33=1,OR(P33="",P33='DADOS_INVOC'!$EL$11,P33='DADOS_INVOC'!$EM$11,P33='DADOS_INVOC'!$EN$11,P33='DADOS_INVOC'!$EO$11,P33='DADOS_INVOC'!$EP$11,P33='DADOS_INVOC'!$QV$11,P33='DADOS_INVOC'!$QW$11,P33='DADOS_INVOC'!$QX$11,P33='DADOS_INVOC'!$QY$11)),O33,"")</f>
        <v/>
      </c>
      <c r="BH33">
        <f>IF(OR(P33="",P33='DADOS_INVOC'!$EL$12,P33='DADOS_INVOC'!$EM$12,P33='DADOS_INVOC'!$EN$12,P33='DADOS_INVOC'!$EO$12,P33='DADOS_INVOC'!$EP$12,P33='DADOS_INVOC'!$QV$12,P33='DADOS_INVOC'!$QW$12,P33='DADOS_INVOC'!$QX$12,P33='DADOS_INVOC'!$QY$12),O33,"")</f>
        <v/>
      </c>
      <c r="BI33">
        <f>IF(AND(Q33=1,OR(P33="",P33='DADOS_INVOC'!$EL$12,P33='DADOS_INVOC'!$EM$12,P33='DADOS_INVOC'!$EN$12,P33='DADOS_INVOC'!$EO$12,P33='DADOS_INVOC'!$EP$12,P33='DADOS_INVOC'!$QV$12,P33='DADOS_INVOC'!$QW$12,P33='DADOS_INVOC'!$QX$12,P33='DADOS_INVOC'!$QY$12)),O33,"")</f>
        <v/>
      </c>
      <c r="BJ33">
        <f>IF(OR(P33="",P33='DADOS_INVOC'!$EL$13,P33='DADOS_INVOC'!$EM$13,P33='DADOS_INVOC'!$EN$13,P33='DADOS_INVOC'!$EO$13,P33='DADOS_INVOC'!$EP$13,P33='DADOS_INVOC'!$QV$13,P33='DADOS_INVOC'!$QW$13,P33='DADOS_INVOC'!$QX$13,P33='DADOS_INVOC'!$QY$13),O33,"")</f>
        <v/>
      </c>
      <c r="BK33">
        <f>IF(AND(Q33=1,OR(P33="",P33='DADOS_INVOC'!$EL$13,P33='DADOS_INVOC'!$EM$13,P33='DADOS_INVOC'!$EN$13,P33='DADOS_INVOC'!$EO$13,P33='DADOS_INVOC'!$EP$13,P33='DADOS_INVOC'!$QV$13,P33='DADOS_INVOC'!$QW$13,P33='DADOS_INVOC'!$QX$13,P33='DADOS_INVOC'!$QY$13)),O33,"")</f>
        <v/>
      </c>
      <c r="BP33" t="inlineStr">
        <is>
          <t>Impedido</t>
        </is>
      </c>
    </row>
    <row r="34">
      <c r="O34">
        <f>IF(ISBLANK(DADOS_AM!$BC$34),"",DADOS_AM!$BC$34)</f>
        <v/>
      </c>
      <c r="P34">
        <f>IF(ISBLANK(DADOS_AM!$BD$34),"",DADOS_AM!$BD$34)</f>
        <v/>
      </c>
      <c r="Q34">
        <f>IF(ISBLANK(DADOS_AM!$BE$34),"",DADOS_AM!$BE$34)</f>
        <v/>
      </c>
      <c r="R34">
        <f>IF(ISBLANK(DADOS_AM!$BF$34),"",DADOS_AM!$BF$34)</f>
        <v/>
      </c>
      <c r="S34">
        <f>IF(ISBLANK(DADOS_AM!$BG$34),"",DADOS_AM!$BG$34)</f>
        <v/>
      </c>
      <c r="T34">
        <f>IF(ISBLANK(DADOS_AM!$BH$34),"",DADOS_AM!$BH$34)</f>
        <v/>
      </c>
      <c r="U34">
        <f>IF(ISBLANK(DADOS_AM!$BI$34),"",DADOS_AM!$BI$34)</f>
        <v/>
      </c>
      <c r="V34">
        <f>IF(ISBLANK(DADOS_AM!$BJ$34),"",DADOS_AM!$BJ$34)</f>
        <v/>
      </c>
      <c r="W34">
        <f>IF(ISBLANK(DADOS_AM!$BK$34),"",DADOS_AM!$BK$34)</f>
        <v/>
      </c>
      <c r="X34" t="inlineStr">
        <is>
          <t>Amedrontado</t>
        </is>
      </c>
      <c r="Y34" t="n">
        <v>0</v>
      </c>
      <c r="AG34">
        <f>O34</f>
        <v/>
      </c>
      <c r="AH34">
        <f>P34</f>
        <v/>
      </c>
      <c r="AI34">
        <f>Q34</f>
        <v/>
      </c>
      <c r="AJ34">
        <f>T34</f>
        <v/>
      </c>
      <c r="AK34">
        <f>Y34</f>
        <v/>
      </c>
      <c r="AL34">
        <f>W34</f>
        <v/>
      </c>
      <c r="AN34">
        <f>IF(OR(P34="",P34='DADOS_INVOC'!$EL$2,P34='DADOS_INVOC'!$EM$2,P34='DADOS_INVOC'!$EN$2,P34='DADOS_INVOC'!$EO$2,P34='DADOS_INVOC'!$EP$2,P34='DADOS_INVOC'!$QV$2,P34='DADOS_INVOC'!$QW$2,P34='DADOS_INVOC'!$QX$2,P34='DADOS_INVOC'!$QY$2),O34,"")</f>
        <v/>
      </c>
      <c r="AO34">
        <f>IF(AND(Q34=1,OR(P34="",P34='DADOS_INVOC'!$EL$2,P34='DADOS_INVOC'!$EM$2,P34='DADOS_INVOC'!$EN$2,P34='DADOS_INVOC'!$EO$2,P34='DADOS_INVOC'!$EP$2,P34='DADOS_INVOC'!$QV$2,P34='DADOS_INVOC'!$QW$2,P34='DADOS_INVOC'!$QX$2,P34='DADOS_INVOC'!$QY$2)),O34,"")</f>
        <v/>
      </c>
      <c r="AP34">
        <f>IF(OR(P34="",P34='DADOS_INVOC'!$EL$3,P34='DADOS_INVOC'!$EM$3,P34='DADOS_INVOC'!$EN$3,P34='DADOS_INVOC'!$EO$3,P34='DADOS_INVOC'!$EP$3,P34='DADOS_INVOC'!$QV$3,P34='DADOS_INVOC'!$QW$3,P34='DADOS_INVOC'!$QX$3,P34='DADOS_INVOC'!$QY$3),O34,"")</f>
        <v/>
      </c>
      <c r="AQ34">
        <f>IF(AND(Q34=1,OR(P34="",P34='DADOS_INVOC'!$EL$3,P34='DADOS_INVOC'!$EM$3,P34='DADOS_INVOC'!$EN$3,P34='DADOS_INVOC'!$EO$3,P34='DADOS_INVOC'!$EP$3,P34='DADOS_INVOC'!$QV$3,P34='DADOS_INVOC'!$QW$3,P34='DADOS_INVOC'!$QX$3,P34='DADOS_INVOC'!$QY$3)),O34,"")</f>
        <v/>
      </c>
      <c r="AR34">
        <f>IF(OR(P34="",P34='DADOS_INVOC'!$EL$4,P34='DADOS_INVOC'!$EM$4,P34='DADOS_INVOC'!$EN$4,P34='DADOS_INVOC'!$EO$4,P34='DADOS_INVOC'!$EP$4,P34='DADOS_INVOC'!$QV$4,P34='DADOS_INVOC'!$QW$4,P34='DADOS_INVOC'!$QX$4,P34='DADOS_INVOC'!$QY$4),O34,"")</f>
        <v/>
      </c>
      <c r="AS34">
        <f>IF(AND(Q34=1,OR(P34="",P34='DADOS_INVOC'!$EL$4,P34='DADOS_INVOC'!$EM$4,P34='DADOS_INVOC'!$EN$4,P34='DADOS_INVOC'!$EO$4,P34='DADOS_INVOC'!$EP$4,P34='DADOS_INVOC'!$QV$4,P34='DADOS_INVOC'!$QW$4,P34='DADOS_INVOC'!$QX$4,P34='DADOS_INVOC'!$QY$4)),O34,"")</f>
        <v/>
      </c>
      <c r="AT34">
        <f>IF(OR(P34="",P34='DADOS_INVOC'!$EL$5,P34='DADOS_INVOC'!$EM$5,P34='DADOS_INVOC'!$EN$5,P34='DADOS_INVOC'!$EO$5,P34='DADOS_INVOC'!$EP$5,P34='DADOS_INVOC'!$QV$5,P34='DADOS_INVOC'!$QW$5,P34='DADOS_INVOC'!$QX$5,P34='DADOS_INVOC'!$QY$5),O34,"")</f>
        <v/>
      </c>
      <c r="AU34">
        <f>IF(AND(Q34=1,OR(P34="",P34='DADOS_INVOC'!$EL$5,P34='DADOS_INVOC'!$EM$5,P34='DADOS_INVOC'!$EN$5,P34='DADOS_INVOC'!$EO$5,P34='DADOS_INVOC'!$EP$5,P34='DADOS_INVOC'!$QV$5,P34='DADOS_INVOC'!$QW$5,P34='DADOS_INVOC'!$QX$5,P34='DADOS_INVOC'!$QY$5)),O34,"")</f>
        <v/>
      </c>
      <c r="AV34">
        <f>IF(OR(P34="",P34='DADOS_INVOC'!$EL$6,P34='DADOS_INVOC'!$EM$6,P34='DADOS_INVOC'!$EN$6,P34='DADOS_INVOC'!$EO$6,P34='DADOS_INVOC'!$EP$6,P34='DADOS_INVOC'!$QV$6,P34='DADOS_INVOC'!$QW$6,P34='DADOS_INVOC'!$QX$6,P34='DADOS_INVOC'!$QY$6),O34,"")</f>
        <v/>
      </c>
      <c r="AW34">
        <f>IF(AND(Q34=1,OR(P34="",P34='DADOS_INVOC'!$EL$6,P34='DADOS_INVOC'!$EM$6,P34='DADOS_INVOC'!$EN$6,P34='DADOS_INVOC'!$EO$6,P34='DADOS_INVOC'!$EP$6,P34='DADOS_INVOC'!$QV$6,P34='DADOS_INVOC'!$QW$6,P34='DADOS_INVOC'!$QX$6,P34='DADOS_INVOC'!$QY$6)),O34,"")</f>
        <v/>
      </c>
      <c r="AX34">
        <f>IF(OR(P34="",P34='DADOS_INVOC'!$EL$7,P34='DADOS_INVOC'!$EM$7,P34='DADOS_INVOC'!$EN$7,P34='DADOS_INVOC'!$EO$7,P34='DADOS_INVOC'!$EP$7,P34='DADOS_INVOC'!$QV$7,P34='DADOS_INVOC'!$QW$7,P34='DADOS_INVOC'!$QX$7,P34='DADOS_INVOC'!$QY$7),O34,"")</f>
        <v/>
      </c>
      <c r="AY34">
        <f>IF(AND(Q34=1,OR(P34="",P34='DADOS_INVOC'!$EL$7,P34='DADOS_INVOC'!$EM$7,P34='DADOS_INVOC'!$EN$7,P34='DADOS_INVOC'!$EO$7,P34='DADOS_INVOC'!$EP$7,P34='DADOS_INVOC'!$QV$7,P34='DADOS_INVOC'!$QW$7,P34='DADOS_INVOC'!$QX$7,P34='DADOS_INVOC'!$QY$7)),O34,"")</f>
        <v/>
      </c>
      <c r="AZ34">
        <f>IF(OR(P34="",P34='DADOS_INVOC'!$EL$8,P34='DADOS_INVOC'!$EM$8,P34='DADOS_INVOC'!$EN$8,P34='DADOS_INVOC'!$EO$8,P34='DADOS_INVOC'!$EP$8,P34='DADOS_INVOC'!$QV$8,P34='DADOS_INVOC'!$QW$8,P34='DADOS_INVOC'!$QX$8,P34='DADOS_INVOC'!$QY$8),O34,"")</f>
        <v/>
      </c>
      <c r="BA34">
        <f>IF(AND(Q34=1,OR(P34="",P34='DADOS_INVOC'!$EL$8,P34='DADOS_INVOC'!$EM$8,P34='DADOS_INVOC'!$EN$8,P34='DADOS_INVOC'!$EO$8,P34='DADOS_INVOC'!$EP$8,P34='DADOS_INVOC'!$QV$8,P34='DADOS_INVOC'!$QW$8,P34='DADOS_INVOC'!$QX$8,P34='DADOS_INVOC'!$QY$8)),O34,"")</f>
        <v/>
      </c>
      <c r="BB34">
        <f>IF(OR(P34="",P34='DADOS_INVOC'!$EL$9,P34='DADOS_INVOC'!$EM$9,P34='DADOS_INVOC'!$EN$9,P34='DADOS_INVOC'!$EO$9,P34='DADOS_INVOC'!$EP$9,P34='DADOS_INVOC'!$QV$9,P34='DADOS_INVOC'!$QW$9,P34='DADOS_INVOC'!$QX$9,P34='DADOS_INVOC'!$QY$9),O34,"")</f>
        <v/>
      </c>
      <c r="BC34">
        <f>IF(AND(Q34=1,OR(P34="",P34='DADOS_INVOC'!$EL$9,P34='DADOS_INVOC'!$EM$9,P34='DADOS_INVOC'!$EN$9,P34='DADOS_INVOC'!$EO$9,P34='DADOS_INVOC'!$EP$9,P34='DADOS_INVOC'!$QV$9,P34='DADOS_INVOC'!$QW$9,P34='DADOS_INVOC'!$QX$9,P34='DADOS_INVOC'!$QY$9)),O34,"")</f>
        <v/>
      </c>
      <c r="BD34">
        <f>IF(OR(P34="",P34='DADOS_INVOC'!$EL$10,P34='DADOS_INVOC'!$EM$10,P34='DADOS_INVOC'!$EN$10,P34='DADOS_INVOC'!$EO$10,P34='DADOS_INVOC'!$EP$10,P34='DADOS_INVOC'!$QV$10,P34='DADOS_INVOC'!$QW$10,P34='DADOS_INVOC'!$QX$10,P34='DADOS_INVOC'!$QY$10),O34,"")</f>
        <v/>
      </c>
      <c r="BE34">
        <f>IF(AND(Q34=1,OR(P34="",P34='DADOS_INVOC'!$EL$10,P34='DADOS_INVOC'!$EM$10,P34='DADOS_INVOC'!$EN$10,P34='DADOS_INVOC'!$EO$10,P34='DADOS_INVOC'!$EP$10,P34='DADOS_INVOC'!$QV$10,P34='DADOS_INVOC'!$QW$10,P34='DADOS_INVOC'!$QX$10,P34='DADOS_INVOC'!$QY$10)),O34,"")</f>
        <v/>
      </c>
      <c r="BF34">
        <f>IF(OR(P34="",P34='DADOS_INVOC'!$EL$11,P34='DADOS_INVOC'!$EM$11,P34='DADOS_INVOC'!$EN$11,P34='DADOS_INVOC'!$EO$11,P34='DADOS_INVOC'!$EP$11,P34='DADOS_INVOC'!$QV$11,P34='DADOS_INVOC'!$QW$11,P34='DADOS_INVOC'!$QX$11,P34='DADOS_INVOC'!$QY$11),O34,"")</f>
        <v/>
      </c>
      <c r="BG34">
        <f>IF(AND(Q34=1,OR(P34="",P34='DADOS_INVOC'!$EL$11,P34='DADOS_INVOC'!$EM$11,P34='DADOS_INVOC'!$EN$11,P34='DADOS_INVOC'!$EO$11,P34='DADOS_INVOC'!$EP$11,P34='DADOS_INVOC'!$QV$11,P34='DADOS_INVOC'!$QW$11,P34='DADOS_INVOC'!$QX$11,P34='DADOS_INVOC'!$QY$11)),O34,"")</f>
        <v/>
      </c>
      <c r="BH34">
        <f>IF(OR(P34="",P34='DADOS_INVOC'!$EL$12,P34='DADOS_INVOC'!$EM$12,P34='DADOS_INVOC'!$EN$12,P34='DADOS_INVOC'!$EO$12,P34='DADOS_INVOC'!$EP$12,P34='DADOS_INVOC'!$QV$12,P34='DADOS_INVOC'!$QW$12,P34='DADOS_INVOC'!$QX$12,P34='DADOS_INVOC'!$QY$12),O34,"")</f>
        <v/>
      </c>
      <c r="BI34">
        <f>IF(AND(Q34=1,OR(P34="",P34='DADOS_INVOC'!$EL$12,P34='DADOS_INVOC'!$EM$12,P34='DADOS_INVOC'!$EN$12,P34='DADOS_INVOC'!$EO$12,P34='DADOS_INVOC'!$EP$12,P34='DADOS_INVOC'!$QV$12,P34='DADOS_INVOC'!$QW$12,P34='DADOS_INVOC'!$QX$12,P34='DADOS_INVOC'!$QY$12)),O34,"")</f>
        <v/>
      </c>
      <c r="BJ34">
        <f>IF(OR(P34="",P34='DADOS_INVOC'!$EL$13,P34='DADOS_INVOC'!$EM$13,P34='DADOS_INVOC'!$EN$13,P34='DADOS_INVOC'!$EO$13,P34='DADOS_INVOC'!$EP$13,P34='DADOS_INVOC'!$QV$13,P34='DADOS_INVOC'!$QW$13,P34='DADOS_INVOC'!$QX$13,P34='DADOS_INVOC'!$QY$13),O34,"")</f>
        <v/>
      </c>
      <c r="BK34">
        <f>IF(AND(Q34=1,OR(P34="",P34='DADOS_INVOC'!$EL$13,P34='DADOS_INVOC'!$EM$13,P34='DADOS_INVOC'!$EN$13,P34='DADOS_INVOC'!$EO$13,P34='DADOS_INVOC'!$EP$13,P34='DADOS_INVOC'!$QV$13,P34='DADOS_INVOC'!$QW$13,P34='DADOS_INVOC'!$QX$13,P34='DADOS_INVOC'!$QY$13)),O34,"")</f>
        <v/>
      </c>
      <c r="BP34" t="inlineStr">
        <is>
          <t>Cego</t>
        </is>
      </c>
    </row>
    <row r="35">
      <c r="O35">
        <f>IF(ISBLANK(DADOS_AM!$BC$35),"",DADOS_AM!$BC$35)</f>
        <v/>
      </c>
      <c r="P35">
        <f>IF(ISBLANK(DADOS_AM!$BD$35),"",DADOS_AM!$BD$35)</f>
        <v/>
      </c>
      <c r="Q35">
        <f>IF(ISBLANK(DADOS_AM!$BE$35),"",DADOS_AM!$BE$35)</f>
        <v/>
      </c>
      <c r="R35">
        <f>IF(ISBLANK(DADOS_AM!$BF$35),"",DADOS_AM!$BF$35)</f>
        <v/>
      </c>
      <c r="S35">
        <f>IF(ISBLANK(DADOS_AM!$BG$35),"",DADOS_AM!$BG$35)</f>
        <v/>
      </c>
      <c r="T35">
        <f>IF(ISBLANK(DADOS_AM!$BH$35),"",DADOS_AM!$BH$35)</f>
        <v/>
      </c>
      <c r="U35">
        <f>IF(ISBLANK(DADOS_AM!$BI$35),"",DADOS_AM!$BI$35)</f>
        <v/>
      </c>
      <c r="V35">
        <f>IF(ISBLANK(DADOS_AM!$BJ$35),"",DADOS_AM!$BJ$35)</f>
        <v/>
      </c>
      <c r="W35">
        <f>IF(ISBLANK(DADOS_AM!$BK$35),"",DADOS_AM!$BK$35)</f>
        <v/>
      </c>
      <c r="X35" t="inlineStr">
        <is>
          <t>Envenenado</t>
        </is>
      </c>
      <c r="Y35" t="n">
        <v>0</v>
      </c>
      <c r="AG35">
        <f>O35</f>
        <v/>
      </c>
      <c r="AH35">
        <f>P35</f>
        <v/>
      </c>
      <c r="AI35">
        <f>Q35</f>
        <v/>
      </c>
      <c r="AJ35">
        <f>T35</f>
        <v/>
      </c>
      <c r="AK35">
        <f>Y35</f>
        <v/>
      </c>
      <c r="AL35">
        <f>W35</f>
        <v/>
      </c>
      <c r="AN35">
        <f>IF(OR(P35="",P35='DADOS_INVOC'!$EL$2,P35='DADOS_INVOC'!$EM$2,P35='DADOS_INVOC'!$EN$2,P35='DADOS_INVOC'!$EO$2,P35='DADOS_INVOC'!$EP$2,P35='DADOS_INVOC'!$QV$2,P35='DADOS_INVOC'!$QW$2,P35='DADOS_INVOC'!$QX$2,P35='DADOS_INVOC'!$QY$2),O35,"")</f>
        <v/>
      </c>
      <c r="AO35">
        <f>IF(AND(Q35=1,OR(P35="",P35='DADOS_INVOC'!$EL$2,P35='DADOS_INVOC'!$EM$2,P35='DADOS_INVOC'!$EN$2,P35='DADOS_INVOC'!$EO$2,P35='DADOS_INVOC'!$EP$2,P35='DADOS_INVOC'!$QV$2,P35='DADOS_INVOC'!$QW$2,P35='DADOS_INVOC'!$QX$2,P35='DADOS_INVOC'!$QY$2)),O35,"")</f>
        <v/>
      </c>
      <c r="AP35">
        <f>IF(OR(P35="",P35='DADOS_INVOC'!$EL$3,P35='DADOS_INVOC'!$EM$3,P35='DADOS_INVOC'!$EN$3,P35='DADOS_INVOC'!$EO$3,P35='DADOS_INVOC'!$EP$3,P35='DADOS_INVOC'!$QV$3,P35='DADOS_INVOC'!$QW$3,P35='DADOS_INVOC'!$QX$3,P35='DADOS_INVOC'!$QY$3),O35,"")</f>
        <v/>
      </c>
      <c r="AQ35">
        <f>IF(AND(Q35=1,OR(P35="",P35='DADOS_INVOC'!$EL$3,P35='DADOS_INVOC'!$EM$3,P35='DADOS_INVOC'!$EN$3,P35='DADOS_INVOC'!$EO$3,P35='DADOS_INVOC'!$EP$3,P35='DADOS_INVOC'!$QV$3,P35='DADOS_INVOC'!$QW$3,P35='DADOS_INVOC'!$QX$3,P35='DADOS_INVOC'!$QY$3)),O35,"")</f>
        <v/>
      </c>
      <c r="AR35">
        <f>IF(OR(P35="",P35='DADOS_INVOC'!$EL$4,P35='DADOS_INVOC'!$EM$4,P35='DADOS_INVOC'!$EN$4,P35='DADOS_INVOC'!$EO$4,P35='DADOS_INVOC'!$EP$4,P35='DADOS_INVOC'!$QV$4,P35='DADOS_INVOC'!$QW$4,P35='DADOS_INVOC'!$QX$4,P35='DADOS_INVOC'!$QY$4),O35,"")</f>
        <v/>
      </c>
      <c r="AS35">
        <f>IF(AND(Q35=1,OR(P35="",P35='DADOS_INVOC'!$EL$4,P35='DADOS_INVOC'!$EM$4,P35='DADOS_INVOC'!$EN$4,P35='DADOS_INVOC'!$EO$4,P35='DADOS_INVOC'!$EP$4,P35='DADOS_INVOC'!$QV$4,P35='DADOS_INVOC'!$QW$4,P35='DADOS_INVOC'!$QX$4,P35='DADOS_INVOC'!$QY$4)),O35,"")</f>
        <v/>
      </c>
      <c r="AT35">
        <f>IF(OR(P35="",P35='DADOS_INVOC'!$EL$5,P35='DADOS_INVOC'!$EM$5,P35='DADOS_INVOC'!$EN$5,P35='DADOS_INVOC'!$EO$5,P35='DADOS_INVOC'!$EP$5,P35='DADOS_INVOC'!$QV$5,P35='DADOS_INVOC'!$QW$5,P35='DADOS_INVOC'!$QX$5,P35='DADOS_INVOC'!$QY$5),O35,"")</f>
        <v/>
      </c>
      <c r="AU35">
        <f>IF(AND(Q35=1,OR(P35="",P35='DADOS_INVOC'!$EL$5,P35='DADOS_INVOC'!$EM$5,P35='DADOS_INVOC'!$EN$5,P35='DADOS_INVOC'!$EO$5,P35='DADOS_INVOC'!$EP$5,P35='DADOS_INVOC'!$QV$5,P35='DADOS_INVOC'!$QW$5,P35='DADOS_INVOC'!$QX$5,P35='DADOS_INVOC'!$QY$5)),O35,"")</f>
        <v/>
      </c>
      <c r="AV35">
        <f>IF(OR(P35="",P35='DADOS_INVOC'!$EL$6,P35='DADOS_INVOC'!$EM$6,P35='DADOS_INVOC'!$EN$6,P35='DADOS_INVOC'!$EO$6,P35='DADOS_INVOC'!$EP$6,P35='DADOS_INVOC'!$QV$6,P35='DADOS_INVOC'!$QW$6,P35='DADOS_INVOC'!$QX$6,P35='DADOS_INVOC'!$QY$6),O35,"")</f>
        <v/>
      </c>
      <c r="AW35">
        <f>IF(AND(Q35=1,OR(P35="",P35='DADOS_INVOC'!$EL$6,P35='DADOS_INVOC'!$EM$6,P35='DADOS_INVOC'!$EN$6,P35='DADOS_INVOC'!$EO$6,P35='DADOS_INVOC'!$EP$6,P35='DADOS_INVOC'!$QV$6,P35='DADOS_INVOC'!$QW$6,P35='DADOS_INVOC'!$QX$6,P35='DADOS_INVOC'!$QY$6)),O35,"")</f>
        <v/>
      </c>
      <c r="AX35">
        <f>IF(OR(P35="",P35='DADOS_INVOC'!$EL$7,P35='DADOS_INVOC'!$EM$7,P35='DADOS_INVOC'!$EN$7,P35='DADOS_INVOC'!$EO$7,P35='DADOS_INVOC'!$EP$7,P35='DADOS_INVOC'!$QV$7,P35='DADOS_INVOC'!$QW$7,P35='DADOS_INVOC'!$QX$7,P35='DADOS_INVOC'!$QY$7),O35,"")</f>
        <v/>
      </c>
      <c r="AY35">
        <f>IF(AND(Q35=1,OR(P35="",P35='DADOS_INVOC'!$EL$7,P35='DADOS_INVOC'!$EM$7,P35='DADOS_INVOC'!$EN$7,P35='DADOS_INVOC'!$EO$7,P35='DADOS_INVOC'!$EP$7,P35='DADOS_INVOC'!$QV$7,P35='DADOS_INVOC'!$QW$7,P35='DADOS_INVOC'!$QX$7,P35='DADOS_INVOC'!$QY$7)),O35,"")</f>
        <v/>
      </c>
      <c r="AZ35">
        <f>IF(OR(P35="",P35='DADOS_INVOC'!$EL$8,P35='DADOS_INVOC'!$EM$8,P35='DADOS_INVOC'!$EN$8,P35='DADOS_INVOC'!$EO$8,P35='DADOS_INVOC'!$EP$8,P35='DADOS_INVOC'!$QV$8,P35='DADOS_INVOC'!$QW$8,P35='DADOS_INVOC'!$QX$8,P35='DADOS_INVOC'!$QY$8),O35,"")</f>
        <v/>
      </c>
      <c r="BA35">
        <f>IF(AND(Q35=1,OR(P35="",P35='DADOS_INVOC'!$EL$8,P35='DADOS_INVOC'!$EM$8,P35='DADOS_INVOC'!$EN$8,P35='DADOS_INVOC'!$EO$8,P35='DADOS_INVOC'!$EP$8,P35='DADOS_INVOC'!$QV$8,P35='DADOS_INVOC'!$QW$8,P35='DADOS_INVOC'!$QX$8,P35='DADOS_INVOC'!$QY$8)),O35,"")</f>
        <v/>
      </c>
      <c r="BB35">
        <f>IF(OR(P35="",P35='DADOS_INVOC'!$EL$9,P35='DADOS_INVOC'!$EM$9,P35='DADOS_INVOC'!$EN$9,P35='DADOS_INVOC'!$EO$9,P35='DADOS_INVOC'!$EP$9,P35='DADOS_INVOC'!$QV$9,P35='DADOS_INVOC'!$QW$9,P35='DADOS_INVOC'!$QX$9,P35='DADOS_INVOC'!$QY$9),O35,"")</f>
        <v/>
      </c>
      <c r="BC35">
        <f>IF(AND(Q35=1,OR(P35="",P35='DADOS_INVOC'!$EL$9,P35='DADOS_INVOC'!$EM$9,P35='DADOS_INVOC'!$EN$9,P35='DADOS_INVOC'!$EO$9,P35='DADOS_INVOC'!$EP$9,P35='DADOS_INVOC'!$QV$9,P35='DADOS_INVOC'!$QW$9,P35='DADOS_INVOC'!$QX$9,P35='DADOS_INVOC'!$QY$9)),O35,"")</f>
        <v/>
      </c>
      <c r="BD35">
        <f>IF(OR(P35="",P35='DADOS_INVOC'!$EL$10,P35='DADOS_INVOC'!$EM$10,P35='DADOS_INVOC'!$EN$10,P35='DADOS_INVOC'!$EO$10,P35='DADOS_INVOC'!$EP$10,P35='DADOS_INVOC'!$QV$10,P35='DADOS_INVOC'!$QW$10,P35='DADOS_INVOC'!$QX$10,P35='DADOS_INVOC'!$QY$10),O35,"")</f>
        <v/>
      </c>
      <c r="BE35">
        <f>IF(AND(Q35=1,OR(P35="",P35='DADOS_INVOC'!$EL$10,P35='DADOS_INVOC'!$EM$10,P35='DADOS_INVOC'!$EN$10,P35='DADOS_INVOC'!$EO$10,P35='DADOS_INVOC'!$EP$10,P35='DADOS_INVOC'!$QV$10,P35='DADOS_INVOC'!$QW$10,P35='DADOS_INVOC'!$QX$10,P35='DADOS_INVOC'!$QY$10)),O35,"")</f>
        <v/>
      </c>
      <c r="BF35">
        <f>IF(OR(P35="",P35='DADOS_INVOC'!$EL$11,P35='DADOS_INVOC'!$EM$11,P35='DADOS_INVOC'!$EN$11,P35='DADOS_INVOC'!$EO$11,P35='DADOS_INVOC'!$EP$11,P35='DADOS_INVOC'!$QV$11,P35='DADOS_INVOC'!$QW$11,P35='DADOS_INVOC'!$QX$11,P35='DADOS_INVOC'!$QY$11),O35,"")</f>
        <v/>
      </c>
      <c r="BG35">
        <f>IF(AND(Q35=1,OR(P35="",P35='DADOS_INVOC'!$EL$11,P35='DADOS_INVOC'!$EM$11,P35='DADOS_INVOC'!$EN$11,P35='DADOS_INVOC'!$EO$11,P35='DADOS_INVOC'!$EP$11,P35='DADOS_INVOC'!$QV$11,P35='DADOS_INVOC'!$QW$11,P35='DADOS_INVOC'!$QX$11,P35='DADOS_INVOC'!$QY$11)),O35,"")</f>
        <v/>
      </c>
      <c r="BH35">
        <f>IF(OR(P35="",P35='DADOS_INVOC'!$EL$12,P35='DADOS_INVOC'!$EM$12,P35='DADOS_INVOC'!$EN$12,P35='DADOS_INVOC'!$EO$12,P35='DADOS_INVOC'!$EP$12,P35='DADOS_INVOC'!$QV$12,P35='DADOS_INVOC'!$QW$12,P35='DADOS_INVOC'!$QX$12,P35='DADOS_INVOC'!$QY$12),O35,"")</f>
        <v/>
      </c>
      <c r="BI35">
        <f>IF(AND(Q35=1,OR(P35="",P35='DADOS_INVOC'!$EL$12,P35='DADOS_INVOC'!$EM$12,P35='DADOS_INVOC'!$EN$12,P35='DADOS_INVOC'!$EO$12,P35='DADOS_INVOC'!$EP$12,P35='DADOS_INVOC'!$QV$12,P35='DADOS_INVOC'!$QW$12,P35='DADOS_INVOC'!$QX$12,P35='DADOS_INVOC'!$QY$12)),O35,"")</f>
        <v/>
      </c>
      <c r="BJ35">
        <f>IF(OR(P35="",P35='DADOS_INVOC'!$EL$13,P35='DADOS_INVOC'!$EM$13,P35='DADOS_INVOC'!$EN$13,P35='DADOS_INVOC'!$EO$13,P35='DADOS_INVOC'!$EP$13,P35='DADOS_INVOC'!$QV$13,P35='DADOS_INVOC'!$QW$13,P35='DADOS_INVOC'!$QX$13,P35='DADOS_INVOC'!$QY$13),O35,"")</f>
        <v/>
      </c>
      <c r="BK35">
        <f>IF(AND(Q35=1,OR(P35="",P35='DADOS_INVOC'!$EL$13,P35='DADOS_INVOC'!$EM$13,P35='DADOS_INVOC'!$EN$13,P35='DADOS_INVOC'!$EO$13,P35='DADOS_INVOC'!$EP$13,P35='DADOS_INVOC'!$QV$13,P35='DADOS_INVOC'!$QW$13,P35='DADOS_INVOC'!$QX$13,P35='DADOS_INVOC'!$QY$13)),O35,"")</f>
        <v/>
      </c>
      <c r="BP35" t="inlineStr">
        <is>
          <t>Amedrontado</t>
        </is>
      </c>
    </row>
    <row r="36">
      <c r="O36">
        <f>IF(ISBLANK(DADOS_AM!$BC$36),"",DADOS_AM!$BC$36)</f>
        <v/>
      </c>
      <c r="P36">
        <f>IF(ISBLANK(DADOS_AM!$BD$36),"",DADOS_AM!$BD$36)</f>
        <v/>
      </c>
      <c r="Q36">
        <f>IF(ISBLANK(DADOS_AM!$BE$36),"",DADOS_AM!$BE$36)</f>
        <v/>
      </c>
      <c r="R36">
        <f>IF(ISBLANK(DADOS_AM!$BF$36),"",DADOS_AM!$BF$36)</f>
        <v/>
      </c>
      <c r="S36">
        <f>IF(ISBLANK(DADOS_AM!$BG$36),"",DADOS_AM!$BG$36)</f>
        <v/>
      </c>
      <c r="T36">
        <f>IF(ISBLANK(DADOS_AM!$BH$36),"",DADOS_AM!$BH$36)</f>
        <v/>
      </c>
      <c r="U36">
        <f>IF(ISBLANK(DADOS_AM!$BI$36),"",DADOS_AM!$BI$36)</f>
        <v/>
      </c>
      <c r="V36">
        <f>IF(ISBLANK(DADOS_AM!$BJ$36),"",DADOS_AM!$BJ$36)</f>
        <v/>
      </c>
      <c r="W36">
        <f>IF(ISBLANK(DADOS_AM!$BK$36),"",DADOS_AM!$BK$36)</f>
        <v/>
      </c>
      <c r="X36" t="inlineStr">
        <is>
          <t>Atordoado</t>
        </is>
      </c>
      <c r="Y36" t="n">
        <v>0</v>
      </c>
      <c r="AG36">
        <f>O36</f>
        <v/>
      </c>
      <c r="AH36">
        <f>P36</f>
        <v/>
      </c>
      <c r="AI36">
        <f>Q36</f>
        <v/>
      </c>
      <c r="AJ36">
        <f>T36</f>
        <v/>
      </c>
      <c r="AK36">
        <f>Y36</f>
        <v/>
      </c>
      <c r="AL36">
        <f>W36</f>
        <v/>
      </c>
      <c r="AN36">
        <f>IF(OR(P36="",P36='DADOS_INVOC'!$EL$2,P36='DADOS_INVOC'!$EM$2,P36='DADOS_INVOC'!$EN$2,P36='DADOS_INVOC'!$EO$2,P36='DADOS_INVOC'!$EP$2,P36='DADOS_INVOC'!$QV$2,P36='DADOS_INVOC'!$QW$2,P36='DADOS_INVOC'!$QX$2,P36='DADOS_INVOC'!$QY$2),O36,"")</f>
        <v/>
      </c>
      <c r="AO36">
        <f>IF(AND(Q36=1,OR(P36="",P36='DADOS_INVOC'!$EL$2,P36='DADOS_INVOC'!$EM$2,P36='DADOS_INVOC'!$EN$2,P36='DADOS_INVOC'!$EO$2,P36='DADOS_INVOC'!$EP$2,P36='DADOS_INVOC'!$QV$2,P36='DADOS_INVOC'!$QW$2,P36='DADOS_INVOC'!$QX$2,P36='DADOS_INVOC'!$QY$2)),O36,"")</f>
        <v/>
      </c>
      <c r="AP36">
        <f>IF(OR(P36="",P36='DADOS_INVOC'!$EL$3,P36='DADOS_INVOC'!$EM$3,P36='DADOS_INVOC'!$EN$3,P36='DADOS_INVOC'!$EO$3,P36='DADOS_INVOC'!$EP$3,P36='DADOS_INVOC'!$QV$3,P36='DADOS_INVOC'!$QW$3,P36='DADOS_INVOC'!$QX$3,P36='DADOS_INVOC'!$QY$3),O36,"")</f>
        <v/>
      </c>
      <c r="AQ36">
        <f>IF(AND(Q36=1,OR(P36="",P36='DADOS_INVOC'!$EL$3,P36='DADOS_INVOC'!$EM$3,P36='DADOS_INVOC'!$EN$3,P36='DADOS_INVOC'!$EO$3,P36='DADOS_INVOC'!$EP$3,P36='DADOS_INVOC'!$QV$3,P36='DADOS_INVOC'!$QW$3,P36='DADOS_INVOC'!$QX$3,P36='DADOS_INVOC'!$QY$3)),O36,"")</f>
        <v/>
      </c>
      <c r="AR36">
        <f>IF(OR(P36="",P36='DADOS_INVOC'!$EL$4,P36='DADOS_INVOC'!$EM$4,P36='DADOS_INVOC'!$EN$4,P36='DADOS_INVOC'!$EO$4,P36='DADOS_INVOC'!$EP$4,P36='DADOS_INVOC'!$QV$4,P36='DADOS_INVOC'!$QW$4,P36='DADOS_INVOC'!$QX$4,P36='DADOS_INVOC'!$QY$4),O36,"")</f>
        <v/>
      </c>
      <c r="AS36">
        <f>IF(AND(Q36=1,OR(P36="",P36='DADOS_INVOC'!$EL$4,P36='DADOS_INVOC'!$EM$4,P36='DADOS_INVOC'!$EN$4,P36='DADOS_INVOC'!$EO$4,P36='DADOS_INVOC'!$EP$4,P36='DADOS_INVOC'!$QV$4,P36='DADOS_INVOC'!$QW$4,P36='DADOS_INVOC'!$QX$4,P36='DADOS_INVOC'!$QY$4)),O36,"")</f>
        <v/>
      </c>
      <c r="AT36">
        <f>IF(OR(P36="",P36='DADOS_INVOC'!$EL$5,P36='DADOS_INVOC'!$EM$5,P36='DADOS_INVOC'!$EN$5,P36='DADOS_INVOC'!$EO$5,P36='DADOS_INVOC'!$EP$5,P36='DADOS_INVOC'!$QV$5,P36='DADOS_INVOC'!$QW$5,P36='DADOS_INVOC'!$QX$5,P36='DADOS_INVOC'!$QY$5),O36,"")</f>
        <v/>
      </c>
      <c r="AU36">
        <f>IF(AND(Q36=1,OR(P36="",P36='DADOS_INVOC'!$EL$5,P36='DADOS_INVOC'!$EM$5,P36='DADOS_INVOC'!$EN$5,P36='DADOS_INVOC'!$EO$5,P36='DADOS_INVOC'!$EP$5,P36='DADOS_INVOC'!$QV$5,P36='DADOS_INVOC'!$QW$5,P36='DADOS_INVOC'!$QX$5,P36='DADOS_INVOC'!$QY$5)),O36,"")</f>
        <v/>
      </c>
      <c r="AV36">
        <f>IF(OR(P36="",P36='DADOS_INVOC'!$EL$6,P36='DADOS_INVOC'!$EM$6,P36='DADOS_INVOC'!$EN$6,P36='DADOS_INVOC'!$EO$6,P36='DADOS_INVOC'!$EP$6,P36='DADOS_INVOC'!$QV$6,P36='DADOS_INVOC'!$QW$6,P36='DADOS_INVOC'!$QX$6,P36='DADOS_INVOC'!$QY$6),O36,"")</f>
        <v/>
      </c>
      <c r="AW36">
        <f>IF(AND(Q36=1,OR(P36="",P36='DADOS_INVOC'!$EL$6,P36='DADOS_INVOC'!$EM$6,P36='DADOS_INVOC'!$EN$6,P36='DADOS_INVOC'!$EO$6,P36='DADOS_INVOC'!$EP$6,P36='DADOS_INVOC'!$QV$6,P36='DADOS_INVOC'!$QW$6,P36='DADOS_INVOC'!$QX$6,P36='DADOS_INVOC'!$QY$6)),O36,"")</f>
        <v/>
      </c>
      <c r="AX36">
        <f>IF(OR(P36="",P36='DADOS_INVOC'!$EL$7,P36='DADOS_INVOC'!$EM$7,P36='DADOS_INVOC'!$EN$7,P36='DADOS_INVOC'!$EO$7,P36='DADOS_INVOC'!$EP$7,P36='DADOS_INVOC'!$QV$7,P36='DADOS_INVOC'!$QW$7,P36='DADOS_INVOC'!$QX$7,P36='DADOS_INVOC'!$QY$7),O36,"")</f>
        <v/>
      </c>
      <c r="AY36">
        <f>IF(AND(Q36=1,OR(P36="",P36='DADOS_INVOC'!$EL$7,P36='DADOS_INVOC'!$EM$7,P36='DADOS_INVOC'!$EN$7,P36='DADOS_INVOC'!$EO$7,P36='DADOS_INVOC'!$EP$7,P36='DADOS_INVOC'!$QV$7,P36='DADOS_INVOC'!$QW$7,P36='DADOS_INVOC'!$QX$7,P36='DADOS_INVOC'!$QY$7)),O36,"")</f>
        <v/>
      </c>
      <c r="AZ36">
        <f>IF(OR(P36="",P36='DADOS_INVOC'!$EL$8,P36='DADOS_INVOC'!$EM$8,P36='DADOS_INVOC'!$EN$8,P36='DADOS_INVOC'!$EO$8,P36='DADOS_INVOC'!$EP$8,P36='DADOS_INVOC'!$QV$8,P36='DADOS_INVOC'!$QW$8,P36='DADOS_INVOC'!$QX$8,P36='DADOS_INVOC'!$QY$8),O36,"")</f>
        <v/>
      </c>
      <c r="BA36">
        <f>IF(AND(Q36=1,OR(P36="",P36='DADOS_INVOC'!$EL$8,P36='DADOS_INVOC'!$EM$8,P36='DADOS_INVOC'!$EN$8,P36='DADOS_INVOC'!$EO$8,P36='DADOS_INVOC'!$EP$8,P36='DADOS_INVOC'!$QV$8,P36='DADOS_INVOC'!$QW$8,P36='DADOS_INVOC'!$QX$8,P36='DADOS_INVOC'!$QY$8)),O36,"")</f>
        <v/>
      </c>
      <c r="BB36">
        <f>IF(OR(P36="",P36='DADOS_INVOC'!$EL$9,P36='DADOS_INVOC'!$EM$9,P36='DADOS_INVOC'!$EN$9,P36='DADOS_INVOC'!$EO$9,P36='DADOS_INVOC'!$EP$9,P36='DADOS_INVOC'!$QV$9,P36='DADOS_INVOC'!$QW$9,P36='DADOS_INVOC'!$QX$9,P36='DADOS_INVOC'!$QY$9),O36,"")</f>
        <v/>
      </c>
      <c r="BC36">
        <f>IF(AND(Q36=1,OR(P36="",P36='DADOS_INVOC'!$EL$9,P36='DADOS_INVOC'!$EM$9,P36='DADOS_INVOC'!$EN$9,P36='DADOS_INVOC'!$EO$9,P36='DADOS_INVOC'!$EP$9,P36='DADOS_INVOC'!$QV$9,P36='DADOS_INVOC'!$QW$9,P36='DADOS_INVOC'!$QX$9,P36='DADOS_INVOC'!$QY$9)),O36,"")</f>
        <v/>
      </c>
      <c r="BD36">
        <f>IF(OR(P36="",P36='DADOS_INVOC'!$EL$10,P36='DADOS_INVOC'!$EM$10,P36='DADOS_INVOC'!$EN$10,P36='DADOS_INVOC'!$EO$10,P36='DADOS_INVOC'!$EP$10,P36='DADOS_INVOC'!$QV$10,P36='DADOS_INVOC'!$QW$10,P36='DADOS_INVOC'!$QX$10,P36='DADOS_INVOC'!$QY$10),O36,"")</f>
        <v/>
      </c>
      <c r="BE36">
        <f>IF(AND(Q36=1,OR(P36="",P36='DADOS_INVOC'!$EL$10,P36='DADOS_INVOC'!$EM$10,P36='DADOS_INVOC'!$EN$10,P36='DADOS_INVOC'!$EO$10,P36='DADOS_INVOC'!$EP$10,P36='DADOS_INVOC'!$QV$10,P36='DADOS_INVOC'!$QW$10,P36='DADOS_INVOC'!$QX$10,P36='DADOS_INVOC'!$QY$10)),O36,"")</f>
        <v/>
      </c>
      <c r="BF36">
        <f>IF(OR(P36="",P36='DADOS_INVOC'!$EL$11,P36='DADOS_INVOC'!$EM$11,P36='DADOS_INVOC'!$EN$11,P36='DADOS_INVOC'!$EO$11,P36='DADOS_INVOC'!$EP$11,P36='DADOS_INVOC'!$QV$11,P36='DADOS_INVOC'!$QW$11,P36='DADOS_INVOC'!$QX$11,P36='DADOS_INVOC'!$QY$11),O36,"")</f>
        <v/>
      </c>
      <c r="BG36">
        <f>IF(AND(Q36=1,OR(P36="",P36='DADOS_INVOC'!$EL$11,P36='DADOS_INVOC'!$EM$11,P36='DADOS_INVOC'!$EN$11,P36='DADOS_INVOC'!$EO$11,P36='DADOS_INVOC'!$EP$11,P36='DADOS_INVOC'!$QV$11,P36='DADOS_INVOC'!$QW$11,P36='DADOS_INVOC'!$QX$11,P36='DADOS_INVOC'!$QY$11)),O36,"")</f>
        <v/>
      </c>
      <c r="BH36">
        <f>IF(OR(P36="",P36='DADOS_INVOC'!$EL$12,P36='DADOS_INVOC'!$EM$12,P36='DADOS_INVOC'!$EN$12,P36='DADOS_INVOC'!$EO$12,P36='DADOS_INVOC'!$EP$12,P36='DADOS_INVOC'!$QV$12,P36='DADOS_INVOC'!$QW$12,P36='DADOS_INVOC'!$QX$12,P36='DADOS_INVOC'!$QY$12),O36,"")</f>
        <v/>
      </c>
      <c r="BI36">
        <f>IF(AND(Q36=1,OR(P36="",P36='DADOS_INVOC'!$EL$12,P36='DADOS_INVOC'!$EM$12,P36='DADOS_INVOC'!$EN$12,P36='DADOS_INVOC'!$EO$12,P36='DADOS_INVOC'!$EP$12,P36='DADOS_INVOC'!$QV$12,P36='DADOS_INVOC'!$QW$12,P36='DADOS_INVOC'!$QX$12,P36='DADOS_INVOC'!$QY$12)),O36,"")</f>
        <v/>
      </c>
      <c r="BJ36">
        <f>IF(OR(P36="",P36='DADOS_INVOC'!$EL$13,P36='DADOS_INVOC'!$EM$13,P36='DADOS_INVOC'!$EN$13,P36='DADOS_INVOC'!$EO$13,P36='DADOS_INVOC'!$EP$13,P36='DADOS_INVOC'!$QV$13,P36='DADOS_INVOC'!$QW$13,P36='DADOS_INVOC'!$QX$13,P36='DADOS_INVOC'!$QY$13),O36,"")</f>
        <v/>
      </c>
      <c r="BK36">
        <f>IF(AND(Q36=1,OR(P36="",P36='DADOS_INVOC'!$EL$13,P36='DADOS_INVOC'!$EM$13,P36='DADOS_INVOC'!$EN$13,P36='DADOS_INVOC'!$EO$13,P36='DADOS_INVOC'!$EP$13,P36='DADOS_INVOC'!$QV$13,P36='DADOS_INVOC'!$QW$13,P36='DADOS_INVOC'!$QX$13,P36='DADOS_INVOC'!$QY$13)),O36,"")</f>
        <v/>
      </c>
      <c r="BP36" t="inlineStr">
        <is>
          <t>Envenenado</t>
        </is>
      </c>
    </row>
    <row r="37">
      <c r="O37">
        <f>IF(ISBLANK(DADOS_AM!$BC$37),"",DADOS_AM!$BC$37)</f>
        <v/>
      </c>
      <c r="P37">
        <f>IF(ISBLANK(DADOS_AM!$BD$37),"",DADOS_AM!$BD$37)</f>
        <v/>
      </c>
      <c r="Q37">
        <f>IF(ISBLANK(DADOS_AM!$BE$37),"",DADOS_AM!$BE$37)</f>
        <v/>
      </c>
      <c r="R37">
        <f>IF(ISBLANK(DADOS_AM!$BF$37),"",DADOS_AM!$BF$37)</f>
        <v/>
      </c>
      <c r="S37">
        <f>IF(ISBLANK(DADOS_AM!$BG$37),"",DADOS_AM!$BG$37)</f>
        <v/>
      </c>
      <c r="T37">
        <f>IF(ISBLANK(DADOS_AM!$BH$37),"",DADOS_AM!$BH$37)</f>
        <v/>
      </c>
      <c r="U37">
        <f>IF(ISBLANK(DADOS_AM!$BI$37),"",DADOS_AM!$BI$37)</f>
        <v/>
      </c>
      <c r="V37">
        <f>IF(ISBLANK(DADOS_AM!$BJ$37),"",DADOS_AM!$BJ$37)</f>
        <v/>
      </c>
      <c r="W37">
        <f>IF(ISBLANK(DADOS_AM!$BK$37),"",DADOS_AM!$BK$37)</f>
        <v/>
      </c>
      <c r="X37" t="inlineStr">
        <is>
          <t>Terreno</t>
        </is>
      </c>
      <c r="Y37" t="n">
        <v>0</v>
      </c>
      <c r="AG37">
        <f>O37</f>
        <v/>
      </c>
      <c r="AH37">
        <f>P37</f>
        <v/>
      </c>
      <c r="AI37">
        <f>Q37</f>
        <v/>
      </c>
      <c r="AJ37">
        <f>T37</f>
        <v/>
      </c>
      <c r="AK37">
        <f>Y37</f>
        <v/>
      </c>
      <c r="AL37">
        <f>W37</f>
        <v/>
      </c>
      <c r="AN37">
        <f>IF(OR(P37="",P37='DADOS_INVOC'!$EL$2,P37='DADOS_INVOC'!$EM$2,P37='DADOS_INVOC'!$EN$2,P37='DADOS_INVOC'!$EO$2,P37='DADOS_INVOC'!$EP$2,P37='DADOS_INVOC'!$QV$2,P37='DADOS_INVOC'!$QW$2,P37='DADOS_INVOC'!$QX$2,P37='DADOS_INVOC'!$QY$2),O37,"")</f>
        <v/>
      </c>
      <c r="AO37">
        <f>IF(AND(Q37=1,OR(P37="",P37='DADOS_INVOC'!$EL$2,P37='DADOS_INVOC'!$EM$2,P37='DADOS_INVOC'!$EN$2,P37='DADOS_INVOC'!$EO$2,P37='DADOS_INVOC'!$EP$2,P37='DADOS_INVOC'!$QV$2,P37='DADOS_INVOC'!$QW$2,P37='DADOS_INVOC'!$QX$2,P37='DADOS_INVOC'!$QY$2)),O37,"")</f>
        <v/>
      </c>
      <c r="AP37">
        <f>IF(OR(P37="",P37='DADOS_INVOC'!$EL$3,P37='DADOS_INVOC'!$EM$3,P37='DADOS_INVOC'!$EN$3,P37='DADOS_INVOC'!$EO$3,P37='DADOS_INVOC'!$EP$3,P37='DADOS_INVOC'!$QV$3,P37='DADOS_INVOC'!$QW$3,P37='DADOS_INVOC'!$QX$3,P37='DADOS_INVOC'!$QY$3),O37,"")</f>
        <v/>
      </c>
      <c r="AQ37">
        <f>IF(AND(Q37=1,OR(P37="",P37='DADOS_INVOC'!$EL$3,P37='DADOS_INVOC'!$EM$3,P37='DADOS_INVOC'!$EN$3,P37='DADOS_INVOC'!$EO$3,P37='DADOS_INVOC'!$EP$3,P37='DADOS_INVOC'!$QV$3,P37='DADOS_INVOC'!$QW$3,P37='DADOS_INVOC'!$QX$3,P37='DADOS_INVOC'!$QY$3)),O37,"")</f>
        <v/>
      </c>
      <c r="AR37">
        <f>IF(OR(P37="",P37='DADOS_INVOC'!$EL$4,P37='DADOS_INVOC'!$EM$4,P37='DADOS_INVOC'!$EN$4,P37='DADOS_INVOC'!$EO$4,P37='DADOS_INVOC'!$EP$4,P37='DADOS_INVOC'!$QV$4,P37='DADOS_INVOC'!$QW$4,P37='DADOS_INVOC'!$QX$4,P37='DADOS_INVOC'!$QY$4),O37,"")</f>
        <v/>
      </c>
      <c r="AS37">
        <f>IF(AND(Q37=1,OR(P37="",P37='DADOS_INVOC'!$EL$4,P37='DADOS_INVOC'!$EM$4,P37='DADOS_INVOC'!$EN$4,P37='DADOS_INVOC'!$EO$4,P37='DADOS_INVOC'!$EP$4,P37='DADOS_INVOC'!$QV$4,P37='DADOS_INVOC'!$QW$4,P37='DADOS_INVOC'!$QX$4,P37='DADOS_INVOC'!$QY$4)),O37,"")</f>
        <v/>
      </c>
      <c r="AT37">
        <f>IF(OR(P37="",P37='DADOS_INVOC'!$EL$5,P37='DADOS_INVOC'!$EM$5,P37='DADOS_INVOC'!$EN$5,P37='DADOS_INVOC'!$EO$5,P37='DADOS_INVOC'!$EP$5,P37='DADOS_INVOC'!$QV$5,P37='DADOS_INVOC'!$QW$5,P37='DADOS_INVOC'!$QX$5,P37='DADOS_INVOC'!$QY$5),O37,"")</f>
        <v/>
      </c>
      <c r="AU37">
        <f>IF(AND(Q37=1,OR(P37="",P37='DADOS_INVOC'!$EL$5,P37='DADOS_INVOC'!$EM$5,P37='DADOS_INVOC'!$EN$5,P37='DADOS_INVOC'!$EO$5,P37='DADOS_INVOC'!$EP$5,P37='DADOS_INVOC'!$QV$5,P37='DADOS_INVOC'!$QW$5,P37='DADOS_INVOC'!$QX$5,P37='DADOS_INVOC'!$QY$5)),O37,"")</f>
        <v/>
      </c>
      <c r="AV37">
        <f>IF(OR(P37="",P37='DADOS_INVOC'!$EL$6,P37='DADOS_INVOC'!$EM$6,P37='DADOS_INVOC'!$EN$6,P37='DADOS_INVOC'!$EO$6,P37='DADOS_INVOC'!$EP$6,P37='DADOS_INVOC'!$QV$6,P37='DADOS_INVOC'!$QW$6,P37='DADOS_INVOC'!$QX$6,P37='DADOS_INVOC'!$QY$6),O37,"")</f>
        <v/>
      </c>
      <c r="AW37">
        <f>IF(AND(Q37=1,OR(P37="",P37='DADOS_INVOC'!$EL$6,P37='DADOS_INVOC'!$EM$6,P37='DADOS_INVOC'!$EN$6,P37='DADOS_INVOC'!$EO$6,P37='DADOS_INVOC'!$EP$6,P37='DADOS_INVOC'!$QV$6,P37='DADOS_INVOC'!$QW$6,P37='DADOS_INVOC'!$QX$6,P37='DADOS_INVOC'!$QY$6)),O37,"")</f>
        <v/>
      </c>
      <c r="AX37">
        <f>IF(OR(P37="",P37='DADOS_INVOC'!$EL$7,P37='DADOS_INVOC'!$EM$7,P37='DADOS_INVOC'!$EN$7,P37='DADOS_INVOC'!$EO$7,P37='DADOS_INVOC'!$EP$7,P37='DADOS_INVOC'!$QV$7,P37='DADOS_INVOC'!$QW$7,P37='DADOS_INVOC'!$QX$7,P37='DADOS_INVOC'!$QY$7),O37,"")</f>
        <v/>
      </c>
      <c r="AY37">
        <f>IF(AND(Q37=1,OR(P37="",P37='DADOS_INVOC'!$EL$7,P37='DADOS_INVOC'!$EM$7,P37='DADOS_INVOC'!$EN$7,P37='DADOS_INVOC'!$EO$7,P37='DADOS_INVOC'!$EP$7,P37='DADOS_INVOC'!$QV$7,P37='DADOS_INVOC'!$QW$7,P37='DADOS_INVOC'!$QX$7,P37='DADOS_INVOC'!$QY$7)),O37,"")</f>
        <v/>
      </c>
      <c r="AZ37">
        <f>IF(OR(P37="",P37='DADOS_INVOC'!$EL$8,P37='DADOS_INVOC'!$EM$8,P37='DADOS_INVOC'!$EN$8,P37='DADOS_INVOC'!$EO$8,P37='DADOS_INVOC'!$EP$8,P37='DADOS_INVOC'!$QV$8,P37='DADOS_INVOC'!$QW$8,P37='DADOS_INVOC'!$QX$8,P37='DADOS_INVOC'!$QY$8),O37,"")</f>
        <v/>
      </c>
      <c r="BA37">
        <f>IF(AND(Q37=1,OR(P37="",P37='DADOS_INVOC'!$EL$8,P37='DADOS_INVOC'!$EM$8,P37='DADOS_INVOC'!$EN$8,P37='DADOS_INVOC'!$EO$8,P37='DADOS_INVOC'!$EP$8,P37='DADOS_INVOC'!$QV$8,P37='DADOS_INVOC'!$QW$8,P37='DADOS_INVOC'!$QX$8,P37='DADOS_INVOC'!$QY$8)),O37,"")</f>
        <v/>
      </c>
      <c r="BB37">
        <f>IF(OR(P37="",P37='DADOS_INVOC'!$EL$9,P37='DADOS_INVOC'!$EM$9,P37='DADOS_INVOC'!$EN$9,P37='DADOS_INVOC'!$EO$9,P37='DADOS_INVOC'!$EP$9,P37='DADOS_INVOC'!$QV$9,P37='DADOS_INVOC'!$QW$9,P37='DADOS_INVOC'!$QX$9,P37='DADOS_INVOC'!$QY$9),O37,"")</f>
        <v/>
      </c>
      <c r="BC37">
        <f>IF(AND(Q37=1,OR(P37="",P37='DADOS_INVOC'!$EL$9,P37='DADOS_INVOC'!$EM$9,P37='DADOS_INVOC'!$EN$9,P37='DADOS_INVOC'!$EO$9,P37='DADOS_INVOC'!$EP$9,P37='DADOS_INVOC'!$QV$9,P37='DADOS_INVOC'!$QW$9,P37='DADOS_INVOC'!$QX$9,P37='DADOS_INVOC'!$QY$9)),O37,"")</f>
        <v/>
      </c>
      <c r="BD37">
        <f>IF(OR(P37="",P37='DADOS_INVOC'!$EL$10,P37='DADOS_INVOC'!$EM$10,P37='DADOS_INVOC'!$EN$10,P37='DADOS_INVOC'!$EO$10,P37='DADOS_INVOC'!$EP$10,P37='DADOS_INVOC'!$QV$10,P37='DADOS_INVOC'!$QW$10,P37='DADOS_INVOC'!$QX$10,P37='DADOS_INVOC'!$QY$10),O37,"")</f>
        <v/>
      </c>
      <c r="BE37">
        <f>IF(AND(Q37=1,OR(P37="",P37='DADOS_INVOC'!$EL$10,P37='DADOS_INVOC'!$EM$10,P37='DADOS_INVOC'!$EN$10,P37='DADOS_INVOC'!$EO$10,P37='DADOS_INVOC'!$EP$10,P37='DADOS_INVOC'!$QV$10,P37='DADOS_INVOC'!$QW$10,P37='DADOS_INVOC'!$QX$10,P37='DADOS_INVOC'!$QY$10)),O37,"")</f>
        <v/>
      </c>
      <c r="BF37">
        <f>IF(OR(P37="",P37='DADOS_INVOC'!$EL$11,P37='DADOS_INVOC'!$EM$11,P37='DADOS_INVOC'!$EN$11,P37='DADOS_INVOC'!$EO$11,P37='DADOS_INVOC'!$EP$11,P37='DADOS_INVOC'!$QV$11,P37='DADOS_INVOC'!$QW$11,P37='DADOS_INVOC'!$QX$11,P37='DADOS_INVOC'!$QY$11),O37,"")</f>
        <v/>
      </c>
      <c r="BG37">
        <f>IF(AND(Q37=1,OR(P37="",P37='DADOS_INVOC'!$EL$11,P37='DADOS_INVOC'!$EM$11,P37='DADOS_INVOC'!$EN$11,P37='DADOS_INVOC'!$EO$11,P37='DADOS_INVOC'!$EP$11,P37='DADOS_INVOC'!$QV$11,P37='DADOS_INVOC'!$QW$11,P37='DADOS_INVOC'!$QX$11,P37='DADOS_INVOC'!$QY$11)),O37,"")</f>
        <v/>
      </c>
      <c r="BH37">
        <f>IF(OR(P37="",P37='DADOS_INVOC'!$EL$12,P37='DADOS_INVOC'!$EM$12,P37='DADOS_INVOC'!$EN$12,P37='DADOS_INVOC'!$EO$12,P37='DADOS_INVOC'!$EP$12,P37='DADOS_INVOC'!$QV$12,P37='DADOS_INVOC'!$QW$12,P37='DADOS_INVOC'!$QX$12,P37='DADOS_INVOC'!$QY$12),O37,"")</f>
        <v/>
      </c>
      <c r="BI37">
        <f>IF(AND(Q37=1,OR(P37="",P37='DADOS_INVOC'!$EL$12,P37='DADOS_INVOC'!$EM$12,P37='DADOS_INVOC'!$EN$12,P37='DADOS_INVOC'!$EO$12,P37='DADOS_INVOC'!$EP$12,P37='DADOS_INVOC'!$QV$12,P37='DADOS_INVOC'!$QW$12,P37='DADOS_INVOC'!$QX$12,P37='DADOS_INVOC'!$QY$12)),O37,"")</f>
        <v/>
      </c>
      <c r="BJ37">
        <f>IF(OR(P37="",P37='DADOS_INVOC'!$EL$13,P37='DADOS_INVOC'!$EM$13,P37='DADOS_INVOC'!$EN$13,P37='DADOS_INVOC'!$EO$13,P37='DADOS_INVOC'!$EP$13,P37='DADOS_INVOC'!$QV$13,P37='DADOS_INVOC'!$QW$13,P37='DADOS_INVOC'!$QX$13,P37='DADOS_INVOC'!$QY$13),O37,"")</f>
        <v/>
      </c>
      <c r="BK37">
        <f>IF(AND(Q37=1,OR(P37="",P37='DADOS_INVOC'!$EL$13,P37='DADOS_INVOC'!$EM$13,P37='DADOS_INVOC'!$EN$13,P37='DADOS_INVOC'!$EO$13,P37='DADOS_INVOC'!$EP$13,P37='DADOS_INVOC'!$QV$13,P37='DADOS_INVOC'!$QW$13,P37='DADOS_INVOC'!$QX$13,P37='DADOS_INVOC'!$QY$13)),O37,"")</f>
        <v/>
      </c>
      <c r="BP37" t="inlineStr">
        <is>
          <t>Atordoado</t>
        </is>
      </c>
    </row>
    <row r="38">
      <c r="O38">
        <f>IF(ISBLANK(DADOS_AM!$BC$38),"",DADOS_AM!$BC$38)</f>
        <v/>
      </c>
      <c r="P38">
        <f>IF(ISBLANK(DADOS_AM!$BD$38),"",DADOS_AM!$BD$38)</f>
        <v/>
      </c>
      <c r="Q38">
        <f>IF(ISBLANK(DADOS_AM!$BE$38),"",DADOS_AM!$BE$38)</f>
        <v/>
      </c>
      <c r="R38">
        <f>IF(ISBLANK(DADOS_AM!$BF$38),"",DADOS_AM!$BF$38)</f>
        <v/>
      </c>
      <c r="S38">
        <f>IF(ISBLANK(DADOS_AM!$BG$38),"",DADOS_AM!$BG$38)</f>
        <v/>
      </c>
      <c r="T38">
        <f>IF(ISBLANK(DADOS_AM!$BH$38),"",DADOS_AM!$BH$38)</f>
        <v/>
      </c>
      <c r="U38">
        <f>IF(ISBLANK(DADOS_AM!$BI$38),"",DADOS_AM!$BI$38)</f>
        <v/>
      </c>
      <c r="V38">
        <f>IF(ISBLANK(DADOS_AM!$BJ$38),"",DADOS_AM!$BJ$38)</f>
        <v/>
      </c>
      <c r="W38">
        <f>IF(ISBLANK(DADOS_AM!$BK$38),"",DADOS_AM!$BK$38)</f>
        <v/>
      </c>
      <c r="X38" t="inlineStr">
        <is>
          <t>Cerca</t>
        </is>
      </c>
      <c r="Y38" t="n">
        <v>0</v>
      </c>
      <c r="AG38">
        <f>O38</f>
        <v/>
      </c>
      <c r="AH38">
        <f>P38</f>
        <v/>
      </c>
      <c r="AI38">
        <f>Q38</f>
        <v/>
      </c>
      <c r="AJ38">
        <f>T38</f>
        <v/>
      </c>
      <c r="AK38">
        <f>Y38</f>
        <v/>
      </c>
      <c r="AL38">
        <f>W38</f>
        <v/>
      </c>
      <c r="AN38">
        <f>IF(OR(P38="",P38='DADOS_INVOC'!$EL$2,P38='DADOS_INVOC'!$EM$2,P38='DADOS_INVOC'!$EN$2,P38='DADOS_INVOC'!$EO$2,P38='DADOS_INVOC'!$EP$2,P38='DADOS_INVOC'!$QV$2,P38='DADOS_INVOC'!$QW$2,P38='DADOS_INVOC'!$QX$2,P38='DADOS_INVOC'!$QY$2),O38,"")</f>
        <v/>
      </c>
      <c r="AO38">
        <f>IF(AND(Q38=1,OR(P38="",P38='DADOS_INVOC'!$EL$2,P38='DADOS_INVOC'!$EM$2,P38='DADOS_INVOC'!$EN$2,P38='DADOS_INVOC'!$EO$2,P38='DADOS_INVOC'!$EP$2,P38='DADOS_INVOC'!$QV$2,P38='DADOS_INVOC'!$QW$2,P38='DADOS_INVOC'!$QX$2,P38='DADOS_INVOC'!$QY$2)),O38,"")</f>
        <v/>
      </c>
      <c r="AP38">
        <f>IF(OR(P38="",P38='DADOS_INVOC'!$EL$3,P38='DADOS_INVOC'!$EM$3,P38='DADOS_INVOC'!$EN$3,P38='DADOS_INVOC'!$EO$3,P38='DADOS_INVOC'!$EP$3,P38='DADOS_INVOC'!$QV$3,P38='DADOS_INVOC'!$QW$3,P38='DADOS_INVOC'!$QX$3,P38='DADOS_INVOC'!$QY$3),O38,"")</f>
        <v/>
      </c>
      <c r="AQ38">
        <f>IF(AND(Q38=1,OR(P38="",P38='DADOS_INVOC'!$EL$3,P38='DADOS_INVOC'!$EM$3,P38='DADOS_INVOC'!$EN$3,P38='DADOS_INVOC'!$EO$3,P38='DADOS_INVOC'!$EP$3,P38='DADOS_INVOC'!$QV$3,P38='DADOS_INVOC'!$QW$3,P38='DADOS_INVOC'!$QX$3,P38='DADOS_INVOC'!$QY$3)),O38,"")</f>
        <v/>
      </c>
      <c r="AR38">
        <f>IF(OR(P38="",P38='DADOS_INVOC'!$EL$4,P38='DADOS_INVOC'!$EM$4,P38='DADOS_INVOC'!$EN$4,P38='DADOS_INVOC'!$EO$4,P38='DADOS_INVOC'!$EP$4,P38='DADOS_INVOC'!$QV$4,P38='DADOS_INVOC'!$QW$4,P38='DADOS_INVOC'!$QX$4,P38='DADOS_INVOC'!$QY$4),O38,"")</f>
        <v/>
      </c>
      <c r="AS38">
        <f>IF(AND(Q38=1,OR(P38="",P38='DADOS_INVOC'!$EL$4,P38='DADOS_INVOC'!$EM$4,P38='DADOS_INVOC'!$EN$4,P38='DADOS_INVOC'!$EO$4,P38='DADOS_INVOC'!$EP$4,P38='DADOS_INVOC'!$QV$4,P38='DADOS_INVOC'!$QW$4,P38='DADOS_INVOC'!$QX$4,P38='DADOS_INVOC'!$QY$4)),O38,"")</f>
        <v/>
      </c>
      <c r="AT38">
        <f>IF(OR(P38="",P38='DADOS_INVOC'!$EL$5,P38='DADOS_INVOC'!$EM$5,P38='DADOS_INVOC'!$EN$5,P38='DADOS_INVOC'!$EO$5,P38='DADOS_INVOC'!$EP$5,P38='DADOS_INVOC'!$QV$5,P38='DADOS_INVOC'!$QW$5,P38='DADOS_INVOC'!$QX$5,P38='DADOS_INVOC'!$QY$5),O38,"")</f>
        <v/>
      </c>
      <c r="AU38">
        <f>IF(AND(Q38=1,OR(P38="",P38='DADOS_INVOC'!$EL$5,P38='DADOS_INVOC'!$EM$5,P38='DADOS_INVOC'!$EN$5,P38='DADOS_INVOC'!$EO$5,P38='DADOS_INVOC'!$EP$5,P38='DADOS_INVOC'!$QV$5,P38='DADOS_INVOC'!$QW$5,P38='DADOS_INVOC'!$QX$5,P38='DADOS_INVOC'!$QY$5)),O38,"")</f>
        <v/>
      </c>
      <c r="AV38">
        <f>IF(OR(P38="",P38='DADOS_INVOC'!$EL$6,P38='DADOS_INVOC'!$EM$6,P38='DADOS_INVOC'!$EN$6,P38='DADOS_INVOC'!$EO$6,P38='DADOS_INVOC'!$EP$6,P38='DADOS_INVOC'!$QV$6,P38='DADOS_INVOC'!$QW$6,P38='DADOS_INVOC'!$QX$6,P38='DADOS_INVOC'!$QY$6),O38,"")</f>
        <v/>
      </c>
      <c r="AW38">
        <f>IF(AND(Q38=1,OR(P38="",P38='DADOS_INVOC'!$EL$6,P38='DADOS_INVOC'!$EM$6,P38='DADOS_INVOC'!$EN$6,P38='DADOS_INVOC'!$EO$6,P38='DADOS_INVOC'!$EP$6,P38='DADOS_INVOC'!$QV$6,P38='DADOS_INVOC'!$QW$6,P38='DADOS_INVOC'!$QX$6,P38='DADOS_INVOC'!$QY$6)),O38,"")</f>
        <v/>
      </c>
      <c r="AX38">
        <f>IF(OR(P38="",P38='DADOS_INVOC'!$EL$7,P38='DADOS_INVOC'!$EM$7,P38='DADOS_INVOC'!$EN$7,P38='DADOS_INVOC'!$EO$7,P38='DADOS_INVOC'!$EP$7,P38='DADOS_INVOC'!$QV$7,P38='DADOS_INVOC'!$QW$7,P38='DADOS_INVOC'!$QX$7,P38='DADOS_INVOC'!$QY$7),O38,"")</f>
        <v/>
      </c>
      <c r="AY38">
        <f>IF(AND(Q38=1,OR(P38="",P38='DADOS_INVOC'!$EL$7,P38='DADOS_INVOC'!$EM$7,P38='DADOS_INVOC'!$EN$7,P38='DADOS_INVOC'!$EO$7,P38='DADOS_INVOC'!$EP$7,P38='DADOS_INVOC'!$QV$7,P38='DADOS_INVOC'!$QW$7,P38='DADOS_INVOC'!$QX$7,P38='DADOS_INVOC'!$QY$7)),O38,"")</f>
        <v/>
      </c>
      <c r="AZ38">
        <f>IF(OR(P38="",P38='DADOS_INVOC'!$EL$8,P38='DADOS_INVOC'!$EM$8,P38='DADOS_INVOC'!$EN$8,P38='DADOS_INVOC'!$EO$8,P38='DADOS_INVOC'!$EP$8,P38='DADOS_INVOC'!$QV$8,P38='DADOS_INVOC'!$QW$8,P38='DADOS_INVOC'!$QX$8,P38='DADOS_INVOC'!$QY$8),O38,"")</f>
        <v/>
      </c>
      <c r="BA38">
        <f>IF(AND(Q38=1,OR(P38="",P38='DADOS_INVOC'!$EL$8,P38='DADOS_INVOC'!$EM$8,P38='DADOS_INVOC'!$EN$8,P38='DADOS_INVOC'!$EO$8,P38='DADOS_INVOC'!$EP$8,P38='DADOS_INVOC'!$QV$8,P38='DADOS_INVOC'!$QW$8,P38='DADOS_INVOC'!$QX$8,P38='DADOS_INVOC'!$QY$8)),O38,"")</f>
        <v/>
      </c>
      <c r="BB38">
        <f>IF(OR(P38="",P38='DADOS_INVOC'!$EL$9,P38='DADOS_INVOC'!$EM$9,P38='DADOS_INVOC'!$EN$9,P38='DADOS_INVOC'!$EO$9,P38='DADOS_INVOC'!$EP$9,P38='DADOS_INVOC'!$QV$9,P38='DADOS_INVOC'!$QW$9,P38='DADOS_INVOC'!$QX$9,P38='DADOS_INVOC'!$QY$9),O38,"")</f>
        <v/>
      </c>
      <c r="BC38">
        <f>IF(AND(Q38=1,OR(P38="",P38='DADOS_INVOC'!$EL$9,P38='DADOS_INVOC'!$EM$9,P38='DADOS_INVOC'!$EN$9,P38='DADOS_INVOC'!$EO$9,P38='DADOS_INVOC'!$EP$9,P38='DADOS_INVOC'!$QV$9,P38='DADOS_INVOC'!$QW$9,P38='DADOS_INVOC'!$QX$9,P38='DADOS_INVOC'!$QY$9)),O38,"")</f>
        <v/>
      </c>
      <c r="BD38">
        <f>IF(OR(P38="",P38='DADOS_INVOC'!$EL$10,P38='DADOS_INVOC'!$EM$10,P38='DADOS_INVOC'!$EN$10,P38='DADOS_INVOC'!$EO$10,P38='DADOS_INVOC'!$EP$10,P38='DADOS_INVOC'!$QV$10,P38='DADOS_INVOC'!$QW$10,P38='DADOS_INVOC'!$QX$10,P38='DADOS_INVOC'!$QY$10),O38,"")</f>
        <v/>
      </c>
      <c r="BE38">
        <f>IF(AND(Q38=1,OR(P38="",P38='DADOS_INVOC'!$EL$10,P38='DADOS_INVOC'!$EM$10,P38='DADOS_INVOC'!$EN$10,P38='DADOS_INVOC'!$EO$10,P38='DADOS_INVOC'!$EP$10,P38='DADOS_INVOC'!$QV$10,P38='DADOS_INVOC'!$QW$10,P38='DADOS_INVOC'!$QX$10,P38='DADOS_INVOC'!$QY$10)),O38,"")</f>
        <v/>
      </c>
      <c r="BF38">
        <f>IF(OR(P38="",P38='DADOS_INVOC'!$EL$11,P38='DADOS_INVOC'!$EM$11,P38='DADOS_INVOC'!$EN$11,P38='DADOS_INVOC'!$EO$11,P38='DADOS_INVOC'!$EP$11,P38='DADOS_INVOC'!$QV$11,P38='DADOS_INVOC'!$QW$11,P38='DADOS_INVOC'!$QX$11,P38='DADOS_INVOC'!$QY$11),O38,"")</f>
        <v/>
      </c>
      <c r="BG38">
        <f>IF(AND(Q38=1,OR(P38="",P38='DADOS_INVOC'!$EL$11,P38='DADOS_INVOC'!$EM$11,P38='DADOS_INVOC'!$EN$11,P38='DADOS_INVOC'!$EO$11,P38='DADOS_INVOC'!$EP$11,P38='DADOS_INVOC'!$QV$11,P38='DADOS_INVOC'!$QW$11,P38='DADOS_INVOC'!$QX$11,P38='DADOS_INVOC'!$QY$11)),O38,"")</f>
        <v/>
      </c>
      <c r="BH38">
        <f>IF(OR(P38="",P38='DADOS_INVOC'!$EL$12,P38='DADOS_INVOC'!$EM$12,P38='DADOS_INVOC'!$EN$12,P38='DADOS_INVOC'!$EO$12,P38='DADOS_INVOC'!$EP$12,P38='DADOS_INVOC'!$QV$12,P38='DADOS_INVOC'!$QW$12,P38='DADOS_INVOC'!$QX$12,P38='DADOS_INVOC'!$QY$12),O38,"")</f>
        <v/>
      </c>
      <c r="BI38">
        <f>IF(AND(Q38=1,OR(P38="",P38='DADOS_INVOC'!$EL$12,P38='DADOS_INVOC'!$EM$12,P38='DADOS_INVOC'!$EN$12,P38='DADOS_INVOC'!$EO$12,P38='DADOS_INVOC'!$EP$12,P38='DADOS_INVOC'!$QV$12,P38='DADOS_INVOC'!$QW$12,P38='DADOS_INVOC'!$QX$12,P38='DADOS_INVOC'!$QY$12)),O38,"")</f>
        <v/>
      </c>
      <c r="BJ38">
        <f>IF(OR(P38="",P38='DADOS_INVOC'!$EL$13,P38='DADOS_INVOC'!$EM$13,P38='DADOS_INVOC'!$EN$13,P38='DADOS_INVOC'!$EO$13,P38='DADOS_INVOC'!$EP$13,P38='DADOS_INVOC'!$QV$13,P38='DADOS_INVOC'!$QW$13,P38='DADOS_INVOC'!$QX$13,P38='DADOS_INVOC'!$QY$13),O38,"")</f>
        <v/>
      </c>
      <c r="BK38">
        <f>IF(AND(Q38=1,OR(P38="",P38='DADOS_INVOC'!$EL$13,P38='DADOS_INVOC'!$EM$13,P38='DADOS_INVOC'!$EN$13,P38='DADOS_INVOC'!$EO$13,P38='DADOS_INVOC'!$EP$13,P38='DADOS_INVOC'!$QV$13,P38='DADOS_INVOC'!$QW$13,P38='DADOS_INVOC'!$QX$13,P38='DADOS_INVOC'!$QY$13)),O38,"")</f>
        <v/>
      </c>
      <c r="BP38" t="inlineStr">
        <is>
          <t>Terreno</t>
        </is>
      </c>
    </row>
    <row r="39">
      <c r="O39">
        <f>IF(ISBLANK(DADOS_AM!$BC$39),"",DADOS_AM!$BC$39)</f>
        <v/>
      </c>
      <c r="P39">
        <f>IF(ISBLANK(DADOS_AM!$BD$39),"",DADOS_AM!$BD$39)</f>
        <v/>
      </c>
      <c r="Q39">
        <f>IF(ISBLANK(DADOS_AM!$BE$39),"",DADOS_AM!$BE$39)</f>
        <v/>
      </c>
      <c r="R39">
        <f>IF(ISBLANK(DADOS_AM!$BF$39),"",DADOS_AM!$BF$39)</f>
        <v/>
      </c>
      <c r="S39">
        <f>IF(ISBLANK(DADOS_AM!$BG$39),"",DADOS_AM!$BG$39)</f>
        <v/>
      </c>
      <c r="T39">
        <f>IF(ISBLANK(DADOS_AM!$BH$39),"",DADOS_AM!$BH$39)</f>
        <v/>
      </c>
      <c r="U39">
        <f>IF(ISBLANK(DADOS_AM!$BI$39),"",DADOS_AM!$BI$39)</f>
        <v/>
      </c>
      <c r="V39">
        <f>IF(ISBLANK(DADOS_AM!$BJ$39),"",DADOS_AM!$BJ$39)</f>
        <v/>
      </c>
      <c r="W39">
        <f>IF(ISBLANK(DADOS_AM!$BK$39),"",DADOS_AM!$BK$39)</f>
        <v/>
      </c>
      <c r="X39" t="inlineStr">
        <is>
          <t>Desarma o Feitiço</t>
        </is>
      </c>
      <c r="Y39" t="n">
        <v>1</v>
      </c>
      <c r="AG39">
        <f>O39</f>
        <v/>
      </c>
      <c r="AH39">
        <f>P39</f>
        <v/>
      </c>
      <c r="AI39">
        <f>Q39</f>
        <v/>
      </c>
      <c r="AJ39">
        <f>T39</f>
        <v/>
      </c>
      <c r="AK39">
        <f>Y39</f>
        <v/>
      </c>
      <c r="AL39">
        <f>W39</f>
        <v/>
      </c>
      <c r="AN39">
        <f>IF(OR(P39="",P39='DADOS_INVOC'!$EL$2,P39='DADOS_INVOC'!$EM$2,P39='DADOS_INVOC'!$EN$2,P39='DADOS_INVOC'!$EO$2,P39='DADOS_INVOC'!$EP$2,P39='DADOS_INVOC'!$QV$2,P39='DADOS_INVOC'!$QW$2,P39='DADOS_INVOC'!$QX$2,P39='DADOS_INVOC'!$QY$2),O39,"")</f>
        <v/>
      </c>
      <c r="AO39">
        <f>IF(AND(Q39=1,OR(P39="",P39='DADOS_INVOC'!$EL$2,P39='DADOS_INVOC'!$EM$2,P39='DADOS_INVOC'!$EN$2,P39='DADOS_INVOC'!$EO$2,P39='DADOS_INVOC'!$EP$2,P39='DADOS_INVOC'!$QV$2,P39='DADOS_INVOC'!$QW$2,P39='DADOS_INVOC'!$QX$2,P39='DADOS_INVOC'!$QY$2)),O39,"")</f>
        <v/>
      </c>
      <c r="AP39">
        <f>IF(OR(P39="",P39='DADOS_INVOC'!$EL$3,P39='DADOS_INVOC'!$EM$3,P39='DADOS_INVOC'!$EN$3,P39='DADOS_INVOC'!$EO$3,P39='DADOS_INVOC'!$EP$3,P39='DADOS_INVOC'!$QV$3,P39='DADOS_INVOC'!$QW$3,P39='DADOS_INVOC'!$QX$3,P39='DADOS_INVOC'!$QY$3),O39,"")</f>
        <v/>
      </c>
      <c r="AQ39">
        <f>IF(AND(Q39=1,OR(P39="",P39='DADOS_INVOC'!$EL$3,P39='DADOS_INVOC'!$EM$3,P39='DADOS_INVOC'!$EN$3,P39='DADOS_INVOC'!$EO$3,P39='DADOS_INVOC'!$EP$3,P39='DADOS_INVOC'!$QV$3,P39='DADOS_INVOC'!$QW$3,P39='DADOS_INVOC'!$QX$3,P39='DADOS_INVOC'!$QY$3)),O39,"")</f>
        <v/>
      </c>
      <c r="AR39">
        <f>IF(OR(P39="",P39='DADOS_INVOC'!$EL$4,P39='DADOS_INVOC'!$EM$4,P39='DADOS_INVOC'!$EN$4,P39='DADOS_INVOC'!$EO$4,P39='DADOS_INVOC'!$EP$4,P39='DADOS_INVOC'!$QV$4,P39='DADOS_INVOC'!$QW$4,P39='DADOS_INVOC'!$QX$4,P39='DADOS_INVOC'!$QY$4),O39,"")</f>
        <v/>
      </c>
      <c r="AS39">
        <f>IF(AND(Q39=1,OR(P39="",P39='DADOS_INVOC'!$EL$4,P39='DADOS_INVOC'!$EM$4,P39='DADOS_INVOC'!$EN$4,P39='DADOS_INVOC'!$EO$4,P39='DADOS_INVOC'!$EP$4,P39='DADOS_INVOC'!$QV$4,P39='DADOS_INVOC'!$QW$4,P39='DADOS_INVOC'!$QX$4,P39='DADOS_INVOC'!$QY$4)),O39,"")</f>
        <v/>
      </c>
      <c r="AT39">
        <f>IF(OR(P39="",P39='DADOS_INVOC'!$EL$5,P39='DADOS_INVOC'!$EM$5,P39='DADOS_INVOC'!$EN$5,P39='DADOS_INVOC'!$EO$5,P39='DADOS_INVOC'!$EP$5,P39='DADOS_INVOC'!$QV$5,P39='DADOS_INVOC'!$QW$5,P39='DADOS_INVOC'!$QX$5,P39='DADOS_INVOC'!$QY$5),O39,"")</f>
        <v/>
      </c>
      <c r="AU39">
        <f>IF(AND(Q39=1,OR(P39="",P39='DADOS_INVOC'!$EL$5,P39='DADOS_INVOC'!$EM$5,P39='DADOS_INVOC'!$EN$5,P39='DADOS_INVOC'!$EO$5,P39='DADOS_INVOC'!$EP$5,P39='DADOS_INVOC'!$QV$5,P39='DADOS_INVOC'!$QW$5,P39='DADOS_INVOC'!$QX$5,P39='DADOS_INVOC'!$QY$5)),O39,"")</f>
        <v/>
      </c>
      <c r="AV39">
        <f>IF(OR(P39="",P39='DADOS_INVOC'!$EL$6,P39='DADOS_INVOC'!$EM$6,P39='DADOS_INVOC'!$EN$6,P39='DADOS_INVOC'!$EO$6,P39='DADOS_INVOC'!$EP$6,P39='DADOS_INVOC'!$QV$6,P39='DADOS_INVOC'!$QW$6,P39='DADOS_INVOC'!$QX$6,P39='DADOS_INVOC'!$QY$6),O39,"")</f>
        <v/>
      </c>
      <c r="AW39">
        <f>IF(AND(Q39=1,OR(P39="",P39='DADOS_INVOC'!$EL$6,P39='DADOS_INVOC'!$EM$6,P39='DADOS_INVOC'!$EN$6,P39='DADOS_INVOC'!$EO$6,P39='DADOS_INVOC'!$EP$6,P39='DADOS_INVOC'!$QV$6,P39='DADOS_INVOC'!$QW$6,P39='DADOS_INVOC'!$QX$6,P39='DADOS_INVOC'!$QY$6)),O39,"")</f>
        <v/>
      </c>
      <c r="AX39">
        <f>IF(OR(P39="",P39='DADOS_INVOC'!$EL$7,P39='DADOS_INVOC'!$EM$7,P39='DADOS_INVOC'!$EN$7,P39='DADOS_INVOC'!$EO$7,P39='DADOS_INVOC'!$EP$7,P39='DADOS_INVOC'!$QV$7,P39='DADOS_INVOC'!$QW$7,P39='DADOS_INVOC'!$QX$7,P39='DADOS_INVOC'!$QY$7),O39,"")</f>
        <v/>
      </c>
      <c r="AY39">
        <f>IF(AND(Q39=1,OR(P39="",P39='DADOS_INVOC'!$EL$7,P39='DADOS_INVOC'!$EM$7,P39='DADOS_INVOC'!$EN$7,P39='DADOS_INVOC'!$EO$7,P39='DADOS_INVOC'!$EP$7,P39='DADOS_INVOC'!$QV$7,P39='DADOS_INVOC'!$QW$7,P39='DADOS_INVOC'!$QX$7,P39='DADOS_INVOC'!$QY$7)),O39,"")</f>
        <v/>
      </c>
      <c r="AZ39">
        <f>IF(OR(P39="",P39='DADOS_INVOC'!$EL$8,P39='DADOS_INVOC'!$EM$8,P39='DADOS_INVOC'!$EN$8,P39='DADOS_INVOC'!$EO$8,P39='DADOS_INVOC'!$EP$8,P39='DADOS_INVOC'!$QV$8,P39='DADOS_INVOC'!$QW$8,P39='DADOS_INVOC'!$QX$8,P39='DADOS_INVOC'!$QY$8),O39,"")</f>
        <v/>
      </c>
      <c r="BA39">
        <f>IF(AND(Q39=1,OR(P39="",P39='DADOS_INVOC'!$EL$8,P39='DADOS_INVOC'!$EM$8,P39='DADOS_INVOC'!$EN$8,P39='DADOS_INVOC'!$EO$8,P39='DADOS_INVOC'!$EP$8,P39='DADOS_INVOC'!$QV$8,P39='DADOS_INVOC'!$QW$8,P39='DADOS_INVOC'!$QX$8,P39='DADOS_INVOC'!$QY$8)),O39,"")</f>
        <v/>
      </c>
      <c r="BB39">
        <f>IF(OR(P39="",P39='DADOS_INVOC'!$EL$9,P39='DADOS_INVOC'!$EM$9,P39='DADOS_INVOC'!$EN$9,P39='DADOS_INVOC'!$EO$9,P39='DADOS_INVOC'!$EP$9,P39='DADOS_INVOC'!$QV$9,P39='DADOS_INVOC'!$QW$9,P39='DADOS_INVOC'!$QX$9,P39='DADOS_INVOC'!$QY$9),O39,"")</f>
        <v/>
      </c>
      <c r="BC39">
        <f>IF(AND(Q39=1,OR(P39="",P39='DADOS_INVOC'!$EL$9,P39='DADOS_INVOC'!$EM$9,P39='DADOS_INVOC'!$EN$9,P39='DADOS_INVOC'!$EO$9,P39='DADOS_INVOC'!$EP$9,P39='DADOS_INVOC'!$QV$9,P39='DADOS_INVOC'!$QW$9,P39='DADOS_INVOC'!$QX$9,P39='DADOS_INVOC'!$QY$9)),O39,"")</f>
        <v/>
      </c>
      <c r="BD39">
        <f>IF(OR(P39="",P39='DADOS_INVOC'!$EL$10,P39='DADOS_INVOC'!$EM$10,P39='DADOS_INVOC'!$EN$10,P39='DADOS_INVOC'!$EO$10,P39='DADOS_INVOC'!$EP$10,P39='DADOS_INVOC'!$QV$10,P39='DADOS_INVOC'!$QW$10,P39='DADOS_INVOC'!$QX$10,P39='DADOS_INVOC'!$QY$10),O39,"")</f>
        <v/>
      </c>
      <c r="BE39">
        <f>IF(AND(Q39=1,OR(P39="",P39='DADOS_INVOC'!$EL$10,P39='DADOS_INVOC'!$EM$10,P39='DADOS_INVOC'!$EN$10,P39='DADOS_INVOC'!$EO$10,P39='DADOS_INVOC'!$EP$10,P39='DADOS_INVOC'!$QV$10,P39='DADOS_INVOC'!$QW$10,P39='DADOS_INVOC'!$QX$10,P39='DADOS_INVOC'!$QY$10)),O39,"")</f>
        <v/>
      </c>
      <c r="BF39">
        <f>IF(OR(P39="",P39='DADOS_INVOC'!$EL$11,P39='DADOS_INVOC'!$EM$11,P39='DADOS_INVOC'!$EN$11,P39='DADOS_INVOC'!$EO$11,P39='DADOS_INVOC'!$EP$11,P39='DADOS_INVOC'!$QV$11,P39='DADOS_INVOC'!$QW$11,P39='DADOS_INVOC'!$QX$11,P39='DADOS_INVOC'!$QY$11),O39,"")</f>
        <v/>
      </c>
      <c r="BG39">
        <f>IF(AND(Q39=1,OR(P39="",P39='DADOS_INVOC'!$EL$11,P39='DADOS_INVOC'!$EM$11,P39='DADOS_INVOC'!$EN$11,P39='DADOS_INVOC'!$EO$11,P39='DADOS_INVOC'!$EP$11,P39='DADOS_INVOC'!$QV$11,P39='DADOS_INVOC'!$QW$11,P39='DADOS_INVOC'!$QX$11,P39='DADOS_INVOC'!$QY$11)),O39,"")</f>
        <v/>
      </c>
      <c r="BH39">
        <f>IF(OR(P39="",P39='DADOS_INVOC'!$EL$12,P39='DADOS_INVOC'!$EM$12,P39='DADOS_INVOC'!$EN$12,P39='DADOS_INVOC'!$EO$12,P39='DADOS_INVOC'!$EP$12,P39='DADOS_INVOC'!$QV$12,P39='DADOS_INVOC'!$QW$12,P39='DADOS_INVOC'!$QX$12,P39='DADOS_INVOC'!$QY$12),O39,"")</f>
        <v/>
      </c>
      <c r="BI39">
        <f>IF(AND(Q39=1,OR(P39="",P39='DADOS_INVOC'!$EL$12,P39='DADOS_INVOC'!$EM$12,P39='DADOS_INVOC'!$EN$12,P39='DADOS_INVOC'!$EO$12,P39='DADOS_INVOC'!$EP$12,P39='DADOS_INVOC'!$QV$12,P39='DADOS_INVOC'!$QW$12,P39='DADOS_INVOC'!$QX$12,P39='DADOS_INVOC'!$QY$12)),O39,"")</f>
        <v/>
      </c>
      <c r="BJ39">
        <f>IF(OR(P39="",P39='DADOS_INVOC'!$EL$13,P39='DADOS_INVOC'!$EM$13,P39='DADOS_INVOC'!$EN$13,P39='DADOS_INVOC'!$EO$13,P39='DADOS_INVOC'!$EP$13,P39='DADOS_INVOC'!$QV$13,P39='DADOS_INVOC'!$QW$13,P39='DADOS_INVOC'!$QX$13,P39='DADOS_INVOC'!$QY$13),O39,"")</f>
        <v/>
      </c>
      <c r="BK39">
        <f>IF(AND(Q39=1,OR(P39="",P39='DADOS_INVOC'!$EL$13,P39='DADOS_INVOC'!$EM$13,P39='DADOS_INVOC'!$EN$13,P39='DADOS_INVOC'!$EO$13,P39='DADOS_INVOC'!$EP$13,P39='DADOS_INVOC'!$QV$13,P39='DADOS_INVOC'!$QW$13,P39='DADOS_INVOC'!$QX$13,P39='DADOS_INVOC'!$QY$13)),O39,"")</f>
        <v/>
      </c>
      <c r="BP39" t="inlineStr">
        <is>
          <t>Cerca</t>
        </is>
      </c>
    </row>
    <row r="40">
      <c r="O40">
        <f>IF(ISBLANK(DADOS_AM!$BC$40),"",DADOS_AM!$BC$40)</f>
        <v/>
      </c>
      <c r="P40">
        <f>IF(ISBLANK(DADOS_AM!$BD$40),"",DADOS_AM!$BD$40)</f>
        <v/>
      </c>
      <c r="Q40">
        <f>IF(ISBLANK(DADOS_AM!$BE$40),"",DADOS_AM!$BE$40)</f>
        <v/>
      </c>
      <c r="R40">
        <f>IF(ISBLANK(DADOS_AM!$BF$40),"",DADOS_AM!$BF$40)</f>
        <v/>
      </c>
      <c r="S40">
        <f>IF(ISBLANK(DADOS_AM!$BG$40),"",DADOS_AM!$BG$40)</f>
        <v/>
      </c>
      <c r="T40">
        <f>IF(ISBLANK(DADOS_AM!$BH$40),"",DADOS_AM!$BH$40)</f>
        <v/>
      </c>
      <c r="U40">
        <f>IF(ISBLANK(DADOS_AM!$BI$40),"",DADOS_AM!$BI$40)</f>
        <v/>
      </c>
      <c r="V40">
        <f>IF(ISBLANK(DADOS_AM!$BJ$40),"",DADOS_AM!$BJ$40)</f>
        <v/>
      </c>
      <c r="W40">
        <f>IF(ISBLANK(DADOS_AM!$BK$40),"",DADOS_AM!$BK$40)</f>
        <v/>
      </c>
      <c r="X40" t="inlineStr">
        <is>
          <t>Anteparo</t>
        </is>
      </c>
      <c r="Y40" t="n">
        <v>1</v>
      </c>
      <c r="AG40">
        <f>O40</f>
        <v/>
      </c>
      <c r="AH40">
        <f>P40</f>
        <v/>
      </c>
      <c r="AI40">
        <f>Q40</f>
        <v/>
      </c>
      <c r="AJ40">
        <f>T40</f>
        <v/>
      </c>
      <c r="AK40">
        <f>Y40</f>
        <v/>
      </c>
      <c r="AL40">
        <f>W40</f>
        <v/>
      </c>
      <c r="AN40">
        <f>IF(OR(P40="",P40='DADOS_INVOC'!$EL$2,P40='DADOS_INVOC'!$EM$2,P40='DADOS_INVOC'!$EN$2,P40='DADOS_INVOC'!$EO$2,P40='DADOS_INVOC'!$EP$2,P40='DADOS_INVOC'!$QV$2,P40='DADOS_INVOC'!$QW$2,P40='DADOS_INVOC'!$QX$2,P40='DADOS_INVOC'!$QY$2),O40,"")</f>
        <v/>
      </c>
      <c r="AO40">
        <f>IF(AND(Q40=1,OR(P40="",P40='DADOS_INVOC'!$EL$2,P40='DADOS_INVOC'!$EM$2,P40='DADOS_INVOC'!$EN$2,P40='DADOS_INVOC'!$EO$2,P40='DADOS_INVOC'!$EP$2,P40='DADOS_INVOC'!$QV$2,P40='DADOS_INVOC'!$QW$2,P40='DADOS_INVOC'!$QX$2,P40='DADOS_INVOC'!$QY$2)),O40,"")</f>
        <v/>
      </c>
      <c r="AP40">
        <f>IF(OR(P40="",P40='DADOS_INVOC'!$EL$3,P40='DADOS_INVOC'!$EM$3,P40='DADOS_INVOC'!$EN$3,P40='DADOS_INVOC'!$EO$3,P40='DADOS_INVOC'!$EP$3,P40='DADOS_INVOC'!$QV$3,P40='DADOS_INVOC'!$QW$3,P40='DADOS_INVOC'!$QX$3,P40='DADOS_INVOC'!$QY$3),O40,"")</f>
        <v/>
      </c>
      <c r="AQ40">
        <f>IF(AND(Q40=1,OR(P40="",P40='DADOS_INVOC'!$EL$3,P40='DADOS_INVOC'!$EM$3,P40='DADOS_INVOC'!$EN$3,P40='DADOS_INVOC'!$EO$3,P40='DADOS_INVOC'!$EP$3,P40='DADOS_INVOC'!$QV$3,P40='DADOS_INVOC'!$QW$3,P40='DADOS_INVOC'!$QX$3,P40='DADOS_INVOC'!$QY$3)),O40,"")</f>
        <v/>
      </c>
      <c r="AR40">
        <f>IF(OR(P40="",P40='DADOS_INVOC'!$EL$4,P40='DADOS_INVOC'!$EM$4,P40='DADOS_INVOC'!$EN$4,P40='DADOS_INVOC'!$EO$4,P40='DADOS_INVOC'!$EP$4,P40='DADOS_INVOC'!$QV$4,P40='DADOS_INVOC'!$QW$4,P40='DADOS_INVOC'!$QX$4,P40='DADOS_INVOC'!$QY$4),O40,"")</f>
        <v/>
      </c>
      <c r="AS40">
        <f>IF(AND(Q40=1,OR(P40="",P40='DADOS_INVOC'!$EL$4,P40='DADOS_INVOC'!$EM$4,P40='DADOS_INVOC'!$EN$4,P40='DADOS_INVOC'!$EO$4,P40='DADOS_INVOC'!$EP$4,P40='DADOS_INVOC'!$QV$4,P40='DADOS_INVOC'!$QW$4,P40='DADOS_INVOC'!$QX$4,P40='DADOS_INVOC'!$QY$4)),O40,"")</f>
        <v/>
      </c>
      <c r="AT40">
        <f>IF(OR(P40="",P40='DADOS_INVOC'!$EL$5,P40='DADOS_INVOC'!$EM$5,P40='DADOS_INVOC'!$EN$5,P40='DADOS_INVOC'!$EO$5,P40='DADOS_INVOC'!$EP$5,P40='DADOS_INVOC'!$QV$5,P40='DADOS_INVOC'!$QW$5,P40='DADOS_INVOC'!$QX$5,P40='DADOS_INVOC'!$QY$5),O40,"")</f>
        <v/>
      </c>
      <c r="AU40">
        <f>IF(AND(Q40=1,OR(P40="",P40='DADOS_INVOC'!$EL$5,P40='DADOS_INVOC'!$EM$5,P40='DADOS_INVOC'!$EN$5,P40='DADOS_INVOC'!$EO$5,P40='DADOS_INVOC'!$EP$5,P40='DADOS_INVOC'!$QV$5,P40='DADOS_INVOC'!$QW$5,P40='DADOS_INVOC'!$QX$5,P40='DADOS_INVOC'!$QY$5)),O40,"")</f>
        <v/>
      </c>
      <c r="AV40">
        <f>IF(OR(P40="",P40='DADOS_INVOC'!$EL$6,P40='DADOS_INVOC'!$EM$6,P40='DADOS_INVOC'!$EN$6,P40='DADOS_INVOC'!$EO$6,P40='DADOS_INVOC'!$EP$6,P40='DADOS_INVOC'!$QV$6,P40='DADOS_INVOC'!$QW$6,P40='DADOS_INVOC'!$QX$6,P40='DADOS_INVOC'!$QY$6),O40,"")</f>
        <v/>
      </c>
      <c r="AW40">
        <f>IF(AND(Q40=1,OR(P40="",P40='DADOS_INVOC'!$EL$6,P40='DADOS_INVOC'!$EM$6,P40='DADOS_INVOC'!$EN$6,P40='DADOS_INVOC'!$EO$6,P40='DADOS_INVOC'!$EP$6,P40='DADOS_INVOC'!$QV$6,P40='DADOS_INVOC'!$QW$6,P40='DADOS_INVOC'!$QX$6,P40='DADOS_INVOC'!$QY$6)),O40,"")</f>
        <v/>
      </c>
      <c r="AX40">
        <f>IF(OR(P40="",P40='DADOS_INVOC'!$EL$7,P40='DADOS_INVOC'!$EM$7,P40='DADOS_INVOC'!$EN$7,P40='DADOS_INVOC'!$EO$7,P40='DADOS_INVOC'!$EP$7,P40='DADOS_INVOC'!$QV$7,P40='DADOS_INVOC'!$QW$7,P40='DADOS_INVOC'!$QX$7,P40='DADOS_INVOC'!$QY$7),O40,"")</f>
        <v/>
      </c>
      <c r="AY40">
        <f>IF(AND(Q40=1,OR(P40="",P40='DADOS_INVOC'!$EL$7,P40='DADOS_INVOC'!$EM$7,P40='DADOS_INVOC'!$EN$7,P40='DADOS_INVOC'!$EO$7,P40='DADOS_INVOC'!$EP$7,P40='DADOS_INVOC'!$QV$7,P40='DADOS_INVOC'!$QW$7,P40='DADOS_INVOC'!$QX$7,P40='DADOS_INVOC'!$QY$7)),O40,"")</f>
        <v/>
      </c>
      <c r="AZ40">
        <f>IF(OR(P40="",P40='DADOS_INVOC'!$EL$8,P40='DADOS_INVOC'!$EM$8,P40='DADOS_INVOC'!$EN$8,P40='DADOS_INVOC'!$EO$8,P40='DADOS_INVOC'!$EP$8,P40='DADOS_INVOC'!$QV$8,P40='DADOS_INVOC'!$QW$8,P40='DADOS_INVOC'!$QX$8,P40='DADOS_INVOC'!$QY$8),O40,"")</f>
        <v/>
      </c>
      <c r="BA40">
        <f>IF(AND(Q40=1,OR(P40="",P40='DADOS_INVOC'!$EL$8,P40='DADOS_INVOC'!$EM$8,P40='DADOS_INVOC'!$EN$8,P40='DADOS_INVOC'!$EO$8,P40='DADOS_INVOC'!$EP$8,P40='DADOS_INVOC'!$QV$8,P40='DADOS_INVOC'!$QW$8,P40='DADOS_INVOC'!$QX$8,P40='DADOS_INVOC'!$QY$8)),O40,"")</f>
        <v/>
      </c>
      <c r="BB40">
        <f>IF(OR(P40="",P40='DADOS_INVOC'!$EL$9,P40='DADOS_INVOC'!$EM$9,P40='DADOS_INVOC'!$EN$9,P40='DADOS_INVOC'!$EO$9,P40='DADOS_INVOC'!$EP$9,P40='DADOS_INVOC'!$QV$9,P40='DADOS_INVOC'!$QW$9,P40='DADOS_INVOC'!$QX$9,P40='DADOS_INVOC'!$QY$9),O40,"")</f>
        <v/>
      </c>
      <c r="BC40">
        <f>IF(AND(Q40=1,OR(P40="",P40='DADOS_INVOC'!$EL$9,P40='DADOS_INVOC'!$EM$9,P40='DADOS_INVOC'!$EN$9,P40='DADOS_INVOC'!$EO$9,P40='DADOS_INVOC'!$EP$9,P40='DADOS_INVOC'!$QV$9,P40='DADOS_INVOC'!$QW$9,P40='DADOS_INVOC'!$QX$9,P40='DADOS_INVOC'!$QY$9)),O40,"")</f>
        <v/>
      </c>
      <c r="BD40">
        <f>IF(OR(P40="",P40='DADOS_INVOC'!$EL$10,P40='DADOS_INVOC'!$EM$10,P40='DADOS_INVOC'!$EN$10,P40='DADOS_INVOC'!$EO$10,P40='DADOS_INVOC'!$EP$10,P40='DADOS_INVOC'!$QV$10,P40='DADOS_INVOC'!$QW$10,P40='DADOS_INVOC'!$QX$10,P40='DADOS_INVOC'!$QY$10),O40,"")</f>
        <v/>
      </c>
      <c r="BE40">
        <f>IF(AND(Q40=1,OR(P40="",P40='DADOS_INVOC'!$EL$10,P40='DADOS_INVOC'!$EM$10,P40='DADOS_INVOC'!$EN$10,P40='DADOS_INVOC'!$EO$10,P40='DADOS_INVOC'!$EP$10,P40='DADOS_INVOC'!$QV$10,P40='DADOS_INVOC'!$QW$10,P40='DADOS_INVOC'!$QX$10,P40='DADOS_INVOC'!$QY$10)),O40,"")</f>
        <v/>
      </c>
      <c r="BF40">
        <f>IF(OR(P40="",P40='DADOS_INVOC'!$EL$11,P40='DADOS_INVOC'!$EM$11,P40='DADOS_INVOC'!$EN$11,P40='DADOS_INVOC'!$EO$11,P40='DADOS_INVOC'!$EP$11,P40='DADOS_INVOC'!$QV$11,P40='DADOS_INVOC'!$QW$11,P40='DADOS_INVOC'!$QX$11,P40='DADOS_INVOC'!$QY$11),O40,"")</f>
        <v/>
      </c>
      <c r="BG40">
        <f>IF(AND(Q40=1,OR(P40="",P40='DADOS_INVOC'!$EL$11,P40='DADOS_INVOC'!$EM$11,P40='DADOS_INVOC'!$EN$11,P40='DADOS_INVOC'!$EO$11,P40='DADOS_INVOC'!$EP$11,P40='DADOS_INVOC'!$QV$11,P40='DADOS_INVOC'!$QW$11,P40='DADOS_INVOC'!$QX$11,P40='DADOS_INVOC'!$QY$11)),O40,"")</f>
        <v/>
      </c>
      <c r="BH40">
        <f>IF(OR(P40="",P40='DADOS_INVOC'!$EL$12,P40='DADOS_INVOC'!$EM$12,P40='DADOS_INVOC'!$EN$12,P40='DADOS_INVOC'!$EO$12,P40='DADOS_INVOC'!$EP$12,P40='DADOS_INVOC'!$QV$12,P40='DADOS_INVOC'!$QW$12,P40='DADOS_INVOC'!$QX$12,P40='DADOS_INVOC'!$QY$12),O40,"")</f>
        <v/>
      </c>
      <c r="BI40">
        <f>IF(AND(Q40=1,OR(P40="",P40='DADOS_INVOC'!$EL$12,P40='DADOS_INVOC'!$EM$12,P40='DADOS_INVOC'!$EN$12,P40='DADOS_INVOC'!$EO$12,P40='DADOS_INVOC'!$EP$12,P40='DADOS_INVOC'!$QV$12,P40='DADOS_INVOC'!$QW$12,P40='DADOS_INVOC'!$QX$12,P40='DADOS_INVOC'!$QY$12)),O40,"")</f>
        <v/>
      </c>
      <c r="BJ40">
        <f>IF(OR(P40="",P40='DADOS_INVOC'!$EL$13,P40='DADOS_INVOC'!$EM$13,P40='DADOS_INVOC'!$EN$13,P40='DADOS_INVOC'!$EO$13,P40='DADOS_INVOC'!$EP$13,P40='DADOS_INVOC'!$QV$13,P40='DADOS_INVOC'!$QW$13,P40='DADOS_INVOC'!$QX$13,P40='DADOS_INVOC'!$QY$13),O40,"")</f>
        <v/>
      </c>
      <c r="BK40">
        <f>IF(AND(Q40=1,OR(P40="",P40='DADOS_INVOC'!$EL$13,P40='DADOS_INVOC'!$EM$13,P40='DADOS_INVOC'!$EN$13,P40='DADOS_INVOC'!$EO$13,P40='DADOS_INVOC'!$EP$13,P40='DADOS_INVOC'!$QV$13,P40='DADOS_INVOC'!$QW$13,P40='DADOS_INVOC'!$QX$13,P40='DADOS_INVOC'!$QY$13)),O40,"")</f>
        <v/>
      </c>
      <c r="BP40" t="inlineStr">
        <is>
          <t>Desarma o Feitiço</t>
        </is>
      </c>
    </row>
    <row r="41">
      <c r="O41">
        <f>IF(ISBLANK(DADOS_AM!$BC$41),"",DADOS_AM!$BC$41)</f>
        <v/>
      </c>
      <c r="P41">
        <f>IF(ISBLANK(DADOS_AM!$BD$41),"",DADOS_AM!$BD$41)</f>
        <v/>
      </c>
      <c r="Q41">
        <f>IF(ISBLANK(DADOS_AM!$BE$41),"",DADOS_AM!$BE$41)</f>
        <v/>
      </c>
      <c r="R41">
        <f>IF(ISBLANK(DADOS_AM!$BF$41),"",DADOS_AM!$BF$41)</f>
        <v/>
      </c>
      <c r="S41">
        <f>IF(ISBLANK(DADOS_AM!$BG$41),"",DADOS_AM!$BG$41)</f>
        <v/>
      </c>
      <c r="T41">
        <f>IF(ISBLANK(DADOS_AM!$BH$41),"",DADOS_AM!$BH$41)</f>
        <v/>
      </c>
      <c r="U41">
        <f>IF(ISBLANK(DADOS_AM!$BI$41),"",DADOS_AM!$BI$41)</f>
        <v/>
      </c>
      <c r="V41">
        <f>IF(ISBLANK(DADOS_AM!$BJ$41),"",DADOS_AM!$BJ$41)</f>
        <v/>
      </c>
      <c r="W41">
        <f>IF(ISBLANK(DADOS_AM!$BK$41),"",DADOS_AM!$BK$41)</f>
        <v/>
      </c>
      <c r="X41" t="inlineStr">
        <is>
          <t>Prende</t>
        </is>
      </c>
      <c r="Y41" t="n">
        <v>0</v>
      </c>
      <c r="AG41">
        <f>O41</f>
        <v/>
      </c>
      <c r="AH41">
        <f>P41</f>
        <v/>
      </c>
      <c r="AI41">
        <f>Q41</f>
        <v/>
      </c>
      <c r="AJ41">
        <f>T41</f>
        <v/>
      </c>
      <c r="AK41">
        <f>Y41</f>
        <v/>
      </c>
      <c r="AL41">
        <f>W41</f>
        <v/>
      </c>
      <c r="AN41">
        <f>IF(OR(P41="",P41='DADOS_INVOC'!$EL$2,P41='DADOS_INVOC'!$EM$2,P41='DADOS_INVOC'!$EN$2,P41='DADOS_INVOC'!$EO$2,P41='DADOS_INVOC'!$EP$2,P41='DADOS_INVOC'!$QV$2,P41='DADOS_INVOC'!$QW$2,P41='DADOS_INVOC'!$QX$2,P41='DADOS_INVOC'!$QY$2),O41,"")</f>
        <v/>
      </c>
      <c r="AO41">
        <f>IF(AND(Q41=1,OR(P41="",P41='DADOS_INVOC'!$EL$2,P41='DADOS_INVOC'!$EM$2,P41='DADOS_INVOC'!$EN$2,P41='DADOS_INVOC'!$EO$2,P41='DADOS_INVOC'!$EP$2,P41='DADOS_INVOC'!$QV$2,P41='DADOS_INVOC'!$QW$2,P41='DADOS_INVOC'!$QX$2,P41='DADOS_INVOC'!$QY$2)),O41,"")</f>
        <v/>
      </c>
      <c r="AP41">
        <f>IF(OR(P41="",P41='DADOS_INVOC'!$EL$3,P41='DADOS_INVOC'!$EM$3,P41='DADOS_INVOC'!$EN$3,P41='DADOS_INVOC'!$EO$3,P41='DADOS_INVOC'!$EP$3,P41='DADOS_INVOC'!$QV$3,P41='DADOS_INVOC'!$QW$3,P41='DADOS_INVOC'!$QX$3,P41='DADOS_INVOC'!$QY$3),O41,"")</f>
        <v/>
      </c>
      <c r="AQ41">
        <f>IF(AND(Q41=1,OR(P41="",P41='DADOS_INVOC'!$EL$3,P41='DADOS_INVOC'!$EM$3,P41='DADOS_INVOC'!$EN$3,P41='DADOS_INVOC'!$EO$3,P41='DADOS_INVOC'!$EP$3,P41='DADOS_INVOC'!$QV$3,P41='DADOS_INVOC'!$QW$3,P41='DADOS_INVOC'!$QX$3,P41='DADOS_INVOC'!$QY$3)),O41,"")</f>
        <v/>
      </c>
      <c r="AR41">
        <f>IF(OR(P41="",P41='DADOS_INVOC'!$EL$4,P41='DADOS_INVOC'!$EM$4,P41='DADOS_INVOC'!$EN$4,P41='DADOS_INVOC'!$EO$4,P41='DADOS_INVOC'!$EP$4,P41='DADOS_INVOC'!$QV$4,P41='DADOS_INVOC'!$QW$4,P41='DADOS_INVOC'!$QX$4,P41='DADOS_INVOC'!$QY$4),O41,"")</f>
        <v/>
      </c>
      <c r="AS41">
        <f>IF(AND(Q41=1,OR(P41="",P41='DADOS_INVOC'!$EL$4,P41='DADOS_INVOC'!$EM$4,P41='DADOS_INVOC'!$EN$4,P41='DADOS_INVOC'!$EO$4,P41='DADOS_INVOC'!$EP$4,P41='DADOS_INVOC'!$QV$4,P41='DADOS_INVOC'!$QW$4,P41='DADOS_INVOC'!$QX$4,P41='DADOS_INVOC'!$QY$4)),O41,"")</f>
        <v/>
      </c>
      <c r="AT41">
        <f>IF(OR(P41="",P41='DADOS_INVOC'!$EL$5,P41='DADOS_INVOC'!$EM$5,P41='DADOS_INVOC'!$EN$5,P41='DADOS_INVOC'!$EO$5,P41='DADOS_INVOC'!$EP$5,P41='DADOS_INVOC'!$QV$5,P41='DADOS_INVOC'!$QW$5,P41='DADOS_INVOC'!$QX$5,P41='DADOS_INVOC'!$QY$5),O41,"")</f>
        <v/>
      </c>
      <c r="AU41">
        <f>IF(AND(Q41=1,OR(P41="",P41='DADOS_INVOC'!$EL$5,P41='DADOS_INVOC'!$EM$5,P41='DADOS_INVOC'!$EN$5,P41='DADOS_INVOC'!$EO$5,P41='DADOS_INVOC'!$EP$5,P41='DADOS_INVOC'!$QV$5,P41='DADOS_INVOC'!$QW$5,P41='DADOS_INVOC'!$QX$5,P41='DADOS_INVOC'!$QY$5)),O41,"")</f>
        <v/>
      </c>
      <c r="AV41">
        <f>IF(OR(P41="",P41='DADOS_INVOC'!$EL$6,P41='DADOS_INVOC'!$EM$6,P41='DADOS_INVOC'!$EN$6,P41='DADOS_INVOC'!$EO$6,P41='DADOS_INVOC'!$EP$6,P41='DADOS_INVOC'!$QV$6,P41='DADOS_INVOC'!$QW$6,P41='DADOS_INVOC'!$QX$6,P41='DADOS_INVOC'!$QY$6),O41,"")</f>
        <v/>
      </c>
      <c r="AW41">
        <f>IF(AND(Q41=1,OR(P41="",P41='DADOS_INVOC'!$EL$6,P41='DADOS_INVOC'!$EM$6,P41='DADOS_INVOC'!$EN$6,P41='DADOS_INVOC'!$EO$6,P41='DADOS_INVOC'!$EP$6,P41='DADOS_INVOC'!$QV$6,P41='DADOS_INVOC'!$QW$6,P41='DADOS_INVOC'!$QX$6,P41='DADOS_INVOC'!$QY$6)),O41,"")</f>
        <v/>
      </c>
      <c r="AX41">
        <f>IF(OR(P41="",P41='DADOS_INVOC'!$EL$7,P41='DADOS_INVOC'!$EM$7,P41='DADOS_INVOC'!$EN$7,P41='DADOS_INVOC'!$EO$7,P41='DADOS_INVOC'!$EP$7,P41='DADOS_INVOC'!$QV$7,P41='DADOS_INVOC'!$QW$7,P41='DADOS_INVOC'!$QX$7,P41='DADOS_INVOC'!$QY$7),O41,"")</f>
        <v/>
      </c>
      <c r="AY41">
        <f>IF(AND(Q41=1,OR(P41="",P41='DADOS_INVOC'!$EL$7,P41='DADOS_INVOC'!$EM$7,P41='DADOS_INVOC'!$EN$7,P41='DADOS_INVOC'!$EO$7,P41='DADOS_INVOC'!$EP$7,P41='DADOS_INVOC'!$QV$7,P41='DADOS_INVOC'!$QW$7,P41='DADOS_INVOC'!$QX$7,P41='DADOS_INVOC'!$QY$7)),O41,"")</f>
        <v/>
      </c>
      <c r="AZ41">
        <f>IF(OR(P41="",P41='DADOS_INVOC'!$EL$8,P41='DADOS_INVOC'!$EM$8,P41='DADOS_INVOC'!$EN$8,P41='DADOS_INVOC'!$EO$8,P41='DADOS_INVOC'!$EP$8,P41='DADOS_INVOC'!$QV$8,P41='DADOS_INVOC'!$QW$8,P41='DADOS_INVOC'!$QX$8,P41='DADOS_INVOC'!$QY$8),O41,"")</f>
        <v/>
      </c>
      <c r="BA41">
        <f>IF(AND(Q41=1,OR(P41="",P41='DADOS_INVOC'!$EL$8,P41='DADOS_INVOC'!$EM$8,P41='DADOS_INVOC'!$EN$8,P41='DADOS_INVOC'!$EO$8,P41='DADOS_INVOC'!$EP$8,P41='DADOS_INVOC'!$QV$8,P41='DADOS_INVOC'!$QW$8,P41='DADOS_INVOC'!$QX$8,P41='DADOS_INVOC'!$QY$8)),O41,"")</f>
        <v/>
      </c>
      <c r="BB41">
        <f>IF(OR(P41="",P41='DADOS_INVOC'!$EL$9,P41='DADOS_INVOC'!$EM$9,P41='DADOS_INVOC'!$EN$9,P41='DADOS_INVOC'!$EO$9,P41='DADOS_INVOC'!$EP$9,P41='DADOS_INVOC'!$QV$9,P41='DADOS_INVOC'!$QW$9,P41='DADOS_INVOC'!$QX$9,P41='DADOS_INVOC'!$QY$9),O41,"")</f>
        <v/>
      </c>
      <c r="BC41">
        <f>IF(AND(Q41=1,OR(P41="",P41='DADOS_INVOC'!$EL$9,P41='DADOS_INVOC'!$EM$9,P41='DADOS_INVOC'!$EN$9,P41='DADOS_INVOC'!$EO$9,P41='DADOS_INVOC'!$EP$9,P41='DADOS_INVOC'!$QV$9,P41='DADOS_INVOC'!$QW$9,P41='DADOS_INVOC'!$QX$9,P41='DADOS_INVOC'!$QY$9)),O41,"")</f>
        <v/>
      </c>
      <c r="BD41">
        <f>IF(OR(P41="",P41='DADOS_INVOC'!$EL$10,P41='DADOS_INVOC'!$EM$10,P41='DADOS_INVOC'!$EN$10,P41='DADOS_INVOC'!$EO$10,P41='DADOS_INVOC'!$EP$10,P41='DADOS_INVOC'!$QV$10,P41='DADOS_INVOC'!$QW$10,P41='DADOS_INVOC'!$QX$10,P41='DADOS_INVOC'!$QY$10),O41,"")</f>
        <v/>
      </c>
      <c r="BE41">
        <f>IF(AND(Q41=1,OR(P41="",P41='DADOS_INVOC'!$EL$10,P41='DADOS_INVOC'!$EM$10,P41='DADOS_INVOC'!$EN$10,P41='DADOS_INVOC'!$EO$10,P41='DADOS_INVOC'!$EP$10,P41='DADOS_INVOC'!$QV$10,P41='DADOS_INVOC'!$QW$10,P41='DADOS_INVOC'!$QX$10,P41='DADOS_INVOC'!$QY$10)),O41,"")</f>
        <v/>
      </c>
      <c r="BF41">
        <f>IF(OR(P41="",P41='DADOS_INVOC'!$EL$11,P41='DADOS_INVOC'!$EM$11,P41='DADOS_INVOC'!$EN$11,P41='DADOS_INVOC'!$EO$11,P41='DADOS_INVOC'!$EP$11,P41='DADOS_INVOC'!$QV$11,P41='DADOS_INVOC'!$QW$11,P41='DADOS_INVOC'!$QX$11,P41='DADOS_INVOC'!$QY$11),O41,"")</f>
        <v/>
      </c>
      <c r="BG41">
        <f>IF(AND(Q41=1,OR(P41="",P41='DADOS_INVOC'!$EL$11,P41='DADOS_INVOC'!$EM$11,P41='DADOS_INVOC'!$EN$11,P41='DADOS_INVOC'!$EO$11,P41='DADOS_INVOC'!$EP$11,P41='DADOS_INVOC'!$QV$11,P41='DADOS_INVOC'!$QW$11,P41='DADOS_INVOC'!$QX$11,P41='DADOS_INVOC'!$QY$11)),O41,"")</f>
        <v/>
      </c>
      <c r="BH41">
        <f>IF(OR(P41="",P41='DADOS_INVOC'!$EL$12,P41='DADOS_INVOC'!$EM$12,P41='DADOS_INVOC'!$EN$12,P41='DADOS_INVOC'!$EO$12,P41='DADOS_INVOC'!$EP$12,P41='DADOS_INVOC'!$QV$12,P41='DADOS_INVOC'!$QW$12,P41='DADOS_INVOC'!$QX$12,P41='DADOS_INVOC'!$QY$12),O41,"")</f>
        <v/>
      </c>
      <c r="BI41">
        <f>IF(AND(Q41=1,OR(P41="",P41='DADOS_INVOC'!$EL$12,P41='DADOS_INVOC'!$EM$12,P41='DADOS_INVOC'!$EN$12,P41='DADOS_INVOC'!$EO$12,P41='DADOS_INVOC'!$EP$12,P41='DADOS_INVOC'!$QV$12,P41='DADOS_INVOC'!$QW$12,P41='DADOS_INVOC'!$QX$12,P41='DADOS_INVOC'!$QY$12)),O41,"")</f>
        <v/>
      </c>
      <c r="BJ41">
        <f>IF(OR(P41="",P41='DADOS_INVOC'!$EL$13,P41='DADOS_INVOC'!$EM$13,P41='DADOS_INVOC'!$EN$13,P41='DADOS_INVOC'!$EO$13,P41='DADOS_INVOC'!$EP$13,P41='DADOS_INVOC'!$QV$13,P41='DADOS_INVOC'!$QW$13,P41='DADOS_INVOC'!$QX$13,P41='DADOS_INVOC'!$QY$13),O41,"")</f>
        <v/>
      </c>
      <c r="BK41">
        <f>IF(AND(Q41=1,OR(P41="",P41='DADOS_INVOC'!$EL$13,P41='DADOS_INVOC'!$EM$13,P41='DADOS_INVOC'!$EN$13,P41='DADOS_INVOC'!$EO$13,P41='DADOS_INVOC'!$EP$13,P41='DADOS_INVOC'!$QV$13,P41='DADOS_INVOC'!$QW$13,P41='DADOS_INVOC'!$QX$13,P41='DADOS_INVOC'!$QY$13)),O41,"")</f>
        <v/>
      </c>
      <c r="BP41" t="inlineStr">
        <is>
          <t>Anteparo</t>
        </is>
      </c>
    </row>
    <row r="42">
      <c r="O42">
        <f>IF(ISBLANK(DADOS_AM!$BC$42),"",DADOS_AM!$BC$42)</f>
        <v/>
      </c>
      <c r="P42">
        <f>IF(ISBLANK(DADOS_AM!$BD$42),"",DADOS_AM!$BD$42)</f>
        <v/>
      </c>
      <c r="Q42">
        <f>IF(ISBLANK(DADOS_AM!$BE$42),"",DADOS_AM!$BE$42)</f>
        <v/>
      </c>
      <c r="R42">
        <f>IF(ISBLANK(DADOS_AM!$BF$42),"",DADOS_AM!$BF$42)</f>
        <v/>
      </c>
      <c r="S42">
        <f>IF(ISBLANK(DADOS_AM!$BG$42),"",DADOS_AM!$BG$42)</f>
        <v/>
      </c>
      <c r="T42">
        <f>IF(ISBLANK(DADOS_AM!$BH$42),"",DADOS_AM!$BH$42)</f>
        <v/>
      </c>
      <c r="U42">
        <f>IF(ISBLANK(DADOS_AM!$BI$42),"",DADOS_AM!$BI$42)</f>
        <v/>
      </c>
      <c r="V42">
        <f>IF(ISBLANK(DADOS_AM!$BJ$42),"",DADOS_AM!$BJ$42)</f>
        <v/>
      </c>
      <c r="W42">
        <f>IF(ISBLANK(DADOS_AM!$BK$42),"",DADOS_AM!$BK$42)</f>
        <v/>
      </c>
      <c r="X42" t="inlineStr">
        <is>
          <t>Puxa</t>
        </is>
      </c>
      <c r="Y42" t="n">
        <v>0</v>
      </c>
      <c r="AG42">
        <f>O42</f>
        <v/>
      </c>
      <c r="AH42">
        <f>P42</f>
        <v/>
      </c>
      <c r="AI42">
        <f>Q42</f>
        <v/>
      </c>
      <c r="AJ42">
        <f>T42</f>
        <v/>
      </c>
      <c r="AK42">
        <f>Y42</f>
        <v/>
      </c>
      <c r="AL42">
        <f>W42</f>
        <v/>
      </c>
      <c r="AN42">
        <f>IF(OR(P42="",P42='DADOS_INVOC'!$EL$2,P42='DADOS_INVOC'!$EM$2,P42='DADOS_INVOC'!$EN$2,P42='DADOS_INVOC'!$EO$2,P42='DADOS_INVOC'!$EP$2,P42='DADOS_INVOC'!$QV$2,P42='DADOS_INVOC'!$QW$2,P42='DADOS_INVOC'!$QX$2,P42='DADOS_INVOC'!$QY$2),O42,"")</f>
        <v/>
      </c>
      <c r="AO42">
        <f>IF(AND(Q42=1,OR(P42="",P42='DADOS_INVOC'!$EL$2,P42='DADOS_INVOC'!$EM$2,P42='DADOS_INVOC'!$EN$2,P42='DADOS_INVOC'!$EO$2,P42='DADOS_INVOC'!$EP$2,P42='DADOS_INVOC'!$QV$2,P42='DADOS_INVOC'!$QW$2,P42='DADOS_INVOC'!$QX$2,P42='DADOS_INVOC'!$QY$2)),O42,"")</f>
        <v/>
      </c>
      <c r="AP42">
        <f>IF(OR(P42="",P42='DADOS_INVOC'!$EL$3,P42='DADOS_INVOC'!$EM$3,P42='DADOS_INVOC'!$EN$3,P42='DADOS_INVOC'!$EO$3,P42='DADOS_INVOC'!$EP$3,P42='DADOS_INVOC'!$QV$3,P42='DADOS_INVOC'!$QW$3,P42='DADOS_INVOC'!$QX$3,P42='DADOS_INVOC'!$QY$3),O42,"")</f>
        <v/>
      </c>
      <c r="AQ42">
        <f>IF(AND(Q42=1,OR(P42="",P42='DADOS_INVOC'!$EL$3,P42='DADOS_INVOC'!$EM$3,P42='DADOS_INVOC'!$EN$3,P42='DADOS_INVOC'!$EO$3,P42='DADOS_INVOC'!$EP$3,P42='DADOS_INVOC'!$QV$3,P42='DADOS_INVOC'!$QW$3,P42='DADOS_INVOC'!$QX$3,P42='DADOS_INVOC'!$QY$3)),O42,"")</f>
        <v/>
      </c>
      <c r="AR42">
        <f>IF(OR(P42="",P42='DADOS_INVOC'!$EL$4,P42='DADOS_INVOC'!$EM$4,P42='DADOS_INVOC'!$EN$4,P42='DADOS_INVOC'!$EO$4,P42='DADOS_INVOC'!$EP$4,P42='DADOS_INVOC'!$QV$4,P42='DADOS_INVOC'!$QW$4,P42='DADOS_INVOC'!$QX$4,P42='DADOS_INVOC'!$QY$4),O42,"")</f>
        <v/>
      </c>
      <c r="AS42">
        <f>IF(AND(Q42=1,OR(P42="",P42='DADOS_INVOC'!$EL$4,P42='DADOS_INVOC'!$EM$4,P42='DADOS_INVOC'!$EN$4,P42='DADOS_INVOC'!$EO$4,P42='DADOS_INVOC'!$EP$4,P42='DADOS_INVOC'!$QV$4,P42='DADOS_INVOC'!$QW$4,P42='DADOS_INVOC'!$QX$4,P42='DADOS_INVOC'!$QY$4)),O42,"")</f>
        <v/>
      </c>
      <c r="AT42">
        <f>IF(OR(P42="",P42='DADOS_INVOC'!$EL$5,P42='DADOS_INVOC'!$EM$5,P42='DADOS_INVOC'!$EN$5,P42='DADOS_INVOC'!$EO$5,P42='DADOS_INVOC'!$EP$5,P42='DADOS_INVOC'!$QV$5,P42='DADOS_INVOC'!$QW$5,P42='DADOS_INVOC'!$QX$5,P42='DADOS_INVOC'!$QY$5),O42,"")</f>
        <v/>
      </c>
      <c r="AU42">
        <f>IF(AND(Q42=1,OR(P42="",P42='DADOS_INVOC'!$EL$5,P42='DADOS_INVOC'!$EM$5,P42='DADOS_INVOC'!$EN$5,P42='DADOS_INVOC'!$EO$5,P42='DADOS_INVOC'!$EP$5,P42='DADOS_INVOC'!$QV$5,P42='DADOS_INVOC'!$QW$5,P42='DADOS_INVOC'!$QX$5,P42='DADOS_INVOC'!$QY$5)),O42,"")</f>
        <v/>
      </c>
      <c r="AV42">
        <f>IF(OR(P42="",P42='DADOS_INVOC'!$EL$6,P42='DADOS_INVOC'!$EM$6,P42='DADOS_INVOC'!$EN$6,P42='DADOS_INVOC'!$EO$6,P42='DADOS_INVOC'!$EP$6,P42='DADOS_INVOC'!$QV$6,P42='DADOS_INVOC'!$QW$6,P42='DADOS_INVOC'!$QX$6,P42='DADOS_INVOC'!$QY$6),O42,"")</f>
        <v/>
      </c>
      <c r="AW42">
        <f>IF(AND(Q42=1,OR(P42="",P42='DADOS_INVOC'!$EL$6,P42='DADOS_INVOC'!$EM$6,P42='DADOS_INVOC'!$EN$6,P42='DADOS_INVOC'!$EO$6,P42='DADOS_INVOC'!$EP$6,P42='DADOS_INVOC'!$QV$6,P42='DADOS_INVOC'!$QW$6,P42='DADOS_INVOC'!$QX$6,P42='DADOS_INVOC'!$QY$6)),O42,"")</f>
        <v/>
      </c>
      <c r="AX42">
        <f>IF(OR(P42="",P42='DADOS_INVOC'!$EL$7,P42='DADOS_INVOC'!$EM$7,P42='DADOS_INVOC'!$EN$7,P42='DADOS_INVOC'!$EO$7,P42='DADOS_INVOC'!$EP$7,P42='DADOS_INVOC'!$QV$7,P42='DADOS_INVOC'!$QW$7,P42='DADOS_INVOC'!$QX$7,P42='DADOS_INVOC'!$QY$7),O42,"")</f>
        <v/>
      </c>
      <c r="AY42">
        <f>IF(AND(Q42=1,OR(P42="",P42='DADOS_INVOC'!$EL$7,P42='DADOS_INVOC'!$EM$7,P42='DADOS_INVOC'!$EN$7,P42='DADOS_INVOC'!$EO$7,P42='DADOS_INVOC'!$EP$7,P42='DADOS_INVOC'!$QV$7,P42='DADOS_INVOC'!$QW$7,P42='DADOS_INVOC'!$QX$7,P42='DADOS_INVOC'!$QY$7)),O42,"")</f>
        <v/>
      </c>
      <c r="AZ42">
        <f>IF(OR(P42="",P42='DADOS_INVOC'!$EL$8,P42='DADOS_INVOC'!$EM$8,P42='DADOS_INVOC'!$EN$8,P42='DADOS_INVOC'!$EO$8,P42='DADOS_INVOC'!$EP$8,P42='DADOS_INVOC'!$QV$8,P42='DADOS_INVOC'!$QW$8,P42='DADOS_INVOC'!$QX$8,P42='DADOS_INVOC'!$QY$8),O42,"")</f>
        <v/>
      </c>
      <c r="BA42">
        <f>IF(AND(Q42=1,OR(P42="",P42='DADOS_INVOC'!$EL$8,P42='DADOS_INVOC'!$EM$8,P42='DADOS_INVOC'!$EN$8,P42='DADOS_INVOC'!$EO$8,P42='DADOS_INVOC'!$EP$8,P42='DADOS_INVOC'!$QV$8,P42='DADOS_INVOC'!$QW$8,P42='DADOS_INVOC'!$QX$8,P42='DADOS_INVOC'!$QY$8)),O42,"")</f>
        <v/>
      </c>
      <c r="BB42">
        <f>IF(OR(P42="",P42='DADOS_INVOC'!$EL$9,P42='DADOS_INVOC'!$EM$9,P42='DADOS_INVOC'!$EN$9,P42='DADOS_INVOC'!$EO$9,P42='DADOS_INVOC'!$EP$9,P42='DADOS_INVOC'!$QV$9,P42='DADOS_INVOC'!$QW$9,P42='DADOS_INVOC'!$QX$9,P42='DADOS_INVOC'!$QY$9),O42,"")</f>
        <v/>
      </c>
      <c r="BC42">
        <f>IF(AND(Q42=1,OR(P42="",P42='DADOS_INVOC'!$EL$9,P42='DADOS_INVOC'!$EM$9,P42='DADOS_INVOC'!$EN$9,P42='DADOS_INVOC'!$EO$9,P42='DADOS_INVOC'!$EP$9,P42='DADOS_INVOC'!$QV$9,P42='DADOS_INVOC'!$QW$9,P42='DADOS_INVOC'!$QX$9,P42='DADOS_INVOC'!$QY$9)),O42,"")</f>
        <v/>
      </c>
      <c r="BD42">
        <f>IF(OR(P42="",P42='DADOS_INVOC'!$EL$10,P42='DADOS_INVOC'!$EM$10,P42='DADOS_INVOC'!$EN$10,P42='DADOS_INVOC'!$EO$10,P42='DADOS_INVOC'!$EP$10,P42='DADOS_INVOC'!$QV$10,P42='DADOS_INVOC'!$QW$10,P42='DADOS_INVOC'!$QX$10,P42='DADOS_INVOC'!$QY$10),O42,"")</f>
        <v/>
      </c>
      <c r="BE42">
        <f>IF(AND(Q42=1,OR(P42="",P42='DADOS_INVOC'!$EL$10,P42='DADOS_INVOC'!$EM$10,P42='DADOS_INVOC'!$EN$10,P42='DADOS_INVOC'!$EO$10,P42='DADOS_INVOC'!$EP$10,P42='DADOS_INVOC'!$QV$10,P42='DADOS_INVOC'!$QW$10,P42='DADOS_INVOC'!$QX$10,P42='DADOS_INVOC'!$QY$10)),O42,"")</f>
        <v/>
      </c>
      <c r="BF42">
        <f>IF(OR(P42="",P42='DADOS_INVOC'!$EL$11,P42='DADOS_INVOC'!$EM$11,P42='DADOS_INVOC'!$EN$11,P42='DADOS_INVOC'!$EO$11,P42='DADOS_INVOC'!$EP$11,P42='DADOS_INVOC'!$QV$11,P42='DADOS_INVOC'!$QW$11,P42='DADOS_INVOC'!$QX$11,P42='DADOS_INVOC'!$QY$11),O42,"")</f>
        <v/>
      </c>
      <c r="BG42">
        <f>IF(AND(Q42=1,OR(P42="",P42='DADOS_INVOC'!$EL$11,P42='DADOS_INVOC'!$EM$11,P42='DADOS_INVOC'!$EN$11,P42='DADOS_INVOC'!$EO$11,P42='DADOS_INVOC'!$EP$11,P42='DADOS_INVOC'!$QV$11,P42='DADOS_INVOC'!$QW$11,P42='DADOS_INVOC'!$QX$11,P42='DADOS_INVOC'!$QY$11)),O42,"")</f>
        <v/>
      </c>
      <c r="BH42">
        <f>IF(OR(P42="",P42='DADOS_INVOC'!$EL$12,P42='DADOS_INVOC'!$EM$12,P42='DADOS_INVOC'!$EN$12,P42='DADOS_INVOC'!$EO$12,P42='DADOS_INVOC'!$EP$12,P42='DADOS_INVOC'!$QV$12,P42='DADOS_INVOC'!$QW$12,P42='DADOS_INVOC'!$QX$12,P42='DADOS_INVOC'!$QY$12),O42,"")</f>
        <v/>
      </c>
      <c r="BI42">
        <f>IF(AND(Q42=1,OR(P42="",P42='DADOS_INVOC'!$EL$12,P42='DADOS_INVOC'!$EM$12,P42='DADOS_INVOC'!$EN$12,P42='DADOS_INVOC'!$EO$12,P42='DADOS_INVOC'!$EP$12,P42='DADOS_INVOC'!$QV$12,P42='DADOS_INVOC'!$QW$12,P42='DADOS_INVOC'!$QX$12,P42='DADOS_INVOC'!$QY$12)),O42,"")</f>
        <v/>
      </c>
      <c r="BJ42">
        <f>IF(OR(P42="",P42='DADOS_INVOC'!$EL$13,P42='DADOS_INVOC'!$EM$13,P42='DADOS_INVOC'!$EN$13,P42='DADOS_INVOC'!$EO$13,P42='DADOS_INVOC'!$EP$13,P42='DADOS_INVOC'!$QV$13,P42='DADOS_INVOC'!$QW$13,P42='DADOS_INVOC'!$QX$13,P42='DADOS_INVOC'!$QY$13),O42,"")</f>
        <v/>
      </c>
      <c r="BK42">
        <f>IF(AND(Q42=1,OR(P42="",P42='DADOS_INVOC'!$EL$13,P42='DADOS_INVOC'!$EM$13,P42='DADOS_INVOC'!$EN$13,P42='DADOS_INVOC'!$EO$13,P42='DADOS_INVOC'!$EP$13,P42='DADOS_INVOC'!$QV$13,P42='DADOS_INVOC'!$QW$13,P42='DADOS_INVOC'!$QX$13,P42='DADOS_INVOC'!$QY$13)),O42,"")</f>
        <v/>
      </c>
      <c r="BP42" t="inlineStr">
        <is>
          <t>Prende</t>
        </is>
      </c>
    </row>
    <row r="43">
      <c r="O43">
        <f>IF(ISBLANK(DADOS_AM!$BC$43),"",DADOS_AM!$BC$43)</f>
        <v/>
      </c>
      <c r="P43">
        <f>IF(ISBLANK(DADOS_AM!$BD$43),"",DADOS_AM!$BD$43)</f>
        <v/>
      </c>
      <c r="Q43">
        <f>IF(ISBLANK(DADOS_AM!$BE$43),"",DADOS_AM!$BE$43)</f>
        <v/>
      </c>
      <c r="R43">
        <f>IF(ISBLANK(DADOS_AM!$BF$43),"",DADOS_AM!$BF$43)</f>
        <v/>
      </c>
      <c r="S43">
        <f>IF(ISBLANK(DADOS_AM!$BG$43),"",DADOS_AM!$BG$43)</f>
        <v/>
      </c>
      <c r="T43">
        <f>IF(ISBLANK(DADOS_AM!$BH$43),"",DADOS_AM!$BH$43)</f>
        <v/>
      </c>
      <c r="U43">
        <f>IF(ISBLANK(DADOS_AM!$BI$43),"",DADOS_AM!$BI$43)</f>
        <v/>
      </c>
      <c r="V43">
        <f>IF(ISBLANK(DADOS_AM!$BJ$43),"",DADOS_AM!$BJ$43)</f>
        <v/>
      </c>
      <c r="W43">
        <f>IF(ISBLANK(DADOS_AM!$BK$43),"",DADOS_AM!$BK$43)</f>
        <v/>
      </c>
      <c r="X43" t="inlineStr">
        <is>
          <t>Impulso</t>
        </is>
      </c>
      <c r="Y43" t="n">
        <v>0</v>
      </c>
      <c r="AG43">
        <f>O43</f>
        <v/>
      </c>
      <c r="AH43">
        <f>P43</f>
        <v/>
      </c>
      <c r="AI43">
        <f>Q43</f>
        <v/>
      </c>
      <c r="AJ43">
        <f>T43</f>
        <v/>
      </c>
      <c r="AK43">
        <f>Y43</f>
        <v/>
      </c>
      <c r="AL43">
        <f>W43</f>
        <v/>
      </c>
      <c r="AN43">
        <f>IF(OR(P43="",P43='DADOS_INVOC'!$EL$2,P43='DADOS_INVOC'!$EM$2,P43='DADOS_INVOC'!$EN$2,P43='DADOS_INVOC'!$EO$2,P43='DADOS_INVOC'!$EP$2,P43='DADOS_INVOC'!$QV$2,P43='DADOS_INVOC'!$QW$2,P43='DADOS_INVOC'!$QX$2,P43='DADOS_INVOC'!$QY$2),O43,"")</f>
        <v/>
      </c>
      <c r="AO43">
        <f>IF(AND(Q43=1,OR(P43="",P43='DADOS_INVOC'!$EL$2,P43='DADOS_INVOC'!$EM$2,P43='DADOS_INVOC'!$EN$2,P43='DADOS_INVOC'!$EO$2,P43='DADOS_INVOC'!$EP$2,P43='DADOS_INVOC'!$QV$2,P43='DADOS_INVOC'!$QW$2,P43='DADOS_INVOC'!$QX$2,P43='DADOS_INVOC'!$QY$2)),O43,"")</f>
        <v/>
      </c>
      <c r="AP43">
        <f>IF(OR(P43="",P43='DADOS_INVOC'!$EL$3,P43='DADOS_INVOC'!$EM$3,P43='DADOS_INVOC'!$EN$3,P43='DADOS_INVOC'!$EO$3,P43='DADOS_INVOC'!$EP$3,P43='DADOS_INVOC'!$QV$3,P43='DADOS_INVOC'!$QW$3,P43='DADOS_INVOC'!$QX$3,P43='DADOS_INVOC'!$QY$3),O43,"")</f>
        <v/>
      </c>
      <c r="AQ43">
        <f>IF(AND(Q43=1,OR(P43="",P43='DADOS_INVOC'!$EL$3,P43='DADOS_INVOC'!$EM$3,P43='DADOS_INVOC'!$EN$3,P43='DADOS_INVOC'!$EO$3,P43='DADOS_INVOC'!$EP$3,P43='DADOS_INVOC'!$QV$3,P43='DADOS_INVOC'!$QW$3,P43='DADOS_INVOC'!$QX$3,P43='DADOS_INVOC'!$QY$3)),O43,"")</f>
        <v/>
      </c>
      <c r="AR43">
        <f>IF(OR(P43="",P43='DADOS_INVOC'!$EL$4,P43='DADOS_INVOC'!$EM$4,P43='DADOS_INVOC'!$EN$4,P43='DADOS_INVOC'!$EO$4,P43='DADOS_INVOC'!$EP$4,P43='DADOS_INVOC'!$QV$4,P43='DADOS_INVOC'!$QW$4,P43='DADOS_INVOC'!$QX$4,P43='DADOS_INVOC'!$QY$4),O43,"")</f>
        <v/>
      </c>
      <c r="AS43">
        <f>IF(AND(Q43=1,OR(P43="",P43='DADOS_INVOC'!$EL$4,P43='DADOS_INVOC'!$EM$4,P43='DADOS_INVOC'!$EN$4,P43='DADOS_INVOC'!$EO$4,P43='DADOS_INVOC'!$EP$4,P43='DADOS_INVOC'!$QV$4,P43='DADOS_INVOC'!$QW$4,P43='DADOS_INVOC'!$QX$4,P43='DADOS_INVOC'!$QY$4)),O43,"")</f>
        <v/>
      </c>
      <c r="AT43">
        <f>IF(OR(P43="",P43='DADOS_INVOC'!$EL$5,P43='DADOS_INVOC'!$EM$5,P43='DADOS_INVOC'!$EN$5,P43='DADOS_INVOC'!$EO$5,P43='DADOS_INVOC'!$EP$5,P43='DADOS_INVOC'!$QV$5,P43='DADOS_INVOC'!$QW$5,P43='DADOS_INVOC'!$QX$5,P43='DADOS_INVOC'!$QY$5),O43,"")</f>
        <v/>
      </c>
      <c r="AU43">
        <f>IF(AND(Q43=1,OR(P43="",P43='DADOS_INVOC'!$EL$5,P43='DADOS_INVOC'!$EM$5,P43='DADOS_INVOC'!$EN$5,P43='DADOS_INVOC'!$EO$5,P43='DADOS_INVOC'!$EP$5,P43='DADOS_INVOC'!$QV$5,P43='DADOS_INVOC'!$QW$5,P43='DADOS_INVOC'!$QX$5,P43='DADOS_INVOC'!$QY$5)),O43,"")</f>
        <v/>
      </c>
      <c r="AV43">
        <f>IF(OR(P43="",P43='DADOS_INVOC'!$EL$6,P43='DADOS_INVOC'!$EM$6,P43='DADOS_INVOC'!$EN$6,P43='DADOS_INVOC'!$EO$6,P43='DADOS_INVOC'!$EP$6,P43='DADOS_INVOC'!$QV$6,P43='DADOS_INVOC'!$QW$6,P43='DADOS_INVOC'!$QX$6,P43='DADOS_INVOC'!$QY$6),O43,"")</f>
        <v/>
      </c>
      <c r="AW43">
        <f>IF(AND(Q43=1,OR(P43="",P43='DADOS_INVOC'!$EL$6,P43='DADOS_INVOC'!$EM$6,P43='DADOS_INVOC'!$EN$6,P43='DADOS_INVOC'!$EO$6,P43='DADOS_INVOC'!$EP$6,P43='DADOS_INVOC'!$QV$6,P43='DADOS_INVOC'!$QW$6,P43='DADOS_INVOC'!$QX$6,P43='DADOS_INVOC'!$QY$6)),O43,"")</f>
        <v/>
      </c>
      <c r="AX43">
        <f>IF(OR(P43="",P43='DADOS_INVOC'!$EL$7,P43='DADOS_INVOC'!$EM$7,P43='DADOS_INVOC'!$EN$7,P43='DADOS_INVOC'!$EO$7,P43='DADOS_INVOC'!$EP$7,P43='DADOS_INVOC'!$QV$7,P43='DADOS_INVOC'!$QW$7,P43='DADOS_INVOC'!$QX$7,P43='DADOS_INVOC'!$QY$7),O43,"")</f>
        <v/>
      </c>
      <c r="AY43">
        <f>IF(AND(Q43=1,OR(P43="",P43='DADOS_INVOC'!$EL$7,P43='DADOS_INVOC'!$EM$7,P43='DADOS_INVOC'!$EN$7,P43='DADOS_INVOC'!$EO$7,P43='DADOS_INVOC'!$EP$7,P43='DADOS_INVOC'!$QV$7,P43='DADOS_INVOC'!$QW$7,P43='DADOS_INVOC'!$QX$7,P43='DADOS_INVOC'!$QY$7)),O43,"")</f>
        <v/>
      </c>
      <c r="AZ43">
        <f>IF(OR(P43="",P43='DADOS_INVOC'!$EL$8,P43='DADOS_INVOC'!$EM$8,P43='DADOS_INVOC'!$EN$8,P43='DADOS_INVOC'!$EO$8,P43='DADOS_INVOC'!$EP$8,P43='DADOS_INVOC'!$QV$8,P43='DADOS_INVOC'!$QW$8,P43='DADOS_INVOC'!$QX$8,P43='DADOS_INVOC'!$QY$8),O43,"")</f>
        <v/>
      </c>
      <c r="BA43">
        <f>IF(AND(Q43=1,OR(P43="",P43='DADOS_INVOC'!$EL$8,P43='DADOS_INVOC'!$EM$8,P43='DADOS_INVOC'!$EN$8,P43='DADOS_INVOC'!$EO$8,P43='DADOS_INVOC'!$EP$8,P43='DADOS_INVOC'!$QV$8,P43='DADOS_INVOC'!$QW$8,P43='DADOS_INVOC'!$QX$8,P43='DADOS_INVOC'!$QY$8)),O43,"")</f>
        <v/>
      </c>
      <c r="BB43">
        <f>IF(OR(P43="",P43='DADOS_INVOC'!$EL$9,P43='DADOS_INVOC'!$EM$9,P43='DADOS_INVOC'!$EN$9,P43='DADOS_INVOC'!$EO$9,P43='DADOS_INVOC'!$EP$9,P43='DADOS_INVOC'!$QV$9,P43='DADOS_INVOC'!$QW$9,P43='DADOS_INVOC'!$QX$9,P43='DADOS_INVOC'!$QY$9),O43,"")</f>
        <v/>
      </c>
      <c r="BC43">
        <f>IF(AND(Q43=1,OR(P43="",P43='DADOS_INVOC'!$EL$9,P43='DADOS_INVOC'!$EM$9,P43='DADOS_INVOC'!$EN$9,P43='DADOS_INVOC'!$EO$9,P43='DADOS_INVOC'!$EP$9,P43='DADOS_INVOC'!$QV$9,P43='DADOS_INVOC'!$QW$9,P43='DADOS_INVOC'!$QX$9,P43='DADOS_INVOC'!$QY$9)),O43,"")</f>
        <v/>
      </c>
      <c r="BD43">
        <f>IF(OR(P43="",P43='DADOS_INVOC'!$EL$10,P43='DADOS_INVOC'!$EM$10,P43='DADOS_INVOC'!$EN$10,P43='DADOS_INVOC'!$EO$10,P43='DADOS_INVOC'!$EP$10,P43='DADOS_INVOC'!$QV$10,P43='DADOS_INVOC'!$QW$10,P43='DADOS_INVOC'!$QX$10,P43='DADOS_INVOC'!$QY$10),O43,"")</f>
        <v/>
      </c>
      <c r="BE43">
        <f>IF(AND(Q43=1,OR(P43="",P43='DADOS_INVOC'!$EL$10,P43='DADOS_INVOC'!$EM$10,P43='DADOS_INVOC'!$EN$10,P43='DADOS_INVOC'!$EO$10,P43='DADOS_INVOC'!$EP$10,P43='DADOS_INVOC'!$QV$10,P43='DADOS_INVOC'!$QW$10,P43='DADOS_INVOC'!$QX$10,P43='DADOS_INVOC'!$QY$10)),O43,"")</f>
        <v/>
      </c>
      <c r="BF43">
        <f>IF(OR(P43="",P43='DADOS_INVOC'!$EL$11,P43='DADOS_INVOC'!$EM$11,P43='DADOS_INVOC'!$EN$11,P43='DADOS_INVOC'!$EO$11,P43='DADOS_INVOC'!$EP$11,P43='DADOS_INVOC'!$QV$11,P43='DADOS_INVOC'!$QW$11,P43='DADOS_INVOC'!$QX$11,P43='DADOS_INVOC'!$QY$11),O43,"")</f>
        <v/>
      </c>
      <c r="BG43">
        <f>IF(AND(Q43=1,OR(P43="",P43='DADOS_INVOC'!$EL$11,P43='DADOS_INVOC'!$EM$11,P43='DADOS_INVOC'!$EN$11,P43='DADOS_INVOC'!$EO$11,P43='DADOS_INVOC'!$EP$11,P43='DADOS_INVOC'!$QV$11,P43='DADOS_INVOC'!$QW$11,P43='DADOS_INVOC'!$QX$11,P43='DADOS_INVOC'!$QY$11)),O43,"")</f>
        <v/>
      </c>
      <c r="BH43">
        <f>IF(OR(P43="",P43='DADOS_INVOC'!$EL$12,P43='DADOS_INVOC'!$EM$12,P43='DADOS_INVOC'!$EN$12,P43='DADOS_INVOC'!$EO$12,P43='DADOS_INVOC'!$EP$12,P43='DADOS_INVOC'!$QV$12,P43='DADOS_INVOC'!$QW$12,P43='DADOS_INVOC'!$QX$12,P43='DADOS_INVOC'!$QY$12),O43,"")</f>
        <v/>
      </c>
      <c r="BI43">
        <f>IF(AND(Q43=1,OR(P43="",P43='DADOS_INVOC'!$EL$12,P43='DADOS_INVOC'!$EM$12,P43='DADOS_INVOC'!$EN$12,P43='DADOS_INVOC'!$EO$12,P43='DADOS_INVOC'!$EP$12,P43='DADOS_INVOC'!$QV$12,P43='DADOS_INVOC'!$QW$12,P43='DADOS_INVOC'!$QX$12,P43='DADOS_INVOC'!$QY$12)),O43,"")</f>
        <v/>
      </c>
      <c r="BJ43">
        <f>IF(OR(P43="",P43='DADOS_INVOC'!$EL$13,P43='DADOS_INVOC'!$EM$13,P43='DADOS_INVOC'!$EN$13,P43='DADOS_INVOC'!$EO$13,P43='DADOS_INVOC'!$EP$13,P43='DADOS_INVOC'!$QV$13,P43='DADOS_INVOC'!$QW$13,P43='DADOS_INVOC'!$QX$13,P43='DADOS_INVOC'!$QY$13),O43,"")</f>
        <v/>
      </c>
      <c r="BK43">
        <f>IF(AND(Q43=1,OR(P43="",P43='DADOS_INVOC'!$EL$13,P43='DADOS_INVOC'!$EM$13,P43='DADOS_INVOC'!$EN$13,P43='DADOS_INVOC'!$EO$13,P43='DADOS_INVOC'!$EP$13,P43='DADOS_INVOC'!$QV$13,P43='DADOS_INVOC'!$QW$13,P43='DADOS_INVOC'!$QX$13,P43='DADOS_INVOC'!$QY$13)),O43,"")</f>
        <v/>
      </c>
      <c r="BP43" t="inlineStr">
        <is>
          <t>Puxa</t>
        </is>
      </c>
    </row>
    <row r="44">
      <c r="O44">
        <f>IF(ISBLANK(DADOS_AM!$BC$44),"",DADOS_AM!$BC$44)</f>
        <v/>
      </c>
      <c r="P44">
        <f>IF(ISBLANK(DADOS_AM!$BD$44),"",DADOS_AM!$BD$44)</f>
        <v/>
      </c>
      <c r="Q44">
        <f>IF(ISBLANK(DADOS_AM!$BE$44),"",DADOS_AM!$BE$44)</f>
        <v/>
      </c>
      <c r="R44">
        <f>IF(ISBLANK(DADOS_AM!$BF$44),"",DADOS_AM!$BF$44)</f>
        <v/>
      </c>
      <c r="S44">
        <f>IF(ISBLANK(DADOS_AM!$BG$44),"",DADOS_AM!$BG$44)</f>
        <v/>
      </c>
      <c r="T44">
        <f>IF(ISBLANK(DADOS_AM!$BH$44),"",DADOS_AM!$BH$44)</f>
        <v/>
      </c>
      <c r="U44">
        <f>IF(ISBLANK(DADOS_AM!$BI$44),"",DADOS_AM!$BI$44)</f>
        <v/>
      </c>
      <c r="V44">
        <f>IF(ISBLANK(DADOS_AM!$BJ$44),"",DADOS_AM!$BJ$44)</f>
        <v/>
      </c>
      <c r="W44">
        <f>IF(ISBLANK(DADOS_AM!$BK$44),"",DADOS_AM!$BK$44)</f>
        <v/>
      </c>
      <c r="X44" t="inlineStr">
        <is>
          <t>Trava</t>
        </is>
      </c>
      <c r="Y44" t="n">
        <v>0</v>
      </c>
      <c r="AG44">
        <f>O44</f>
        <v/>
      </c>
      <c r="AH44">
        <f>P44</f>
        <v/>
      </c>
      <c r="AI44">
        <f>Q44</f>
        <v/>
      </c>
      <c r="AJ44">
        <f>T44</f>
        <v/>
      </c>
      <c r="AK44">
        <f>Y44</f>
        <v/>
      </c>
      <c r="AL44">
        <f>W44</f>
        <v/>
      </c>
      <c r="AN44">
        <f>IF(OR(P44="",P44='DADOS_INVOC'!$EL$2,P44='DADOS_INVOC'!$EM$2,P44='DADOS_INVOC'!$EN$2,P44='DADOS_INVOC'!$EO$2,P44='DADOS_INVOC'!$EP$2,P44='DADOS_INVOC'!$QV$2,P44='DADOS_INVOC'!$QW$2,P44='DADOS_INVOC'!$QX$2,P44='DADOS_INVOC'!$QY$2),O44,"")</f>
        <v/>
      </c>
      <c r="AO44">
        <f>IF(AND(Q44=1,OR(P44="",P44='DADOS_INVOC'!$EL$2,P44='DADOS_INVOC'!$EM$2,P44='DADOS_INVOC'!$EN$2,P44='DADOS_INVOC'!$EO$2,P44='DADOS_INVOC'!$EP$2,P44='DADOS_INVOC'!$QV$2,P44='DADOS_INVOC'!$QW$2,P44='DADOS_INVOC'!$QX$2,P44='DADOS_INVOC'!$QY$2)),O44,"")</f>
        <v/>
      </c>
      <c r="AP44">
        <f>IF(OR(P44="",P44='DADOS_INVOC'!$EL$3,P44='DADOS_INVOC'!$EM$3,P44='DADOS_INVOC'!$EN$3,P44='DADOS_INVOC'!$EO$3,P44='DADOS_INVOC'!$EP$3,P44='DADOS_INVOC'!$QV$3,P44='DADOS_INVOC'!$QW$3,P44='DADOS_INVOC'!$QX$3,P44='DADOS_INVOC'!$QY$3),O44,"")</f>
        <v/>
      </c>
      <c r="AQ44">
        <f>IF(AND(Q44=1,OR(P44="",P44='DADOS_INVOC'!$EL$3,P44='DADOS_INVOC'!$EM$3,P44='DADOS_INVOC'!$EN$3,P44='DADOS_INVOC'!$EO$3,P44='DADOS_INVOC'!$EP$3,P44='DADOS_INVOC'!$QV$3,P44='DADOS_INVOC'!$QW$3,P44='DADOS_INVOC'!$QX$3,P44='DADOS_INVOC'!$QY$3)),O44,"")</f>
        <v/>
      </c>
      <c r="AR44">
        <f>IF(OR(P44="",P44='DADOS_INVOC'!$EL$4,P44='DADOS_INVOC'!$EM$4,P44='DADOS_INVOC'!$EN$4,P44='DADOS_INVOC'!$EO$4,P44='DADOS_INVOC'!$EP$4,P44='DADOS_INVOC'!$QV$4,P44='DADOS_INVOC'!$QW$4,P44='DADOS_INVOC'!$QX$4,P44='DADOS_INVOC'!$QY$4),O44,"")</f>
        <v/>
      </c>
      <c r="AS44">
        <f>IF(AND(Q44=1,OR(P44="",P44='DADOS_INVOC'!$EL$4,P44='DADOS_INVOC'!$EM$4,P44='DADOS_INVOC'!$EN$4,P44='DADOS_INVOC'!$EO$4,P44='DADOS_INVOC'!$EP$4,P44='DADOS_INVOC'!$QV$4,P44='DADOS_INVOC'!$QW$4,P44='DADOS_INVOC'!$QX$4,P44='DADOS_INVOC'!$QY$4)),O44,"")</f>
        <v/>
      </c>
      <c r="AT44">
        <f>IF(OR(P44="",P44='DADOS_INVOC'!$EL$5,P44='DADOS_INVOC'!$EM$5,P44='DADOS_INVOC'!$EN$5,P44='DADOS_INVOC'!$EO$5,P44='DADOS_INVOC'!$EP$5,P44='DADOS_INVOC'!$QV$5,P44='DADOS_INVOC'!$QW$5,P44='DADOS_INVOC'!$QX$5,P44='DADOS_INVOC'!$QY$5),O44,"")</f>
        <v/>
      </c>
      <c r="AU44">
        <f>IF(AND(Q44=1,OR(P44="",P44='DADOS_INVOC'!$EL$5,P44='DADOS_INVOC'!$EM$5,P44='DADOS_INVOC'!$EN$5,P44='DADOS_INVOC'!$EO$5,P44='DADOS_INVOC'!$EP$5,P44='DADOS_INVOC'!$QV$5,P44='DADOS_INVOC'!$QW$5,P44='DADOS_INVOC'!$QX$5,P44='DADOS_INVOC'!$QY$5)),O44,"")</f>
        <v/>
      </c>
      <c r="AV44">
        <f>IF(OR(P44="",P44='DADOS_INVOC'!$EL$6,P44='DADOS_INVOC'!$EM$6,P44='DADOS_INVOC'!$EN$6,P44='DADOS_INVOC'!$EO$6,P44='DADOS_INVOC'!$EP$6,P44='DADOS_INVOC'!$QV$6,P44='DADOS_INVOC'!$QW$6,P44='DADOS_INVOC'!$QX$6,P44='DADOS_INVOC'!$QY$6),O44,"")</f>
        <v/>
      </c>
      <c r="AW44">
        <f>IF(AND(Q44=1,OR(P44="",P44='DADOS_INVOC'!$EL$6,P44='DADOS_INVOC'!$EM$6,P44='DADOS_INVOC'!$EN$6,P44='DADOS_INVOC'!$EO$6,P44='DADOS_INVOC'!$EP$6,P44='DADOS_INVOC'!$QV$6,P44='DADOS_INVOC'!$QW$6,P44='DADOS_INVOC'!$QX$6,P44='DADOS_INVOC'!$QY$6)),O44,"")</f>
        <v/>
      </c>
      <c r="AX44">
        <f>IF(OR(P44="",P44='DADOS_INVOC'!$EL$7,P44='DADOS_INVOC'!$EM$7,P44='DADOS_INVOC'!$EN$7,P44='DADOS_INVOC'!$EO$7,P44='DADOS_INVOC'!$EP$7,P44='DADOS_INVOC'!$QV$7,P44='DADOS_INVOC'!$QW$7,P44='DADOS_INVOC'!$QX$7,P44='DADOS_INVOC'!$QY$7),O44,"")</f>
        <v/>
      </c>
      <c r="AY44">
        <f>IF(AND(Q44=1,OR(P44="",P44='DADOS_INVOC'!$EL$7,P44='DADOS_INVOC'!$EM$7,P44='DADOS_INVOC'!$EN$7,P44='DADOS_INVOC'!$EO$7,P44='DADOS_INVOC'!$EP$7,P44='DADOS_INVOC'!$QV$7,P44='DADOS_INVOC'!$QW$7,P44='DADOS_INVOC'!$QX$7,P44='DADOS_INVOC'!$QY$7)),O44,"")</f>
        <v/>
      </c>
      <c r="AZ44">
        <f>IF(OR(P44="",P44='DADOS_INVOC'!$EL$8,P44='DADOS_INVOC'!$EM$8,P44='DADOS_INVOC'!$EN$8,P44='DADOS_INVOC'!$EO$8,P44='DADOS_INVOC'!$EP$8,P44='DADOS_INVOC'!$QV$8,P44='DADOS_INVOC'!$QW$8,P44='DADOS_INVOC'!$QX$8,P44='DADOS_INVOC'!$QY$8),O44,"")</f>
        <v/>
      </c>
      <c r="BA44">
        <f>IF(AND(Q44=1,OR(P44="",P44='DADOS_INVOC'!$EL$8,P44='DADOS_INVOC'!$EM$8,P44='DADOS_INVOC'!$EN$8,P44='DADOS_INVOC'!$EO$8,P44='DADOS_INVOC'!$EP$8,P44='DADOS_INVOC'!$QV$8,P44='DADOS_INVOC'!$QW$8,P44='DADOS_INVOC'!$QX$8,P44='DADOS_INVOC'!$QY$8)),O44,"")</f>
        <v/>
      </c>
      <c r="BB44">
        <f>IF(OR(P44="",P44='DADOS_INVOC'!$EL$9,P44='DADOS_INVOC'!$EM$9,P44='DADOS_INVOC'!$EN$9,P44='DADOS_INVOC'!$EO$9,P44='DADOS_INVOC'!$EP$9,P44='DADOS_INVOC'!$QV$9,P44='DADOS_INVOC'!$QW$9,P44='DADOS_INVOC'!$QX$9,P44='DADOS_INVOC'!$QY$9),O44,"")</f>
        <v/>
      </c>
      <c r="BC44">
        <f>IF(AND(Q44=1,OR(P44="",P44='DADOS_INVOC'!$EL$9,P44='DADOS_INVOC'!$EM$9,P44='DADOS_INVOC'!$EN$9,P44='DADOS_INVOC'!$EO$9,P44='DADOS_INVOC'!$EP$9,P44='DADOS_INVOC'!$QV$9,P44='DADOS_INVOC'!$QW$9,P44='DADOS_INVOC'!$QX$9,P44='DADOS_INVOC'!$QY$9)),O44,"")</f>
        <v/>
      </c>
      <c r="BD44">
        <f>IF(OR(P44="",P44='DADOS_INVOC'!$EL$10,P44='DADOS_INVOC'!$EM$10,P44='DADOS_INVOC'!$EN$10,P44='DADOS_INVOC'!$EO$10,P44='DADOS_INVOC'!$EP$10,P44='DADOS_INVOC'!$QV$10,P44='DADOS_INVOC'!$QW$10,P44='DADOS_INVOC'!$QX$10,P44='DADOS_INVOC'!$QY$10),O44,"")</f>
        <v/>
      </c>
      <c r="BE44">
        <f>IF(AND(Q44=1,OR(P44="",P44='DADOS_INVOC'!$EL$10,P44='DADOS_INVOC'!$EM$10,P44='DADOS_INVOC'!$EN$10,P44='DADOS_INVOC'!$EO$10,P44='DADOS_INVOC'!$EP$10,P44='DADOS_INVOC'!$QV$10,P44='DADOS_INVOC'!$QW$10,P44='DADOS_INVOC'!$QX$10,P44='DADOS_INVOC'!$QY$10)),O44,"")</f>
        <v/>
      </c>
      <c r="BF44">
        <f>IF(OR(P44="",P44='DADOS_INVOC'!$EL$11,P44='DADOS_INVOC'!$EM$11,P44='DADOS_INVOC'!$EN$11,P44='DADOS_INVOC'!$EO$11,P44='DADOS_INVOC'!$EP$11,P44='DADOS_INVOC'!$QV$11,P44='DADOS_INVOC'!$QW$11,P44='DADOS_INVOC'!$QX$11,P44='DADOS_INVOC'!$QY$11),O44,"")</f>
        <v/>
      </c>
      <c r="BG44">
        <f>IF(AND(Q44=1,OR(P44="",P44='DADOS_INVOC'!$EL$11,P44='DADOS_INVOC'!$EM$11,P44='DADOS_INVOC'!$EN$11,P44='DADOS_INVOC'!$EO$11,P44='DADOS_INVOC'!$EP$11,P44='DADOS_INVOC'!$QV$11,P44='DADOS_INVOC'!$QW$11,P44='DADOS_INVOC'!$QX$11,P44='DADOS_INVOC'!$QY$11)),O44,"")</f>
        <v/>
      </c>
      <c r="BH44">
        <f>IF(OR(P44="",P44='DADOS_INVOC'!$EL$12,P44='DADOS_INVOC'!$EM$12,P44='DADOS_INVOC'!$EN$12,P44='DADOS_INVOC'!$EO$12,P44='DADOS_INVOC'!$EP$12,P44='DADOS_INVOC'!$QV$12,P44='DADOS_INVOC'!$QW$12,P44='DADOS_INVOC'!$QX$12,P44='DADOS_INVOC'!$QY$12),O44,"")</f>
        <v/>
      </c>
      <c r="BI44">
        <f>IF(AND(Q44=1,OR(P44="",P44='DADOS_INVOC'!$EL$12,P44='DADOS_INVOC'!$EM$12,P44='DADOS_INVOC'!$EN$12,P44='DADOS_INVOC'!$EO$12,P44='DADOS_INVOC'!$EP$12,P44='DADOS_INVOC'!$QV$12,P44='DADOS_INVOC'!$QW$12,P44='DADOS_INVOC'!$QX$12,P44='DADOS_INVOC'!$QY$12)),O44,"")</f>
        <v/>
      </c>
      <c r="BJ44">
        <f>IF(OR(P44="",P44='DADOS_INVOC'!$EL$13,P44='DADOS_INVOC'!$EM$13,P44='DADOS_INVOC'!$EN$13,P44='DADOS_INVOC'!$EO$13,P44='DADOS_INVOC'!$EP$13,P44='DADOS_INVOC'!$QV$13,P44='DADOS_INVOC'!$QW$13,P44='DADOS_INVOC'!$QX$13,P44='DADOS_INVOC'!$QY$13),O44,"")</f>
        <v/>
      </c>
      <c r="BK44">
        <f>IF(AND(Q44=1,OR(P44="",P44='DADOS_INVOC'!$EL$13,P44='DADOS_INVOC'!$EM$13,P44='DADOS_INVOC'!$EN$13,P44='DADOS_INVOC'!$EO$13,P44='DADOS_INVOC'!$EP$13,P44='DADOS_INVOC'!$QV$13,P44='DADOS_INVOC'!$QW$13,P44='DADOS_INVOC'!$QX$13,P44='DADOS_INVOC'!$QY$13)),O44,"")</f>
        <v/>
      </c>
      <c r="BP44" t="inlineStr">
        <is>
          <t>Impulso</t>
        </is>
      </c>
    </row>
    <row r="45">
      <c r="O45">
        <f>IF(ISBLANK(DADOS_AM!$BC$45),"",DADOS_AM!$BC$45)</f>
        <v/>
      </c>
      <c r="P45">
        <f>IF(ISBLANK(DADOS_AM!$BD$45),"",DADOS_AM!$BD$45)</f>
        <v/>
      </c>
      <c r="Q45">
        <f>IF(ISBLANK(DADOS_AM!$BE$45),"",DADOS_AM!$BE$45)</f>
        <v/>
      </c>
      <c r="R45">
        <f>IF(ISBLANK(DADOS_AM!$BF$45),"",DADOS_AM!$BF$45)</f>
        <v/>
      </c>
      <c r="S45">
        <f>IF(ISBLANK(DADOS_AM!$BG$45),"",DADOS_AM!$BG$45)</f>
        <v/>
      </c>
      <c r="T45">
        <f>IF(ISBLANK(DADOS_AM!$BH$45),"",DADOS_AM!$BH$45)</f>
        <v/>
      </c>
      <c r="U45">
        <f>IF(ISBLANK(DADOS_AM!$BI$45),"",DADOS_AM!$BI$45)</f>
        <v/>
      </c>
      <c r="V45">
        <f>IF(ISBLANK(DADOS_AM!$BJ$45),"",DADOS_AM!$BJ$45)</f>
        <v/>
      </c>
      <c r="W45">
        <f>IF(ISBLANK(DADOS_AM!$BK$45),"",DADOS_AM!$BK$45)</f>
        <v/>
      </c>
      <c r="X45" t="inlineStr">
        <is>
          <t>Abre Ferida</t>
        </is>
      </c>
      <c r="Y45" t="n">
        <v>0</v>
      </c>
      <c r="AG45">
        <f>O45</f>
        <v/>
      </c>
      <c r="AH45">
        <f>P45</f>
        <v/>
      </c>
      <c r="AI45">
        <f>Q45</f>
        <v/>
      </c>
      <c r="AJ45">
        <f>T45</f>
        <v/>
      </c>
      <c r="AK45">
        <f>Y45</f>
        <v/>
      </c>
      <c r="AL45">
        <f>W45</f>
        <v/>
      </c>
      <c r="AN45">
        <f>IF(OR(P45="",P45='DADOS_INVOC'!$EL$2,P45='DADOS_INVOC'!$EM$2,P45='DADOS_INVOC'!$EN$2,P45='DADOS_INVOC'!$EO$2,P45='DADOS_INVOC'!$EP$2,P45='DADOS_INVOC'!$QV$2,P45='DADOS_INVOC'!$QW$2,P45='DADOS_INVOC'!$QX$2,P45='DADOS_INVOC'!$QY$2),O45,"")</f>
        <v/>
      </c>
      <c r="AO45">
        <f>IF(AND(Q45=1,OR(P45="",P45='DADOS_INVOC'!$EL$2,P45='DADOS_INVOC'!$EM$2,P45='DADOS_INVOC'!$EN$2,P45='DADOS_INVOC'!$EO$2,P45='DADOS_INVOC'!$EP$2,P45='DADOS_INVOC'!$QV$2,P45='DADOS_INVOC'!$QW$2,P45='DADOS_INVOC'!$QX$2,P45='DADOS_INVOC'!$QY$2)),O45,"")</f>
        <v/>
      </c>
      <c r="AP45">
        <f>IF(OR(P45="",P45='DADOS_INVOC'!$EL$3,P45='DADOS_INVOC'!$EM$3,P45='DADOS_INVOC'!$EN$3,P45='DADOS_INVOC'!$EO$3,P45='DADOS_INVOC'!$EP$3,P45='DADOS_INVOC'!$QV$3,P45='DADOS_INVOC'!$QW$3,P45='DADOS_INVOC'!$QX$3,P45='DADOS_INVOC'!$QY$3),O45,"")</f>
        <v/>
      </c>
      <c r="AQ45">
        <f>IF(AND(Q45=1,OR(P45="",P45='DADOS_INVOC'!$EL$3,P45='DADOS_INVOC'!$EM$3,P45='DADOS_INVOC'!$EN$3,P45='DADOS_INVOC'!$EO$3,P45='DADOS_INVOC'!$EP$3,P45='DADOS_INVOC'!$QV$3,P45='DADOS_INVOC'!$QW$3,P45='DADOS_INVOC'!$QX$3,P45='DADOS_INVOC'!$QY$3)),O45,"")</f>
        <v/>
      </c>
      <c r="AR45">
        <f>IF(OR(P45="",P45='DADOS_INVOC'!$EL$4,P45='DADOS_INVOC'!$EM$4,P45='DADOS_INVOC'!$EN$4,P45='DADOS_INVOC'!$EO$4,P45='DADOS_INVOC'!$EP$4,P45='DADOS_INVOC'!$QV$4,P45='DADOS_INVOC'!$QW$4,P45='DADOS_INVOC'!$QX$4,P45='DADOS_INVOC'!$QY$4),O45,"")</f>
        <v/>
      </c>
      <c r="AS45">
        <f>IF(AND(Q45=1,OR(P45="",P45='DADOS_INVOC'!$EL$4,P45='DADOS_INVOC'!$EM$4,P45='DADOS_INVOC'!$EN$4,P45='DADOS_INVOC'!$EO$4,P45='DADOS_INVOC'!$EP$4,P45='DADOS_INVOC'!$QV$4,P45='DADOS_INVOC'!$QW$4,P45='DADOS_INVOC'!$QX$4,P45='DADOS_INVOC'!$QY$4)),O45,"")</f>
        <v/>
      </c>
      <c r="AT45">
        <f>IF(OR(P45="",P45='DADOS_INVOC'!$EL$5,P45='DADOS_INVOC'!$EM$5,P45='DADOS_INVOC'!$EN$5,P45='DADOS_INVOC'!$EO$5,P45='DADOS_INVOC'!$EP$5,P45='DADOS_INVOC'!$QV$5,P45='DADOS_INVOC'!$QW$5,P45='DADOS_INVOC'!$QX$5,P45='DADOS_INVOC'!$QY$5),O45,"")</f>
        <v/>
      </c>
      <c r="AU45">
        <f>IF(AND(Q45=1,OR(P45="",P45='DADOS_INVOC'!$EL$5,P45='DADOS_INVOC'!$EM$5,P45='DADOS_INVOC'!$EN$5,P45='DADOS_INVOC'!$EO$5,P45='DADOS_INVOC'!$EP$5,P45='DADOS_INVOC'!$QV$5,P45='DADOS_INVOC'!$QW$5,P45='DADOS_INVOC'!$QX$5,P45='DADOS_INVOC'!$QY$5)),O45,"")</f>
        <v/>
      </c>
      <c r="AV45">
        <f>IF(OR(P45="",P45='DADOS_INVOC'!$EL$6,P45='DADOS_INVOC'!$EM$6,P45='DADOS_INVOC'!$EN$6,P45='DADOS_INVOC'!$EO$6,P45='DADOS_INVOC'!$EP$6,P45='DADOS_INVOC'!$QV$6,P45='DADOS_INVOC'!$QW$6,P45='DADOS_INVOC'!$QX$6,P45='DADOS_INVOC'!$QY$6),O45,"")</f>
        <v/>
      </c>
      <c r="AW45">
        <f>IF(AND(Q45=1,OR(P45="",P45='DADOS_INVOC'!$EL$6,P45='DADOS_INVOC'!$EM$6,P45='DADOS_INVOC'!$EN$6,P45='DADOS_INVOC'!$EO$6,P45='DADOS_INVOC'!$EP$6,P45='DADOS_INVOC'!$QV$6,P45='DADOS_INVOC'!$QW$6,P45='DADOS_INVOC'!$QX$6,P45='DADOS_INVOC'!$QY$6)),O45,"")</f>
        <v/>
      </c>
      <c r="AX45">
        <f>IF(OR(P45="",P45='DADOS_INVOC'!$EL$7,P45='DADOS_INVOC'!$EM$7,P45='DADOS_INVOC'!$EN$7,P45='DADOS_INVOC'!$EO$7,P45='DADOS_INVOC'!$EP$7,P45='DADOS_INVOC'!$QV$7,P45='DADOS_INVOC'!$QW$7,P45='DADOS_INVOC'!$QX$7,P45='DADOS_INVOC'!$QY$7),O45,"")</f>
        <v/>
      </c>
      <c r="AY45">
        <f>IF(AND(Q45=1,OR(P45="",P45='DADOS_INVOC'!$EL$7,P45='DADOS_INVOC'!$EM$7,P45='DADOS_INVOC'!$EN$7,P45='DADOS_INVOC'!$EO$7,P45='DADOS_INVOC'!$EP$7,P45='DADOS_INVOC'!$QV$7,P45='DADOS_INVOC'!$QW$7,P45='DADOS_INVOC'!$QX$7,P45='DADOS_INVOC'!$QY$7)),O45,"")</f>
        <v/>
      </c>
      <c r="AZ45">
        <f>IF(OR(P45="",P45='DADOS_INVOC'!$EL$8,P45='DADOS_INVOC'!$EM$8,P45='DADOS_INVOC'!$EN$8,P45='DADOS_INVOC'!$EO$8,P45='DADOS_INVOC'!$EP$8,P45='DADOS_INVOC'!$QV$8,P45='DADOS_INVOC'!$QW$8,P45='DADOS_INVOC'!$QX$8,P45='DADOS_INVOC'!$QY$8),O45,"")</f>
        <v/>
      </c>
      <c r="BA45">
        <f>IF(AND(Q45=1,OR(P45="",P45='DADOS_INVOC'!$EL$8,P45='DADOS_INVOC'!$EM$8,P45='DADOS_INVOC'!$EN$8,P45='DADOS_INVOC'!$EO$8,P45='DADOS_INVOC'!$EP$8,P45='DADOS_INVOC'!$QV$8,P45='DADOS_INVOC'!$QW$8,P45='DADOS_INVOC'!$QX$8,P45='DADOS_INVOC'!$QY$8)),O45,"")</f>
        <v/>
      </c>
      <c r="BB45">
        <f>IF(OR(P45="",P45='DADOS_INVOC'!$EL$9,P45='DADOS_INVOC'!$EM$9,P45='DADOS_INVOC'!$EN$9,P45='DADOS_INVOC'!$EO$9,P45='DADOS_INVOC'!$EP$9,P45='DADOS_INVOC'!$QV$9,P45='DADOS_INVOC'!$QW$9,P45='DADOS_INVOC'!$QX$9,P45='DADOS_INVOC'!$QY$9),O45,"")</f>
        <v/>
      </c>
      <c r="BC45">
        <f>IF(AND(Q45=1,OR(P45="",P45='DADOS_INVOC'!$EL$9,P45='DADOS_INVOC'!$EM$9,P45='DADOS_INVOC'!$EN$9,P45='DADOS_INVOC'!$EO$9,P45='DADOS_INVOC'!$EP$9,P45='DADOS_INVOC'!$QV$9,P45='DADOS_INVOC'!$QW$9,P45='DADOS_INVOC'!$QX$9,P45='DADOS_INVOC'!$QY$9)),O45,"")</f>
        <v/>
      </c>
      <c r="BD45">
        <f>IF(OR(P45="",P45='DADOS_INVOC'!$EL$10,P45='DADOS_INVOC'!$EM$10,P45='DADOS_INVOC'!$EN$10,P45='DADOS_INVOC'!$EO$10,P45='DADOS_INVOC'!$EP$10,P45='DADOS_INVOC'!$QV$10,P45='DADOS_INVOC'!$QW$10,P45='DADOS_INVOC'!$QX$10,P45='DADOS_INVOC'!$QY$10),O45,"")</f>
        <v/>
      </c>
      <c r="BE45">
        <f>IF(AND(Q45=1,OR(P45="",P45='DADOS_INVOC'!$EL$10,P45='DADOS_INVOC'!$EM$10,P45='DADOS_INVOC'!$EN$10,P45='DADOS_INVOC'!$EO$10,P45='DADOS_INVOC'!$EP$10,P45='DADOS_INVOC'!$QV$10,P45='DADOS_INVOC'!$QW$10,P45='DADOS_INVOC'!$QX$10,P45='DADOS_INVOC'!$QY$10)),O45,"")</f>
        <v/>
      </c>
      <c r="BF45">
        <f>IF(OR(P45="",P45='DADOS_INVOC'!$EL$11,P45='DADOS_INVOC'!$EM$11,P45='DADOS_INVOC'!$EN$11,P45='DADOS_INVOC'!$EO$11,P45='DADOS_INVOC'!$EP$11,P45='DADOS_INVOC'!$QV$11,P45='DADOS_INVOC'!$QW$11,P45='DADOS_INVOC'!$QX$11,P45='DADOS_INVOC'!$QY$11),O45,"")</f>
        <v/>
      </c>
      <c r="BG45">
        <f>IF(AND(Q45=1,OR(P45="",P45='DADOS_INVOC'!$EL$11,P45='DADOS_INVOC'!$EM$11,P45='DADOS_INVOC'!$EN$11,P45='DADOS_INVOC'!$EO$11,P45='DADOS_INVOC'!$EP$11,P45='DADOS_INVOC'!$QV$11,P45='DADOS_INVOC'!$QW$11,P45='DADOS_INVOC'!$QX$11,P45='DADOS_INVOC'!$QY$11)),O45,"")</f>
        <v/>
      </c>
      <c r="BH45">
        <f>IF(OR(P45="",P45='DADOS_INVOC'!$EL$12,P45='DADOS_INVOC'!$EM$12,P45='DADOS_INVOC'!$EN$12,P45='DADOS_INVOC'!$EO$12,P45='DADOS_INVOC'!$EP$12,P45='DADOS_INVOC'!$QV$12,P45='DADOS_INVOC'!$QW$12,P45='DADOS_INVOC'!$QX$12,P45='DADOS_INVOC'!$QY$12),O45,"")</f>
        <v/>
      </c>
      <c r="BI45">
        <f>IF(AND(Q45=1,OR(P45="",P45='DADOS_INVOC'!$EL$12,P45='DADOS_INVOC'!$EM$12,P45='DADOS_INVOC'!$EN$12,P45='DADOS_INVOC'!$EO$12,P45='DADOS_INVOC'!$EP$12,P45='DADOS_INVOC'!$QV$12,P45='DADOS_INVOC'!$QW$12,P45='DADOS_INVOC'!$QX$12,P45='DADOS_INVOC'!$QY$12)),O45,"")</f>
        <v/>
      </c>
      <c r="BJ45">
        <f>IF(OR(P45="",P45='DADOS_INVOC'!$EL$13,P45='DADOS_INVOC'!$EM$13,P45='DADOS_INVOC'!$EN$13,P45='DADOS_INVOC'!$EO$13,P45='DADOS_INVOC'!$EP$13,P45='DADOS_INVOC'!$QV$13,P45='DADOS_INVOC'!$QW$13,P45='DADOS_INVOC'!$QX$13,P45='DADOS_INVOC'!$QY$13),O45,"")</f>
        <v/>
      </c>
      <c r="BK45">
        <f>IF(AND(Q45=1,OR(P45="",P45='DADOS_INVOC'!$EL$13,P45='DADOS_INVOC'!$EM$13,P45='DADOS_INVOC'!$EN$13,P45='DADOS_INVOC'!$EO$13,P45='DADOS_INVOC'!$EP$13,P45='DADOS_INVOC'!$QV$13,P45='DADOS_INVOC'!$QW$13,P45='DADOS_INVOC'!$QX$13,P45='DADOS_INVOC'!$QY$13)),O45,"")</f>
        <v/>
      </c>
      <c r="BP45" t="inlineStr">
        <is>
          <t>Trava</t>
        </is>
      </c>
    </row>
    <row r="46">
      <c r="O46">
        <f>IF(ISBLANK(DADOS_AM!$BC$46),"",DADOS_AM!$BC$46)</f>
        <v/>
      </c>
      <c r="P46">
        <f>IF(ISBLANK(DADOS_AM!$BD$46),"",DADOS_AM!$BD$46)</f>
        <v/>
      </c>
      <c r="Q46">
        <f>IF(ISBLANK(DADOS_AM!$BE$46),"",DADOS_AM!$BE$46)</f>
        <v/>
      </c>
      <c r="R46">
        <f>IF(ISBLANK(DADOS_AM!$BF$46),"",DADOS_AM!$BF$46)</f>
        <v/>
      </c>
      <c r="S46">
        <f>IF(ISBLANK(DADOS_AM!$BG$46),"",DADOS_AM!$BG$46)</f>
        <v/>
      </c>
      <c r="T46">
        <f>IF(ISBLANK(DADOS_AM!$BH$46),"",DADOS_AM!$BH$46)</f>
        <v/>
      </c>
      <c r="U46">
        <f>IF(ISBLANK(DADOS_AM!$BI$46),"",DADOS_AM!$BI$46)</f>
        <v/>
      </c>
      <c r="V46">
        <f>IF(ISBLANK(DADOS_AM!$BJ$46),"",DADOS_AM!$BJ$46)</f>
        <v/>
      </c>
      <c r="W46">
        <f>IF(ISBLANK(DADOS_AM!$BK$46),"",DADOS_AM!$BK$46)</f>
        <v/>
      </c>
      <c r="X46" t="inlineStr">
        <is>
          <t>Sobrecarga</t>
        </is>
      </c>
      <c r="Y46" t="n">
        <v>0</v>
      </c>
      <c r="AG46">
        <f>O46</f>
        <v/>
      </c>
      <c r="AH46">
        <f>P46</f>
        <v/>
      </c>
      <c r="AI46">
        <f>Q46</f>
        <v/>
      </c>
      <c r="AJ46">
        <f>T46</f>
        <v/>
      </c>
      <c r="AK46">
        <f>Y46</f>
        <v/>
      </c>
      <c r="AL46">
        <f>W46</f>
        <v/>
      </c>
      <c r="AN46">
        <f>IF(OR(P46="",P46='DADOS_INVOC'!$EL$2,P46='DADOS_INVOC'!$EM$2,P46='DADOS_INVOC'!$EN$2,P46='DADOS_INVOC'!$EO$2,P46='DADOS_INVOC'!$EP$2,P46='DADOS_INVOC'!$QV$2,P46='DADOS_INVOC'!$QW$2,P46='DADOS_INVOC'!$QX$2,P46='DADOS_INVOC'!$QY$2),O46,"")</f>
        <v/>
      </c>
      <c r="AO46">
        <f>IF(AND(Q46=1,OR(P46="",P46='DADOS_INVOC'!$EL$2,P46='DADOS_INVOC'!$EM$2,P46='DADOS_INVOC'!$EN$2,P46='DADOS_INVOC'!$EO$2,P46='DADOS_INVOC'!$EP$2,P46='DADOS_INVOC'!$QV$2,P46='DADOS_INVOC'!$QW$2,P46='DADOS_INVOC'!$QX$2,P46='DADOS_INVOC'!$QY$2)),O46,"")</f>
        <v/>
      </c>
      <c r="AP46">
        <f>IF(OR(P46="",P46='DADOS_INVOC'!$EL$3,P46='DADOS_INVOC'!$EM$3,P46='DADOS_INVOC'!$EN$3,P46='DADOS_INVOC'!$EO$3,P46='DADOS_INVOC'!$EP$3,P46='DADOS_INVOC'!$QV$3,P46='DADOS_INVOC'!$QW$3,P46='DADOS_INVOC'!$QX$3,P46='DADOS_INVOC'!$QY$3),O46,"")</f>
        <v/>
      </c>
      <c r="AQ46">
        <f>IF(AND(Q46=1,OR(P46="",P46='DADOS_INVOC'!$EL$3,P46='DADOS_INVOC'!$EM$3,P46='DADOS_INVOC'!$EN$3,P46='DADOS_INVOC'!$EO$3,P46='DADOS_INVOC'!$EP$3,P46='DADOS_INVOC'!$QV$3,P46='DADOS_INVOC'!$QW$3,P46='DADOS_INVOC'!$QX$3,P46='DADOS_INVOC'!$QY$3)),O46,"")</f>
        <v/>
      </c>
      <c r="AR46">
        <f>IF(OR(P46="",P46='DADOS_INVOC'!$EL$4,P46='DADOS_INVOC'!$EM$4,P46='DADOS_INVOC'!$EN$4,P46='DADOS_INVOC'!$EO$4,P46='DADOS_INVOC'!$EP$4,P46='DADOS_INVOC'!$QV$4,P46='DADOS_INVOC'!$QW$4,P46='DADOS_INVOC'!$QX$4,P46='DADOS_INVOC'!$QY$4),O46,"")</f>
        <v/>
      </c>
      <c r="AS46">
        <f>IF(AND(Q46=1,OR(P46="",P46='DADOS_INVOC'!$EL$4,P46='DADOS_INVOC'!$EM$4,P46='DADOS_INVOC'!$EN$4,P46='DADOS_INVOC'!$EO$4,P46='DADOS_INVOC'!$EP$4,P46='DADOS_INVOC'!$QV$4,P46='DADOS_INVOC'!$QW$4,P46='DADOS_INVOC'!$QX$4,P46='DADOS_INVOC'!$QY$4)),O46,"")</f>
        <v/>
      </c>
      <c r="AT46">
        <f>IF(OR(P46="",P46='DADOS_INVOC'!$EL$5,P46='DADOS_INVOC'!$EM$5,P46='DADOS_INVOC'!$EN$5,P46='DADOS_INVOC'!$EO$5,P46='DADOS_INVOC'!$EP$5,P46='DADOS_INVOC'!$QV$5,P46='DADOS_INVOC'!$QW$5,P46='DADOS_INVOC'!$QX$5,P46='DADOS_INVOC'!$QY$5),O46,"")</f>
        <v/>
      </c>
      <c r="AU46">
        <f>IF(AND(Q46=1,OR(P46="",P46='DADOS_INVOC'!$EL$5,P46='DADOS_INVOC'!$EM$5,P46='DADOS_INVOC'!$EN$5,P46='DADOS_INVOC'!$EO$5,P46='DADOS_INVOC'!$EP$5,P46='DADOS_INVOC'!$QV$5,P46='DADOS_INVOC'!$QW$5,P46='DADOS_INVOC'!$QX$5,P46='DADOS_INVOC'!$QY$5)),O46,"")</f>
        <v/>
      </c>
      <c r="AV46">
        <f>IF(OR(P46="",P46='DADOS_INVOC'!$EL$6,P46='DADOS_INVOC'!$EM$6,P46='DADOS_INVOC'!$EN$6,P46='DADOS_INVOC'!$EO$6,P46='DADOS_INVOC'!$EP$6,P46='DADOS_INVOC'!$QV$6,P46='DADOS_INVOC'!$QW$6,P46='DADOS_INVOC'!$QX$6,P46='DADOS_INVOC'!$QY$6),O46,"")</f>
        <v/>
      </c>
      <c r="AW46">
        <f>IF(AND(Q46=1,OR(P46="",P46='DADOS_INVOC'!$EL$6,P46='DADOS_INVOC'!$EM$6,P46='DADOS_INVOC'!$EN$6,P46='DADOS_INVOC'!$EO$6,P46='DADOS_INVOC'!$EP$6,P46='DADOS_INVOC'!$QV$6,P46='DADOS_INVOC'!$QW$6,P46='DADOS_INVOC'!$QX$6,P46='DADOS_INVOC'!$QY$6)),O46,"")</f>
        <v/>
      </c>
      <c r="AX46">
        <f>IF(OR(P46="",P46='DADOS_INVOC'!$EL$7,P46='DADOS_INVOC'!$EM$7,P46='DADOS_INVOC'!$EN$7,P46='DADOS_INVOC'!$EO$7,P46='DADOS_INVOC'!$EP$7,P46='DADOS_INVOC'!$QV$7,P46='DADOS_INVOC'!$QW$7,P46='DADOS_INVOC'!$QX$7,P46='DADOS_INVOC'!$QY$7),O46,"")</f>
        <v/>
      </c>
      <c r="AY46">
        <f>IF(AND(Q46=1,OR(P46="",P46='DADOS_INVOC'!$EL$7,P46='DADOS_INVOC'!$EM$7,P46='DADOS_INVOC'!$EN$7,P46='DADOS_INVOC'!$EO$7,P46='DADOS_INVOC'!$EP$7,P46='DADOS_INVOC'!$QV$7,P46='DADOS_INVOC'!$QW$7,P46='DADOS_INVOC'!$QX$7,P46='DADOS_INVOC'!$QY$7)),O46,"")</f>
        <v/>
      </c>
      <c r="AZ46">
        <f>IF(OR(P46="",P46='DADOS_INVOC'!$EL$8,P46='DADOS_INVOC'!$EM$8,P46='DADOS_INVOC'!$EN$8,P46='DADOS_INVOC'!$EO$8,P46='DADOS_INVOC'!$EP$8,P46='DADOS_INVOC'!$QV$8,P46='DADOS_INVOC'!$QW$8,P46='DADOS_INVOC'!$QX$8,P46='DADOS_INVOC'!$QY$8),O46,"")</f>
        <v/>
      </c>
      <c r="BA46">
        <f>IF(AND(Q46=1,OR(P46="",P46='DADOS_INVOC'!$EL$8,P46='DADOS_INVOC'!$EM$8,P46='DADOS_INVOC'!$EN$8,P46='DADOS_INVOC'!$EO$8,P46='DADOS_INVOC'!$EP$8,P46='DADOS_INVOC'!$QV$8,P46='DADOS_INVOC'!$QW$8,P46='DADOS_INVOC'!$QX$8,P46='DADOS_INVOC'!$QY$8)),O46,"")</f>
        <v/>
      </c>
      <c r="BB46">
        <f>IF(OR(P46="",P46='DADOS_INVOC'!$EL$9,P46='DADOS_INVOC'!$EM$9,P46='DADOS_INVOC'!$EN$9,P46='DADOS_INVOC'!$EO$9,P46='DADOS_INVOC'!$EP$9,P46='DADOS_INVOC'!$QV$9,P46='DADOS_INVOC'!$QW$9,P46='DADOS_INVOC'!$QX$9,P46='DADOS_INVOC'!$QY$9),O46,"")</f>
        <v/>
      </c>
      <c r="BC46">
        <f>IF(AND(Q46=1,OR(P46="",P46='DADOS_INVOC'!$EL$9,P46='DADOS_INVOC'!$EM$9,P46='DADOS_INVOC'!$EN$9,P46='DADOS_INVOC'!$EO$9,P46='DADOS_INVOC'!$EP$9,P46='DADOS_INVOC'!$QV$9,P46='DADOS_INVOC'!$QW$9,P46='DADOS_INVOC'!$QX$9,P46='DADOS_INVOC'!$QY$9)),O46,"")</f>
        <v/>
      </c>
      <c r="BD46">
        <f>IF(OR(P46="",P46='DADOS_INVOC'!$EL$10,P46='DADOS_INVOC'!$EM$10,P46='DADOS_INVOC'!$EN$10,P46='DADOS_INVOC'!$EO$10,P46='DADOS_INVOC'!$EP$10,P46='DADOS_INVOC'!$QV$10,P46='DADOS_INVOC'!$QW$10,P46='DADOS_INVOC'!$QX$10,P46='DADOS_INVOC'!$QY$10),O46,"")</f>
        <v/>
      </c>
      <c r="BE46">
        <f>IF(AND(Q46=1,OR(P46="",P46='DADOS_INVOC'!$EL$10,P46='DADOS_INVOC'!$EM$10,P46='DADOS_INVOC'!$EN$10,P46='DADOS_INVOC'!$EO$10,P46='DADOS_INVOC'!$EP$10,P46='DADOS_INVOC'!$QV$10,P46='DADOS_INVOC'!$QW$10,P46='DADOS_INVOC'!$QX$10,P46='DADOS_INVOC'!$QY$10)),O46,"")</f>
        <v/>
      </c>
      <c r="BF46">
        <f>IF(OR(P46="",P46='DADOS_INVOC'!$EL$11,P46='DADOS_INVOC'!$EM$11,P46='DADOS_INVOC'!$EN$11,P46='DADOS_INVOC'!$EO$11,P46='DADOS_INVOC'!$EP$11,P46='DADOS_INVOC'!$QV$11,P46='DADOS_INVOC'!$QW$11,P46='DADOS_INVOC'!$QX$11,P46='DADOS_INVOC'!$QY$11),O46,"")</f>
        <v/>
      </c>
      <c r="BG46">
        <f>IF(AND(Q46=1,OR(P46="",P46='DADOS_INVOC'!$EL$11,P46='DADOS_INVOC'!$EM$11,P46='DADOS_INVOC'!$EN$11,P46='DADOS_INVOC'!$EO$11,P46='DADOS_INVOC'!$EP$11,P46='DADOS_INVOC'!$QV$11,P46='DADOS_INVOC'!$QW$11,P46='DADOS_INVOC'!$QX$11,P46='DADOS_INVOC'!$QY$11)),O46,"")</f>
        <v/>
      </c>
      <c r="BH46">
        <f>IF(OR(P46="",P46='DADOS_INVOC'!$EL$12,P46='DADOS_INVOC'!$EM$12,P46='DADOS_INVOC'!$EN$12,P46='DADOS_INVOC'!$EO$12,P46='DADOS_INVOC'!$EP$12,P46='DADOS_INVOC'!$QV$12,P46='DADOS_INVOC'!$QW$12,P46='DADOS_INVOC'!$QX$12,P46='DADOS_INVOC'!$QY$12),O46,"")</f>
        <v/>
      </c>
      <c r="BI46">
        <f>IF(AND(Q46=1,OR(P46="",P46='DADOS_INVOC'!$EL$12,P46='DADOS_INVOC'!$EM$12,P46='DADOS_INVOC'!$EN$12,P46='DADOS_INVOC'!$EO$12,P46='DADOS_INVOC'!$EP$12,P46='DADOS_INVOC'!$QV$12,P46='DADOS_INVOC'!$QW$12,P46='DADOS_INVOC'!$QX$12,P46='DADOS_INVOC'!$QY$12)),O46,"")</f>
        <v/>
      </c>
      <c r="BJ46">
        <f>IF(OR(P46="",P46='DADOS_INVOC'!$EL$13,P46='DADOS_INVOC'!$EM$13,P46='DADOS_INVOC'!$EN$13,P46='DADOS_INVOC'!$EO$13,P46='DADOS_INVOC'!$EP$13,P46='DADOS_INVOC'!$QV$13,P46='DADOS_INVOC'!$QW$13,P46='DADOS_INVOC'!$QX$13,P46='DADOS_INVOC'!$QY$13),O46,"")</f>
        <v/>
      </c>
      <c r="BK46">
        <f>IF(AND(Q46=1,OR(P46="",P46='DADOS_INVOC'!$EL$13,P46='DADOS_INVOC'!$EM$13,P46='DADOS_INVOC'!$EN$13,P46='DADOS_INVOC'!$EO$13,P46='DADOS_INVOC'!$EP$13,P46='DADOS_INVOC'!$QV$13,P46='DADOS_INVOC'!$QW$13,P46='DADOS_INVOC'!$QX$13,P46='DADOS_INVOC'!$QY$13)),O46,"")</f>
        <v/>
      </c>
      <c r="BP46" t="inlineStr">
        <is>
          <t>Abre Ferida</t>
        </is>
      </c>
    </row>
    <row r="47">
      <c r="O47">
        <f>IF(ISBLANK(DADOS_AM!$BC$47),"",DADOS_AM!$BC$47)</f>
        <v/>
      </c>
      <c r="P47">
        <f>IF(ISBLANK(DADOS_AM!$BD$47),"",DADOS_AM!$BD$47)</f>
        <v/>
      </c>
      <c r="Q47">
        <f>IF(ISBLANK(DADOS_AM!$BE$47),"",DADOS_AM!$BE$47)</f>
        <v/>
      </c>
      <c r="R47">
        <f>IF(ISBLANK(DADOS_AM!$BF$47),"",DADOS_AM!$BF$47)</f>
        <v/>
      </c>
      <c r="S47">
        <f>IF(ISBLANK(DADOS_AM!$BG$47),"",DADOS_AM!$BG$47)</f>
        <v/>
      </c>
      <c r="T47">
        <f>IF(ISBLANK(DADOS_AM!$BH$47),"",DADOS_AM!$BH$47)</f>
        <v/>
      </c>
      <c r="U47">
        <f>IF(ISBLANK(DADOS_AM!$BI$47),"",DADOS_AM!$BI$47)</f>
        <v/>
      </c>
      <c r="V47">
        <f>IF(ISBLANK(DADOS_AM!$BJ$47),"",DADOS_AM!$BJ$47)</f>
        <v/>
      </c>
      <c r="W47">
        <f>IF(ISBLANK(DADOS_AM!$BK$47),"",DADOS_AM!$BK$47)</f>
        <v/>
      </c>
      <c r="X47" t="inlineStr">
        <is>
          <t>Firmeza</t>
        </is>
      </c>
      <c r="Y47" t="n">
        <v>0</v>
      </c>
      <c r="AG47">
        <f>O47</f>
        <v/>
      </c>
      <c r="AH47">
        <f>P47</f>
        <v/>
      </c>
      <c r="AI47">
        <f>Q47</f>
        <v/>
      </c>
      <c r="AJ47">
        <f>T47</f>
        <v/>
      </c>
      <c r="AK47">
        <f>Y47</f>
        <v/>
      </c>
      <c r="AL47">
        <f>W47</f>
        <v/>
      </c>
      <c r="AN47">
        <f>IF(OR(P47="",P47='DADOS_INVOC'!$EL$2,P47='DADOS_INVOC'!$EM$2,P47='DADOS_INVOC'!$EN$2,P47='DADOS_INVOC'!$EO$2,P47='DADOS_INVOC'!$EP$2,P47='DADOS_INVOC'!$QV$2,P47='DADOS_INVOC'!$QW$2,P47='DADOS_INVOC'!$QX$2,P47='DADOS_INVOC'!$QY$2),O47,"")</f>
        <v/>
      </c>
      <c r="AO47">
        <f>IF(AND(Q47=1,OR(P47="",P47='DADOS_INVOC'!$EL$2,P47='DADOS_INVOC'!$EM$2,P47='DADOS_INVOC'!$EN$2,P47='DADOS_INVOC'!$EO$2,P47='DADOS_INVOC'!$EP$2,P47='DADOS_INVOC'!$QV$2,P47='DADOS_INVOC'!$QW$2,P47='DADOS_INVOC'!$QX$2,P47='DADOS_INVOC'!$QY$2)),O47,"")</f>
        <v/>
      </c>
      <c r="AP47">
        <f>IF(OR(P47="",P47='DADOS_INVOC'!$EL$3,P47='DADOS_INVOC'!$EM$3,P47='DADOS_INVOC'!$EN$3,P47='DADOS_INVOC'!$EO$3,P47='DADOS_INVOC'!$EP$3,P47='DADOS_INVOC'!$QV$3,P47='DADOS_INVOC'!$QW$3,P47='DADOS_INVOC'!$QX$3,P47='DADOS_INVOC'!$QY$3),O47,"")</f>
        <v/>
      </c>
      <c r="AQ47">
        <f>IF(AND(Q47=1,OR(P47="",P47='DADOS_INVOC'!$EL$3,P47='DADOS_INVOC'!$EM$3,P47='DADOS_INVOC'!$EN$3,P47='DADOS_INVOC'!$EO$3,P47='DADOS_INVOC'!$EP$3,P47='DADOS_INVOC'!$QV$3,P47='DADOS_INVOC'!$QW$3,P47='DADOS_INVOC'!$QX$3,P47='DADOS_INVOC'!$QY$3)),O47,"")</f>
        <v/>
      </c>
      <c r="AR47">
        <f>IF(OR(P47="",P47='DADOS_INVOC'!$EL$4,P47='DADOS_INVOC'!$EM$4,P47='DADOS_INVOC'!$EN$4,P47='DADOS_INVOC'!$EO$4,P47='DADOS_INVOC'!$EP$4,P47='DADOS_INVOC'!$QV$4,P47='DADOS_INVOC'!$QW$4,P47='DADOS_INVOC'!$QX$4,P47='DADOS_INVOC'!$QY$4),O47,"")</f>
        <v/>
      </c>
      <c r="AS47">
        <f>IF(AND(Q47=1,OR(P47="",P47='DADOS_INVOC'!$EL$4,P47='DADOS_INVOC'!$EM$4,P47='DADOS_INVOC'!$EN$4,P47='DADOS_INVOC'!$EO$4,P47='DADOS_INVOC'!$EP$4,P47='DADOS_INVOC'!$QV$4,P47='DADOS_INVOC'!$QW$4,P47='DADOS_INVOC'!$QX$4,P47='DADOS_INVOC'!$QY$4)),O47,"")</f>
        <v/>
      </c>
      <c r="AT47">
        <f>IF(OR(P47="",P47='DADOS_INVOC'!$EL$5,P47='DADOS_INVOC'!$EM$5,P47='DADOS_INVOC'!$EN$5,P47='DADOS_INVOC'!$EO$5,P47='DADOS_INVOC'!$EP$5,P47='DADOS_INVOC'!$QV$5,P47='DADOS_INVOC'!$QW$5,P47='DADOS_INVOC'!$QX$5,P47='DADOS_INVOC'!$QY$5),O47,"")</f>
        <v/>
      </c>
      <c r="AU47">
        <f>IF(AND(Q47=1,OR(P47="",P47='DADOS_INVOC'!$EL$5,P47='DADOS_INVOC'!$EM$5,P47='DADOS_INVOC'!$EN$5,P47='DADOS_INVOC'!$EO$5,P47='DADOS_INVOC'!$EP$5,P47='DADOS_INVOC'!$QV$5,P47='DADOS_INVOC'!$QW$5,P47='DADOS_INVOC'!$QX$5,P47='DADOS_INVOC'!$QY$5)),O47,"")</f>
        <v/>
      </c>
      <c r="AV47">
        <f>IF(OR(P47="",P47='DADOS_INVOC'!$EL$6,P47='DADOS_INVOC'!$EM$6,P47='DADOS_INVOC'!$EN$6,P47='DADOS_INVOC'!$EO$6,P47='DADOS_INVOC'!$EP$6,P47='DADOS_INVOC'!$QV$6,P47='DADOS_INVOC'!$QW$6,P47='DADOS_INVOC'!$QX$6,P47='DADOS_INVOC'!$QY$6),O47,"")</f>
        <v/>
      </c>
      <c r="AW47">
        <f>IF(AND(Q47=1,OR(P47="",P47='DADOS_INVOC'!$EL$6,P47='DADOS_INVOC'!$EM$6,P47='DADOS_INVOC'!$EN$6,P47='DADOS_INVOC'!$EO$6,P47='DADOS_INVOC'!$EP$6,P47='DADOS_INVOC'!$QV$6,P47='DADOS_INVOC'!$QW$6,P47='DADOS_INVOC'!$QX$6,P47='DADOS_INVOC'!$QY$6)),O47,"")</f>
        <v/>
      </c>
      <c r="AX47">
        <f>IF(OR(P47="",P47='DADOS_INVOC'!$EL$7,P47='DADOS_INVOC'!$EM$7,P47='DADOS_INVOC'!$EN$7,P47='DADOS_INVOC'!$EO$7,P47='DADOS_INVOC'!$EP$7,P47='DADOS_INVOC'!$QV$7,P47='DADOS_INVOC'!$QW$7,P47='DADOS_INVOC'!$QX$7,P47='DADOS_INVOC'!$QY$7),O47,"")</f>
        <v/>
      </c>
      <c r="AY47">
        <f>IF(AND(Q47=1,OR(P47="",P47='DADOS_INVOC'!$EL$7,P47='DADOS_INVOC'!$EM$7,P47='DADOS_INVOC'!$EN$7,P47='DADOS_INVOC'!$EO$7,P47='DADOS_INVOC'!$EP$7,P47='DADOS_INVOC'!$QV$7,P47='DADOS_INVOC'!$QW$7,P47='DADOS_INVOC'!$QX$7,P47='DADOS_INVOC'!$QY$7)),O47,"")</f>
        <v/>
      </c>
      <c r="AZ47">
        <f>IF(OR(P47="",P47='DADOS_INVOC'!$EL$8,P47='DADOS_INVOC'!$EM$8,P47='DADOS_INVOC'!$EN$8,P47='DADOS_INVOC'!$EO$8,P47='DADOS_INVOC'!$EP$8,P47='DADOS_INVOC'!$QV$8,P47='DADOS_INVOC'!$QW$8,P47='DADOS_INVOC'!$QX$8,P47='DADOS_INVOC'!$QY$8),O47,"")</f>
        <v/>
      </c>
      <c r="BA47">
        <f>IF(AND(Q47=1,OR(P47="",P47='DADOS_INVOC'!$EL$8,P47='DADOS_INVOC'!$EM$8,P47='DADOS_INVOC'!$EN$8,P47='DADOS_INVOC'!$EO$8,P47='DADOS_INVOC'!$EP$8,P47='DADOS_INVOC'!$QV$8,P47='DADOS_INVOC'!$QW$8,P47='DADOS_INVOC'!$QX$8,P47='DADOS_INVOC'!$QY$8)),O47,"")</f>
        <v/>
      </c>
      <c r="BB47">
        <f>IF(OR(P47="",P47='DADOS_INVOC'!$EL$9,P47='DADOS_INVOC'!$EM$9,P47='DADOS_INVOC'!$EN$9,P47='DADOS_INVOC'!$EO$9,P47='DADOS_INVOC'!$EP$9,P47='DADOS_INVOC'!$QV$9,P47='DADOS_INVOC'!$QW$9,P47='DADOS_INVOC'!$QX$9,P47='DADOS_INVOC'!$QY$9),O47,"")</f>
        <v/>
      </c>
      <c r="BC47">
        <f>IF(AND(Q47=1,OR(P47="",P47='DADOS_INVOC'!$EL$9,P47='DADOS_INVOC'!$EM$9,P47='DADOS_INVOC'!$EN$9,P47='DADOS_INVOC'!$EO$9,P47='DADOS_INVOC'!$EP$9,P47='DADOS_INVOC'!$QV$9,P47='DADOS_INVOC'!$QW$9,P47='DADOS_INVOC'!$QX$9,P47='DADOS_INVOC'!$QY$9)),O47,"")</f>
        <v/>
      </c>
      <c r="BD47">
        <f>IF(OR(P47="",P47='DADOS_INVOC'!$EL$10,P47='DADOS_INVOC'!$EM$10,P47='DADOS_INVOC'!$EN$10,P47='DADOS_INVOC'!$EO$10,P47='DADOS_INVOC'!$EP$10,P47='DADOS_INVOC'!$QV$10,P47='DADOS_INVOC'!$QW$10,P47='DADOS_INVOC'!$QX$10,P47='DADOS_INVOC'!$QY$10),O47,"")</f>
        <v/>
      </c>
      <c r="BE47">
        <f>IF(AND(Q47=1,OR(P47="",P47='DADOS_INVOC'!$EL$10,P47='DADOS_INVOC'!$EM$10,P47='DADOS_INVOC'!$EN$10,P47='DADOS_INVOC'!$EO$10,P47='DADOS_INVOC'!$EP$10,P47='DADOS_INVOC'!$QV$10,P47='DADOS_INVOC'!$QW$10,P47='DADOS_INVOC'!$QX$10,P47='DADOS_INVOC'!$QY$10)),O47,"")</f>
        <v/>
      </c>
      <c r="BF47">
        <f>IF(OR(P47="",P47='DADOS_INVOC'!$EL$11,P47='DADOS_INVOC'!$EM$11,P47='DADOS_INVOC'!$EN$11,P47='DADOS_INVOC'!$EO$11,P47='DADOS_INVOC'!$EP$11,P47='DADOS_INVOC'!$QV$11,P47='DADOS_INVOC'!$QW$11,P47='DADOS_INVOC'!$QX$11,P47='DADOS_INVOC'!$QY$11),O47,"")</f>
        <v/>
      </c>
      <c r="BG47">
        <f>IF(AND(Q47=1,OR(P47="",P47='DADOS_INVOC'!$EL$11,P47='DADOS_INVOC'!$EM$11,P47='DADOS_INVOC'!$EN$11,P47='DADOS_INVOC'!$EO$11,P47='DADOS_INVOC'!$EP$11,P47='DADOS_INVOC'!$QV$11,P47='DADOS_INVOC'!$QW$11,P47='DADOS_INVOC'!$QX$11,P47='DADOS_INVOC'!$QY$11)),O47,"")</f>
        <v/>
      </c>
      <c r="BH47">
        <f>IF(OR(P47="",P47='DADOS_INVOC'!$EL$12,P47='DADOS_INVOC'!$EM$12,P47='DADOS_INVOC'!$EN$12,P47='DADOS_INVOC'!$EO$12,P47='DADOS_INVOC'!$EP$12,P47='DADOS_INVOC'!$QV$12,P47='DADOS_INVOC'!$QW$12,P47='DADOS_INVOC'!$QX$12,P47='DADOS_INVOC'!$QY$12),O47,"")</f>
        <v/>
      </c>
      <c r="BI47">
        <f>IF(AND(Q47=1,OR(P47="",P47='DADOS_INVOC'!$EL$12,P47='DADOS_INVOC'!$EM$12,P47='DADOS_INVOC'!$EN$12,P47='DADOS_INVOC'!$EO$12,P47='DADOS_INVOC'!$EP$12,P47='DADOS_INVOC'!$QV$12,P47='DADOS_INVOC'!$QW$12,P47='DADOS_INVOC'!$QX$12,P47='DADOS_INVOC'!$QY$12)),O47,"")</f>
        <v/>
      </c>
      <c r="BJ47">
        <f>IF(OR(P47="",P47='DADOS_INVOC'!$EL$13,P47='DADOS_INVOC'!$EM$13,P47='DADOS_INVOC'!$EN$13,P47='DADOS_INVOC'!$EO$13,P47='DADOS_INVOC'!$EP$13,P47='DADOS_INVOC'!$QV$13,P47='DADOS_INVOC'!$QW$13,P47='DADOS_INVOC'!$QX$13,P47='DADOS_INVOC'!$QY$13),O47,"")</f>
        <v/>
      </c>
      <c r="BK47">
        <f>IF(AND(Q47=1,OR(P47="",P47='DADOS_INVOC'!$EL$13,P47='DADOS_INVOC'!$EM$13,P47='DADOS_INVOC'!$EN$13,P47='DADOS_INVOC'!$EO$13,P47='DADOS_INVOC'!$EP$13,P47='DADOS_INVOC'!$QV$13,P47='DADOS_INVOC'!$QW$13,P47='DADOS_INVOC'!$QX$13,P47='DADOS_INVOC'!$QY$13)),O47,"")</f>
        <v/>
      </c>
      <c r="BP47" t="inlineStr">
        <is>
          <t>Sobrecarga</t>
        </is>
      </c>
    </row>
    <row r="48">
      <c r="O48">
        <f>IF(ISBLANK(DADOS_AM!$BC$48),"",DADOS_AM!$BC$48)</f>
        <v/>
      </c>
      <c r="P48">
        <f>IF(ISBLANK(DADOS_AM!$BD$48),"",DADOS_AM!$BD$48)</f>
        <v/>
      </c>
      <c r="Q48">
        <f>IF(ISBLANK(DADOS_AM!$BE$48),"",DADOS_AM!$BE$48)</f>
        <v/>
      </c>
      <c r="R48">
        <f>IF(ISBLANK(DADOS_AM!$BF$48),"",DADOS_AM!$BF$48)</f>
        <v/>
      </c>
      <c r="S48">
        <f>IF(ISBLANK(DADOS_AM!$BG$48),"",DADOS_AM!$BG$48)</f>
        <v/>
      </c>
      <c r="T48">
        <f>IF(ISBLANK(DADOS_AM!$BH$48),"",DADOS_AM!$BH$48)</f>
        <v/>
      </c>
      <c r="U48">
        <f>IF(ISBLANK(DADOS_AM!$BI$48),"",DADOS_AM!$BI$48)</f>
        <v/>
      </c>
      <c r="V48">
        <f>IF(ISBLANK(DADOS_AM!$BJ$48),"",DADOS_AM!$BJ$48)</f>
        <v/>
      </c>
      <c r="W48">
        <f>IF(ISBLANK(DADOS_AM!$BK$48),"",DADOS_AM!$BK$48)</f>
        <v/>
      </c>
      <c r="X48" t="inlineStr">
        <is>
          <t>Guarda</t>
        </is>
      </c>
      <c r="Y48" t="n">
        <v>0</v>
      </c>
      <c r="AG48">
        <f>O48</f>
        <v/>
      </c>
      <c r="AH48">
        <f>P48</f>
        <v/>
      </c>
      <c r="AI48">
        <f>Q48</f>
        <v/>
      </c>
      <c r="AJ48">
        <f>T48</f>
        <v/>
      </c>
      <c r="AK48">
        <f>Y48</f>
        <v/>
      </c>
      <c r="AL48">
        <f>W48</f>
        <v/>
      </c>
      <c r="AN48">
        <f>IF(OR(P48="",P48='DADOS_INVOC'!$EL$2,P48='DADOS_INVOC'!$EM$2,P48='DADOS_INVOC'!$EN$2,P48='DADOS_INVOC'!$EO$2,P48='DADOS_INVOC'!$EP$2,P48='DADOS_INVOC'!$QV$2,P48='DADOS_INVOC'!$QW$2,P48='DADOS_INVOC'!$QX$2,P48='DADOS_INVOC'!$QY$2),O48,"")</f>
        <v/>
      </c>
      <c r="AO48">
        <f>IF(AND(Q48=1,OR(P48="",P48='DADOS_INVOC'!$EL$2,P48='DADOS_INVOC'!$EM$2,P48='DADOS_INVOC'!$EN$2,P48='DADOS_INVOC'!$EO$2,P48='DADOS_INVOC'!$EP$2,P48='DADOS_INVOC'!$QV$2,P48='DADOS_INVOC'!$QW$2,P48='DADOS_INVOC'!$QX$2,P48='DADOS_INVOC'!$QY$2)),O48,"")</f>
        <v/>
      </c>
      <c r="AP48">
        <f>IF(OR(P48="",P48='DADOS_INVOC'!$EL$3,P48='DADOS_INVOC'!$EM$3,P48='DADOS_INVOC'!$EN$3,P48='DADOS_INVOC'!$EO$3,P48='DADOS_INVOC'!$EP$3,P48='DADOS_INVOC'!$QV$3,P48='DADOS_INVOC'!$QW$3,P48='DADOS_INVOC'!$QX$3,P48='DADOS_INVOC'!$QY$3),O48,"")</f>
        <v/>
      </c>
      <c r="AQ48">
        <f>IF(AND(Q48=1,OR(P48="",P48='DADOS_INVOC'!$EL$3,P48='DADOS_INVOC'!$EM$3,P48='DADOS_INVOC'!$EN$3,P48='DADOS_INVOC'!$EO$3,P48='DADOS_INVOC'!$EP$3,P48='DADOS_INVOC'!$QV$3,P48='DADOS_INVOC'!$QW$3,P48='DADOS_INVOC'!$QX$3,P48='DADOS_INVOC'!$QY$3)),O48,"")</f>
        <v/>
      </c>
      <c r="AR48">
        <f>IF(OR(P48="",P48='DADOS_INVOC'!$EL$4,P48='DADOS_INVOC'!$EM$4,P48='DADOS_INVOC'!$EN$4,P48='DADOS_INVOC'!$EO$4,P48='DADOS_INVOC'!$EP$4,P48='DADOS_INVOC'!$QV$4,P48='DADOS_INVOC'!$QW$4,P48='DADOS_INVOC'!$QX$4,P48='DADOS_INVOC'!$QY$4),O48,"")</f>
        <v/>
      </c>
      <c r="AS48">
        <f>IF(AND(Q48=1,OR(P48="",P48='DADOS_INVOC'!$EL$4,P48='DADOS_INVOC'!$EM$4,P48='DADOS_INVOC'!$EN$4,P48='DADOS_INVOC'!$EO$4,P48='DADOS_INVOC'!$EP$4,P48='DADOS_INVOC'!$QV$4,P48='DADOS_INVOC'!$QW$4,P48='DADOS_INVOC'!$QX$4,P48='DADOS_INVOC'!$QY$4)),O48,"")</f>
        <v/>
      </c>
      <c r="AT48">
        <f>IF(OR(P48="",P48='DADOS_INVOC'!$EL$5,P48='DADOS_INVOC'!$EM$5,P48='DADOS_INVOC'!$EN$5,P48='DADOS_INVOC'!$EO$5,P48='DADOS_INVOC'!$EP$5,P48='DADOS_INVOC'!$QV$5,P48='DADOS_INVOC'!$QW$5,P48='DADOS_INVOC'!$QX$5,P48='DADOS_INVOC'!$QY$5),O48,"")</f>
        <v/>
      </c>
      <c r="AU48">
        <f>IF(AND(Q48=1,OR(P48="",P48='DADOS_INVOC'!$EL$5,P48='DADOS_INVOC'!$EM$5,P48='DADOS_INVOC'!$EN$5,P48='DADOS_INVOC'!$EO$5,P48='DADOS_INVOC'!$EP$5,P48='DADOS_INVOC'!$QV$5,P48='DADOS_INVOC'!$QW$5,P48='DADOS_INVOC'!$QX$5,P48='DADOS_INVOC'!$QY$5)),O48,"")</f>
        <v/>
      </c>
      <c r="AV48">
        <f>IF(OR(P48="",P48='DADOS_INVOC'!$EL$6,P48='DADOS_INVOC'!$EM$6,P48='DADOS_INVOC'!$EN$6,P48='DADOS_INVOC'!$EO$6,P48='DADOS_INVOC'!$EP$6,P48='DADOS_INVOC'!$QV$6,P48='DADOS_INVOC'!$QW$6,P48='DADOS_INVOC'!$QX$6,P48='DADOS_INVOC'!$QY$6),O48,"")</f>
        <v/>
      </c>
      <c r="AW48">
        <f>IF(AND(Q48=1,OR(P48="",P48='DADOS_INVOC'!$EL$6,P48='DADOS_INVOC'!$EM$6,P48='DADOS_INVOC'!$EN$6,P48='DADOS_INVOC'!$EO$6,P48='DADOS_INVOC'!$EP$6,P48='DADOS_INVOC'!$QV$6,P48='DADOS_INVOC'!$QW$6,P48='DADOS_INVOC'!$QX$6,P48='DADOS_INVOC'!$QY$6)),O48,"")</f>
        <v/>
      </c>
      <c r="AX48">
        <f>IF(OR(P48="",P48='DADOS_INVOC'!$EL$7,P48='DADOS_INVOC'!$EM$7,P48='DADOS_INVOC'!$EN$7,P48='DADOS_INVOC'!$EO$7,P48='DADOS_INVOC'!$EP$7,P48='DADOS_INVOC'!$QV$7,P48='DADOS_INVOC'!$QW$7,P48='DADOS_INVOC'!$QX$7,P48='DADOS_INVOC'!$QY$7),O48,"")</f>
        <v/>
      </c>
      <c r="AY48">
        <f>IF(AND(Q48=1,OR(P48="",P48='DADOS_INVOC'!$EL$7,P48='DADOS_INVOC'!$EM$7,P48='DADOS_INVOC'!$EN$7,P48='DADOS_INVOC'!$EO$7,P48='DADOS_INVOC'!$EP$7,P48='DADOS_INVOC'!$QV$7,P48='DADOS_INVOC'!$QW$7,P48='DADOS_INVOC'!$QX$7,P48='DADOS_INVOC'!$QY$7)),O48,"")</f>
        <v/>
      </c>
      <c r="AZ48">
        <f>IF(OR(P48="",P48='DADOS_INVOC'!$EL$8,P48='DADOS_INVOC'!$EM$8,P48='DADOS_INVOC'!$EN$8,P48='DADOS_INVOC'!$EO$8,P48='DADOS_INVOC'!$EP$8,P48='DADOS_INVOC'!$QV$8,P48='DADOS_INVOC'!$QW$8,P48='DADOS_INVOC'!$QX$8,P48='DADOS_INVOC'!$QY$8),O48,"")</f>
        <v/>
      </c>
      <c r="BA48">
        <f>IF(AND(Q48=1,OR(P48="",P48='DADOS_INVOC'!$EL$8,P48='DADOS_INVOC'!$EM$8,P48='DADOS_INVOC'!$EN$8,P48='DADOS_INVOC'!$EO$8,P48='DADOS_INVOC'!$EP$8,P48='DADOS_INVOC'!$QV$8,P48='DADOS_INVOC'!$QW$8,P48='DADOS_INVOC'!$QX$8,P48='DADOS_INVOC'!$QY$8)),O48,"")</f>
        <v/>
      </c>
      <c r="BB48">
        <f>IF(OR(P48="",P48='DADOS_INVOC'!$EL$9,P48='DADOS_INVOC'!$EM$9,P48='DADOS_INVOC'!$EN$9,P48='DADOS_INVOC'!$EO$9,P48='DADOS_INVOC'!$EP$9,P48='DADOS_INVOC'!$QV$9,P48='DADOS_INVOC'!$QW$9,P48='DADOS_INVOC'!$QX$9,P48='DADOS_INVOC'!$QY$9),O48,"")</f>
        <v/>
      </c>
      <c r="BC48">
        <f>IF(AND(Q48=1,OR(P48="",P48='DADOS_INVOC'!$EL$9,P48='DADOS_INVOC'!$EM$9,P48='DADOS_INVOC'!$EN$9,P48='DADOS_INVOC'!$EO$9,P48='DADOS_INVOC'!$EP$9,P48='DADOS_INVOC'!$QV$9,P48='DADOS_INVOC'!$QW$9,P48='DADOS_INVOC'!$QX$9,P48='DADOS_INVOC'!$QY$9)),O48,"")</f>
        <v/>
      </c>
      <c r="BD48">
        <f>IF(OR(P48="",P48='DADOS_INVOC'!$EL$10,P48='DADOS_INVOC'!$EM$10,P48='DADOS_INVOC'!$EN$10,P48='DADOS_INVOC'!$EO$10,P48='DADOS_INVOC'!$EP$10,P48='DADOS_INVOC'!$QV$10,P48='DADOS_INVOC'!$QW$10,P48='DADOS_INVOC'!$QX$10,P48='DADOS_INVOC'!$QY$10),O48,"")</f>
        <v/>
      </c>
      <c r="BE48">
        <f>IF(AND(Q48=1,OR(P48="",P48='DADOS_INVOC'!$EL$10,P48='DADOS_INVOC'!$EM$10,P48='DADOS_INVOC'!$EN$10,P48='DADOS_INVOC'!$EO$10,P48='DADOS_INVOC'!$EP$10,P48='DADOS_INVOC'!$QV$10,P48='DADOS_INVOC'!$QW$10,P48='DADOS_INVOC'!$QX$10,P48='DADOS_INVOC'!$QY$10)),O48,"")</f>
        <v/>
      </c>
      <c r="BF48">
        <f>IF(OR(P48="",P48='DADOS_INVOC'!$EL$11,P48='DADOS_INVOC'!$EM$11,P48='DADOS_INVOC'!$EN$11,P48='DADOS_INVOC'!$EO$11,P48='DADOS_INVOC'!$EP$11,P48='DADOS_INVOC'!$QV$11,P48='DADOS_INVOC'!$QW$11,P48='DADOS_INVOC'!$QX$11,P48='DADOS_INVOC'!$QY$11),O48,"")</f>
        <v/>
      </c>
      <c r="BG48">
        <f>IF(AND(Q48=1,OR(P48="",P48='DADOS_INVOC'!$EL$11,P48='DADOS_INVOC'!$EM$11,P48='DADOS_INVOC'!$EN$11,P48='DADOS_INVOC'!$EO$11,P48='DADOS_INVOC'!$EP$11,P48='DADOS_INVOC'!$QV$11,P48='DADOS_INVOC'!$QW$11,P48='DADOS_INVOC'!$QX$11,P48='DADOS_INVOC'!$QY$11)),O48,"")</f>
        <v/>
      </c>
      <c r="BH48">
        <f>IF(OR(P48="",P48='DADOS_INVOC'!$EL$12,P48='DADOS_INVOC'!$EM$12,P48='DADOS_INVOC'!$EN$12,P48='DADOS_INVOC'!$EO$12,P48='DADOS_INVOC'!$EP$12,P48='DADOS_INVOC'!$QV$12,P48='DADOS_INVOC'!$QW$12,P48='DADOS_INVOC'!$QX$12,P48='DADOS_INVOC'!$QY$12),O48,"")</f>
        <v/>
      </c>
      <c r="BI48">
        <f>IF(AND(Q48=1,OR(P48="",P48='DADOS_INVOC'!$EL$12,P48='DADOS_INVOC'!$EM$12,P48='DADOS_INVOC'!$EN$12,P48='DADOS_INVOC'!$EO$12,P48='DADOS_INVOC'!$EP$12,P48='DADOS_INVOC'!$QV$12,P48='DADOS_INVOC'!$QW$12,P48='DADOS_INVOC'!$QX$12,P48='DADOS_INVOC'!$QY$12)),O48,"")</f>
        <v/>
      </c>
      <c r="BJ48">
        <f>IF(OR(P48="",P48='DADOS_INVOC'!$EL$13,P48='DADOS_INVOC'!$EM$13,P48='DADOS_INVOC'!$EN$13,P48='DADOS_INVOC'!$EO$13,P48='DADOS_INVOC'!$EP$13,P48='DADOS_INVOC'!$QV$13,P48='DADOS_INVOC'!$QW$13,P48='DADOS_INVOC'!$QX$13,P48='DADOS_INVOC'!$QY$13),O48,"")</f>
        <v/>
      </c>
      <c r="BK48">
        <f>IF(AND(Q48=1,OR(P48="",P48='DADOS_INVOC'!$EL$13,P48='DADOS_INVOC'!$EM$13,P48='DADOS_INVOC'!$EN$13,P48='DADOS_INVOC'!$EO$13,P48='DADOS_INVOC'!$EP$13,P48='DADOS_INVOC'!$QV$13,P48='DADOS_INVOC'!$QW$13,P48='DADOS_INVOC'!$QX$13,P48='DADOS_INVOC'!$QY$13)),O48,"")</f>
        <v/>
      </c>
      <c r="BP48" t="inlineStr">
        <is>
          <t>Firmeza</t>
        </is>
      </c>
    </row>
    <row r="49">
      <c r="O49">
        <f>IF(ISBLANK(DADOS_AM!$BC$49),"",DADOS_AM!$BC$49)</f>
        <v/>
      </c>
      <c r="P49">
        <f>IF(ISBLANK(DADOS_AM!$BD$49),"",DADOS_AM!$BD$49)</f>
        <v/>
      </c>
      <c r="Q49">
        <f>IF(ISBLANK(DADOS_AM!$BE$49),"",DADOS_AM!$BE$49)</f>
        <v/>
      </c>
      <c r="R49">
        <f>IF(ISBLANK(DADOS_AM!$BF$49),"",DADOS_AM!$BF$49)</f>
        <v/>
      </c>
      <c r="S49">
        <f>IF(ISBLANK(DADOS_AM!$BG$49),"",DADOS_AM!$BG$49)</f>
        <v/>
      </c>
      <c r="T49">
        <f>IF(ISBLANK(DADOS_AM!$BH$49),"",DADOS_AM!$BH$49)</f>
        <v/>
      </c>
      <c r="U49">
        <f>IF(ISBLANK(DADOS_AM!$BI$49),"",DADOS_AM!$BI$49)</f>
        <v/>
      </c>
      <c r="V49">
        <f>IF(ISBLANK(DADOS_AM!$BJ$49),"",DADOS_AM!$BJ$49)</f>
        <v/>
      </c>
      <c r="W49">
        <f>IF(ISBLANK(DADOS_AM!$BK$49),"",DADOS_AM!$BK$49)</f>
        <v/>
      </c>
      <c r="X49" t="inlineStr">
        <is>
          <t>Pressa</t>
        </is>
      </c>
      <c r="Y49" t="n">
        <v>0</v>
      </c>
      <c r="AG49">
        <f>O49</f>
        <v/>
      </c>
      <c r="AH49">
        <f>P49</f>
        <v/>
      </c>
      <c r="AI49">
        <f>Q49</f>
        <v/>
      </c>
      <c r="AJ49">
        <f>T49</f>
        <v/>
      </c>
      <c r="AK49">
        <f>Y49</f>
        <v/>
      </c>
      <c r="AL49">
        <f>W49</f>
        <v/>
      </c>
      <c r="AN49">
        <f>IF(OR(P49="",P49='DADOS_INVOC'!$EL$2,P49='DADOS_INVOC'!$EM$2,P49='DADOS_INVOC'!$EN$2,P49='DADOS_INVOC'!$EO$2,P49='DADOS_INVOC'!$EP$2,P49='DADOS_INVOC'!$QV$2,P49='DADOS_INVOC'!$QW$2,P49='DADOS_INVOC'!$QX$2,P49='DADOS_INVOC'!$QY$2),O49,"")</f>
        <v/>
      </c>
      <c r="AO49">
        <f>IF(AND(Q49=1,OR(P49="",P49='DADOS_INVOC'!$EL$2,P49='DADOS_INVOC'!$EM$2,P49='DADOS_INVOC'!$EN$2,P49='DADOS_INVOC'!$EO$2,P49='DADOS_INVOC'!$EP$2,P49='DADOS_INVOC'!$QV$2,P49='DADOS_INVOC'!$QW$2,P49='DADOS_INVOC'!$QX$2,P49='DADOS_INVOC'!$QY$2)),O49,"")</f>
        <v/>
      </c>
      <c r="AP49">
        <f>IF(OR(P49="",P49='DADOS_INVOC'!$EL$3,P49='DADOS_INVOC'!$EM$3,P49='DADOS_INVOC'!$EN$3,P49='DADOS_INVOC'!$EO$3,P49='DADOS_INVOC'!$EP$3,P49='DADOS_INVOC'!$QV$3,P49='DADOS_INVOC'!$QW$3,P49='DADOS_INVOC'!$QX$3,P49='DADOS_INVOC'!$QY$3),O49,"")</f>
        <v/>
      </c>
      <c r="AQ49">
        <f>IF(AND(Q49=1,OR(P49="",P49='DADOS_INVOC'!$EL$3,P49='DADOS_INVOC'!$EM$3,P49='DADOS_INVOC'!$EN$3,P49='DADOS_INVOC'!$EO$3,P49='DADOS_INVOC'!$EP$3,P49='DADOS_INVOC'!$QV$3,P49='DADOS_INVOC'!$QW$3,P49='DADOS_INVOC'!$QX$3,P49='DADOS_INVOC'!$QY$3)),O49,"")</f>
        <v/>
      </c>
      <c r="AR49">
        <f>IF(OR(P49="",P49='DADOS_INVOC'!$EL$4,P49='DADOS_INVOC'!$EM$4,P49='DADOS_INVOC'!$EN$4,P49='DADOS_INVOC'!$EO$4,P49='DADOS_INVOC'!$EP$4,P49='DADOS_INVOC'!$QV$4,P49='DADOS_INVOC'!$QW$4,P49='DADOS_INVOC'!$QX$4,P49='DADOS_INVOC'!$QY$4),O49,"")</f>
        <v/>
      </c>
      <c r="AS49">
        <f>IF(AND(Q49=1,OR(P49="",P49='DADOS_INVOC'!$EL$4,P49='DADOS_INVOC'!$EM$4,P49='DADOS_INVOC'!$EN$4,P49='DADOS_INVOC'!$EO$4,P49='DADOS_INVOC'!$EP$4,P49='DADOS_INVOC'!$QV$4,P49='DADOS_INVOC'!$QW$4,P49='DADOS_INVOC'!$QX$4,P49='DADOS_INVOC'!$QY$4)),O49,"")</f>
        <v/>
      </c>
      <c r="AT49">
        <f>IF(OR(P49="",P49='DADOS_INVOC'!$EL$5,P49='DADOS_INVOC'!$EM$5,P49='DADOS_INVOC'!$EN$5,P49='DADOS_INVOC'!$EO$5,P49='DADOS_INVOC'!$EP$5,P49='DADOS_INVOC'!$QV$5,P49='DADOS_INVOC'!$QW$5,P49='DADOS_INVOC'!$QX$5,P49='DADOS_INVOC'!$QY$5),O49,"")</f>
        <v/>
      </c>
      <c r="AU49">
        <f>IF(AND(Q49=1,OR(P49="",P49='DADOS_INVOC'!$EL$5,P49='DADOS_INVOC'!$EM$5,P49='DADOS_INVOC'!$EN$5,P49='DADOS_INVOC'!$EO$5,P49='DADOS_INVOC'!$EP$5,P49='DADOS_INVOC'!$QV$5,P49='DADOS_INVOC'!$QW$5,P49='DADOS_INVOC'!$QX$5,P49='DADOS_INVOC'!$QY$5)),O49,"")</f>
        <v/>
      </c>
      <c r="AV49">
        <f>IF(OR(P49="",P49='DADOS_INVOC'!$EL$6,P49='DADOS_INVOC'!$EM$6,P49='DADOS_INVOC'!$EN$6,P49='DADOS_INVOC'!$EO$6,P49='DADOS_INVOC'!$EP$6,P49='DADOS_INVOC'!$QV$6,P49='DADOS_INVOC'!$QW$6,P49='DADOS_INVOC'!$QX$6,P49='DADOS_INVOC'!$QY$6),O49,"")</f>
        <v/>
      </c>
      <c r="AW49">
        <f>IF(AND(Q49=1,OR(P49="",P49='DADOS_INVOC'!$EL$6,P49='DADOS_INVOC'!$EM$6,P49='DADOS_INVOC'!$EN$6,P49='DADOS_INVOC'!$EO$6,P49='DADOS_INVOC'!$EP$6,P49='DADOS_INVOC'!$QV$6,P49='DADOS_INVOC'!$QW$6,P49='DADOS_INVOC'!$QX$6,P49='DADOS_INVOC'!$QY$6)),O49,"")</f>
        <v/>
      </c>
      <c r="AX49">
        <f>IF(OR(P49="",P49='DADOS_INVOC'!$EL$7,P49='DADOS_INVOC'!$EM$7,P49='DADOS_INVOC'!$EN$7,P49='DADOS_INVOC'!$EO$7,P49='DADOS_INVOC'!$EP$7,P49='DADOS_INVOC'!$QV$7,P49='DADOS_INVOC'!$QW$7,P49='DADOS_INVOC'!$QX$7,P49='DADOS_INVOC'!$QY$7),O49,"")</f>
        <v/>
      </c>
      <c r="AY49">
        <f>IF(AND(Q49=1,OR(P49="",P49='DADOS_INVOC'!$EL$7,P49='DADOS_INVOC'!$EM$7,P49='DADOS_INVOC'!$EN$7,P49='DADOS_INVOC'!$EO$7,P49='DADOS_INVOC'!$EP$7,P49='DADOS_INVOC'!$QV$7,P49='DADOS_INVOC'!$QW$7,P49='DADOS_INVOC'!$QX$7,P49='DADOS_INVOC'!$QY$7)),O49,"")</f>
        <v/>
      </c>
      <c r="AZ49">
        <f>IF(OR(P49="",P49='DADOS_INVOC'!$EL$8,P49='DADOS_INVOC'!$EM$8,P49='DADOS_INVOC'!$EN$8,P49='DADOS_INVOC'!$EO$8,P49='DADOS_INVOC'!$EP$8,P49='DADOS_INVOC'!$QV$8,P49='DADOS_INVOC'!$QW$8,P49='DADOS_INVOC'!$QX$8,P49='DADOS_INVOC'!$QY$8),O49,"")</f>
        <v/>
      </c>
      <c r="BA49">
        <f>IF(AND(Q49=1,OR(P49="",P49='DADOS_INVOC'!$EL$8,P49='DADOS_INVOC'!$EM$8,P49='DADOS_INVOC'!$EN$8,P49='DADOS_INVOC'!$EO$8,P49='DADOS_INVOC'!$EP$8,P49='DADOS_INVOC'!$QV$8,P49='DADOS_INVOC'!$QW$8,P49='DADOS_INVOC'!$QX$8,P49='DADOS_INVOC'!$QY$8)),O49,"")</f>
        <v/>
      </c>
      <c r="BB49">
        <f>IF(OR(P49="",P49='DADOS_INVOC'!$EL$9,P49='DADOS_INVOC'!$EM$9,P49='DADOS_INVOC'!$EN$9,P49='DADOS_INVOC'!$EO$9,P49='DADOS_INVOC'!$EP$9,P49='DADOS_INVOC'!$QV$9,P49='DADOS_INVOC'!$QW$9,P49='DADOS_INVOC'!$QX$9,P49='DADOS_INVOC'!$QY$9),O49,"")</f>
        <v/>
      </c>
      <c r="BC49">
        <f>IF(AND(Q49=1,OR(P49="",P49='DADOS_INVOC'!$EL$9,P49='DADOS_INVOC'!$EM$9,P49='DADOS_INVOC'!$EN$9,P49='DADOS_INVOC'!$EO$9,P49='DADOS_INVOC'!$EP$9,P49='DADOS_INVOC'!$QV$9,P49='DADOS_INVOC'!$QW$9,P49='DADOS_INVOC'!$QX$9,P49='DADOS_INVOC'!$QY$9)),O49,"")</f>
        <v/>
      </c>
      <c r="BD49">
        <f>IF(OR(P49="",P49='DADOS_INVOC'!$EL$10,P49='DADOS_INVOC'!$EM$10,P49='DADOS_INVOC'!$EN$10,P49='DADOS_INVOC'!$EO$10,P49='DADOS_INVOC'!$EP$10,P49='DADOS_INVOC'!$QV$10,P49='DADOS_INVOC'!$QW$10,P49='DADOS_INVOC'!$QX$10,P49='DADOS_INVOC'!$QY$10),O49,"")</f>
        <v/>
      </c>
      <c r="BE49">
        <f>IF(AND(Q49=1,OR(P49="",P49='DADOS_INVOC'!$EL$10,P49='DADOS_INVOC'!$EM$10,P49='DADOS_INVOC'!$EN$10,P49='DADOS_INVOC'!$EO$10,P49='DADOS_INVOC'!$EP$10,P49='DADOS_INVOC'!$QV$10,P49='DADOS_INVOC'!$QW$10,P49='DADOS_INVOC'!$QX$10,P49='DADOS_INVOC'!$QY$10)),O49,"")</f>
        <v/>
      </c>
      <c r="BF49">
        <f>IF(OR(P49="",P49='DADOS_INVOC'!$EL$11,P49='DADOS_INVOC'!$EM$11,P49='DADOS_INVOC'!$EN$11,P49='DADOS_INVOC'!$EO$11,P49='DADOS_INVOC'!$EP$11,P49='DADOS_INVOC'!$QV$11,P49='DADOS_INVOC'!$QW$11,P49='DADOS_INVOC'!$QX$11,P49='DADOS_INVOC'!$QY$11),O49,"")</f>
        <v/>
      </c>
      <c r="BG49">
        <f>IF(AND(Q49=1,OR(P49="",P49='DADOS_INVOC'!$EL$11,P49='DADOS_INVOC'!$EM$11,P49='DADOS_INVOC'!$EN$11,P49='DADOS_INVOC'!$EO$11,P49='DADOS_INVOC'!$EP$11,P49='DADOS_INVOC'!$QV$11,P49='DADOS_INVOC'!$QW$11,P49='DADOS_INVOC'!$QX$11,P49='DADOS_INVOC'!$QY$11)),O49,"")</f>
        <v/>
      </c>
      <c r="BH49">
        <f>IF(OR(P49="",P49='DADOS_INVOC'!$EL$12,P49='DADOS_INVOC'!$EM$12,P49='DADOS_INVOC'!$EN$12,P49='DADOS_INVOC'!$EO$12,P49='DADOS_INVOC'!$EP$12,P49='DADOS_INVOC'!$QV$12,P49='DADOS_INVOC'!$QW$12,P49='DADOS_INVOC'!$QX$12,P49='DADOS_INVOC'!$QY$12),O49,"")</f>
        <v/>
      </c>
      <c r="BI49">
        <f>IF(AND(Q49=1,OR(P49="",P49='DADOS_INVOC'!$EL$12,P49='DADOS_INVOC'!$EM$12,P49='DADOS_INVOC'!$EN$12,P49='DADOS_INVOC'!$EO$12,P49='DADOS_INVOC'!$EP$12,P49='DADOS_INVOC'!$QV$12,P49='DADOS_INVOC'!$QW$12,P49='DADOS_INVOC'!$QX$12,P49='DADOS_INVOC'!$QY$12)),O49,"")</f>
        <v/>
      </c>
      <c r="BJ49">
        <f>IF(OR(P49="",P49='DADOS_INVOC'!$EL$13,P49='DADOS_INVOC'!$EM$13,P49='DADOS_INVOC'!$EN$13,P49='DADOS_INVOC'!$EO$13,P49='DADOS_INVOC'!$EP$13,P49='DADOS_INVOC'!$QV$13,P49='DADOS_INVOC'!$QW$13,P49='DADOS_INVOC'!$QX$13,P49='DADOS_INVOC'!$QY$13),O49,"")</f>
        <v/>
      </c>
      <c r="BK49">
        <f>IF(AND(Q49=1,OR(P49="",P49='DADOS_INVOC'!$EL$13,P49='DADOS_INVOC'!$EM$13,P49='DADOS_INVOC'!$EN$13,P49='DADOS_INVOC'!$EO$13,P49='DADOS_INVOC'!$EP$13,P49='DADOS_INVOC'!$QV$13,P49='DADOS_INVOC'!$QW$13,P49='DADOS_INVOC'!$QX$13,P49='DADOS_INVOC'!$QY$13)),O49,"")</f>
        <v/>
      </c>
      <c r="BP49" t="inlineStr">
        <is>
          <t>Guarda</t>
        </is>
      </c>
    </row>
    <row r="50">
      <c r="O50">
        <f>IF(ISBLANK(DADOS_AM!$BC$50),"",DADOS_AM!$BC$50)</f>
        <v/>
      </c>
      <c r="P50">
        <f>IF(ISBLANK(DADOS_AM!$BD$50),"",DADOS_AM!$BD$50)</f>
        <v/>
      </c>
      <c r="Q50">
        <f>IF(ISBLANK(DADOS_AM!$BE$50),"",DADOS_AM!$BE$50)</f>
        <v/>
      </c>
      <c r="R50">
        <f>IF(ISBLANK(DADOS_AM!$BF$50),"",DADOS_AM!$BF$50)</f>
        <v/>
      </c>
      <c r="S50">
        <f>IF(ISBLANK(DADOS_AM!$BG$50),"",DADOS_AM!$BG$50)</f>
        <v/>
      </c>
      <c r="T50">
        <f>IF(ISBLANK(DADOS_AM!$BH$50),"",DADOS_AM!$BH$50)</f>
        <v/>
      </c>
      <c r="U50">
        <f>IF(ISBLANK(DADOS_AM!$BI$50),"",DADOS_AM!$BI$50)</f>
        <v/>
      </c>
      <c r="V50">
        <f>IF(ISBLANK(DADOS_AM!$BJ$50),"",DADOS_AM!$BJ$50)</f>
        <v/>
      </c>
      <c r="W50">
        <f>IF(ISBLANK(DADOS_AM!$BK$50),"",DADOS_AM!$BK$50)</f>
        <v/>
      </c>
      <c r="X50" t="inlineStr">
        <is>
          <t>Enfraquece</t>
        </is>
      </c>
      <c r="Y50" t="n">
        <v>0</v>
      </c>
      <c r="AG50">
        <f>O50</f>
        <v/>
      </c>
      <c r="AH50">
        <f>P50</f>
        <v/>
      </c>
      <c r="AI50">
        <f>Q50</f>
        <v/>
      </c>
      <c r="AJ50">
        <f>T50</f>
        <v/>
      </c>
      <c r="AK50">
        <f>Y50</f>
        <v/>
      </c>
      <c r="AL50">
        <f>W50</f>
        <v/>
      </c>
      <c r="AN50">
        <f>IF(OR(P50="",P50='DADOS_INVOC'!$EL$2,P50='DADOS_INVOC'!$EM$2,P50='DADOS_INVOC'!$EN$2,P50='DADOS_INVOC'!$EO$2,P50='DADOS_INVOC'!$EP$2,P50='DADOS_INVOC'!$QV$2,P50='DADOS_INVOC'!$QW$2,P50='DADOS_INVOC'!$QX$2,P50='DADOS_INVOC'!$QY$2),O50,"")</f>
        <v/>
      </c>
      <c r="AO50">
        <f>IF(AND(Q50=1,OR(P50="",P50='DADOS_INVOC'!$EL$2,P50='DADOS_INVOC'!$EM$2,P50='DADOS_INVOC'!$EN$2,P50='DADOS_INVOC'!$EO$2,P50='DADOS_INVOC'!$EP$2,P50='DADOS_INVOC'!$QV$2,P50='DADOS_INVOC'!$QW$2,P50='DADOS_INVOC'!$QX$2,P50='DADOS_INVOC'!$QY$2)),O50,"")</f>
        <v/>
      </c>
      <c r="AP50">
        <f>IF(OR(P50="",P50='DADOS_INVOC'!$EL$3,P50='DADOS_INVOC'!$EM$3,P50='DADOS_INVOC'!$EN$3,P50='DADOS_INVOC'!$EO$3,P50='DADOS_INVOC'!$EP$3,P50='DADOS_INVOC'!$QV$3,P50='DADOS_INVOC'!$QW$3,P50='DADOS_INVOC'!$QX$3,P50='DADOS_INVOC'!$QY$3),O50,"")</f>
        <v/>
      </c>
      <c r="AQ50">
        <f>IF(AND(Q50=1,OR(P50="",P50='DADOS_INVOC'!$EL$3,P50='DADOS_INVOC'!$EM$3,P50='DADOS_INVOC'!$EN$3,P50='DADOS_INVOC'!$EO$3,P50='DADOS_INVOC'!$EP$3,P50='DADOS_INVOC'!$QV$3,P50='DADOS_INVOC'!$QW$3,P50='DADOS_INVOC'!$QX$3,P50='DADOS_INVOC'!$QY$3)),O50,"")</f>
        <v/>
      </c>
      <c r="AR50">
        <f>IF(OR(P50="",P50='DADOS_INVOC'!$EL$4,P50='DADOS_INVOC'!$EM$4,P50='DADOS_INVOC'!$EN$4,P50='DADOS_INVOC'!$EO$4,P50='DADOS_INVOC'!$EP$4,P50='DADOS_INVOC'!$QV$4,P50='DADOS_INVOC'!$QW$4,P50='DADOS_INVOC'!$QX$4,P50='DADOS_INVOC'!$QY$4),O50,"")</f>
        <v/>
      </c>
      <c r="AS50">
        <f>IF(AND(Q50=1,OR(P50="",P50='DADOS_INVOC'!$EL$4,P50='DADOS_INVOC'!$EM$4,P50='DADOS_INVOC'!$EN$4,P50='DADOS_INVOC'!$EO$4,P50='DADOS_INVOC'!$EP$4,P50='DADOS_INVOC'!$QV$4,P50='DADOS_INVOC'!$QW$4,P50='DADOS_INVOC'!$QX$4,P50='DADOS_INVOC'!$QY$4)),O50,"")</f>
        <v/>
      </c>
      <c r="AT50">
        <f>IF(OR(P50="",P50='DADOS_INVOC'!$EL$5,P50='DADOS_INVOC'!$EM$5,P50='DADOS_INVOC'!$EN$5,P50='DADOS_INVOC'!$EO$5,P50='DADOS_INVOC'!$EP$5,P50='DADOS_INVOC'!$QV$5,P50='DADOS_INVOC'!$QW$5,P50='DADOS_INVOC'!$QX$5,P50='DADOS_INVOC'!$QY$5),O50,"")</f>
        <v/>
      </c>
      <c r="AU50">
        <f>IF(AND(Q50=1,OR(P50="",P50='DADOS_INVOC'!$EL$5,P50='DADOS_INVOC'!$EM$5,P50='DADOS_INVOC'!$EN$5,P50='DADOS_INVOC'!$EO$5,P50='DADOS_INVOC'!$EP$5,P50='DADOS_INVOC'!$QV$5,P50='DADOS_INVOC'!$QW$5,P50='DADOS_INVOC'!$QX$5,P50='DADOS_INVOC'!$QY$5)),O50,"")</f>
        <v/>
      </c>
      <c r="AV50">
        <f>IF(OR(P50="",P50='DADOS_INVOC'!$EL$6,P50='DADOS_INVOC'!$EM$6,P50='DADOS_INVOC'!$EN$6,P50='DADOS_INVOC'!$EO$6,P50='DADOS_INVOC'!$EP$6,P50='DADOS_INVOC'!$QV$6,P50='DADOS_INVOC'!$QW$6,P50='DADOS_INVOC'!$QX$6,P50='DADOS_INVOC'!$QY$6),O50,"")</f>
        <v/>
      </c>
      <c r="AW50">
        <f>IF(AND(Q50=1,OR(P50="",P50='DADOS_INVOC'!$EL$6,P50='DADOS_INVOC'!$EM$6,P50='DADOS_INVOC'!$EN$6,P50='DADOS_INVOC'!$EO$6,P50='DADOS_INVOC'!$EP$6,P50='DADOS_INVOC'!$QV$6,P50='DADOS_INVOC'!$QW$6,P50='DADOS_INVOC'!$QX$6,P50='DADOS_INVOC'!$QY$6)),O50,"")</f>
        <v/>
      </c>
      <c r="AX50">
        <f>IF(OR(P50="",P50='DADOS_INVOC'!$EL$7,P50='DADOS_INVOC'!$EM$7,P50='DADOS_INVOC'!$EN$7,P50='DADOS_INVOC'!$EO$7,P50='DADOS_INVOC'!$EP$7,P50='DADOS_INVOC'!$QV$7,P50='DADOS_INVOC'!$QW$7,P50='DADOS_INVOC'!$QX$7,P50='DADOS_INVOC'!$QY$7),O50,"")</f>
        <v/>
      </c>
      <c r="AY50">
        <f>IF(AND(Q50=1,OR(P50="",P50='DADOS_INVOC'!$EL$7,P50='DADOS_INVOC'!$EM$7,P50='DADOS_INVOC'!$EN$7,P50='DADOS_INVOC'!$EO$7,P50='DADOS_INVOC'!$EP$7,P50='DADOS_INVOC'!$QV$7,P50='DADOS_INVOC'!$QW$7,P50='DADOS_INVOC'!$QX$7,P50='DADOS_INVOC'!$QY$7)),O50,"")</f>
        <v/>
      </c>
      <c r="AZ50">
        <f>IF(OR(P50="",P50='DADOS_INVOC'!$EL$8,P50='DADOS_INVOC'!$EM$8,P50='DADOS_INVOC'!$EN$8,P50='DADOS_INVOC'!$EO$8,P50='DADOS_INVOC'!$EP$8,P50='DADOS_INVOC'!$QV$8,P50='DADOS_INVOC'!$QW$8,P50='DADOS_INVOC'!$QX$8,P50='DADOS_INVOC'!$QY$8),O50,"")</f>
        <v/>
      </c>
      <c r="BA50">
        <f>IF(AND(Q50=1,OR(P50="",P50='DADOS_INVOC'!$EL$8,P50='DADOS_INVOC'!$EM$8,P50='DADOS_INVOC'!$EN$8,P50='DADOS_INVOC'!$EO$8,P50='DADOS_INVOC'!$EP$8,P50='DADOS_INVOC'!$QV$8,P50='DADOS_INVOC'!$QW$8,P50='DADOS_INVOC'!$QX$8,P50='DADOS_INVOC'!$QY$8)),O50,"")</f>
        <v/>
      </c>
      <c r="BB50">
        <f>IF(OR(P50="",P50='DADOS_INVOC'!$EL$9,P50='DADOS_INVOC'!$EM$9,P50='DADOS_INVOC'!$EN$9,P50='DADOS_INVOC'!$EO$9,P50='DADOS_INVOC'!$EP$9,P50='DADOS_INVOC'!$QV$9,P50='DADOS_INVOC'!$QW$9,P50='DADOS_INVOC'!$QX$9,P50='DADOS_INVOC'!$QY$9),O50,"")</f>
        <v/>
      </c>
      <c r="BC50">
        <f>IF(AND(Q50=1,OR(P50="",P50='DADOS_INVOC'!$EL$9,P50='DADOS_INVOC'!$EM$9,P50='DADOS_INVOC'!$EN$9,P50='DADOS_INVOC'!$EO$9,P50='DADOS_INVOC'!$EP$9,P50='DADOS_INVOC'!$QV$9,P50='DADOS_INVOC'!$QW$9,P50='DADOS_INVOC'!$QX$9,P50='DADOS_INVOC'!$QY$9)),O50,"")</f>
        <v/>
      </c>
      <c r="BD50">
        <f>IF(OR(P50="",P50='DADOS_INVOC'!$EL$10,P50='DADOS_INVOC'!$EM$10,P50='DADOS_INVOC'!$EN$10,P50='DADOS_INVOC'!$EO$10,P50='DADOS_INVOC'!$EP$10,P50='DADOS_INVOC'!$QV$10,P50='DADOS_INVOC'!$QW$10,P50='DADOS_INVOC'!$QX$10,P50='DADOS_INVOC'!$QY$10),O50,"")</f>
        <v/>
      </c>
      <c r="BE50">
        <f>IF(AND(Q50=1,OR(P50="",P50='DADOS_INVOC'!$EL$10,P50='DADOS_INVOC'!$EM$10,P50='DADOS_INVOC'!$EN$10,P50='DADOS_INVOC'!$EO$10,P50='DADOS_INVOC'!$EP$10,P50='DADOS_INVOC'!$QV$10,P50='DADOS_INVOC'!$QW$10,P50='DADOS_INVOC'!$QX$10,P50='DADOS_INVOC'!$QY$10)),O50,"")</f>
        <v/>
      </c>
      <c r="BF50">
        <f>IF(OR(P50="",P50='DADOS_INVOC'!$EL$11,P50='DADOS_INVOC'!$EM$11,P50='DADOS_INVOC'!$EN$11,P50='DADOS_INVOC'!$EO$11,P50='DADOS_INVOC'!$EP$11,P50='DADOS_INVOC'!$QV$11,P50='DADOS_INVOC'!$QW$11,P50='DADOS_INVOC'!$QX$11,P50='DADOS_INVOC'!$QY$11),O50,"")</f>
        <v/>
      </c>
      <c r="BG50">
        <f>IF(AND(Q50=1,OR(P50="",P50='DADOS_INVOC'!$EL$11,P50='DADOS_INVOC'!$EM$11,P50='DADOS_INVOC'!$EN$11,P50='DADOS_INVOC'!$EO$11,P50='DADOS_INVOC'!$EP$11,P50='DADOS_INVOC'!$QV$11,P50='DADOS_INVOC'!$QW$11,P50='DADOS_INVOC'!$QX$11,P50='DADOS_INVOC'!$QY$11)),O50,"")</f>
        <v/>
      </c>
      <c r="BH50">
        <f>IF(OR(P50="",P50='DADOS_INVOC'!$EL$12,P50='DADOS_INVOC'!$EM$12,P50='DADOS_INVOC'!$EN$12,P50='DADOS_INVOC'!$EO$12,P50='DADOS_INVOC'!$EP$12,P50='DADOS_INVOC'!$QV$12,P50='DADOS_INVOC'!$QW$12,P50='DADOS_INVOC'!$QX$12,P50='DADOS_INVOC'!$QY$12),O50,"")</f>
        <v/>
      </c>
      <c r="BI50">
        <f>IF(AND(Q50=1,OR(P50="",P50='DADOS_INVOC'!$EL$12,P50='DADOS_INVOC'!$EM$12,P50='DADOS_INVOC'!$EN$12,P50='DADOS_INVOC'!$EO$12,P50='DADOS_INVOC'!$EP$12,P50='DADOS_INVOC'!$QV$12,P50='DADOS_INVOC'!$QW$12,P50='DADOS_INVOC'!$QX$12,P50='DADOS_INVOC'!$QY$12)),O50,"")</f>
        <v/>
      </c>
      <c r="BJ50">
        <f>IF(OR(P50="",P50='DADOS_INVOC'!$EL$13,P50='DADOS_INVOC'!$EM$13,P50='DADOS_INVOC'!$EN$13,P50='DADOS_INVOC'!$EO$13,P50='DADOS_INVOC'!$EP$13,P50='DADOS_INVOC'!$QV$13,P50='DADOS_INVOC'!$QW$13,P50='DADOS_INVOC'!$QX$13,P50='DADOS_INVOC'!$QY$13),O50,"")</f>
        <v/>
      </c>
      <c r="BK50">
        <f>IF(AND(Q50=1,OR(P50="",P50='DADOS_INVOC'!$EL$13,P50='DADOS_INVOC'!$EM$13,P50='DADOS_INVOC'!$EN$13,P50='DADOS_INVOC'!$EO$13,P50='DADOS_INVOC'!$EP$13,P50='DADOS_INVOC'!$QV$13,P50='DADOS_INVOC'!$QW$13,P50='DADOS_INVOC'!$QX$13,P50='DADOS_INVOC'!$QY$13)),O50,"")</f>
        <v/>
      </c>
      <c r="BP50" t="inlineStr">
        <is>
          <t>Pressa</t>
        </is>
      </c>
    </row>
    <row r="51">
      <c r="O51">
        <f>IF(ISBLANK(DADOS_AM!$BC$51),"",DADOS_AM!$BC$51)</f>
        <v/>
      </c>
      <c r="P51">
        <f>IF(ISBLANK(DADOS_AM!$BD$51),"",DADOS_AM!$BD$51)</f>
        <v/>
      </c>
      <c r="Q51">
        <f>IF(ISBLANK(DADOS_AM!$BE$51),"",DADOS_AM!$BE$51)</f>
        <v/>
      </c>
      <c r="R51">
        <f>IF(ISBLANK(DADOS_AM!$BF$51),"",DADOS_AM!$BF$51)</f>
        <v/>
      </c>
      <c r="S51">
        <f>IF(ISBLANK(DADOS_AM!$BG$51),"",DADOS_AM!$BG$51)</f>
        <v/>
      </c>
      <c r="T51">
        <f>IF(ISBLANK(DADOS_AM!$BH$51),"",DADOS_AM!$BH$51)</f>
        <v/>
      </c>
      <c r="U51">
        <f>IF(ISBLANK(DADOS_AM!$BI$51),"",DADOS_AM!$BI$51)</f>
        <v/>
      </c>
      <c r="V51">
        <f>IF(ISBLANK(DADOS_AM!$BJ$51),"",DADOS_AM!$BJ$51)</f>
        <v/>
      </c>
      <c r="W51">
        <f>IF(ISBLANK(DADOS_AM!$BK$51),"",DADOS_AM!$BK$51)</f>
        <v/>
      </c>
      <c r="X51" t="inlineStr">
        <is>
          <t>Ecoa</t>
        </is>
      </c>
      <c r="Y51" t="n">
        <v>0</v>
      </c>
      <c r="AG51">
        <f>O51</f>
        <v/>
      </c>
      <c r="AH51">
        <f>P51</f>
        <v/>
      </c>
      <c r="AI51">
        <f>Q51</f>
        <v/>
      </c>
      <c r="AJ51">
        <f>T51</f>
        <v/>
      </c>
      <c r="AK51">
        <f>Y51</f>
        <v/>
      </c>
      <c r="AL51">
        <f>W51</f>
        <v/>
      </c>
      <c r="AN51">
        <f>IF(OR(P51="",P51='DADOS_INVOC'!$EL$2,P51='DADOS_INVOC'!$EM$2,P51='DADOS_INVOC'!$EN$2,P51='DADOS_INVOC'!$EO$2,P51='DADOS_INVOC'!$EP$2,P51='DADOS_INVOC'!$QV$2,P51='DADOS_INVOC'!$QW$2,P51='DADOS_INVOC'!$QX$2,P51='DADOS_INVOC'!$QY$2),O51,"")</f>
        <v/>
      </c>
      <c r="AO51">
        <f>IF(AND(Q51=1,OR(P51="",P51='DADOS_INVOC'!$EL$2,P51='DADOS_INVOC'!$EM$2,P51='DADOS_INVOC'!$EN$2,P51='DADOS_INVOC'!$EO$2,P51='DADOS_INVOC'!$EP$2,P51='DADOS_INVOC'!$QV$2,P51='DADOS_INVOC'!$QW$2,P51='DADOS_INVOC'!$QX$2,P51='DADOS_INVOC'!$QY$2)),O51,"")</f>
        <v/>
      </c>
      <c r="AP51">
        <f>IF(OR(P51="",P51='DADOS_INVOC'!$EL$3,P51='DADOS_INVOC'!$EM$3,P51='DADOS_INVOC'!$EN$3,P51='DADOS_INVOC'!$EO$3,P51='DADOS_INVOC'!$EP$3,P51='DADOS_INVOC'!$QV$3,P51='DADOS_INVOC'!$QW$3,P51='DADOS_INVOC'!$QX$3,P51='DADOS_INVOC'!$QY$3),O51,"")</f>
        <v/>
      </c>
      <c r="AQ51">
        <f>IF(AND(Q51=1,OR(P51="",P51='DADOS_INVOC'!$EL$3,P51='DADOS_INVOC'!$EM$3,P51='DADOS_INVOC'!$EN$3,P51='DADOS_INVOC'!$EO$3,P51='DADOS_INVOC'!$EP$3,P51='DADOS_INVOC'!$QV$3,P51='DADOS_INVOC'!$QW$3,P51='DADOS_INVOC'!$QX$3,P51='DADOS_INVOC'!$QY$3)),O51,"")</f>
        <v/>
      </c>
      <c r="AR51">
        <f>IF(OR(P51="",P51='DADOS_INVOC'!$EL$4,P51='DADOS_INVOC'!$EM$4,P51='DADOS_INVOC'!$EN$4,P51='DADOS_INVOC'!$EO$4,P51='DADOS_INVOC'!$EP$4,P51='DADOS_INVOC'!$QV$4,P51='DADOS_INVOC'!$QW$4,P51='DADOS_INVOC'!$QX$4,P51='DADOS_INVOC'!$QY$4),O51,"")</f>
        <v/>
      </c>
      <c r="AS51">
        <f>IF(AND(Q51=1,OR(P51="",P51='DADOS_INVOC'!$EL$4,P51='DADOS_INVOC'!$EM$4,P51='DADOS_INVOC'!$EN$4,P51='DADOS_INVOC'!$EO$4,P51='DADOS_INVOC'!$EP$4,P51='DADOS_INVOC'!$QV$4,P51='DADOS_INVOC'!$QW$4,P51='DADOS_INVOC'!$QX$4,P51='DADOS_INVOC'!$QY$4)),O51,"")</f>
        <v/>
      </c>
      <c r="AT51">
        <f>IF(OR(P51="",P51='DADOS_INVOC'!$EL$5,P51='DADOS_INVOC'!$EM$5,P51='DADOS_INVOC'!$EN$5,P51='DADOS_INVOC'!$EO$5,P51='DADOS_INVOC'!$EP$5,P51='DADOS_INVOC'!$QV$5,P51='DADOS_INVOC'!$QW$5,P51='DADOS_INVOC'!$QX$5,P51='DADOS_INVOC'!$QY$5),O51,"")</f>
        <v/>
      </c>
      <c r="AU51">
        <f>IF(AND(Q51=1,OR(P51="",P51='DADOS_INVOC'!$EL$5,P51='DADOS_INVOC'!$EM$5,P51='DADOS_INVOC'!$EN$5,P51='DADOS_INVOC'!$EO$5,P51='DADOS_INVOC'!$EP$5,P51='DADOS_INVOC'!$QV$5,P51='DADOS_INVOC'!$QW$5,P51='DADOS_INVOC'!$QX$5,P51='DADOS_INVOC'!$QY$5)),O51,"")</f>
        <v/>
      </c>
      <c r="AV51">
        <f>IF(OR(P51="",P51='DADOS_INVOC'!$EL$6,P51='DADOS_INVOC'!$EM$6,P51='DADOS_INVOC'!$EN$6,P51='DADOS_INVOC'!$EO$6,P51='DADOS_INVOC'!$EP$6,P51='DADOS_INVOC'!$QV$6,P51='DADOS_INVOC'!$QW$6,P51='DADOS_INVOC'!$QX$6,P51='DADOS_INVOC'!$QY$6),O51,"")</f>
        <v/>
      </c>
      <c r="AW51">
        <f>IF(AND(Q51=1,OR(P51="",P51='DADOS_INVOC'!$EL$6,P51='DADOS_INVOC'!$EM$6,P51='DADOS_INVOC'!$EN$6,P51='DADOS_INVOC'!$EO$6,P51='DADOS_INVOC'!$EP$6,P51='DADOS_INVOC'!$QV$6,P51='DADOS_INVOC'!$QW$6,P51='DADOS_INVOC'!$QX$6,P51='DADOS_INVOC'!$QY$6)),O51,"")</f>
        <v/>
      </c>
      <c r="AX51">
        <f>IF(OR(P51="",P51='DADOS_INVOC'!$EL$7,P51='DADOS_INVOC'!$EM$7,P51='DADOS_INVOC'!$EN$7,P51='DADOS_INVOC'!$EO$7,P51='DADOS_INVOC'!$EP$7,P51='DADOS_INVOC'!$QV$7,P51='DADOS_INVOC'!$QW$7,P51='DADOS_INVOC'!$QX$7,P51='DADOS_INVOC'!$QY$7),O51,"")</f>
        <v/>
      </c>
      <c r="AY51">
        <f>IF(AND(Q51=1,OR(P51="",P51='DADOS_INVOC'!$EL$7,P51='DADOS_INVOC'!$EM$7,P51='DADOS_INVOC'!$EN$7,P51='DADOS_INVOC'!$EO$7,P51='DADOS_INVOC'!$EP$7,P51='DADOS_INVOC'!$QV$7,P51='DADOS_INVOC'!$QW$7,P51='DADOS_INVOC'!$QX$7,P51='DADOS_INVOC'!$QY$7)),O51,"")</f>
        <v/>
      </c>
      <c r="AZ51">
        <f>IF(OR(P51="",P51='DADOS_INVOC'!$EL$8,P51='DADOS_INVOC'!$EM$8,P51='DADOS_INVOC'!$EN$8,P51='DADOS_INVOC'!$EO$8,P51='DADOS_INVOC'!$EP$8,P51='DADOS_INVOC'!$QV$8,P51='DADOS_INVOC'!$QW$8,P51='DADOS_INVOC'!$QX$8,P51='DADOS_INVOC'!$QY$8),O51,"")</f>
        <v/>
      </c>
      <c r="BA51">
        <f>IF(AND(Q51=1,OR(P51="",P51='DADOS_INVOC'!$EL$8,P51='DADOS_INVOC'!$EM$8,P51='DADOS_INVOC'!$EN$8,P51='DADOS_INVOC'!$EO$8,P51='DADOS_INVOC'!$EP$8,P51='DADOS_INVOC'!$QV$8,P51='DADOS_INVOC'!$QW$8,P51='DADOS_INVOC'!$QX$8,P51='DADOS_INVOC'!$QY$8)),O51,"")</f>
        <v/>
      </c>
      <c r="BB51">
        <f>IF(OR(P51="",P51='DADOS_INVOC'!$EL$9,P51='DADOS_INVOC'!$EM$9,P51='DADOS_INVOC'!$EN$9,P51='DADOS_INVOC'!$EO$9,P51='DADOS_INVOC'!$EP$9,P51='DADOS_INVOC'!$QV$9,P51='DADOS_INVOC'!$QW$9,P51='DADOS_INVOC'!$QX$9,P51='DADOS_INVOC'!$QY$9),O51,"")</f>
        <v/>
      </c>
      <c r="BC51">
        <f>IF(AND(Q51=1,OR(P51="",P51='DADOS_INVOC'!$EL$9,P51='DADOS_INVOC'!$EM$9,P51='DADOS_INVOC'!$EN$9,P51='DADOS_INVOC'!$EO$9,P51='DADOS_INVOC'!$EP$9,P51='DADOS_INVOC'!$QV$9,P51='DADOS_INVOC'!$QW$9,P51='DADOS_INVOC'!$QX$9,P51='DADOS_INVOC'!$QY$9)),O51,"")</f>
        <v/>
      </c>
      <c r="BD51">
        <f>IF(OR(P51="",P51='DADOS_INVOC'!$EL$10,P51='DADOS_INVOC'!$EM$10,P51='DADOS_INVOC'!$EN$10,P51='DADOS_INVOC'!$EO$10,P51='DADOS_INVOC'!$EP$10,P51='DADOS_INVOC'!$QV$10,P51='DADOS_INVOC'!$QW$10,P51='DADOS_INVOC'!$QX$10,P51='DADOS_INVOC'!$QY$10),O51,"")</f>
        <v/>
      </c>
      <c r="BE51">
        <f>IF(AND(Q51=1,OR(P51="",P51='DADOS_INVOC'!$EL$10,P51='DADOS_INVOC'!$EM$10,P51='DADOS_INVOC'!$EN$10,P51='DADOS_INVOC'!$EO$10,P51='DADOS_INVOC'!$EP$10,P51='DADOS_INVOC'!$QV$10,P51='DADOS_INVOC'!$QW$10,P51='DADOS_INVOC'!$QX$10,P51='DADOS_INVOC'!$QY$10)),O51,"")</f>
        <v/>
      </c>
      <c r="BF51">
        <f>IF(OR(P51="",P51='DADOS_INVOC'!$EL$11,P51='DADOS_INVOC'!$EM$11,P51='DADOS_INVOC'!$EN$11,P51='DADOS_INVOC'!$EO$11,P51='DADOS_INVOC'!$EP$11,P51='DADOS_INVOC'!$QV$11,P51='DADOS_INVOC'!$QW$11,P51='DADOS_INVOC'!$QX$11,P51='DADOS_INVOC'!$QY$11),O51,"")</f>
        <v/>
      </c>
      <c r="BG51">
        <f>IF(AND(Q51=1,OR(P51="",P51='DADOS_INVOC'!$EL$11,P51='DADOS_INVOC'!$EM$11,P51='DADOS_INVOC'!$EN$11,P51='DADOS_INVOC'!$EO$11,P51='DADOS_INVOC'!$EP$11,P51='DADOS_INVOC'!$QV$11,P51='DADOS_INVOC'!$QW$11,P51='DADOS_INVOC'!$QX$11,P51='DADOS_INVOC'!$QY$11)),O51,"")</f>
        <v/>
      </c>
      <c r="BH51">
        <f>IF(OR(P51="",P51='DADOS_INVOC'!$EL$12,P51='DADOS_INVOC'!$EM$12,P51='DADOS_INVOC'!$EN$12,P51='DADOS_INVOC'!$EO$12,P51='DADOS_INVOC'!$EP$12,P51='DADOS_INVOC'!$QV$12,P51='DADOS_INVOC'!$QW$12,P51='DADOS_INVOC'!$QX$12,P51='DADOS_INVOC'!$QY$12),O51,"")</f>
        <v/>
      </c>
      <c r="BI51">
        <f>IF(AND(Q51=1,OR(P51="",P51='DADOS_INVOC'!$EL$12,P51='DADOS_INVOC'!$EM$12,P51='DADOS_INVOC'!$EN$12,P51='DADOS_INVOC'!$EO$12,P51='DADOS_INVOC'!$EP$12,P51='DADOS_INVOC'!$QV$12,P51='DADOS_INVOC'!$QW$12,P51='DADOS_INVOC'!$QX$12,P51='DADOS_INVOC'!$QY$12)),O51,"")</f>
        <v/>
      </c>
      <c r="BJ51">
        <f>IF(OR(P51="",P51='DADOS_INVOC'!$EL$13,P51='DADOS_INVOC'!$EM$13,P51='DADOS_INVOC'!$EN$13,P51='DADOS_INVOC'!$EO$13,P51='DADOS_INVOC'!$EP$13,P51='DADOS_INVOC'!$QV$13,P51='DADOS_INVOC'!$QW$13,P51='DADOS_INVOC'!$QX$13,P51='DADOS_INVOC'!$QY$13),O51,"")</f>
        <v/>
      </c>
      <c r="BK51">
        <f>IF(AND(Q51=1,OR(P51="",P51='DADOS_INVOC'!$EL$13,P51='DADOS_INVOC'!$EM$13,P51='DADOS_INVOC'!$EN$13,P51='DADOS_INVOC'!$EO$13,P51='DADOS_INVOC'!$EP$13,P51='DADOS_INVOC'!$QV$13,P51='DADOS_INVOC'!$QW$13,P51='DADOS_INVOC'!$QX$13,P51='DADOS_INVOC'!$QY$13)),O51,"")</f>
        <v/>
      </c>
      <c r="BP51" t="inlineStr">
        <is>
          <t>Enfraquece</t>
        </is>
      </c>
    </row>
    <row r="52">
      <c r="O52">
        <f>IF(ISBLANK(DADOS_AM!$BC$52),"",DADOS_AM!$BC$52)</f>
        <v/>
      </c>
      <c r="P52">
        <f>IF(ISBLANK(DADOS_AM!$BD$52),"",DADOS_AM!$BD$52)</f>
        <v/>
      </c>
      <c r="Q52">
        <f>IF(ISBLANK(DADOS_AM!$BE$52),"",DADOS_AM!$BE$52)</f>
        <v/>
      </c>
      <c r="R52">
        <f>IF(ISBLANK(DADOS_AM!$BF$52),"",DADOS_AM!$BF$52)</f>
        <v/>
      </c>
      <c r="S52">
        <f>IF(ISBLANK(DADOS_AM!$BG$52),"",DADOS_AM!$BG$52)</f>
        <v/>
      </c>
      <c r="T52">
        <f>IF(ISBLANK(DADOS_AM!$BH$52),"",DADOS_AM!$BH$52)</f>
        <v/>
      </c>
      <c r="U52">
        <f>IF(ISBLANK(DADOS_AM!$BI$52),"",DADOS_AM!$BI$52)</f>
        <v/>
      </c>
      <c r="V52">
        <f>IF(ISBLANK(DADOS_AM!$BJ$52),"",DADOS_AM!$BJ$52)</f>
        <v/>
      </c>
      <c r="W52">
        <f>IF(ISBLANK(DADOS_AM!$BK$52),"",DADOS_AM!$BK$52)</f>
        <v/>
      </c>
      <c r="X52" t="inlineStr">
        <is>
          <t>Queima</t>
        </is>
      </c>
      <c r="Y52" t="n">
        <v>0</v>
      </c>
      <c r="AG52">
        <f>O52</f>
        <v/>
      </c>
      <c r="AH52">
        <f>P52</f>
        <v/>
      </c>
      <c r="AI52">
        <f>Q52</f>
        <v/>
      </c>
      <c r="AJ52">
        <f>T52</f>
        <v/>
      </c>
      <c r="AK52">
        <f>Y52</f>
        <v/>
      </c>
      <c r="AL52">
        <f>W52</f>
        <v/>
      </c>
      <c r="AN52">
        <f>IF(OR(P52="",P52='DADOS_INVOC'!$EL$2,P52='DADOS_INVOC'!$EM$2,P52='DADOS_INVOC'!$EN$2,P52='DADOS_INVOC'!$EO$2,P52='DADOS_INVOC'!$EP$2,P52='DADOS_INVOC'!$QV$2,P52='DADOS_INVOC'!$QW$2,P52='DADOS_INVOC'!$QX$2,P52='DADOS_INVOC'!$QY$2),O52,"")</f>
        <v/>
      </c>
      <c r="AO52">
        <f>IF(AND(Q52=1,OR(P52="",P52='DADOS_INVOC'!$EL$2,P52='DADOS_INVOC'!$EM$2,P52='DADOS_INVOC'!$EN$2,P52='DADOS_INVOC'!$EO$2,P52='DADOS_INVOC'!$EP$2,P52='DADOS_INVOC'!$QV$2,P52='DADOS_INVOC'!$QW$2,P52='DADOS_INVOC'!$QX$2,P52='DADOS_INVOC'!$QY$2)),O52,"")</f>
        <v/>
      </c>
      <c r="AP52">
        <f>IF(OR(P52="",P52='DADOS_INVOC'!$EL$3,P52='DADOS_INVOC'!$EM$3,P52='DADOS_INVOC'!$EN$3,P52='DADOS_INVOC'!$EO$3,P52='DADOS_INVOC'!$EP$3,P52='DADOS_INVOC'!$QV$3,P52='DADOS_INVOC'!$QW$3,P52='DADOS_INVOC'!$QX$3,P52='DADOS_INVOC'!$QY$3),O52,"")</f>
        <v/>
      </c>
      <c r="AQ52">
        <f>IF(AND(Q52=1,OR(P52="",P52='DADOS_INVOC'!$EL$3,P52='DADOS_INVOC'!$EM$3,P52='DADOS_INVOC'!$EN$3,P52='DADOS_INVOC'!$EO$3,P52='DADOS_INVOC'!$EP$3,P52='DADOS_INVOC'!$QV$3,P52='DADOS_INVOC'!$QW$3,P52='DADOS_INVOC'!$QX$3,P52='DADOS_INVOC'!$QY$3)),O52,"")</f>
        <v/>
      </c>
      <c r="AR52">
        <f>IF(OR(P52="",P52='DADOS_INVOC'!$EL$4,P52='DADOS_INVOC'!$EM$4,P52='DADOS_INVOC'!$EN$4,P52='DADOS_INVOC'!$EO$4,P52='DADOS_INVOC'!$EP$4,P52='DADOS_INVOC'!$QV$4,P52='DADOS_INVOC'!$QW$4,P52='DADOS_INVOC'!$QX$4,P52='DADOS_INVOC'!$QY$4),O52,"")</f>
        <v/>
      </c>
      <c r="AS52">
        <f>IF(AND(Q52=1,OR(P52="",P52='DADOS_INVOC'!$EL$4,P52='DADOS_INVOC'!$EM$4,P52='DADOS_INVOC'!$EN$4,P52='DADOS_INVOC'!$EO$4,P52='DADOS_INVOC'!$EP$4,P52='DADOS_INVOC'!$QV$4,P52='DADOS_INVOC'!$QW$4,P52='DADOS_INVOC'!$QX$4,P52='DADOS_INVOC'!$QY$4)),O52,"")</f>
        <v/>
      </c>
      <c r="AT52">
        <f>IF(OR(P52="",P52='DADOS_INVOC'!$EL$5,P52='DADOS_INVOC'!$EM$5,P52='DADOS_INVOC'!$EN$5,P52='DADOS_INVOC'!$EO$5,P52='DADOS_INVOC'!$EP$5,P52='DADOS_INVOC'!$QV$5,P52='DADOS_INVOC'!$QW$5,P52='DADOS_INVOC'!$QX$5,P52='DADOS_INVOC'!$QY$5),O52,"")</f>
        <v/>
      </c>
      <c r="AU52">
        <f>IF(AND(Q52=1,OR(P52="",P52='DADOS_INVOC'!$EL$5,P52='DADOS_INVOC'!$EM$5,P52='DADOS_INVOC'!$EN$5,P52='DADOS_INVOC'!$EO$5,P52='DADOS_INVOC'!$EP$5,P52='DADOS_INVOC'!$QV$5,P52='DADOS_INVOC'!$QW$5,P52='DADOS_INVOC'!$QX$5,P52='DADOS_INVOC'!$QY$5)),O52,"")</f>
        <v/>
      </c>
      <c r="AV52">
        <f>IF(OR(P52="",P52='DADOS_INVOC'!$EL$6,P52='DADOS_INVOC'!$EM$6,P52='DADOS_INVOC'!$EN$6,P52='DADOS_INVOC'!$EO$6,P52='DADOS_INVOC'!$EP$6,P52='DADOS_INVOC'!$QV$6,P52='DADOS_INVOC'!$QW$6,P52='DADOS_INVOC'!$QX$6,P52='DADOS_INVOC'!$QY$6),O52,"")</f>
        <v/>
      </c>
      <c r="AW52">
        <f>IF(AND(Q52=1,OR(P52="",P52='DADOS_INVOC'!$EL$6,P52='DADOS_INVOC'!$EM$6,P52='DADOS_INVOC'!$EN$6,P52='DADOS_INVOC'!$EO$6,P52='DADOS_INVOC'!$EP$6,P52='DADOS_INVOC'!$QV$6,P52='DADOS_INVOC'!$QW$6,P52='DADOS_INVOC'!$QX$6,P52='DADOS_INVOC'!$QY$6)),O52,"")</f>
        <v/>
      </c>
      <c r="AX52">
        <f>IF(OR(P52="",P52='DADOS_INVOC'!$EL$7,P52='DADOS_INVOC'!$EM$7,P52='DADOS_INVOC'!$EN$7,P52='DADOS_INVOC'!$EO$7,P52='DADOS_INVOC'!$EP$7,P52='DADOS_INVOC'!$QV$7,P52='DADOS_INVOC'!$QW$7,P52='DADOS_INVOC'!$QX$7,P52='DADOS_INVOC'!$QY$7),O52,"")</f>
        <v/>
      </c>
      <c r="AY52">
        <f>IF(AND(Q52=1,OR(P52="",P52='DADOS_INVOC'!$EL$7,P52='DADOS_INVOC'!$EM$7,P52='DADOS_INVOC'!$EN$7,P52='DADOS_INVOC'!$EO$7,P52='DADOS_INVOC'!$EP$7,P52='DADOS_INVOC'!$QV$7,P52='DADOS_INVOC'!$QW$7,P52='DADOS_INVOC'!$QX$7,P52='DADOS_INVOC'!$QY$7)),O52,"")</f>
        <v/>
      </c>
      <c r="AZ52">
        <f>IF(OR(P52="",P52='DADOS_INVOC'!$EL$8,P52='DADOS_INVOC'!$EM$8,P52='DADOS_INVOC'!$EN$8,P52='DADOS_INVOC'!$EO$8,P52='DADOS_INVOC'!$EP$8,P52='DADOS_INVOC'!$QV$8,P52='DADOS_INVOC'!$QW$8,P52='DADOS_INVOC'!$QX$8,P52='DADOS_INVOC'!$QY$8),O52,"")</f>
        <v/>
      </c>
      <c r="BA52">
        <f>IF(AND(Q52=1,OR(P52="",P52='DADOS_INVOC'!$EL$8,P52='DADOS_INVOC'!$EM$8,P52='DADOS_INVOC'!$EN$8,P52='DADOS_INVOC'!$EO$8,P52='DADOS_INVOC'!$EP$8,P52='DADOS_INVOC'!$QV$8,P52='DADOS_INVOC'!$QW$8,P52='DADOS_INVOC'!$QX$8,P52='DADOS_INVOC'!$QY$8)),O52,"")</f>
        <v/>
      </c>
      <c r="BB52">
        <f>IF(OR(P52="",P52='DADOS_INVOC'!$EL$9,P52='DADOS_INVOC'!$EM$9,P52='DADOS_INVOC'!$EN$9,P52='DADOS_INVOC'!$EO$9,P52='DADOS_INVOC'!$EP$9,P52='DADOS_INVOC'!$QV$9,P52='DADOS_INVOC'!$QW$9,P52='DADOS_INVOC'!$QX$9,P52='DADOS_INVOC'!$QY$9),O52,"")</f>
        <v/>
      </c>
      <c r="BC52">
        <f>IF(AND(Q52=1,OR(P52="",P52='DADOS_INVOC'!$EL$9,P52='DADOS_INVOC'!$EM$9,P52='DADOS_INVOC'!$EN$9,P52='DADOS_INVOC'!$EO$9,P52='DADOS_INVOC'!$EP$9,P52='DADOS_INVOC'!$QV$9,P52='DADOS_INVOC'!$QW$9,P52='DADOS_INVOC'!$QX$9,P52='DADOS_INVOC'!$QY$9)),O52,"")</f>
        <v/>
      </c>
      <c r="BD52">
        <f>IF(OR(P52="",P52='DADOS_INVOC'!$EL$10,P52='DADOS_INVOC'!$EM$10,P52='DADOS_INVOC'!$EN$10,P52='DADOS_INVOC'!$EO$10,P52='DADOS_INVOC'!$EP$10,P52='DADOS_INVOC'!$QV$10,P52='DADOS_INVOC'!$QW$10,P52='DADOS_INVOC'!$QX$10,P52='DADOS_INVOC'!$QY$10),O52,"")</f>
        <v/>
      </c>
      <c r="BE52">
        <f>IF(AND(Q52=1,OR(P52="",P52='DADOS_INVOC'!$EL$10,P52='DADOS_INVOC'!$EM$10,P52='DADOS_INVOC'!$EN$10,P52='DADOS_INVOC'!$EO$10,P52='DADOS_INVOC'!$EP$10,P52='DADOS_INVOC'!$QV$10,P52='DADOS_INVOC'!$QW$10,P52='DADOS_INVOC'!$QX$10,P52='DADOS_INVOC'!$QY$10)),O52,"")</f>
        <v/>
      </c>
      <c r="BF52">
        <f>IF(OR(P52="",P52='DADOS_INVOC'!$EL$11,P52='DADOS_INVOC'!$EM$11,P52='DADOS_INVOC'!$EN$11,P52='DADOS_INVOC'!$EO$11,P52='DADOS_INVOC'!$EP$11,P52='DADOS_INVOC'!$QV$11,P52='DADOS_INVOC'!$QW$11,P52='DADOS_INVOC'!$QX$11,P52='DADOS_INVOC'!$QY$11),O52,"")</f>
        <v/>
      </c>
      <c r="BG52">
        <f>IF(AND(Q52=1,OR(P52="",P52='DADOS_INVOC'!$EL$11,P52='DADOS_INVOC'!$EM$11,P52='DADOS_INVOC'!$EN$11,P52='DADOS_INVOC'!$EO$11,P52='DADOS_INVOC'!$EP$11,P52='DADOS_INVOC'!$QV$11,P52='DADOS_INVOC'!$QW$11,P52='DADOS_INVOC'!$QX$11,P52='DADOS_INVOC'!$QY$11)),O52,"")</f>
        <v/>
      </c>
      <c r="BH52">
        <f>IF(OR(P52="",P52='DADOS_INVOC'!$EL$12,P52='DADOS_INVOC'!$EM$12,P52='DADOS_INVOC'!$EN$12,P52='DADOS_INVOC'!$EO$12,P52='DADOS_INVOC'!$EP$12,P52='DADOS_INVOC'!$QV$12,P52='DADOS_INVOC'!$QW$12,P52='DADOS_INVOC'!$QX$12,P52='DADOS_INVOC'!$QY$12),O52,"")</f>
        <v/>
      </c>
      <c r="BI52">
        <f>IF(AND(Q52=1,OR(P52="",P52='DADOS_INVOC'!$EL$12,P52='DADOS_INVOC'!$EM$12,P52='DADOS_INVOC'!$EN$12,P52='DADOS_INVOC'!$EO$12,P52='DADOS_INVOC'!$EP$12,P52='DADOS_INVOC'!$QV$12,P52='DADOS_INVOC'!$QW$12,P52='DADOS_INVOC'!$QX$12,P52='DADOS_INVOC'!$QY$12)),O52,"")</f>
        <v/>
      </c>
      <c r="BJ52">
        <f>IF(OR(P52="",P52='DADOS_INVOC'!$EL$13,P52='DADOS_INVOC'!$EM$13,P52='DADOS_INVOC'!$EN$13,P52='DADOS_INVOC'!$EO$13,P52='DADOS_INVOC'!$EP$13,P52='DADOS_INVOC'!$QV$13,P52='DADOS_INVOC'!$QW$13,P52='DADOS_INVOC'!$QX$13,P52='DADOS_INVOC'!$QY$13),O52,"")</f>
        <v/>
      </c>
      <c r="BK52">
        <f>IF(AND(Q52=1,OR(P52="",P52='DADOS_INVOC'!$EL$13,P52='DADOS_INVOC'!$EM$13,P52='DADOS_INVOC'!$EN$13,P52='DADOS_INVOC'!$EO$13,P52='DADOS_INVOC'!$EP$13,P52='DADOS_INVOC'!$QV$13,P52='DADOS_INVOC'!$QW$13,P52='DADOS_INVOC'!$QX$13,P52='DADOS_INVOC'!$QY$13)),O52,"")</f>
        <v/>
      </c>
      <c r="BP52" t="inlineStr">
        <is>
          <t>Ecoa</t>
        </is>
      </c>
    </row>
    <row r="53">
      <c r="O53">
        <f>IF(ISBLANK(DADOS_AM!$BC$53),"",DADOS_AM!$BC$53)</f>
        <v/>
      </c>
      <c r="P53">
        <f>IF(ISBLANK(DADOS_AM!$BD$53),"",DADOS_AM!$BD$53)</f>
        <v/>
      </c>
      <c r="Q53">
        <f>IF(ISBLANK(DADOS_AM!$BE$53),"",DADOS_AM!$BE$53)</f>
        <v/>
      </c>
      <c r="R53">
        <f>IF(ISBLANK(DADOS_AM!$BF$53),"",DADOS_AM!$BF$53)</f>
        <v/>
      </c>
      <c r="S53">
        <f>IF(ISBLANK(DADOS_AM!$BG$53),"",DADOS_AM!$BG$53)</f>
        <v/>
      </c>
      <c r="T53">
        <f>IF(ISBLANK(DADOS_AM!$BH$53),"",DADOS_AM!$BH$53)</f>
        <v/>
      </c>
      <c r="U53">
        <f>IF(ISBLANK(DADOS_AM!$BI$53),"",DADOS_AM!$BI$53)</f>
        <v/>
      </c>
      <c r="V53">
        <f>IF(ISBLANK(DADOS_AM!$BJ$53),"",DADOS_AM!$BJ$53)</f>
        <v/>
      </c>
      <c r="W53">
        <f>IF(ISBLANK(DADOS_AM!$BK$53),"",DADOS_AM!$BK$53)</f>
        <v/>
      </c>
      <c r="X53" t="inlineStr">
        <is>
          <t>Acúmulo</t>
        </is>
      </c>
      <c r="Y53" t="n">
        <v>0</v>
      </c>
      <c r="AG53">
        <f>O53</f>
        <v/>
      </c>
      <c r="AH53">
        <f>P53</f>
        <v/>
      </c>
      <c r="AI53">
        <f>Q53</f>
        <v/>
      </c>
      <c r="AJ53">
        <f>T53</f>
        <v/>
      </c>
      <c r="AK53">
        <f>Y53</f>
        <v/>
      </c>
      <c r="AL53">
        <f>W53</f>
        <v/>
      </c>
      <c r="AN53">
        <f>IF(OR(P53="",P53='DADOS_INVOC'!$EL$2,P53='DADOS_INVOC'!$EM$2,P53='DADOS_INVOC'!$EN$2,P53='DADOS_INVOC'!$EO$2,P53='DADOS_INVOC'!$EP$2,P53='DADOS_INVOC'!$QV$2,P53='DADOS_INVOC'!$QW$2,P53='DADOS_INVOC'!$QX$2,P53='DADOS_INVOC'!$QY$2),O53,"")</f>
        <v/>
      </c>
      <c r="AO53">
        <f>IF(AND(Q53=1,OR(P53="",P53='DADOS_INVOC'!$EL$2,P53='DADOS_INVOC'!$EM$2,P53='DADOS_INVOC'!$EN$2,P53='DADOS_INVOC'!$EO$2,P53='DADOS_INVOC'!$EP$2,P53='DADOS_INVOC'!$QV$2,P53='DADOS_INVOC'!$QW$2,P53='DADOS_INVOC'!$QX$2,P53='DADOS_INVOC'!$QY$2)),O53,"")</f>
        <v/>
      </c>
      <c r="AP53">
        <f>IF(OR(P53="",P53='DADOS_INVOC'!$EL$3,P53='DADOS_INVOC'!$EM$3,P53='DADOS_INVOC'!$EN$3,P53='DADOS_INVOC'!$EO$3,P53='DADOS_INVOC'!$EP$3,P53='DADOS_INVOC'!$QV$3,P53='DADOS_INVOC'!$QW$3,P53='DADOS_INVOC'!$QX$3,P53='DADOS_INVOC'!$QY$3),O53,"")</f>
        <v/>
      </c>
      <c r="AQ53">
        <f>IF(AND(Q53=1,OR(P53="",P53='DADOS_INVOC'!$EL$3,P53='DADOS_INVOC'!$EM$3,P53='DADOS_INVOC'!$EN$3,P53='DADOS_INVOC'!$EO$3,P53='DADOS_INVOC'!$EP$3,P53='DADOS_INVOC'!$QV$3,P53='DADOS_INVOC'!$QW$3,P53='DADOS_INVOC'!$QX$3,P53='DADOS_INVOC'!$QY$3)),O53,"")</f>
        <v/>
      </c>
      <c r="AR53">
        <f>IF(OR(P53="",P53='DADOS_INVOC'!$EL$4,P53='DADOS_INVOC'!$EM$4,P53='DADOS_INVOC'!$EN$4,P53='DADOS_INVOC'!$EO$4,P53='DADOS_INVOC'!$EP$4,P53='DADOS_INVOC'!$QV$4,P53='DADOS_INVOC'!$QW$4,P53='DADOS_INVOC'!$QX$4,P53='DADOS_INVOC'!$QY$4),O53,"")</f>
        <v/>
      </c>
      <c r="AS53">
        <f>IF(AND(Q53=1,OR(P53="",P53='DADOS_INVOC'!$EL$4,P53='DADOS_INVOC'!$EM$4,P53='DADOS_INVOC'!$EN$4,P53='DADOS_INVOC'!$EO$4,P53='DADOS_INVOC'!$EP$4,P53='DADOS_INVOC'!$QV$4,P53='DADOS_INVOC'!$QW$4,P53='DADOS_INVOC'!$QX$4,P53='DADOS_INVOC'!$QY$4)),O53,"")</f>
        <v/>
      </c>
      <c r="AT53">
        <f>IF(OR(P53="",P53='DADOS_INVOC'!$EL$5,P53='DADOS_INVOC'!$EM$5,P53='DADOS_INVOC'!$EN$5,P53='DADOS_INVOC'!$EO$5,P53='DADOS_INVOC'!$EP$5,P53='DADOS_INVOC'!$QV$5,P53='DADOS_INVOC'!$QW$5,P53='DADOS_INVOC'!$QX$5,P53='DADOS_INVOC'!$QY$5),O53,"")</f>
        <v/>
      </c>
      <c r="AU53">
        <f>IF(AND(Q53=1,OR(P53="",P53='DADOS_INVOC'!$EL$5,P53='DADOS_INVOC'!$EM$5,P53='DADOS_INVOC'!$EN$5,P53='DADOS_INVOC'!$EO$5,P53='DADOS_INVOC'!$EP$5,P53='DADOS_INVOC'!$QV$5,P53='DADOS_INVOC'!$QW$5,P53='DADOS_INVOC'!$QX$5,P53='DADOS_INVOC'!$QY$5)),O53,"")</f>
        <v/>
      </c>
      <c r="AV53">
        <f>IF(OR(P53="",P53='DADOS_INVOC'!$EL$6,P53='DADOS_INVOC'!$EM$6,P53='DADOS_INVOC'!$EN$6,P53='DADOS_INVOC'!$EO$6,P53='DADOS_INVOC'!$EP$6,P53='DADOS_INVOC'!$QV$6,P53='DADOS_INVOC'!$QW$6,P53='DADOS_INVOC'!$QX$6,P53='DADOS_INVOC'!$QY$6),O53,"")</f>
        <v/>
      </c>
      <c r="AW53">
        <f>IF(AND(Q53=1,OR(P53="",P53='DADOS_INVOC'!$EL$6,P53='DADOS_INVOC'!$EM$6,P53='DADOS_INVOC'!$EN$6,P53='DADOS_INVOC'!$EO$6,P53='DADOS_INVOC'!$EP$6,P53='DADOS_INVOC'!$QV$6,P53='DADOS_INVOC'!$QW$6,P53='DADOS_INVOC'!$QX$6,P53='DADOS_INVOC'!$QY$6)),O53,"")</f>
        <v/>
      </c>
      <c r="AX53">
        <f>IF(OR(P53="",P53='DADOS_INVOC'!$EL$7,P53='DADOS_INVOC'!$EM$7,P53='DADOS_INVOC'!$EN$7,P53='DADOS_INVOC'!$EO$7,P53='DADOS_INVOC'!$EP$7,P53='DADOS_INVOC'!$QV$7,P53='DADOS_INVOC'!$QW$7,P53='DADOS_INVOC'!$QX$7,P53='DADOS_INVOC'!$QY$7),O53,"")</f>
        <v/>
      </c>
      <c r="AY53">
        <f>IF(AND(Q53=1,OR(P53="",P53='DADOS_INVOC'!$EL$7,P53='DADOS_INVOC'!$EM$7,P53='DADOS_INVOC'!$EN$7,P53='DADOS_INVOC'!$EO$7,P53='DADOS_INVOC'!$EP$7,P53='DADOS_INVOC'!$QV$7,P53='DADOS_INVOC'!$QW$7,P53='DADOS_INVOC'!$QX$7,P53='DADOS_INVOC'!$QY$7)),O53,"")</f>
        <v/>
      </c>
      <c r="AZ53">
        <f>IF(OR(P53="",P53='DADOS_INVOC'!$EL$8,P53='DADOS_INVOC'!$EM$8,P53='DADOS_INVOC'!$EN$8,P53='DADOS_INVOC'!$EO$8,P53='DADOS_INVOC'!$EP$8,P53='DADOS_INVOC'!$QV$8,P53='DADOS_INVOC'!$QW$8,P53='DADOS_INVOC'!$QX$8,P53='DADOS_INVOC'!$QY$8),O53,"")</f>
        <v/>
      </c>
      <c r="BA53">
        <f>IF(AND(Q53=1,OR(P53="",P53='DADOS_INVOC'!$EL$8,P53='DADOS_INVOC'!$EM$8,P53='DADOS_INVOC'!$EN$8,P53='DADOS_INVOC'!$EO$8,P53='DADOS_INVOC'!$EP$8,P53='DADOS_INVOC'!$QV$8,P53='DADOS_INVOC'!$QW$8,P53='DADOS_INVOC'!$QX$8,P53='DADOS_INVOC'!$QY$8)),O53,"")</f>
        <v/>
      </c>
      <c r="BB53">
        <f>IF(OR(P53="",P53='DADOS_INVOC'!$EL$9,P53='DADOS_INVOC'!$EM$9,P53='DADOS_INVOC'!$EN$9,P53='DADOS_INVOC'!$EO$9,P53='DADOS_INVOC'!$EP$9,P53='DADOS_INVOC'!$QV$9,P53='DADOS_INVOC'!$QW$9,P53='DADOS_INVOC'!$QX$9,P53='DADOS_INVOC'!$QY$9),O53,"")</f>
        <v/>
      </c>
      <c r="BC53">
        <f>IF(AND(Q53=1,OR(P53="",P53='DADOS_INVOC'!$EL$9,P53='DADOS_INVOC'!$EM$9,P53='DADOS_INVOC'!$EN$9,P53='DADOS_INVOC'!$EO$9,P53='DADOS_INVOC'!$EP$9,P53='DADOS_INVOC'!$QV$9,P53='DADOS_INVOC'!$QW$9,P53='DADOS_INVOC'!$QX$9,P53='DADOS_INVOC'!$QY$9)),O53,"")</f>
        <v/>
      </c>
      <c r="BD53">
        <f>IF(OR(P53="",P53='DADOS_INVOC'!$EL$10,P53='DADOS_INVOC'!$EM$10,P53='DADOS_INVOC'!$EN$10,P53='DADOS_INVOC'!$EO$10,P53='DADOS_INVOC'!$EP$10,P53='DADOS_INVOC'!$QV$10,P53='DADOS_INVOC'!$QW$10,P53='DADOS_INVOC'!$QX$10,P53='DADOS_INVOC'!$QY$10),O53,"")</f>
        <v/>
      </c>
      <c r="BE53">
        <f>IF(AND(Q53=1,OR(P53="",P53='DADOS_INVOC'!$EL$10,P53='DADOS_INVOC'!$EM$10,P53='DADOS_INVOC'!$EN$10,P53='DADOS_INVOC'!$EO$10,P53='DADOS_INVOC'!$EP$10,P53='DADOS_INVOC'!$QV$10,P53='DADOS_INVOC'!$QW$10,P53='DADOS_INVOC'!$QX$10,P53='DADOS_INVOC'!$QY$10)),O53,"")</f>
        <v/>
      </c>
      <c r="BF53">
        <f>IF(OR(P53="",P53='DADOS_INVOC'!$EL$11,P53='DADOS_INVOC'!$EM$11,P53='DADOS_INVOC'!$EN$11,P53='DADOS_INVOC'!$EO$11,P53='DADOS_INVOC'!$EP$11,P53='DADOS_INVOC'!$QV$11,P53='DADOS_INVOC'!$QW$11,P53='DADOS_INVOC'!$QX$11,P53='DADOS_INVOC'!$QY$11),O53,"")</f>
        <v/>
      </c>
      <c r="BG53">
        <f>IF(AND(Q53=1,OR(P53="",P53='DADOS_INVOC'!$EL$11,P53='DADOS_INVOC'!$EM$11,P53='DADOS_INVOC'!$EN$11,P53='DADOS_INVOC'!$EO$11,P53='DADOS_INVOC'!$EP$11,P53='DADOS_INVOC'!$QV$11,P53='DADOS_INVOC'!$QW$11,P53='DADOS_INVOC'!$QX$11,P53='DADOS_INVOC'!$QY$11)),O53,"")</f>
        <v/>
      </c>
      <c r="BH53">
        <f>IF(OR(P53="",P53='DADOS_INVOC'!$EL$12,P53='DADOS_INVOC'!$EM$12,P53='DADOS_INVOC'!$EN$12,P53='DADOS_INVOC'!$EO$12,P53='DADOS_INVOC'!$EP$12,P53='DADOS_INVOC'!$QV$12,P53='DADOS_INVOC'!$QW$12,P53='DADOS_INVOC'!$QX$12,P53='DADOS_INVOC'!$QY$12),O53,"")</f>
        <v/>
      </c>
      <c r="BI53">
        <f>IF(AND(Q53=1,OR(P53="",P53='DADOS_INVOC'!$EL$12,P53='DADOS_INVOC'!$EM$12,P53='DADOS_INVOC'!$EN$12,P53='DADOS_INVOC'!$EO$12,P53='DADOS_INVOC'!$EP$12,P53='DADOS_INVOC'!$QV$12,P53='DADOS_INVOC'!$QW$12,P53='DADOS_INVOC'!$QX$12,P53='DADOS_INVOC'!$QY$12)),O53,"")</f>
        <v/>
      </c>
      <c r="BJ53">
        <f>IF(OR(P53="",P53='DADOS_INVOC'!$EL$13,P53='DADOS_INVOC'!$EM$13,P53='DADOS_INVOC'!$EN$13,P53='DADOS_INVOC'!$EO$13,P53='DADOS_INVOC'!$EP$13,P53='DADOS_INVOC'!$QV$13,P53='DADOS_INVOC'!$QW$13,P53='DADOS_INVOC'!$QX$13,P53='DADOS_INVOC'!$QY$13),O53,"")</f>
        <v/>
      </c>
      <c r="BK53">
        <f>IF(AND(Q53=1,OR(P53="",P53='DADOS_INVOC'!$EL$13,P53='DADOS_INVOC'!$EM$13,P53='DADOS_INVOC'!$EN$13,P53='DADOS_INVOC'!$EO$13,P53='DADOS_INVOC'!$EP$13,P53='DADOS_INVOC'!$QV$13,P53='DADOS_INVOC'!$QW$13,P53='DADOS_INVOC'!$QX$13,P53='DADOS_INVOC'!$QY$13)),O53,"")</f>
        <v/>
      </c>
      <c r="BP53" t="inlineStr">
        <is>
          <t>Queima</t>
        </is>
      </c>
    </row>
    <row r="54">
      <c r="O54">
        <f>IF(ISBLANK(DADOS_AM!$BC$54),"",DADOS_AM!$BC$54)</f>
        <v/>
      </c>
      <c r="P54">
        <f>IF(ISBLANK(DADOS_AM!$BD$54),"",DADOS_AM!$BD$54)</f>
        <v/>
      </c>
      <c r="Q54">
        <f>IF(ISBLANK(DADOS_AM!$BE$54),"",DADOS_AM!$BE$54)</f>
        <v/>
      </c>
      <c r="R54">
        <f>IF(ISBLANK(DADOS_AM!$BF$54),"",DADOS_AM!$BF$54)</f>
        <v/>
      </c>
      <c r="S54">
        <f>IF(ISBLANK(DADOS_AM!$BG$54),"",DADOS_AM!$BG$54)</f>
        <v/>
      </c>
      <c r="T54">
        <f>IF(ISBLANK(DADOS_AM!$BH$54),"",DADOS_AM!$BH$54)</f>
        <v/>
      </c>
      <c r="U54">
        <f>IF(ISBLANK(DADOS_AM!$BI$54),"",DADOS_AM!$BI$54)</f>
        <v/>
      </c>
      <c r="V54">
        <f>IF(ISBLANK(DADOS_AM!$BJ$54),"",DADOS_AM!$BJ$54)</f>
        <v/>
      </c>
      <c r="W54">
        <f>IF(ISBLANK(DADOS_AM!$BK$54),"",DADOS_AM!$BK$54)</f>
        <v/>
      </c>
      <c r="X54" t="inlineStr">
        <is>
          <t>Remate</t>
        </is>
      </c>
      <c r="Y54" t="n">
        <v>0</v>
      </c>
      <c r="AG54">
        <f>O54</f>
        <v/>
      </c>
      <c r="AH54">
        <f>P54</f>
        <v/>
      </c>
      <c r="AI54">
        <f>Q54</f>
        <v/>
      </c>
      <c r="AJ54">
        <f>T54</f>
        <v/>
      </c>
      <c r="AK54">
        <f>Y54</f>
        <v/>
      </c>
      <c r="AL54">
        <f>W54</f>
        <v/>
      </c>
      <c r="AN54">
        <f>IF(OR(P54="",P54='DADOS_INVOC'!$EL$2,P54='DADOS_INVOC'!$EM$2,P54='DADOS_INVOC'!$EN$2,P54='DADOS_INVOC'!$EO$2,P54='DADOS_INVOC'!$EP$2,P54='DADOS_INVOC'!$QV$2,P54='DADOS_INVOC'!$QW$2,P54='DADOS_INVOC'!$QX$2,P54='DADOS_INVOC'!$QY$2),O54,"")</f>
        <v/>
      </c>
      <c r="AO54">
        <f>IF(AND(Q54=1,OR(P54="",P54='DADOS_INVOC'!$EL$2,P54='DADOS_INVOC'!$EM$2,P54='DADOS_INVOC'!$EN$2,P54='DADOS_INVOC'!$EO$2,P54='DADOS_INVOC'!$EP$2,P54='DADOS_INVOC'!$QV$2,P54='DADOS_INVOC'!$QW$2,P54='DADOS_INVOC'!$QX$2,P54='DADOS_INVOC'!$QY$2)),O54,"")</f>
        <v/>
      </c>
      <c r="AP54">
        <f>IF(OR(P54="",P54='DADOS_INVOC'!$EL$3,P54='DADOS_INVOC'!$EM$3,P54='DADOS_INVOC'!$EN$3,P54='DADOS_INVOC'!$EO$3,P54='DADOS_INVOC'!$EP$3,P54='DADOS_INVOC'!$QV$3,P54='DADOS_INVOC'!$QW$3,P54='DADOS_INVOC'!$QX$3,P54='DADOS_INVOC'!$QY$3),O54,"")</f>
        <v/>
      </c>
      <c r="AQ54">
        <f>IF(AND(Q54=1,OR(P54="",P54='DADOS_INVOC'!$EL$3,P54='DADOS_INVOC'!$EM$3,P54='DADOS_INVOC'!$EN$3,P54='DADOS_INVOC'!$EO$3,P54='DADOS_INVOC'!$EP$3,P54='DADOS_INVOC'!$QV$3,P54='DADOS_INVOC'!$QW$3,P54='DADOS_INVOC'!$QX$3,P54='DADOS_INVOC'!$QY$3)),O54,"")</f>
        <v/>
      </c>
      <c r="AR54">
        <f>IF(OR(P54="",P54='DADOS_INVOC'!$EL$4,P54='DADOS_INVOC'!$EM$4,P54='DADOS_INVOC'!$EN$4,P54='DADOS_INVOC'!$EO$4,P54='DADOS_INVOC'!$EP$4,P54='DADOS_INVOC'!$QV$4,P54='DADOS_INVOC'!$QW$4,P54='DADOS_INVOC'!$QX$4,P54='DADOS_INVOC'!$QY$4),O54,"")</f>
        <v/>
      </c>
      <c r="AS54">
        <f>IF(AND(Q54=1,OR(P54="",P54='DADOS_INVOC'!$EL$4,P54='DADOS_INVOC'!$EM$4,P54='DADOS_INVOC'!$EN$4,P54='DADOS_INVOC'!$EO$4,P54='DADOS_INVOC'!$EP$4,P54='DADOS_INVOC'!$QV$4,P54='DADOS_INVOC'!$QW$4,P54='DADOS_INVOC'!$QX$4,P54='DADOS_INVOC'!$QY$4)),O54,"")</f>
        <v/>
      </c>
      <c r="AT54">
        <f>IF(OR(P54="",P54='DADOS_INVOC'!$EL$5,P54='DADOS_INVOC'!$EM$5,P54='DADOS_INVOC'!$EN$5,P54='DADOS_INVOC'!$EO$5,P54='DADOS_INVOC'!$EP$5,P54='DADOS_INVOC'!$QV$5,P54='DADOS_INVOC'!$QW$5,P54='DADOS_INVOC'!$QX$5,P54='DADOS_INVOC'!$QY$5),O54,"")</f>
        <v/>
      </c>
      <c r="AU54">
        <f>IF(AND(Q54=1,OR(P54="",P54='DADOS_INVOC'!$EL$5,P54='DADOS_INVOC'!$EM$5,P54='DADOS_INVOC'!$EN$5,P54='DADOS_INVOC'!$EO$5,P54='DADOS_INVOC'!$EP$5,P54='DADOS_INVOC'!$QV$5,P54='DADOS_INVOC'!$QW$5,P54='DADOS_INVOC'!$QX$5,P54='DADOS_INVOC'!$QY$5)),O54,"")</f>
        <v/>
      </c>
      <c r="AV54">
        <f>IF(OR(P54="",P54='DADOS_INVOC'!$EL$6,P54='DADOS_INVOC'!$EM$6,P54='DADOS_INVOC'!$EN$6,P54='DADOS_INVOC'!$EO$6,P54='DADOS_INVOC'!$EP$6,P54='DADOS_INVOC'!$QV$6,P54='DADOS_INVOC'!$QW$6,P54='DADOS_INVOC'!$QX$6,P54='DADOS_INVOC'!$QY$6),O54,"")</f>
        <v/>
      </c>
      <c r="AW54">
        <f>IF(AND(Q54=1,OR(P54="",P54='DADOS_INVOC'!$EL$6,P54='DADOS_INVOC'!$EM$6,P54='DADOS_INVOC'!$EN$6,P54='DADOS_INVOC'!$EO$6,P54='DADOS_INVOC'!$EP$6,P54='DADOS_INVOC'!$QV$6,P54='DADOS_INVOC'!$QW$6,P54='DADOS_INVOC'!$QX$6,P54='DADOS_INVOC'!$QY$6)),O54,"")</f>
        <v/>
      </c>
      <c r="AX54">
        <f>IF(OR(P54="",P54='DADOS_INVOC'!$EL$7,P54='DADOS_INVOC'!$EM$7,P54='DADOS_INVOC'!$EN$7,P54='DADOS_INVOC'!$EO$7,P54='DADOS_INVOC'!$EP$7,P54='DADOS_INVOC'!$QV$7,P54='DADOS_INVOC'!$QW$7,P54='DADOS_INVOC'!$QX$7,P54='DADOS_INVOC'!$QY$7),O54,"")</f>
        <v/>
      </c>
      <c r="AY54">
        <f>IF(AND(Q54=1,OR(P54="",P54='DADOS_INVOC'!$EL$7,P54='DADOS_INVOC'!$EM$7,P54='DADOS_INVOC'!$EN$7,P54='DADOS_INVOC'!$EO$7,P54='DADOS_INVOC'!$EP$7,P54='DADOS_INVOC'!$QV$7,P54='DADOS_INVOC'!$QW$7,P54='DADOS_INVOC'!$QX$7,P54='DADOS_INVOC'!$QY$7)),O54,"")</f>
        <v/>
      </c>
      <c r="AZ54">
        <f>IF(OR(P54="",P54='DADOS_INVOC'!$EL$8,P54='DADOS_INVOC'!$EM$8,P54='DADOS_INVOC'!$EN$8,P54='DADOS_INVOC'!$EO$8,P54='DADOS_INVOC'!$EP$8,P54='DADOS_INVOC'!$QV$8,P54='DADOS_INVOC'!$QW$8,P54='DADOS_INVOC'!$QX$8,P54='DADOS_INVOC'!$QY$8),O54,"")</f>
        <v/>
      </c>
      <c r="BA54">
        <f>IF(AND(Q54=1,OR(P54="",P54='DADOS_INVOC'!$EL$8,P54='DADOS_INVOC'!$EM$8,P54='DADOS_INVOC'!$EN$8,P54='DADOS_INVOC'!$EO$8,P54='DADOS_INVOC'!$EP$8,P54='DADOS_INVOC'!$QV$8,P54='DADOS_INVOC'!$QW$8,P54='DADOS_INVOC'!$QX$8,P54='DADOS_INVOC'!$QY$8)),O54,"")</f>
        <v/>
      </c>
      <c r="BB54">
        <f>IF(OR(P54="",P54='DADOS_INVOC'!$EL$9,P54='DADOS_INVOC'!$EM$9,P54='DADOS_INVOC'!$EN$9,P54='DADOS_INVOC'!$EO$9,P54='DADOS_INVOC'!$EP$9,P54='DADOS_INVOC'!$QV$9,P54='DADOS_INVOC'!$QW$9,P54='DADOS_INVOC'!$QX$9,P54='DADOS_INVOC'!$QY$9),O54,"")</f>
        <v/>
      </c>
      <c r="BC54">
        <f>IF(AND(Q54=1,OR(P54="",P54='DADOS_INVOC'!$EL$9,P54='DADOS_INVOC'!$EM$9,P54='DADOS_INVOC'!$EN$9,P54='DADOS_INVOC'!$EO$9,P54='DADOS_INVOC'!$EP$9,P54='DADOS_INVOC'!$QV$9,P54='DADOS_INVOC'!$QW$9,P54='DADOS_INVOC'!$QX$9,P54='DADOS_INVOC'!$QY$9)),O54,"")</f>
        <v/>
      </c>
      <c r="BD54">
        <f>IF(OR(P54="",P54='DADOS_INVOC'!$EL$10,P54='DADOS_INVOC'!$EM$10,P54='DADOS_INVOC'!$EN$10,P54='DADOS_INVOC'!$EO$10,P54='DADOS_INVOC'!$EP$10,P54='DADOS_INVOC'!$QV$10,P54='DADOS_INVOC'!$QW$10,P54='DADOS_INVOC'!$QX$10,P54='DADOS_INVOC'!$QY$10),O54,"")</f>
        <v/>
      </c>
      <c r="BE54">
        <f>IF(AND(Q54=1,OR(P54="",P54='DADOS_INVOC'!$EL$10,P54='DADOS_INVOC'!$EM$10,P54='DADOS_INVOC'!$EN$10,P54='DADOS_INVOC'!$EO$10,P54='DADOS_INVOC'!$EP$10,P54='DADOS_INVOC'!$QV$10,P54='DADOS_INVOC'!$QW$10,P54='DADOS_INVOC'!$QX$10,P54='DADOS_INVOC'!$QY$10)),O54,"")</f>
        <v/>
      </c>
      <c r="BF54">
        <f>IF(OR(P54="",P54='DADOS_INVOC'!$EL$11,P54='DADOS_INVOC'!$EM$11,P54='DADOS_INVOC'!$EN$11,P54='DADOS_INVOC'!$EO$11,P54='DADOS_INVOC'!$EP$11,P54='DADOS_INVOC'!$QV$11,P54='DADOS_INVOC'!$QW$11,P54='DADOS_INVOC'!$QX$11,P54='DADOS_INVOC'!$QY$11),O54,"")</f>
        <v/>
      </c>
      <c r="BG54">
        <f>IF(AND(Q54=1,OR(P54="",P54='DADOS_INVOC'!$EL$11,P54='DADOS_INVOC'!$EM$11,P54='DADOS_INVOC'!$EN$11,P54='DADOS_INVOC'!$EO$11,P54='DADOS_INVOC'!$EP$11,P54='DADOS_INVOC'!$QV$11,P54='DADOS_INVOC'!$QW$11,P54='DADOS_INVOC'!$QX$11,P54='DADOS_INVOC'!$QY$11)),O54,"")</f>
        <v/>
      </c>
      <c r="BH54">
        <f>IF(OR(P54="",P54='DADOS_INVOC'!$EL$12,P54='DADOS_INVOC'!$EM$12,P54='DADOS_INVOC'!$EN$12,P54='DADOS_INVOC'!$EO$12,P54='DADOS_INVOC'!$EP$12,P54='DADOS_INVOC'!$QV$12,P54='DADOS_INVOC'!$QW$12,P54='DADOS_INVOC'!$QX$12,P54='DADOS_INVOC'!$QY$12),O54,"")</f>
        <v/>
      </c>
      <c r="BI54">
        <f>IF(AND(Q54=1,OR(P54="",P54='DADOS_INVOC'!$EL$12,P54='DADOS_INVOC'!$EM$12,P54='DADOS_INVOC'!$EN$12,P54='DADOS_INVOC'!$EO$12,P54='DADOS_INVOC'!$EP$12,P54='DADOS_INVOC'!$QV$12,P54='DADOS_INVOC'!$QW$12,P54='DADOS_INVOC'!$QX$12,P54='DADOS_INVOC'!$QY$12)),O54,"")</f>
        <v/>
      </c>
      <c r="BJ54">
        <f>IF(OR(P54="",P54='DADOS_INVOC'!$EL$13,P54='DADOS_INVOC'!$EM$13,P54='DADOS_INVOC'!$EN$13,P54='DADOS_INVOC'!$EO$13,P54='DADOS_INVOC'!$EP$13,P54='DADOS_INVOC'!$QV$13,P54='DADOS_INVOC'!$QW$13,P54='DADOS_INVOC'!$QX$13,P54='DADOS_INVOC'!$QY$13),O54,"")</f>
        <v/>
      </c>
      <c r="BK54">
        <f>IF(AND(Q54=1,OR(P54="",P54='DADOS_INVOC'!$EL$13,P54='DADOS_INVOC'!$EM$13,P54='DADOS_INVOC'!$EN$13,P54='DADOS_INVOC'!$EO$13,P54='DADOS_INVOC'!$EP$13,P54='DADOS_INVOC'!$QV$13,P54='DADOS_INVOC'!$QW$13,P54='DADOS_INVOC'!$QX$13,P54='DADOS_INVOC'!$QY$13)),O54,"")</f>
        <v/>
      </c>
      <c r="BP54" t="inlineStr">
        <is>
          <t>Acúmulo</t>
        </is>
      </c>
    </row>
    <row r="55">
      <c r="O55">
        <f>IF(ISBLANK(DADOS_AM!$BC$55),"",DADOS_AM!$BC$55)</f>
        <v/>
      </c>
      <c r="P55">
        <f>IF(ISBLANK(DADOS_AM!$BD$55),"",DADOS_AM!$BD$55)</f>
        <v/>
      </c>
      <c r="Q55">
        <f>IF(ISBLANK(DADOS_AM!$BE$55),"",DADOS_AM!$BE$55)</f>
        <v/>
      </c>
      <c r="R55">
        <f>IF(ISBLANK(DADOS_AM!$BF$55),"",DADOS_AM!$BF$55)</f>
        <v/>
      </c>
      <c r="S55">
        <f>IF(ISBLANK(DADOS_AM!$BG$55),"",DADOS_AM!$BG$55)</f>
        <v/>
      </c>
      <c r="T55">
        <f>IF(ISBLANK(DADOS_AM!$BH$55),"",DADOS_AM!$BH$55)</f>
        <v/>
      </c>
      <c r="U55">
        <f>IF(ISBLANK(DADOS_AM!$BI$55),"",DADOS_AM!$BI$55)</f>
        <v/>
      </c>
      <c r="V55">
        <f>IF(ISBLANK(DADOS_AM!$BJ$55),"",DADOS_AM!$BJ$55)</f>
        <v/>
      </c>
      <c r="W55">
        <f>IF(ISBLANK(DADOS_AM!$BK$55),"",DADOS_AM!$BK$55)</f>
        <v/>
      </c>
      <c r="X55" t="inlineStr">
        <is>
          <t>Estilhaço</t>
        </is>
      </c>
      <c r="Y55" t="n">
        <v>0</v>
      </c>
      <c r="AG55">
        <f>O55</f>
        <v/>
      </c>
      <c r="AH55">
        <f>P55</f>
        <v/>
      </c>
      <c r="AI55">
        <f>Q55</f>
        <v/>
      </c>
      <c r="AJ55">
        <f>T55</f>
        <v/>
      </c>
      <c r="AK55">
        <f>Y55</f>
        <v/>
      </c>
      <c r="AL55">
        <f>W55</f>
        <v/>
      </c>
      <c r="AN55">
        <f>IF(OR(P55="",P55='DADOS_INVOC'!$EL$2,P55='DADOS_INVOC'!$EM$2,P55='DADOS_INVOC'!$EN$2,P55='DADOS_INVOC'!$EO$2,P55='DADOS_INVOC'!$EP$2,P55='DADOS_INVOC'!$QV$2,P55='DADOS_INVOC'!$QW$2,P55='DADOS_INVOC'!$QX$2,P55='DADOS_INVOC'!$QY$2),O55,"")</f>
        <v/>
      </c>
      <c r="AO55">
        <f>IF(AND(Q55=1,OR(P55="",P55='DADOS_INVOC'!$EL$2,P55='DADOS_INVOC'!$EM$2,P55='DADOS_INVOC'!$EN$2,P55='DADOS_INVOC'!$EO$2,P55='DADOS_INVOC'!$EP$2,P55='DADOS_INVOC'!$QV$2,P55='DADOS_INVOC'!$QW$2,P55='DADOS_INVOC'!$QX$2,P55='DADOS_INVOC'!$QY$2)),O55,"")</f>
        <v/>
      </c>
      <c r="AP55">
        <f>IF(OR(P55="",P55='DADOS_INVOC'!$EL$3,P55='DADOS_INVOC'!$EM$3,P55='DADOS_INVOC'!$EN$3,P55='DADOS_INVOC'!$EO$3,P55='DADOS_INVOC'!$EP$3,P55='DADOS_INVOC'!$QV$3,P55='DADOS_INVOC'!$QW$3,P55='DADOS_INVOC'!$QX$3,P55='DADOS_INVOC'!$QY$3),O55,"")</f>
        <v/>
      </c>
      <c r="AQ55">
        <f>IF(AND(Q55=1,OR(P55="",P55='DADOS_INVOC'!$EL$3,P55='DADOS_INVOC'!$EM$3,P55='DADOS_INVOC'!$EN$3,P55='DADOS_INVOC'!$EO$3,P55='DADOS_INVOC'!$EP$3,P55='DADOS_INVOC'!$QV$3,P55='DADOS_INVOC'!$QW$3,P55='DADOS_INVOC'!$QX$3,P55='DADOS_INVOC'!$QY$3)),O55,"")</f>
        <v/>
      </c>
      <c r="AR55">
        <f>IF(OR(P55="",P55='DADOS_INVOC'!$EL$4,P55='DADOS_INVOC'!$EM$4,P55='DADOS_INVOC'!$EN$4,P55='DADOS_INVOC'!$EO$4,P55='DADOS_INVOC'!$EP$4,P55='DADOS_INVOC'!$QV$4,P55='DADOS_INVOC'!$QW$4,P55='DADOS_INVOC'!$QX$4,P55='DADOS_INVOC'!$QY$4),O55,"")</f>
        <v/>
      </c>
      <c r="AS55">
        <f>IF(AND(Q55=1,OR(P55="",P55='DADOS_INVOC'!$EL$4,P55='DADOS_INVOC'!$EM$4,P55='DADOS_INVOC'!$EN$4,P55='DADOS_INVOC'!$EO$4,P55='DADOS_INVOC'!$EP$4,P55='DADOS_INVOC'!$QV$4,P55='DADOS_INVOC'!$QW$4,P55='DADOS_INVOC'!$QX$4,P55='DADOS_INVOC'!$QY$4)),O55,"")</f>
        <v/>
      </c>
      <c r="AT55">
        <f>IF(OR(P55="",P55='DADOS_INVOC'!$EL$5,P55='DADOS_INVOC'!$EM$5,P55='DADOS_INVOC'!$EN$5,P55='DADOS_INVOC'!$EO$5,P55='DADOS_INVOC'!$EP$5,P55='DADOS_INVOC'!$QV$5,P55='DADOS_INVOC'!$QW$5,P55='DADOS_INVOC'!$QX$5,P55='DADOS_INVOC'!$QY$5),O55,"")</f>
        <v/>
      </c>
      <c r="AU55">
        <f>IF(AND(Q55=1,OR(P55="",P55='DADOS_INVOC'!$EL$5,P55='DADOS_INVOC'!$EM$5,P55='DADOS_INVOC'!$EN$5,P55='DADOS_INVOC'!$EO$5,P55='DADOS_INVOC'!$EP$5,P55='DADOS_INVOC'!$QV$5,P55='DADOS_INVOC'!$QW$5,P55='DADOS_INVOC'!$QX$5,P55='DADOS_INVOC'!$QY$5)),O55,"")</f>
        <v/>
      </c>
      <c r="AV55">
        <f>IF(OR(P55="",P55='DADOS_INVOC'!$EL$6,P55='DADOS_INVOC'!$EM$6,P55='DADOS_INVOC'!$EN$6,P55='DADOS_INVOC'!$EO$6,P55='DADOS_INVOC'!$EP$6,P55='DADOS_INVOC'!$QV$6,P55='DADOS_INVOC'!$QW$6,P55='DADOS_INVOC'!$QX$6,P55='DADOS_INVOC'!$QY$6),O55,"")</f>
        <v/>
      </c>
      <c r="AW55">
        <f>IF(AND(Q55=1,OR(P55="",P55='DADOS_INVOC'!$EL$6,P55='DADOS_INVOC'!$EM$6,P55='DADOS_INVOC'!$EN$6,P55='DADOS_INVOC'!$EO$6,P55='DADOS_INVOC'!$EP$6,P55='DADOS_INVOC'!$QV$6,P55='DADOS_INVOC'!$QW$6,P55='DADOS_INVOC'!$QX$6,P55='DADOS_INVOC'!$QY$6)),O55,"")</f>
        <v/>
      </c>
      <c r="AX55">
        <f>IF(OR(P55="",P55='DADOS_INVOC'!$EL$7,P55='DADOS_INVOC'!$EM$7,P55='DADOS_INVOC'!$EN$7,P55='DADOS_INVOC'!$EO$7,P55='DADOS_INVOC'!$EP$7,P55='DADOS_INVOC'!$QV$7,P55='DADOS_INVOC'!$QW$7,P55='DADOS_INVOC'!$QX$7,P55='DADOS_INVOC'!$QY$7),O55,"")</f>
        <v/>
      </c>
      <c r="AY55">
        <f>IF(AND(Q55=1,OR(P55="",P55='DADOS_INVOC'!$EL$7,P55='DADOS_INVOC'!$EM$7,P55='DADOS_INVOC'!$EN$7,P55='DADOS_INVOC'!$EO$7,P55='DADOS_INVOC'!$EP$7,P55='DADOS_INVOC'!$QV$7,P55='DADOS_INVOC'!$QW$7,P55='DADOS_INVOC'!$QX$7,P55='DADOS_INVOC'!$QY$7)),O55,"")</f>
        <v/>
      </c>
      <c r="AZ55">
        <f>IF(OR(P55="",P55='DADOS_INVOC'!$EL$8,P55='DADOS_INVOC'!$EM$8,P55='DADOS_INVOC'!$EN$8,P55='DADOS_INVOC'!$EO$8,P55='DADOS_INVOC'!$EP$8,P55='DADOS_INVOC'!$QV$8,P55='DADOS_INVOC'!$QW$8,P55='DADOS_INVOC'!$QX$8,P55='DADOS_INVOC'!$QY$8),O55,"")</f>
        <v/>
      </c>
      <c r="BA55">
        <f>IF(AND(Q55=1,OR(P55="",P55='DADOS_INVOC'!$EL$8,P55='DADOS_INVOC'!$EM$8,P55='DADOS_INVOC'!$EN$8,P55='DADOS_INVOC'!$EO$8,P55='DADOS_INVOC'!$EP$8,P55='DADOS_INVOC'!$QV$8,P55='DADOS_INVOC'!$QW$8,P55='DADOS_INVOC'!$QX$8,P55='DADOS_INVOC'!$QY$8)),O55,"")</f>
        <v/>
      </c>
      <c r="BB55">
        <f>IF(OR(P55="",P55='DADOS_INVOC'!$EL$9,P55='DADOS_INVOC'!$EM$9,P55='DADOS_INVOC'!$EN$9,P55='DADOS_INVOC'!$EO$9,P55='DADOS_INVOC'!$EP$9,P55='DADOS_INVOC'!$QV$9,P55='DADOS_INVOC'!$QW$9,P55='DADOS_INVOC'!$QX$9,P55='DADOS_INVOC'!$QY$9),O55,"")</f>
        <v/>
      </c>
      <c r="BC55">
        <f>IF(AND(Q55=1,OR(P55="",P55='DADOS_INVOC'!$EL$9,P55='DADOS_INVOC'!$EM$9,P55='DADOS_INVOC'!$EN$9,P55='DADOS_INVOC'!$EO$9,P55='DADOS_INVOC'!$EP$9,P55='DADOS_INVOC'!$QV$9,P55='DADOS_INVOC'!$QW$9,P55='DADOS_INVOC'!$QX$9,P55='DADOS_INVOC'!$QY$9)),O55,"")</f>
        <v/>
      </c>
      <c r="BD55">
        <f>IF(OR(P55="",P55='DADOS_INVOC'!$EL$10,P55='DADOS_INVOC'!$EM$10,P55='DADOS_INVOC'!$EN$10,P55='DADOS_INVOC'!$EO$10,P55='DADOS_INVOC'!$EP$10,P55='DADOS_INVOC'!$QV$10,P55='DADOS_INVOC'!$QW$10,P55='DADOS_INVOC'!$QX$10,P55='DADOS_INVOC'!$QY$10),O55,"")</f>
        <v/>
      </c>
      <c r="BE55">
        <f>IF(AND(Q55=1,OR(P55="",P55='DADOS_INVOC'!$EL$10,P55='DADOS_INVOC'!$EM$10,P55='DADOS_INVOC'!$EN$10,P55='DADOS_INVOC'!$EO$10,P55='DADOS_INVOC'!$EP$10,P55='DADOS_INVOC'!$QV$10,P55='DADOS_INVOC'!$QW$10,P55='DADOS_INVOC'!$QX$10,P55='DADOS_INVOC'!$QY$10)),O55,"")</f>
        <v/>
      </c>
      <c r="BF55">
        <f>IF(OR(P55="",P55='DADOS_INVOC'!$EL$11,P55='DADOS_INVOC'!$EM$11,P55='DADOS_INVOC'!$EN$11,P55='DADOS_INVOC'!$EO$11,P55='DADOS_INVOC'!$EP$11,P55='DADOS_INVOC'!$QV$11,P55='DADOS_INVOC'!$QW$11,P55='DADOS_INVOC'!$QX$11,P55='DADOS_INVOC'!$QY$11),O55,"")</f>
        <v/>
      </c>
      <c r="BG55">
        <f>IF(AND(Q55=1,OR(P55="",P55='DADOS_INVOC'!$EL$11,P55='DADOS_INVOC'!$EM$11,P55='DADOS_INVOC'!$EN$11,P55='DADOS_INVOC'!$EO$11,P55='DADOS_INVOC'!$EP$11,P55='DADOS_INVOC'!$QV$11,P55='DADOS_INVOC'!$QW$11,P55='DADOS_INVOC'!$QX$11,P55='DADOS_INVOC'!$QY$11)),O55,"")</f>
        <v/>
      </c>
      <c r="BH55">
        <f>IF(OR(P55="",P55='DADOS_INVOC'!$EL$12,P55='DADOS_INVOC'!$EM$12,P55='DADOS_INVOC'!$EN$12,P55='DADOS_INVOC'!$EO$12,P55='DADOS_INVOC'!$EP$12,P55='DADOS_INVOC'!$QV$12,P55='DADOS_INVOC'!$QW$12,P55='DADOS_INVOC'!$QX$12,P55='DADOS_INVOC'!$QY$12),O55,"")</f>
        <v/>
      </c>
      <c r="BI55">
        <f>IF(AND(Q55=1,OR(P55="",P55='DADOS_INVOC'!$EL$12,P55='DADOS_INVOC'!$EM$12,P55='DADOS_INVOC'!$EN$12,P55='DADOS_INVOC'!$EO$12,P55='DADOS_INVOC'!$EP$12,P55='DADOS_INVOC'!$QV$12,P55='DADOS_INVOC'!$QW$12,P55='DADOS_INVOC'!$QX$12,P55='DADOS_INVOC'!$QY$12)),O55,"")</f>
        <v/>
      </c>
      <c r="BJ55">
        <f>IF(OR(P55="",P55='DADOS_INVOC'!$EL$13,P55='DADOS_INVOC'!$EM$13,P55='DADOS_INVOC'!$EN$13,P55='DADOS_INVOC'!$EO$13,P55='DADOS_INVOC'!$EP$13,P55='DADOS_INVOC'!$QV$13,P55='DADOS_INVOC'!$QW$13,P55='DADOS_INVOC'!$QX$13,P55='DADOS_INVOC'!$QY$13),O55,"")</f>
        <v/>
      </c>
      <c r="BK55">
        <f>IF(AND(Q55=1,OR(P55="",P55='DADOS_INVOC'!$EL$13,P55='DADOS_INVOC'!$EM$13,P55='DADOS_INVOC'!$EN$13,P55='DADOS_INVOC'!$EO$13,P55='DADOS_INVOC'!$EP$13,P55='DADOS_INVOC'!$QV$13,P55='DADOS_INVOC'!$QW$13,P55='DADOS_INVOC'!$QX$13,P55='DADOS_INVOC'!$QY$13)),O55,"")</f>
        <v/>
      </c>
      <c r="BP55" t="inlineStr">
        <is>
          <t>Remate</t>
        </is>
      </c>
    </row>
    <row r="56">
      <c r="O56">
        <f>IF(ISBLANK(DADOS_AM!$BC$56),"",DADOS_AM!$BC$56)</f>
        <v/>
      </c>
      <c r="P56">
        <f>IF(ISBLANK(DADOS_AM!$BD$56),"",DADOS_AM!$BD$56)</f>
        <v/>
      </c>
      <c r="Q56">
        <f>IF(ISBLANK(DADOS_AM!$BE$56),"",DADOS_AM!$BE$56)</f>
        <v/>
      </c>
      <c r="R56">
        <f>IF(ISBLANK(DADOS_AM!$BF$56),"",DADOS_AM!$BF$56)</f>
        <v/>
      </c>
      <c r="S56">
        <f>IF(ISBLANK(DADOS_AM!$BG$56),"",DADOS_AM!$BG$56)</f>
        <v/>
      </c>
      <c r="T56">
        <f>IF(ISBLANK(DADOS_AM!$BH$56),"",DADOS_AM!$BH$56)</f>
        <v/>
      </c>
      <c r="U56">
        <f>IF(ISBLANK(DADOS_AM!$BI$56),"",DADOS_AM!$BI$56)</f>
        <v/>
      </c>
      <c r="V56">
        <f>IF(ISBLANK(DADOS_AM!$BJ$56),"",DADOS_AM!$BJ$56)</f>
        <v/>
      </c>
      <c r="W56">
        <f>IF(ISBLANK(DADOS_AM!$BK$56),"",DADOS_AM!$BK$56)</f>
        <v/>
      </c>
      <c r="X56" t="inlineStr">
        <is>
          <t>Quebra Coisa</t>
        </is>
      </c>
      <c r="Y56" t="n">
        <v>0</v>
      </c>
      <c r="AG56">
        <f>O56</f>
        <v/>
      </c>
      <c r="AH56">
        <f>P56</f>
        <v/>
      </c>
      <c r="AI56">
        <f>Q56</f>
        <v/>
      </c>
      <c r="AJ56">
        <f>T56</f>
        <v/>
      </c>
      <c r="AK56">
        <f>Y56</f>
        <v/>
      </c>
      <c r="AL56">
        <f>W56</f>
        <v/>
      </c>
      <c r="AN56">
        <f>IF(OR(P56="",P56='DADOS_INVOC'!$EL$2,P56='DADOS_INVOC'!$EM$2,P56='DADOS_INVOC'!$EN$2,P56='DADOS_INVOC'!$EO$2,P56='DADOS_INVOC'!$EP$2,P56='DADOS_INVOC'!$QV$2,P56='DADOS_INVOC'!$QW$2,P56='DADOS_INVOC'!$QX$2,P56='DADOS_INVOC'!$QY$2),O56,"")</f>
        <v/>
      </c>
      <c r="AO56">
        <f>IF(AND(Q56=1,OR(P56="",P56='DADOS_INVOC'!$EL$2,P56='DADOS_INVOC'!$EM$2,P56='DADOS_INVOC'!$EN$2,P56='DADOS_INVOC'!$EO$2,P56='DADOS_INVOC'!$EP$2,P56='DADOS_INVOC'!$QV$2,P56='DADOS_INVOC'!$QW$2,P56='DADOS_INVOC'!$QX$2,P56='DADOS_INVOC'!$QY$2)),O56,"")</f>
        <v/>
      </c>
      <c r="AP56">
        <f>IF(OR(P56="",P56='DADOS_INVOC'!$EL$3,P56='DADOS_INVOC'!$EM$3,P56='DADOS_INVOC'!$EN$3,P56='DADOS_INVOC'!$EO$3,P56='DADOS_INVOC'!$EP$3,P56='DADOS_INVOC'!$QV$3,P56='DADOS_INVOC'!$QW$3,P56='DADOS_INVOC'!$QX$3,P56='DADOS_INVOC'!$QY$3),O56,"")</f>
        <v/>
      </c>
      <c r="AQ56">
        <f>IF(AND(Q56=1,OR(P56="",P56='DADOS_INVOC'!$EL$3,P56='DADOS_INVOC'!$EM$3,P56='DADOS_INVOC'!$EN$3,P56='DADOS_INVOC'!$EO$3,P56='DADOS_INVOC'!$EP$3,P56='DADOS_INVOC'!$QV$3,P56='DADOS_INVOC'!$QW$3,P56='DADOS_INVOC'!$QX$3,P56='DADOS_INVOC'!$QY$3)),O56,"")</f>
        <v/>
      </c>
      <c r="AR56">
        <f>IF(OR(P56="",P56='DADOS_INVOC'!$EL$4,P56='DADOS_INVOC'!$EM$4,P56='DADOS_INVOC'!$EN$4,P56='DADOS_INVOC'!$EO$4,P56='DADOS_INVOC'!$EP$4,P56='DADOS_INVOC'!$QV$4,P56='DADOS_INVOC'!$QW$4,P56='DADOS_INVOC'!$QX$4,P56='DADOS_INVOC'!$QY$4),O56,"")</f>
        <v/>
      </c>
      <c r="AS56">
        <f>IF(AND(Q56=1,OR(P56="",P56='DADOS_INVOC'!$EL$4,P56='DADOS_INVOC'!$EM$4,P56='DADOS_INVOC'!$EN$4,P56='DADOS_INVOC'!$EO$4,P56='DADOS_INVOC'!$EP$4,P56='DADOS_INVOC'!$QV$4,P56='DADOS_INVOC'!$QW$4,P56='DADOS_INVOC'!$QX$4,P56='DADOS_INVOC'!$QY$4)),O56,"")</f>
        <v/>
      </c>
      <c r="AT56">
        <f>IF(OR(P56="",P56='DADOS_INVOC'!$EL$5,P56='DADOS_INVOC'!$EM$5,P56='DADOS_INVOC'!$EN$5,P56='DADOS_INVOC'!$EO$5,P56='DADOS_INVOC'!$EP$5,P56='DADOS_INVOC'!$QV$5,P56='DADOS_INVOC'!$QW$5,P56='DADOS_INVOC'!$QX$5,P56='DADOS_INVOC'!$QY$5),O56,"")</f>
        <v/>
      </c>
      <c r="AU56">
        <f>IF(AND(Q56=1,OR(P56="",P56='DADOS_INVOC'!$EL$5,P56='DADOS_INVOC'!$EM$5,P56='DADOS_INVOC'!$EN$5,P56='DADOS_INVOC'!$EO$5,P56='DADOS_INVOC'!$EP$5,P56='DADOS_INVOC'!$QV$5,P56='DADOS_INVOC'!$QW$5,P56='DADOS_INVOC'!$QX$5,P56='DADOS_INVOC'!$QY$5)),O56,"")</f>
        <v/>
      </c>
      <c r="AV56">
        <f>IF(OR(P56="",P56='DADOS_INVOC'!$EL$6,P56='DADOS_INVOC'!$EM$6,P56='DADOS_INVOC'!$EN$6,P56='DADOS_INVOC'!$EO$6,P56='DADOS_INVOC'!$EP$6,P56='DADOS_INVOC'!$QV$6,P56='DADOS_INVOC'!$QW$6,P56='DADOS_INVOC'!$QX$6,P56='DADOS_INVOC'!$QY$6),O56,"")</f>
        <v/>
      </c>
      <c r="AW56">
        <f>IF(AND(Q56=1,OR(P56="",P56='DADOS_INVOC'!$EL$6,P56='DADOS_INVOC'!$EM$6,P56='DADOS_INVOC'!$EN$6,P56='DADOS_INVOC'!$EO$6,P56='DADOS_INVOC'!$EP$6,P56='DADOS_INVOC'!$QV$6,P56='DADOS_INVOC'!$QW$6,P56='DADOS_INVOC'!$QX$6,P56='DADOS_INVOC'!$QY$6)),O56,"")</f>
        <v/>
      </c>
      <c r="AX56">
        <f>IF(OR(P56="",P56='DADOS_INVOC'!$EL$7,P56='DADOS_INVOC'!$EM$7,P56='DADOS_INVOC'!$EN$7,P56='DADOS_INVOC'!$EO$7,P56='DADOS_INVOC'!$EP$7,P56='DADOS_INVOC'!$QV$7,P56='DADOS_INVOC'!$QW$7,P56='DADOS_INVOC'!$QX$7,P56='DADOS_INVOC'!$QY$7),O56,"")</f>
        <v/>
      </c>
      <c r="AY56">
        <f>IF(AND(Q56=1,OR(P56="",P56='DADOS_INVOC'!$EL$7,P56='DADOS_INVOC'!$EM$7,P56='DADOS_INVOC'!$EN$7,P56='DADOS_INVOC'!$EO$7,P56='DADOS_INVOC'!$EP$7,P56='DADOS_INVOC'!$QV$7,P56='DADOS_INVOC'!$QW$7,P56='DADOS_INVOC'!$QX$7,P56='DADOS_INVOC'!$QY$7)),O56,"")</f>
        <v/>
      </c>
      <c r="AZ56">
        <f>IF(OR(P56="",P56='DADOS_INVOC'!$EL$8,P56='DADOS_INVOC'!$EM$8,P56='DADOS_INVOC'!$EN$8,P56='DADOS_INVOC'!$EO$8,P56='DADOS_INVOC'!$EP$8,P56='DADOS_INVOC'!$QV$8,P56='DADOS_INVOC'!$QW$8,P56='DADOS_INVOC'!$QX$8,P56='DADOS_INVOC'!$QY$8),O56,"")</f>
        <v/>
      </c>
      <c r="BA56">
        <f>IF(AND(Q56=1,OR(P56="",P56='DADOS_INVOC'!$EL$8,P56='DADOS_INVOC'!$EM$8,P56='DADOS_INVOC'!$EN$8,P56='DADOS_INVOC'!$EO$8,P56='DADOS_INVOC'!$EP$8,P56='DADOS_INVOC'!$QV$8,P56='DADOS_INVOC'!$QW$8,P56='DADOS_INVOC'!$QX$8,P56='DADOS_INVOC'!$QY$8)),O56,"")</f>
        <v/>
      </c>
      <c r="BB56">
        <f>IF(OR(P56="",P56='DADOS_INVOC'!$EL$9,P56='DADOS_INVOC'!$EM$9,P56='DADOS_INVOC'!$EN$9,P56='DADOS_INVOC'!$EO$9,P56='DADOS_INVOC'!$EP$9,P56='DADOS_INVOC'!$QV$9,P56='DADOS_INVOC'!$QW$9,P56='DADOS_INVOC'!$QX$9,P56='DADOS_INVOC'!$QY$9),O56,"")</f>
        <v/>
      </c>
      <c r="BC56">
        <f>IF(AND(Q56=1,OR(P56="",P56='DADOS_INVOC'!$EL$9,P56='DADOS_INVOC'!$EM$9,P56='DADOS_INVOC'!$EN$9,P56='DADOS_INVOC'!$EO$9,P56='DADOS_INVOC'!$EP$9,P56='DADOS_INVOC'!$QV$9,P56='DADOS_INVOC'!$QW$9,P56='DADOS_INVOC'!$QX$9,P56='DADOS_INVOC'!$QY$9)),O56,"")</f>
        <v/>
      </c>
      <c r="BD56">
        <f>IF(OR(P56="",P56='DADOS_INVOC'!$EL$10,P56='DADOS_INVOC'!$EM$10,P56='DADOS_INVOC'!$EN$10,P56='DADOS_INVOC'!$EO$10,P56='DADOS_INVOC'!$EP$10,P56='DADOS_INVOC'!$QV$10,P56='DADOS_INVOC'!$QW$10,P56='DADOS_INVOC'!$QX$10,P56='DADOS_INVOC'!$QY$10),O56,"")</f>
        <v/>
      </c>
      <c r="BE56">
        <f>IF(AND(Q56=1,OR(P56="",P56='DADOS_INVOC'!$EL$10,P56='DADOS_INVOC'!$EM$10,P56='DADOS_INVOC'!$EN$10,P56='DADOS_INVOC'!$EO$10,P56='DADOS_INVOC'!$EP$10,P56='DADOS_INVOC'!$QV$10,P56='DADOS_INVOC'!$QW$10,P56='DADOS_INVOC'!$QX$10,P56='DADOS_INVOC'!$QY$10)),O56,"")</f>
        <v/>
      </c>
      <c r="BF56">
        <f>IF(OR(P56="",P56='DADOS_INVOC'!$EL$11,P56='DADOS_INVOC'!$EM$11,P56='DADOS_INVOC'!$EN$11,P56='DADOS_INVOC'!$EO$11,P56='DADOS_INVOC'!$EP$11,P56='DADOS_INVOC'!$QV$11,P56='DADOS_INVOC'!$QW$11,P56='DADOS_INVOC'!$QX$11,P56='DADOS_INVOC'!$QY$11),O56,"")</f>
        <v/>
      </c>
      <c r="BG56">
        <f>IF(AND(Q56=1,OR(P56="",P56='DADOS_INVOC'!$EL$11,P56='DADOS_INVOC'!$EM$11,P56='DADOS_INVOC'!$EN$11,P56='DADOS_INVOC'!$EO$11,P56='DADOS_INVOC'!$EP$11,P56='DADOS_INVOC'!$QV$11,P56='DADOS_INVOC'!$QW$11,P56='DADOS_INVOC'!$QX$11,P56='DADOS_INVOC'!$QY$11)),O56,"")</f>
        <v/>
      </c>
      <c r="BH56">
        <f>IF(OR(P56="",P56='DADOS_INVOC'!$EL$12,P56='DADOS_INVOC'!$EM$12,P56='DADOS_INVOC'!$EN$12,P56='DADOS_INVOC'!$EO$12,P56='DADOS_INVOC'!$EP$12,P56='DADOS_INVOC'!$QV$12,P56='DADOS_INVOC'!$QW$12,P56='DADOS_INVOC'!$QX$12,P56='DADOS_INVOC'!$QY$12),O56,"")</f>
        <v/>
      </c>
      <c r="BI56">
        <f>IF(AND(Q56=1,OR(P56="",P56='DADOS_INVOC'!$EL$12,P56='DADOS_INVOC'!$EM$12,P56='DADOS_INVOC'!$EN$12,P56='DADOS_INVOC'!$EO$12,P56='DADOS_INVOC'!$EP$12,P56='DADOS_INVOC'!$QV$12,P56='DADOS_INVOC'!$QW$12,P56='DADOS_INVOC'!$QX$12,P56='DADOS_INVOC'!$QY$12)),O56,"")</f>
        <v/>
      </c>
      <c r="BJ56">
        <f>IF(OR(P56="",P56='DADOS_INVOC'!$EL$13,P56='DADOS_INVOC'!$EM$13,P56='DADOS_INVOC'!$EN$13,P56='DADOS_INVOC'!$EO$13,P56='DADOS_INVOC'!$EP$13,P56='DADOS_INVOC'!$QV$13,P56='DADOS_INVOC'!$QW$13,P56='DADOS_INVOC'!$QX$13,P56='DADOS_INVOC'!$QY$13),O56,"")</f>
        <v/>
      </c>
      <c r="BK56">
        <f>IF(AND(Q56=1,OR(P56="",P56='DADOS_INVOC'!$EL$13,P56='DADOS_INVOC'!$EM$13,P56='DADOS_INVOC'!$EN$13,P56='DADOS_INVOC'!$EO$13,P56='DADOS_INVOC'!$EP$13,P56='DADOS_INVOC'!$QV$13,P56='DADOS_INVOC'!$QW$13,P56='DADOS_INVOC'!$QX$13,P56='DADOS_INVOC'!$QY$13)),O56,"")</f>
        <v/>
      </c>
      <c r="BP56" t="inlineStr">
        <is>
          <t>Estilhaço</t>
        </is>
      </c>
    </row>
    <row r="57">
      <c r="O57">
        <f>IF(ISBLANK(DADOS_AM!$BC$57),"",DADOS_AM!$BC$57)</f>
        <v/>
      </c>
      <c r="P57">
        <f>IF(ISBLANK(DADOS_AM!$BD$57),"",DADOS_AM!$BD$57)</f>
        <v/>
      </c>
      <c r="Q57">
        <f>IF(ISBLANK(DADOS_AM!$BE$57),"",DADOS_AM!$BE$57)</f>
        <v/>
      </c>
      <c r="R57">
        <f>IF(ISBLANK(DADOS_AM!$BF$57),"",DADOS_AM!$BF$57)</f>
        <v/>
      </c>
      <c r="S57">
        <f>IF(ISBLANK(DADOS_AM!$BG$57),"",DADOS_AM!$BG$57)</f>
        <v/>
      </c>
      <c r="T57">
        <f>IF(ISBLANK(DADOS_AM!$BH$57),"",DADOS_AM!$BH$57)</f>
        <v/>
      </c>
      <c r="U57">
        <f>IF(ISBLANK(DADOS_AM!$BI$57),"",DADOS_AM!$BI$57)</f>
        <v/>
      </c>
      <c r="V57">
        <f>IF(ISBLANK(DADOS_AM!$BJ$57),"",DADOS_AM!$BJ$57)</f>
        <v/>
      </c>
      <c r="W57">
        <f>IF(ISBLANK(DADOS_AM!$BK$57),"",DADOS_AM!$BK$57)</f>
        <v/>
      </c>
      <c r="X57" t="inlineStr">
        <is>
          <t>Rasga Escudo</t>
        </is>
      </c>
      <c r="Y57" t="n">
        <v>0</v>
      </c>
      <c r="AG57">
        <f>O57</f>
        <v/>
      </c>
      <c r="AH57">
        <f>P57</f>
        <v/>
      </c>
      <c r="AI57">
        <f>Q57</f>
        <v/>
      </c>
      <c r="AJ57">
        <f>T57</f>
        <v/>
      </c>
      <c r="AK57">
        <f>Y57</f>
        <v/>
      </c>
      <c r="AL57">
        <f>W57</f>
        <v/>
      </c>
      <c r="AN57">
        <f>IF(OR(P57="",P57='DADOS_INVOC'!$EL$2,P57='DADOS_INVOC'!$EM$2,P57='DADOS_INVOC'!$EN$2,P57='DADOS_INVOC'!$EO$2,P57='DADOS_INVOC'!$EP$2,P57='DADOS_INVOC'!$QV$2,P57='DADOS_INVOC'!$QW$2,P57='DADOS_INVOC'!$QX$2,P57='DADOS_INVOC'!$QY$2),O57,"")</f>
        <v/>
      </c>
      <c r="AO57">
        <f>IF(AND(Q57=1,OR(P57="",P57='DADOS_INVOC'!$EL$2,P57='DADOS_INVOC'!$EM$2,P57='DADOS_INVOC'!$EN$2,P57='DADOS_INVOC'!$EO$2,P57='DADOS_INVOC'!$EP$2,P57='DADOS_INVOC'!$QV$2,P57='DADOS_INVOC'!$QW$2,P57='DADOS_INVOC'!$QX$2,P57='DADOS_INVOC'!$QY$2)),O57,"")</f>
        <v/>
      </c>
      <c r="AP57">
        <f>IF(OR(P57="",P57='DADOS_INVOC'!$EL$3,P57='DADOS_INVOC'!$EM$3,P57='DADOS_INVOC'!$EN$3,P57='DADOS_INVOC'!$EO$3,P57='DADOS_INVOC'!$EP$3,P57='DADOS_INVOC'!$QV$3,P57='DADOS_INVOC'!$QW$3,P57='DADOS_INVOC'!$QX$3,P57='DADOS_INVOC'!$QY$3),O57,"")</f>
        <v/>
      </c>
      <c r="AQ57">
        <f>IF(AND(Q57=1,OR(P57="",P57='DADOS_INVOC'!$EL$3,P57='DADOS_INVOC'!$EM$3,P57='DADOS_INVOC'!$EN$3,P57='DADOS_INVOC'!$EO$3,P57='DADOS_INVOC'!$EP$3,P57='DADOS_INVOC'!$QV$3,P57='DADOS_INVOC'!$QW$3,P57='DADOS_INVOC'!$QX$3,P57='DADOS_INVOC'!$QY$3)),O57,"")</f>
        <v/>
      </c>
      <c r="AR57">
        <f>IF(OR(P57="",P57='DADOS_INVOC'!$EL$4,P57='DADOS_INVOC'!$EM$4,P57='DADOS_INVOC'!$EN$4,P57='DADOS_INVOC'!$EO$4,P57='DADOS_INVOC'!$EP$4,P57='DADOS_INVOC'!$QV$4,P57='DADOS_INVOC'!$QW$4,P57='DADOS_INVOC'!$QX$4,P57='DADOS_INVOC'!$QY$4),O57,"")</f>
        <v/>
      </c>
      <c r="AS57">
        <f>IF(AND(Q57=1,OR(P57="",P57='DADOS_INVOC'!$EL$4,P57='DADOS_INVOC'!$EM$4,P57='DADOS_INVOC'!$EN$4,P57='DADOS_INVOC'!$EO$4,P57='DADOS_INVOC'!$EP$4,P57='DADOS_INVOC'!$QV$4,P57='DADOS_INVOC'!$QW$4,P57='DADOS_INVOC'!$QX$4,P57='DADOS_INVOC'!$QY$4)),O57,"")</f>
        <v/>
      </c>
      <c r="AT57">
        <f>IF(OR(P57="",P57='DADOS_INVOC'!$EL$5,P57='DADOS_INVOC'!$EM$5,P57='DADOS_INVOC'!$EN$5,P57='DADOS_INVOC'!$EO$5,P57='DADOS_INVOC'!$EP$5,P57='DADOS_INVOC'!$QV$5,P57='DADOS_INVOC'!$QW$5,P57='DADOS_INVOC'!$QX$5,P57='DADOS_INVOC'!$QY$5),O57,"")</f>
        <v/>
      </c>
      <c r="AU57">
        <f>IF(AND(Q57=1,OR(P57="",P57='DADOS_INVOC'!$EL$5,P57='DADOS_INVOC'!$EM$5,P57='DADOS_INVOC'!$EN$5,P57='DADOS_INVOC'!$EO$5,P57='DADOS_INVOC'!$EP$5,P57='DADOS_INVOC'!$QV$5,P57='DADOS_INVOC'!$QW$5,P57='DADOS_INVOC'!$QX$5,P57='DADOS_INVOC'!$QY$5)),O57,"")</f>
        <v/>
      </c>
      <c r="AV57">
        <f>IF(OR(P57="",P57='DADOS_INVOC'!$EL$6,P57='DADOS_INVOC'!$EM$6,P57='DADOS_INVOC'!$EN$6,P57='DADOS_INVOC'!$EO$6,P57='DADOS_INVOC'!$EP$6,P57='DADOS_INVOC'!$QV$6,P57='DADOS_INVOC'!$QW$6,P57='DADOS_INVOC'!$QX$6,P57='DADOS_INVOC'!$QY$6),O57,"")</f>
        <v/>
      </c>
      <c r="AW57">
        <f>IF(AND(Q57=1,OR(P57="",P57='DADOS_INVOC'!$EL$6,P57='DADOS_INVOC'!$EM$6,P57='DADOS_INVOC'!$EN$6,P57='DADOS_INVOC'!$EO$6,P57='DADOS_INVOC'!$EP$6,P57='DADOS_INVOC'!$QV$6,P57='DADOS_INVOC'!$QW$6,P57='DADOS_INVOC'!$QX$6,P57='DADOS_INVOC'!$QY$6)),O57,"")</f>
        <v/>
      </c>
      <c r="AX57">
        <f>IF(OR(P57="",P57='DADOS_INVOC'!$EL$7,P57='DADOS_INVOC'!$EM$7,P57='DADOS_INVOC'!$EN$7,P57='DADOS_INVOC'!$EO$7,P57='DADOS_INVOC'!$EP$7,P57='DADOS_INVOC'!$QV$7,P57='DADOS_INVOC'!$QW$7,P57='DADOS_INVOC'!$QX$7,P57='DADOS_INVOC'!$QY$7),O57,"")</f>
        <v/>
      </c>
      <c r="AY57">
        <f>IF(AND(Q57=1,OR(P57="",P57='DADOS_INVOC'!$EL$7,P57='DADOS_INVOC'!$EM$7,P57='DADOS_INVOC'!$EN$7,P57='DADOS_INVOC'!$EO$7,P57='DADOS_INVOC'!$EP$7,P57='DADOS_INVOC'!$QV$7,P57='DADOS_INVOC'!$QW$7,P57='DADOS_INVOC'!$QX$7,P57='DADOS_INVOC'!$QY$7)),O57,"")</f>
        <v/>
      </c>
      <c r="AZ57">
        <f>IF(OR(P57="",P57='DADOS_INVOC'!$EL$8,P57='DADOS_INVOC'!$EM$8,P57='DADOS_INVOC'!$EN$8,P57='DADOS_INVOC'!$EO$8,P57='DADOS_INVOC'!$EP$8,P57='DADOS_INVOC'!$QV$8,P57='DADOS_INVOC'!$QW$8,P57='DADOS_INVOC'!$QX$8,P57='DADOS_INVOC'!$QY$8),O57,"")</f>
        <v/>
      </c>
      <c r="BA57">
        <f>IF(AND(Q57=1,OR(P57="",P57='DADOS_INVOC'!$EL$8,P57='DADOS_INVOC'!$EM$8,P57='DADOS_INVOC'!$EN$8,P57='DADOS_INVOC'!$EO$8,P57='DADOS_INVOC'!$EP$8,P57='DADOS_INVOC'!$QV$8,P57='DADOS_INVOC'!$QW$8,P57='DADOS_INVOC'!$QX$8,P57='DADOS_INVOC'!$QY$8)),O57,"")</f>
        <v/>
      </c>
      <c r="BB57">
        <f>IF(OR(P57="",P57='DADOS_INVOC'!$EL$9,P57='DADOS_INVOC'!$EM$9,P57='DADOS_INVOC'!$EN$9,P57='DADOS_INVOC'!$EO$9,P57='DADOS_INVOC'!$EP$9,P57='DADOS_INVOC'!$QV$9,P57='DADOS_INVOC'!$QW$9,P57='DADOS_INVOC'!$QX$9,P57='DADOS_INVOC'!$QY$9),O57,"")</f>
        <v/>
      </c>
      <c r="BC57">
        <f>IF(AND(Q57=1,OR(P57="",P57='DADOS_INVOC'!$EL$9,P57='DADOS_INVOC'!$EM$9,P57='DADOS_INVOC'!$EN$9,P57='DADOS_INVOC'!$EO$9,P57='DADOS_INVOC'!$EP$9,P57='DADOS_INVOC'!$QV$9,P57='DADOS_INVOC'!$QW$9,P57='DADOS_INVOC'!$QX$9,P57='DADOS_INVOC'!$QY$9)),O57,"")</f>
        <v/>
      </c>
      <c r="BD57">
        <f>IF(OR(P57="",P57='DADOS_INVOC'!$EL$10,P57='DADOS_INVOC'!$EM$10,P57='DADOS_INVOC'!$EN$10,P57='DADOS_INVOC'!$EO$10,P57='DADOS_INVOC'!$EP$10,P57='DADOS_INVOC'!$QV$10,P57='DADOS_INVOC'!$QW$10,P57='DADOS_INVOC'!$QX$10,P57='DADOS_INVOC'!$QY$10),O57,"")</f>
        <v/>
      </c>
      <c r="BE57">
        <f>IF(AND(Q57=1,OR(P57="",P57='DADOS_INVOC'!$EL$10,P57='DADOS_INVOC'!$EM$10,P57='DADOS_INVOC'!$EN$10,P57='DADOS_INVOC'!$EO$10,P57='DADOS_INVOC'!$EP$10,P57='DADOS_INVOC'!$QV$10,P57='DADOS_INVOC'!$QW$10,P57='DADOS_INVOC'!$QX$10,P57='DADOS_INVOC'!$QY$10)),O57,"")</f>
        <v/>
      </c>
      <c r="BF57">
        <f>IF(OR(P57="",P57='DADOS_INVOC'!$EL$11,P57='DADOS_INVOC'!$EM$11,P57='DADOS_INVOC'!$EN$11,P57='DADOS_INVOC'!$EO$11,P57='DADOS_INVOC'!$EP$11,P57='DADOS_INVOC'!$QV$11,P57='DADOS_INVOC'!$QW$11,P57='DADOS_INVOC'!$QX$11,P57='DADOS_INVOC'!$QY$11),O57,"")</f>
        <v/>
      </c>
      <c r="BG57">
        <f>IF(AND(Q57=1,OR(P57="",P57='DADOS_INVOC'!$EL$11,P57='DADOS_INVOC'!$EM$11,P57='DADOS_INVOC'!$EN$11,P57='DADOS_INVOC'!$EO$11,P57='DADOS_INVOC'!$EP$11,P57='DADOS_INVOC'!$QV$11,P57='DADOS_INVOC'!$QW$11,P57='DADOS_INVOC'!$QX$11,P57='DADOS_INVOC'!$QY$11)),O57,"")</f>
        <v/>
      </c>
      <c r="BH57">
        <f>IF(OR(P57="",P57='DADOS_INVOC'!$EL$12,P57='DADOS_INVOC'!$EM$12,P57='DADOS_INVOC'!$EN$12,P57='DADOS_INVOC'!$EO$12,P57='DADOS_INVOC'!$EP$12,P57='DADOS_INVOC'!$QV$12,P57='DADOS_INVOC'!$QW$12,P57='DADOS_INVOC'!$QX$12,P57='DADOS_INVOC'!$QY$12),O57,"")</f>
        <v/>
      </c>
      <c r="BI57">
        <f>IF(AND(Q57=1,OR(P57="",P57='DADOS_INVOC'!$EL$12,P57='DADOS_INVOC'!$EM$12,P57='DADOS_INVOC'!$EN$12,P57='DADOS_INVOC'!$EO$12,P57='DADOS_INVOC'!$EP$12,P57='DADOS_INVOC'!$QV$12,P57='DADOS_INVOC'!$QW$12,P57='DADOS_INVOC'!$QX$12,P57='DADOS_INVOC'!$QY$12)),O57,"")</f>
        <v/>
      </c>
      <c r="BJ57">
        <f>IF(OR(P57="",P57='DADOS_INVOC'!$EL$13,P57='DADOS_INVOC'!$EM$13,P57='DADOS_INVOC'!$EN$13,P57='DADOS_INVOC'!$EO$13,P57='DADOS_INVOC'!$EP$13,P57='DADOS_INVOC'!$QV$13,P57='DADOS_INVOC'!$QW$13,P57='DADOS_INVOC'!$QX$13,P57='DADOS_INVOC'!$QY$13),O57,"")</f>
        <v/>
      </c>
      <c r="BK57">
        <f>IF(AND(Q57=1,OR(P57="",P57='DADOS_INVOC'!$EL$13,P57='DADOS_INVOC'!$EM$13,P57='DADOS_INVOC'!$EN$13,P57='DADOS_INVOC'!$EO$13,P57='DADOS_INVOC'!$EP$13,P57='DADOS_INVOC'!$QV$13,P57='DADOS_INVOC'!$QW$13,P57='DADOS_INVOC'!$QX$13,P57='DADOS_INVOC'!$QY$13)),O57,"")</f>
        <v/>
      </c>
      <c r="BP57" t="inlineStr">
        <is>
          <t>Quebra Coisa</t>
        </is>
      </c>
    </row>
    <row r="58">
      <c r="O58">
        <f>IF(ISBLANK(DADOS_AM!$BC$58),"",DADOS_AM!$BC$58)</f>
        <v/>
      </c>
      <c r="P58">
        <f>IF(ISBLANK(DADOS_AM!$BD$58),"",DADOS_AM!$BD$58)</f>
        <v/>
      </c>
      <c r="Q58">
        <f>IF(ISBLANK(DADOS_AM!$BE$58),"",DADOS_AM!$BE$58)</f>
        <v/>
      </c>
      <c r="R58">
        <f>IF(ISBLANK(DADOS_AM!$BF$58),"",DADOS_AM!$BF$58)</f>
        <v/>
      </c>
      <c r="S58">
        <f>IF(ISBLANK(DADOS_AM!$BG$58),"",DADOS_AM!$BG$58)</f>
        <v/>
      </c>
      <c r="T58">
        <f>IF(ISBLANK(DADOS_AM!$BH$58),"",DADOS_AM!$BH$58)</f>
        <v/>
      </c>
      <c r="U58">
        <f>IF(ISBLANK(DADOS_AM!$BI$58),"",DADOS_AM!$BI$58)</f>
        <v/>
      </c>
      <c r="V58">
        <f>IF(ISBLANK(DADOS_AM!$BJ$58),"",DADOS_AM!$BJ$58)</f>
        <v/>
      </c>
      <c r="W58">
        <f>IF(ISBLANK(DADOS_AM!$BK$58),"",DADOS_AM!$BK$58)</f>
        <v/>
      </c>
      <c r="X58" t="inlineStr">
        <is>
          <t>Sem Cura</t>
        </is>
      </c>
      <c r="Y58" t="n">
        <v>0</v>
      </c>
      <c r="AG58">
        <f>O58</f>
        <v/>
      </c>
      <c r="AH58">
        <f>P58</f>
        <v/>
      </c>
      <c r="AI58">
        <f>Q58</f>
        <v/>
      </c>
      <c r="AJ58">
        <f>T58</f>
        <v/>
      </c>
      <c r="AK58">
        <f>Y58</f>
        <v/>
      </c>
      <c r="AL58">
        <f>W58</f>
        <v/>
      </c>
      <c r="AN58">
        <f>IF(OR(P58="",P58='DADOS_INVOC'!$EL$2,P58='DADOS_INVOC'!$EM$2,P58='DADOS_INVOC'!$EN$2,P58='DADOS_INVOC'!$EO$2,P58='DADOS_INVOC'!$EP$2,P58='DADOS_INVOC'!$QV$2,P58='DADOS_INVOC'!$QW$2,P58='DADOS_INVOC'!$QX$2,P58='DADOS_INVOC'!$QY$2),O58,"")</f>
        <v/>
      </c>
      <c r="AO58">
        <f>IF(AND(Q58=1,OR(P58="",P58='DADOS_INVOC'!$EL$2,P58='DADOS_INVOC'!$EM$2,P58='DADOS_INVOC'!$EN$2,P58='DADOS_INVOC'!$EO$2,P58='DADOS_INVOC'!$EP$2,P58='DADOS_INVOC'!$QV$2,P58='DADOS_INVOC'!$QW$2,P58='DADOS_INVOC'!$QX$2,P58='DADOS_INVOC'!$QY$2)),O58,"")</f>
        <v/>
      </c>
      <c r="AP58">
        <f>IF(OR(P58="",P58='DADOS_INVOC'!$EL$3,P58='DADOS_INVOC'!$EM$3,P58='DADOS_INVOC'!$EN$3,P58='DADOS_INVOC'!$EO$3,P58='DADOS_INVOC'!$EP$3,P58='DADOS_INVOC'!$QV$3,P58='DADOS_INVOC'!$QW$3,P58='DADOS_INVOC'!$QX$3,P58='DADOS_INVOC'!$QY$3),O58,"")</f>
        <v/>
      </c>
      <c r="AQ58">
        <f>IF(AND(Q58=1,OR(P58="",P58='DADOS_INVOC'!$EL$3,P58='DADOS_INVOC'!$EM$3,P58='DADOS_INVOC'!$EN$3,P58='DADOS_INVOC'!$EO$3,P58='DADOS_INVOC'!$EP$3,P58='DADOS_INVOC'!$QV$3,P58='DADOS_INVOC'!$QW$3,P58='DADOS_INVOC'!$QX$3,P58='DADOS_INVOC'!$QY$3)),O58,"")</f>
        <v/>
      </c>
      <c r="AR58">
        <f>IF(OR(P58="",P58='DADOS_INVOC'!$EL$4,P58='DADOS_INVOC'!$EM$4,P58='DADOS_INVOC'!$EN$4,P58='DADOS_INVOC'!$EO$4,P58='DADOS_INVOC'!$EP$4,P58='DADOS_INVOC'!$QV$4,P58='DADOS_INVOC'!$QW$4,P58='DADOS_INVOC'!$QX$4,P58='DADOS_INVOC'!$QY$4),O58,"")</f>
        <v/>
      </c>
      <c r="AS58">
        <f>IF(AND(Q58=1,OR(P58="",P58='DADOS_INVOC'!$EL$4,P58='DADOS_INVOC'!$EM$4,P58='DADOS_INVOC'!$EN$4,P58='DADOS_INVOC'!$EO$4,P58='DADOS_INVOC'!$EP$4,P58='DADOS_INVOC'!$QV$4,P58='DADOS_INVOC'!$QW$4,P58='DADOS_INVOC'!$QX$4,P58='DADOS_INVOC'!$QY$4)),O58,"")</f>
        <v/>
      </c>
      <c r="AT58">
        <f>IF(OR(P58="",P58='DADOS_INVOC'!$EL$5,P58='DADOS_INVOC'!$EM$5,P58='DADOS_INVOC'!$EN$5,P58='DADOS_INVOC'!$EO$5,P58='DADOS_INVOC'!$EP$5,P58='DADOS_INVOC'!$QV$5,P58='DADOS_INVOC'!$QW$5,P58='DADOS_INVOC'!$QX$5,P58='DADOS_INVOC'!$QY$5),O58,"")</f>
        <v/>
      </c>
      <c r="AU58">
        <f>IF(AND(Q58=1,OR(P58="",P58='DADOS_INVOC'!$EL$5,P58='DADOS_INVOC'!$EM$5,P58='DADOS_INVOC'!$EN$5,P58='DADOS_INVOC'!$EO$5,P58='DADOS_INVOC'!$EP$5,P58='DADOS_INVOC'!$QV$5,P58='DADOS_INVOC'!$QW$5,P58='DADOS_INVOC'!$QX$5,P58='DADOS_INVOC'!$QY$5)),O58,"")</f>
        <v/>
      </c>
      <c r="AV58">
        <f>IF(OR(P58="",P58='DADOS_INVOC'!$EL$6,P58='DADOS_INVOC'!$EM$6,P58='DADOS_INVOC'!$EN$6,P58='DADOS_INVOC'!$EO$6,P58='DADOS_INVOC'!$EP$6,P58='DADOS_INVOC'!$QV$6,P58='DADOS_INVOC'!$QW$6,P58='DADOS_INVOC'!$QX$6,P58='DADOS_INVOC'!$QY$6),O58,"")</f>
        <v/>
      </c>
      <c r="AW58">
        <f>IF(AND(Q58=1,OR(P58="",P58='DADOS_INVOC'!$EL$6,P58='DADOS_INVOC'!$EM$6,P58='DADOS_INVOC'!$EN$6,P58='DADOS_INVOC'!$EO$6,P58='DADOS_INVOC'!$EP$6,P58='DADOS_INVOC'!$QV$6,P58='DADOS_INVOC'!$QW$6,P58='DADOS_INVOC'!$QX$6,P58='DADOS_INVOC'!$QY$6)),O58,"")</f>
        <v/>
      </c>
      <c r="AX58">
        <f>IF(OR(P58="",P58='DADOS_INVOC'!$EL$7,P58='DADOS_INVOC'!$EM$7,P58='DADOS_INVOC'!$EN$7,P58='DADOS_INVOC'!$EO$7,P58='DADOS_INVOC'!$EP$7,P58='DADOS_INVOC'!$QV$7,P58='DADOS_INVOC'!$QW$7,P58='DADOS_INVOC'!$QX$7,P58='DADOS_INVOC'!$QY$7),O58,"")</f>
        <v/>
      </c>
      <c r="AY58">
        <f>IF(AND(Q58=1,OR(P58="",P58='DADOS_INVOC'!$EL$7,P58='DADOS_INVOC'!$EM$7,P58='DADOS_INVOC'!$EN$7,P58='DADOS_INVOC'!$EO$7,P58='DADOS_INVOC'!$EP$7,P58='DADOS_INVOC'!$QV$7,P58='DADOS_INVOC'!$QW$7,P58='DADOS_INVOC'!$QX$7,P58='DADOS_INVOC'!$QY$7)),O58,"")</f>
        <v/>
      </c>
      <c r="AZ58">
        <f>IF(OR(P58="",P58='DADOS_INVOC'!$EL$8,P58='DADOS_INVOC'!$EM$8,P58='DADOS_INVOC'!$EN$8,P58='DADOS_INVOC'!$EO$8,P58='DADOS_INVOC'!$EP$8,P58='DADOS_INVOC'!$QV$8,P58='DADOS_INVOC'!$QW$8,P58='DADOS_INVOC'!$QX$8,P58='DADOS_INVOC'!$QY$8),O58,"")</f>
        <v/>
      </c>
      <c r="BA58">
        <f>IF(AND(Q58=1,OR(P58="",P58='DADOS_INVOC'!$EL$8,P58='DADOS_INVOC'!$EM$8,P58='DADOS_INVOC'!$EN$8,P58='DADOS_INVOC'!$EO$8,P58='DADOS_INVOC'!$EP$8,P58='DADOS_INVOC'!$QV$8,P58='DADOS_INVOC'!$QW$8,P58='DADOS_INVOC'!$QX$8,P58='DADOS_INVOC'!$QY$8)),O58,"")</f>
        <v/>
      </c>
      <c r="BB58">
        <f>IF(OR(P58="",P58='DADOS_INVOC'!$EL$9,P58='DADOS_INVOC'!$EM$9,P58='DADOS_INVOC'!$EN$9,P58='DADOS_INVOC'!$EO$9,P58='DADOS_INVOC'!$EP$9,P58='DADOS_INVOC'!$QV$9,P58='DADOS_INVOC'!$QW$9,P58='DADOS_INVOC'!$QX$9,P58='DADOS_INVOC'!$QY$9),O58,"")</f>
        <v/>
      </c>
      <c r="BC58">
        <f>IF(AND(Q58=1,OR(P58="",P58='DADOS_INVOC'!$EL$9,P58='DADOS_INVOC'!$EM$9,P58='DADOS_INVOC'!$EN$9,P58='DADOS_INVOC'!$EO$9,P58='DADOS_INVOC'!$EP$9,P58='DADOS_INVOC'!$QV$9,P58='DADOS_INVOC'!$QW$9,P58='DADOS_INVOC'!$QX$9,P58='DADOS_INVOC'!$QY$9)),O58,"")</f>
        <v/>
      </c>
      <c r="BD58">
        <f>IF(OR(P58="",P58='DADOS_INVOC'!$EL$10,P58='DADOS_INVOC'!$EM$10,P58='DADOS_INVOC'!$EN$10,P58='DADOS_INVOC'!$EO$10,P58='DADOS_INVOC'!$EP$10,P58='DADOS_INVOC'!$QV$10,P58='DADOS_INVOC'!$QW$10,P58='DADOS_INVOC'!$QX$10,P58='DADOS_INVOC'!$QY$10),O58,"")</f>
        <v/>
      </c>
      <c r="BE58">
        <f>IF(AND(Q58=1,OR(P58="",P58='DADOS_INVOC'!$EL$10,P58='DADOS_INVOC'!$EM$10,P58='DADOS_INVOC'!$EN$10,P58='DADOS_INVOC'!$EO$10,P58='DADOS_INVOC'!$EP$10,P58='DADOS_INVOC'!$QV$10,P58='DADOS_INVOC'!$QW$10,P58='DADOS_INVOC'!$QX$10,P58='DADOS_INVOC'!$QY$10)),O58,"")</f>
        <v/>
      </c>
      <c r="BF58">
        <f>IF(OR(P58="",P58='DADOS_INVOC'!$EL$11,P58='DADOS_INVOC'!$EM$11,P58='DADOS_INVOC'!$EN$11,P58='DADOS_INVOC'!$EO$11,P58='DADOS_INVOC'!$EP$11,P58='DADOS_INVOC'!$QV$11,P58='DADOS_INVOC'!$QW$11,P58='DADOS_INVOC'!$QX$11,P58='DADOS_INVOC'!$QY$11),O58,"")</f>
        <v/>
      </c>
      <c r="BG58">
        <f>IF(AND(Q58=1,OR(P58="",P58='DADOS_INVOC'!$EL$11,P58='DADOS_INVOC'!$EM$11,P58='DADOS_INVOC'!$EN$11,P58='DADOS_INVOC'!$EO$11,P58='DADOS_INVOC'!$EP$11,P58='DADOS_INVOC'!$QV$11,P58='DADOS_INVOC'!$QW$11,P58='DADOS_INVOC'!$QX$11,P58='DADOS_INVOC'!$QY$11)),O58,"")</f>
        <v/>
      </c>
      <c r="BH58">
        <f>IF(OR(P58="",P58='DADOS_INVOC'!$EL$12,P58='DADOS_INVOC'!$EM$12,P58='DADOS_INVOC'!$EN$12,P58='DADOS_INVOC'!$EO$12,P58='DADOS_INVOC'!$EP$12,P58='DADOS_INVOC'!$QV$12,P58='DADOS_INVOC'!$QW$12,P58='DADOS_INVOC'!$QX$12,P58='DADOS_INVOC'!$QY$12),O58,"")</f>
        <v/>
      </c>
      <c r="BI58">
        <f>IF(AND(Q58=1,OR(P58="",P58='DADOS_INVOC'!$EL$12,P58='DADOS_INVOC'!$EM$12,P58='DADOS_INVOC'!$EN$12,P58='DADOS_INVOC'!$EO$12,P58='DADOS_INVOC'!$EP$12,P58='DADOS_INVOC'!$QV$12,P58='DADOS_INVOC'!$QW$12,P58='DADOS_INVOC'!$QX$12,P58='DADOS_INVOC'!$QY$12)),O58,"")</f>
        <v/>
      </c>
      <c r="BJ58">
        <f>IF(OR(P58="",P58='DADOS_INVOC'!$EL$13,P58='DADOS_INVOC'!$EM$13,P58='DADOS_INVOC'!$EN$13,P58='DADOS_INVOC'!$EO$13,P58='DADOS_INVOC'!$EP$13,P58='DADOS_INVOC'!$QV$13,P58='DADOS_INVOC'!$QW$13,P58='DADOS_INVOC'!$QX$13,P58='DADOS_INVOC'!$QY$13),O58,"")</f>
        <v/>
      </c>
      <c r="BK58">
        <f>IF(AND(Q58=1,OR(P58="",P58='DADOS_INVOC'!$EL$13,P58='DADOS_INVOC'!$EM$13,P58='DADOS_INVOC'!$EN$13,P58='DADOS_INVOC'!$EO$13,P58='DADOS_INVOC'!$EP$13,P58='DADOS_INVOC'!$QV$13,P58='DADOS_INVOC'!$QW$13,P58='DADOS_INVOC'!$QX$13,P58='DADOS_INVOC'!$QY$13)),O58,"")</f>
        <v/>
      </c>
      <c r="BP58" t="inlineStr">
        <is>
          <t>Rasga Escudo</t>
        </is>
      </c>
    </row>
    <row r="59">
      <c r="O59">
        <f>IF(ISBLANK(DADOS_AM!$BC$59),"",DADOS_AM!$BC$59)</f>
        <v/>
      </c>
      <c r="P59">
        <f>IF(ISBLANK(DADOS_AM!$BD$59),"",DADOS_AM!$BD$59)</f>
        <v/>
      </c>
      <c r="Q59">
        <f>IF(ISBLANK(DADOS_AM!$BE$59),"",DADOS_AM!$BE$59)</f>
        <v/>
      </c>
      <c r="R59">
        <f>IF(ISBLANK(DADOS_AM!$BF$59),"",DADOS_AM!$BF$59)</f>
        <v/>
      </c>
      <c r="S59">
        <f>IF(ISBLANK(DADOS_AM!$BG$59),"",DADOS_AM!$BG$59)</f>
        <v/>
      </c>
      <c r="T59">
        <f>IF(ISBLANK(DADOS_AM!$BH$59),"",DADOS_AM!$BH$59)</f>
        <v/>
      </c>
      <c r="U59">
        <f>IF(ISBLANK(DADOS_AM!$BI$59),"",DADOS_AM!$BI$59)</f>
        <v/>
      </c>
      <c r="V59">
        <f>IF(ISBLANK(DADOS_AM!$BJ$59),"",DADOS_AM!$BJ$59)</f>
        <v/>
      </c>
      <c r="W59">
        <f>IF(ISBLANK(DADOS_AM!$BK$59),"",DADOS_AM!$BK$59)</f>
        <v/>
      </c>
      <c r="X59" t="inlineStr">
        <is>
          <t>Rápido</t>
        </is>
      </c>
      <c r="Y59" t="n">
        <v>0</v>
      </c>
      <c r="AG59">
        <f>O59</f>
        <v/>
      </c>
      <c r="AH59">
        <f>P59</f>
        <v/>
      </c>
      <c r="AI59">
        <f>Q59</f>
        <v/>
      </c>
      <c r="AJ59">
        <f>T59</f>
        <v/>
      </c>
      <c r="AK59">
        <f>Y59</f>
        <v/>
      </c>
      <c r="AL59">
        <f>W59</f>
        <v/>
      </c>
      <c r="AN59">
        <f>IF(OR(P59="",P59='DADOS_INVOC'!$EL$2,P59='DADOS_INVOC'!$EM$2,P59='DADOS_INVOC'!$EN$2,P59='DADOS_INVOC'!$EO$2,P59='DADOS_INVOC'!$EP$2,P59='DADOS_INVOC'!$QV$2,P59='DADOS_INVOC'!$QW$2,P59='DADOS_INVOC'!$QX$2,P59='DADOS_INVOC'!$QY$2),O59,"")</f>
        <v/>
      </c>
      <c r="AO59">
        <f>IF(AND(Q59=1,OR(P59="",P59='DADOS_INVOC'!$EL$2,P59='DADOS_INVOC'!$EM$2,P59='DADOS_INVOC'!$EN$2,P59='DADOS_INVOC'!$EO$2,P59='DADOS_INVOC'!$EP$2,P59='DADOS_INVOC'!$QV$2,P59='DADOS_INVOC'!$QW$2,P59='DADOS_INVOC'!$QX$2,P59='DADOS_INVOC'!$QY$2)),O59,"")</f>
        <v/>
      </c>
      <c r="AP59">
        <f>IF(OR(P59="",P59='DADOS_INVOC'!$EL$3,P59='DADOS_INVOC'!$EM$3,P59='DADOS_INVOC'!$EN$3,P59='DADOS_INVOC'!$EO$3,P59='DADOS_INVOC'!$EP$3,P59='DADOS_INVOC'!$QV$3,P59='DADOS_INVOC'!$QW$3,P59='DADOS_INVOC'!$QX$3,P59='DADOS_INVOC'!$QY$3),O59,"")</f>
        <v/>
      </c>
      <c r="AQ59">
        <f>IF(AND(Q59=1,OR(P59="",P59='DADOS_INVOC'!$EL$3,P59='DADOS_INVOC'!$EM$3,P59='DADOS_INVOC'!$EN$3,P59='DADOS_INVOC'!$EO$3,P59='DADOS_INVOC'!$EP$3,P59='DADOS_INVOC'!$QV$3,P59='DADOS_INVOC'!$QW$3,P59='DADOS_INVOC'!$QX$3,P59='DADOS_INVOC'!$QY$3)),O59,"")</f>
        <v/>
      </c>
      <c r="AR59">
        <f>IF(OR(P59="",P59='DADOS_INVOC'!$EL$4,P59='DADOS_INVOC'!$EM$4,P59='DADOS_INVOC'!$EN$4,P59='DADOS_INVOC'!$EO$4,P59='DADOS_INVOC'!$EP$4,P59='DADOS_INVOC'!$QV$4,P59='DADOS_INVOC'!$QW$4,P59='DADOS_INVOC'!$QX$4,P59='DADOS_INVOC'!$QY$4),O59,"")</f>
        <v/>
      </c>
      <c r="AS59">
        <f>IF(AND(Q59=1,OR(P59="",P59='DADOS_INVOC'!$EL$4,P59='DADOS_INVOC'!$EM$4,P59='DADOS_INVOC'!$EN$4,P59='DADOS_INVOC'!$EO$4,P59='DADOS_INVOC'!$EP$4,P59='DADOS_INVOC'!$QV$4,P59='DADOS_INVOC'!$QW$4,P59='DADOS_INVOC'!$QX$4,P59='DADOS_INVOC'!$QY$4)),O59,"")</f>
        <v/>
      </c>
      <c r="AT59">
        <f>IF(OR(P59="",P59='DADOS_INVOC'!$EL$5,P59='DADOS_INVOC'!$EM$5,P59='DADOS_INVOC'!$EN$5,P59='DADOS_INVOC'!$EO$5,P59='DADOS_INVOC'!$EP$5,P59='DADOS_INVOC'!$QV$5,P59='DADOS_INVOC'!$QW$5,P59='DADOS_INVOC'!$QX$5,P59='DADOS_INVOC'!$QY$5),O59,"")</f>
        <v/>
      </c>
      <c r="AU59">
        <f>IF(AND(Q59=1,OR(P59="",P59='DADOS_INVOC'!$EL$5,P59='DADOS_INVOC'!$EM$5,P59='DADOS_INVOC'!$EN$5,P59='DADOS_INVOC'!$EO$5,P59='DADOS_INVOC'!$EP$5,P59='DADOS_INVOC'!$QV$5,P59='DADOS_INVOC'!$QW$5,P59='DADOS_INVOC'!$QX$5,P59='DADOS_INVOC'!$QY$5)),O59,"")</f>
        <v/>
      </c>
      <c r="AV59">
        <f>IF(OR(P59="",P59='DADOS_INVOC'!$EL$6,P59='DADOS_INVOC'!$EM$6,P59='DADOS_INVOC'!$EN$6,P59='DADOS_INVOC'!$EO$6,P59='DADOS_INVOC'!$EP$6,P59='DADOS_INVOC'!$QV$6,P59='DADOS_INVOC'!$QW$6,P59='DADOS_INVOC'!$QX$6,P59='DADOS_INVOC'!$QY$6),O59,"")</f>
        <v/>
      </c>
      <c r="AW59">
        <f>IF(AND(Q59=1,OR(P59="",P59='DADOS_INVOC'!$EL$6,P59='DADOS_INVOC'!$EM$6,P59='DADOS_INVOC'!$EN$6,P59='DADOS_INVOC'!$EO$6,P59='DADOS_INVOC'!$EP$6,P59='DADOS_INVOC'!$QV$6,P59='DADOS_INVOC'!$QW$6,P59='DADOS_INVOC'!$QX$6,P59='DADOS_INVOC'!$QY$6)),O59,"")</f>
        <v/>
      </c>
      <c r="AX59">
        <f>IF(OR(P59="",P59='DADOS_INVOC'!$EL$7,P59='DADOS_INVOC'!$EM$7,P59='DADOS_INVOC'!$EN$7,P59='DADOS_INVOC'!$EO$7,P59='DADOS_INVOC'!$EP$7,P59='DADOS_INVOC'!$QV$7,P59='DADOS_INVOC'!$QW$7,P59='DADOS_INVOC'!$QX$7,P59='DADOS_INVOC'!$QY$7),O59,"")</f>
        <v/>
      </c>
      <c r="AY59">
        <f>IF(AND(Q59=1,OR(P59="",P59='DADOS_INVOC'!$EL$7,P59='DADOS_INVOC'!$EM$7,P59='DADOS_INVOC'!$EN$7,P59='DADOS_INVOC'!$EO$7,P59='DADOS_INVOC'!$EP$7,P59='DADOS_INVOC'!$QV$7,P59='DADOS_INVOC'!$QW$7,P59='DADOS_INVOC'!$QX$7,P59='DADOS_INVOC'!$QY$7)),O59,"")</f>
        <v/>
      </c>
      <c r="AZ59">
        <f>IF(OR(P59="",P59='DADOS_INVOC'!$EL$8,P59='DADOS_INVOC'!$EM$8,P59='DADOS_INVOC'!$EN$8,P59='DADOS_INVOC'!$EO$8,P59='DADOS_INVOC'!$EP$8,P59='DADOS_INVOC'!$QV$8,P59='DADOS_INVOC'!$QW$8,P59='DADOS_INVOC'!$QX$8,P59='DADOS_INVOC'!$QY$8),O59,"")</f>
        <v/>
      </c>
      <c r="BA59">
        <f>IF(AND(Q59=1,OR(P59="",P59='DADOS_INVOC'!$EL$8,P59='DADOS_INVOC'!$EM$8,P59='DADOS_INVOC'!$EN$8,P59='DADOS_INVOC'!$EO$8,P59='DADOS_INVOC'!$EP$8,P59='DADOS_INVOC'!$QV$8,P59='DADOS_INVOC'!$QW$8,P59='DADOS_INVOC'!$QX$8,P59='DADOS_INVOC'!$QY$8)),O59,"")</f>
        <v/>
      </c>
      <c r="BB59">
        <f>IF(OR(P59="",P59='DADOS_INVOC'!$EL$9,P59='DADOS_INVOC'!$EM$9,P59='DADOS_INVOC'!$EN$9,P59='DADOS_INVOC'!$EO$9,P59='DADOS_INVOC'!$EP$9,P59='DADOS_INVOC'!$QV$9,P59='DADOS_INVOC'!$QW$9,P59='DADOS_INVOC'!$QX$9,P59='DADOS_INVOC'!$QY$9),O59,"")</f>
        <v/>
      </c>
      <c r="BC59">
        <f>IF(AND(Q59=1,OR(P59="",P59='DADOS_INVOC'!$EL$9,P59='DADOS_INVOC'!$EM$9,P59='DADOS_INVOC'!$EN$9,P59='DADOS_INVOC'!$EO$9,P59='DADOS_INVOC'!$EP$9,P59='DADOS_INVOC'!$QV$9,P59='DADOS_INVOC'!$QW$9,P59='DADOS_INVOC'!$QX$9,P59='DADOS_INVOC'!$QY$9)),O59,"")</f>
        <v/>
      </c>
      <c r="BD59">
        <f>IF(OR(P59="",P59='DADOS_INVOC'!$EL$10,P59='DADOS_INVOC'!$EM$10,P59='DADOS_INVOC'!$EN$10,P59='DADOS_INVOC'!$EO$10,P59='DADOS_INVOC'!$EP$10,P59='DADOS_INVOC'!$QV$10,P59='DADOS_INVOC'!$QW$10,P59='DADOS_INVOC'!$QX$10,P59='DADOS_INVOC'!$QY$10),O59,"")</f>
        <v/>
      </c>
      <c r="BE59">
        <f>IF(AND(Q59=1,OR(P59="",P59='DADOS_INVOC'!$EL$10,P59='DADOS_INVOC'!$EM$10,P59='DADOS_INVOC'!$EN$10,P59='DADOS_INVOC'!$EO$10,P59='DADOS_INVOC'!$EP$10,P59='DADOS_INVOC'!$QV$10,P59='DADOS_INVOC'!$QW$10,P59='DADOS_INVOC'!$QX$10,P59='DADOS_INVOC'!$QY$10)),O59,"")</f>
        <v/>
      </c>
      <c r="BF59">
        <f>IF(OR(P59="",P59='DADOS_INVOC'!$EL$11,P59='DADOS_INVOC'!$EM$11,P59='DADOS_INVOC'!$EN$11,P59='DADOS_INVOC'!$EO$11,P59='DADOS_INVOC'!$EP$11,P59='DADOS_INVOC'!$QV$11,P59='DADOS_INVOC'!$QW$11,P59='DADOS_INVOC'!$QX$11,P59='DADOS_INVOC'!$QY$11),O59,"")</f>
        <v/>
      </c>
      <c r="BG59">
        <f>IF(AND(Q59=1,OR(P59="",P59='DADOS_INVOC'!$EL$11,P59='DADOS_INVOC'!$EM$11,P59='DADOS_INVOC'!$EN$11,P59='DADOS_INVOC'!$EO$11,P59='DADOS_INVOC'!$EP$11,P59='DADOS_INVOC'!$QV$11,P59='DADOS_INVOC'!$QW$11,P59='DADOS_INVOC'!$QX$11,P59='DADOS_INVOC'!$QY$11)),O59,"")</f>
        <v/>
      </c>
      <c r="BH59">
        <f>IF(OR(P59="",P59='DADOS_INVOC'!$EL$12,P59='DADOS_INVOC'!$EM$12,P59='DADOS_INVOC'!$EN$12,P59='DADOS_INVOC'!$EO$12,P59='DADOS_INVOC'!$EP$12,P59='DADOS_INVOC'!$QV$12,P59='DADOS_INVOC'!$QW$12,P59='DADOS_INVOC'!$QX$12,P59='DADOS_INVOC'!$QY$12),O59,"")</f>
        <v/>
      </c>
      <c r="BI59">
        <f>IF(AND(Q59=1,OR(P59="",P59='DADOS_INVOC'!$EL$12,P59='DADOS_INVOC'!$EM$12,P59='DADOS_INVOC'!$EN$12,P59='DADOS_INVOC'!$EO$12,P59='DADOS_INVOC'!$EP$12,P59='DADOS_INVOC'!$QV$12,P59='DADOS_INVOC'!$QW$12,P59='DADOS_INVOC'!$QX$12,P59='DADOS_INVOC'!$QY$12)),O59,"")</f>
        <v/>
      </c>
      <c r="BJ59">
        <f>IF(OR(P59="",P59='DADOS_INVOC'!$EL$13,P59='DADOS_INVOC'!$EM$13,P59='DADOS_INVOC'!$EN$13,P59='DADOS_INVOC'!$EO$13,P59='DADOS_INVOC'!$EP$13,P59='DADOS_INVOC'!$QV$13,P59='DADOS_INVOC'!$QW$13,P59='DADOS_INVOC'!$QX$13,P59='DADOS_INVOC'!$QY$13),O59,"")</f>
        <v/>
      </c>
      <c r="BK59">
        <f>IF(AND(Q59=1,OR(P59="",P59='DADOS_INVOC'!$EL$13,P59='DADOS_INVOC'!$EM$13,P59='DADOS_INVOC'!$EN$13,P59='DADOS_INVOC'!$EO$13,P59='DADOS_INVOC'!$EP$13,P59='DADOS_INVOC'!$QV$13,P59='DADOS_INVOC'!$QW$13,P59='DADOS_INVOC'!$QX$13,P59='DADOS_INVOC'!$QY$13)),O59,"")</f>
        <v/>
      </c>
      <c r="BP59" t="inlineStr">
        <is>
          <t>Sem Cura</t>
        </is>
      </c>
    </row>
    <row r="60">
      <c r="O60">
        <f>IF(ISBLANK(DADOS_AM!$BC$60),"",DADOS_AM!$BC$60)</f>
        <v/>
      </c>
      <c r="P60">
        <f>IF(ISBLANK(DADOS_AM!$BD$60),"",DADOS_AM!$BD$60)</f>
        <v/>
      </c>
      <c r="Q60">
        <f>IF(ISBLANK(DADOS_AM!$BE$60),"",DADOS_AM!$BE$60)</f>
        <v/>
      </c>
      <c r="R60">
        <f>IF(ISBLANK(DADOS_AM!$BF$60),"",DADOS_AM!$BF$60)</f>
        <v/>
      </c>
      <c r="S60">
        <f>IF(ISBLANK(DADOS_AM!$BG$60),"",DADOS_AM!$BG$60)</f>
        <v/>
      </c>
      <c r="T60">
        <f>IF(ISBLANK(DADOS_AM!$BH$60),"",DADOS_AM!$BH$60)</f>
        <v/>
      </c>
      <c r="U60">
        <f>IF(ISBLANK(DADOS_AM!$BI$60),"",DADOS_AM!$BI$60)</f>
        <v/>
      </c>
      <c r="V60">
        <f>IF(ISBLANK(DADOS_AM!$BJ$60),"",DADOS_AM!$BJ$60)</f>
        <v/>
      </c>
      <c r="W60">
        <f>IF(ISBLANK(DADOS_AM!$BK$60),"",DADOS_AM!$BK$60)</f>
        <v/>
      </c>
      <c r="X60" t="inlineStr">
        <is>
          <t>Reação</t>
        </is>
      </c>
      <c r="Y60" t="n">
        <v>0</v>
      </c>
      <c r="AG60">
        <f>O60</f>
        <v/>
      </c>
      <c r="AH60">
        <f>P60</f>
        <v/>
      </c>
      <c r="AI60">
        <f>Q60</f>
        <v/>
      </c>
      <c r="AJ60">
        <f>T60</f>
        <v/>
      </c>
      <c r="AK60">
        <f>Y60</f>
        <v/>
      </c>
      <c r="AL60">
        <f>W60</f>
        <v/>
      </c>
      <c r="AN60">
        <f>IF(OR(P60="",P60='DADOS_INVOC'!$EL$2,P60='DADOS_INVOC'!$EM$2,P60='DADOS_INVOC'!$EN$2,P60='DADOS_INVOC'!$EO$2,P60='DADOS_INVOC'!$EP$2,P60='DADOS_INVOC'!$QV$2,P60='DADOS_INVOC'!$QW$2,P60='DADOS_INVOC'!$QX$2,P60='DADOS_INVOC'!$QY$2),O60,"")</f>
        <v/>
      </c>
      <c r="AO60">
        <f>IF(AND(Q60=1,OR(P60="",P60='DADOS_INVOC'!$EL$2,P60='DADOS_INVOC'!$EM$2,P60='DADOS_INVOC'!$EN$2,P60='DADOS_INVOC'!$EO$2,P60='DADOS_INVOC'!$EP$2,P60='DADOS_INVOC'!$QV$2,P60='DADOS_INVOC'!$QW$2,P60='DADOS_INVOC'!$QX$2,P60='DADOS_INVOC'!$QY$2)),O60,"")</f>
        <v/>
      </c>
      <c r="AP60">
        <f>IF(OR(P60="",P60='DADOS_INVOC'!$EL$3,P60='DADOS_INVOC'!$EM$3,P60='DADOS_INVOC'!$EN$3,P60='DADOS_INVOC'!$EO$3,P60='DADOS_INVOC'!$EP$3,P60='DADOS_INVOC'!$QV$3,P60='DADOS_INVOC'!$QW$3,P60='DADOS_INVOC'!$QX$3,P60='DADOS_INVOC'!$QY$3),O60,"")</f>
        <v/>
      </c>
      <c r="AQ60">
        <f>IF(AND(Q60=1,OR(P60="",P60='DADOS_INVOC'!$EL$3,P60='DADOS_INVOC'!$EM$3,P60='DADOS_INVOC'!$EN$3,P60='DADOS_INVOC'!$EO$3,P60='DADOS_INVOC'!$EP$3,P60='DADOS_INVOC'!$QV$3,P60='DADOS_INVOC'!$QW$3,P60='DADOS_INVOC'!$QX$3,P60='DADOS_INVOC'!$QY$3)),O60,"")</f>
        <v/>
      </c>
      <c r="AR60">
        <f>IF(OR(P60="",P60='DADOS_INVOC'!$EL$4,P60='DADOS_INVOC'!$EM$4,P60='DADOS_INVOC'!$EN$4,P60='DADOS_INVOC'!$EO$4,P60='DADOS_INVOC'!$EP$4,P60='DADOS_INVOC'!$QV$4,P60='DADOS_INVOC'!$QW$4,P60='DADOS_INVOC'!$QX$4,P60='DADOS_INVOC'!$QY$4),O60,"")</f>
        <v/>
      </c>
      <c r="AS60">
        <f>IF(AND(Q60=1,OR(P60="",P60='DADOS_INVOC'!$EL$4,P60='DADOS_INVOC'!$EM$4,P60='DADOS_INVOC'!$EN$4,P60='DADOS_INVOC'!$EO$4,P60='DADOS_INVOC'!$EP$4,P60='DADOS_INVOC'!$QV$4,P60='DADOS_INVOC'!$QW$4,P60='DADOS_INVOC'!$QX$4,P60='DADOS_INVOC'!$QY$4)),O60,"")</f>
        <v/>
      </c>
      <c r="AT60">
        <f>IF(OR(P60="",P60='DADOS_INVOC'!$EL$5,P60='DADOS_INVOC'!$EM$5,P60='DADOS_INVOC'!$EN$5,P60='DADOS_INVOC'!$EO$5,P60='DADOS_INVOC'!$EP$5,P60='DADOS_INVOC'!$QV$5,P60='DADOS_INVOC'!$QW$5,P60='DADOS_INVOC'!$QX$5,P60='DADOS_INVOC'!$QY$5),O60,"")</f>
        <v/>
      </c>
      <c r="AU60">
        <f>IF(AND(Q60=1,OR(P60="",P60='DADOS_INVOC'!$EL$5,P60='DADOS_INVOC'!$EM$5,P60='DADOS_INVOC'!$EN$5,P60='DADOS_INVOC'!$EO$5,P60='DADOS_INVOC'!$EP$5,P60='DADOS_INVOC'!$QV$5,P60='DADOS_INVOC'!$QW$5,P60='DADOS_INVOC'!$QX$5,P60='DADOS_INVOC'!$QY$5)),O60,"")</f>
        <v/>
      </c>
      <c r="AV60">
        <f>IF(OR(P60="",P60='DADOS_INVOC'!$EL$6,P60='DADOS_INVOC'!$EM$6,P60='DADOS_INVOC'!$EN$6,P60='DADOS_INVOC'!$EO$6,P60='DADOS_INVOC'!$EP$6,P60='DADOS_INVOC'!$QV$6,P60='DADOS_INVOC'!$QW$6,P60='DADOS_INVOC'!$QX$6,P60='DADOS_INVOC'!$QY$6),O60,"")</f>
        <v/>
      </c>
      <c r="AW60">
        <f>IF(AND(Q60=1,OR(P60="",P60='DADOS_INVOC'!$EL$6,P60='DADOS_INVOC'!$EM$6,P60='DADOS_INVOC'!$EN$6,P60='DADOS_INVOC'!$EO$6,P60='DADOS_INVOC'!$EP$6,P60='DADOS_INVOC'!$QV$6,P60='DADOS_INVOC'!$QW$6,P60='DADOS_INVOC'!$QX$6,P60='DADOS_INVOC'!$QY$6)),O60,"")</f>
        <v/>
      </c>
      <c r="AX60">
        <f>IF(OR(P60="",P60='DADOS_INVOC'!$EL$7,P60='DADOS_INVOC'!$EM$7,P60='DADOS_INVOC'!$EN$7,P60='DADOS_INVOC'!$EO$7,P60='DADOS_INVOC'!$EP$7,P60='DADOS_INVOC'!$QV$7,P60='DADOS_INVOC'!$QW$7,P60='DADOS_INVOC'!$QX$7,P60='DADOS_INVOC'!$QY$7),O60,"")</f>
        <v/>
      </c>
      <c r="AY60">
        <f>IF(AND(Q60=1,OR(P60="",P60='DADOS_INVOC'!$EL$7,P60='DADOS_INVOC'!$EM$7,P60='DADOS_INVOC'!$EN$7,P60='DADOS_INVOC'!$EO$7,P60='DADOS_INVOC'!$EP$7,P60='DADOS_INVOC'!$QV$7,P60='DADOS_INVOC'!$QW$7,P60='DADOS_INVOC'!$QX$7,P60='DADOS_INVOC'!$QY$7)),O60,"")</f>
        <v/>
      </c>
      <c r="AZ60">
        <f>IF(OR(P60="",P60='DADOS_INVOC'!$EL$8,P60='DADOS_INVOC'!$EM$8,P60='DADOS_INVOC'!$EN$8,P60='DADOS_INVOC'!$EO$8,P60='DADOS_INVOC'!$EP$8,P60='DADOS_INVOC'!$QV$8,P60='DADOS_INVOC'!$QW$8,P60='DADOS_INVOC'!$QX$8,P60='DADOS_INVOC'!$QY$8),O60,"")</f>
        <v/>
      </c>
      <c r="BA60">
        <f>IF(AND(Q60=1,OR(P60="",P60='DADOS_INVOC'!$EL$8,P60='DADOS_INVOC'!$EM$8,P60='DADOS_INVOC'!$EN$8,P60='DADOS_INVOC'!$EO$8,P60='DADOS_INVOC'!$EP$8,P60='DADOS_INVOC'!$QV$8,P60='DADOS_INVOC'!$QW$8,P60='DADOS_INVOC'!$QX$8,P60='DADOS_INVOC'!$QY$8)),O60,"")</f>
        <v/>
      </c>
      <c r="BB60">
        <f>IF(OR(P60="",P60='DADOS_INVOC'!$EL$9,P60='DADOS_INVOC'!$EM$9,P60='DADOS_INVOC'!$EN$9,P60='DADOS_INVOC'!$EO$9,P60='DADOS_INVOC'!$EP$9,P60='DADOS_INVOC'!$QV$9,P60='DADOS_INVOC'!$QW$9,P60='DADOS_INVOC'!$QX$9,P60='DADOS_INVOC'!$QY$9),O60,"")</f>
        <v/>
      </c>
      <c r="BC60">
        <f>IF(AND(Q60=1,OR(P60="",P60='DADOS_INVOC'!$EL$9,P60='DADOS_INVOC'!$EM$9,P60='DADOS_INVOC'!$EN$9,P60='DADOS_INVOC'!$EO$9,P60='DADOS_INVOC'!$EP$9,P60='DADOS_INVOC'!$QV$9,P60='DADOS_INVOC'!$QW$9,P60='DADOS_INVOC'!$QX$9,P60='DADOS_INVOC'!$QY$9)),O60,"")</f>
        <v/>
      </c>
      <c r="BD60">
        <f>IF(OR(P60="",P60='DADOS_INVOC'!$EL$10,P60='DADOS_INVOC'!$EM$10,P60='DADOS_INVOC'!$EN$10,P60='DADOS_INVOC'!$EO$10,P60='DADOS_INVOC'!$EP$10,P60='DADOS_INVOC'!$QV$10,P60='DADOS_INVOC'!$QW$10,P60='DADOS_INVOC'!$QX$10,P60='DADOS_INVOC'!$QY$10),O60,"")</f>
        <v/>
      </c>
      <c r="BE60">
        <f>IF(AND(Q60=1,OR(P60="",P60='DADOS_INVOC'!$EL$10,P60='DADOS_INVOC'!$EM$10,P60='DADOS_INVOC'!$EN$10,P60='DADOS_INVOC'!$EO$10,P60='DADOS_INVOC'!$EP$10,P60='DADOS_INVOC'!$QV$10,P60='DADOS_INVOC'!$QW$10,P60='DADOS_INVOC'!$QX$10,P60='DADOS_INVOC'!$QY$10)),O60,"")</f>
        <v/>
      </c>
      <c r="BF60">
        <f>IF(OR(P60="",P60='DADOS_INVOC'!$EL$11,P60='DADOS_INVOC'!$EM$11,P60='DADOS_INVOC'!$EN$11,P60='DADOS_INVOC'!$EO$11,P60='DADOS_INVOC'!$EP$11,P60='DADOS_INVOC'!$QV$11,P60='DADOS_INVOC'!$QW$11,P60='DADOS_INVOC'!$QX$11,P60='DADOS_INVOC'!$QY$11),O60,"")</f>
        <v/>
      </c>
      <c r="BG60">
        <f>IF(AND(Q60=1,OR(P60="",P60='DADOS_INVOC'!$EL$11,P60='DADOS_INVOC'!$EM$11,P60='DADOS_INVOC'!$EN$11,P60='DADOS_INVOC'!$EO$11,P60='DADOS_INVOC'!$EP$11,P60='DADOS_INVOC'!$QV$11,P60='DADOS_INVOC'!$QW$11,P60='DADOS_INVOC'!$QX$11,P60='DADOS_INVOC'!$QY$11)),O60,"")</f>
        <v/>
      </c>
      <c r="BH60">
        <f>IF(OR(P60="",P60='DADOS_INVOC'!$EL$12,P60='DADOS_INVOC'!$EM$12,P60='DADOS_INVOC'!$EN$12,P60='DADOS_INVOC'!$EO$12,P60='DADOS_INVOC'!$EP$12,P60='DADOS_INVOC'!$QV$12,P60='DADOS_INVOC'!$QW$12,P60='DADOS_INVOC'!$QX$12,P60='DADOS_INVOC'!$QY$12),O60,"")</f>
        <v/>
      </c>
      <c r="BI60">
        <f>IF(AND(Q60=1,OR(P60="",P60='DADOS_INVOC'!$EL$12,P60='DADOS_INVOC'!$EM$12,P60='DADOS_INVOC'!$EN$12,P60='DADOS_INVOC'!$EO$12,P60='DADOS_INVOC'!$EP$12,P60='DADOS_INVOC'!$QV$12,P60='DADOS_INVOC'!$QW$12,P60='DADOS_INVOC'!$QX$12,P60='DADOS_INVOC'!$QY$12)),O60,"")</f>
        <v/>
      </c>
      <c r="BJ60">
        <f>IF(OR(P60="",P60='DADOS_INVOC'!$EL$13,P60='DADOS_INVOC'!$EM$13,P60='DADOS_INVOC'!$EN$13,P60='DADOS_INVOC'!$EO$13,P60='DADOS_INVOC'!$EP$13,P60='DADOS_INVOC'!$QV$13,P60='DADOS_INVOC'!$QW$13,P60='DADOS_INVOC'!$QX$13,P60='DADOS_INVOC'!$QY$13),O60,"")</f>
        <v/>
      </c>
      <c r="BK60">
        <f>IF(AND(Q60=1,OR(P60="",P60='DADOS_INVOC'!$EL$13,P60='DADOS_INVOC'!$EM$13,P60='DADOS_INVOC'!$EN$13,P60='DADOS_INVOC'!$EO$13,P60='DADOS_INVOC'!$EP$13,P60='DADOS_INVOC'!$QV$13,P60='DADOS_INVOC'!$QW$13,P60='DADOS_INVOC'!$QX$13,P60='DADOS_INVOC'!$QY$13)),O60,"")</f>
        <v/>
      </c>
      <c r="BP60" t="inlineStr">
        <is>
          <t>Rápido</t>
        </is>
      </c>
    </row>
    <row r="61">
      <c r="O61">
        <f>IF(ISBLANK(DADOS_AM!$BC$61),"",DADOS_AM!$BC$61)</f>
        <v/>
      </c>
      <c r="P61">
        <f>IF(ISBLANK(DADOS_AM!$BD$61),"",DADOS_AM!$BD$61)</f>
        <v/>
      </c>
      <c r="Q61">
        <f>IF(ISBLANK(DADOS_AM!$BE$61),"",DADOS_AM!$BE$61)</f>
        <v/>
      </c>
      <c r="R61">
        <f>IF(ISBLANK(DADOS_AM!$BF$61),"",DADOS_AM!$BF$61)</f>
        <v/>
      </c>
      <c r="S61">
        <f>IF(ISBLANK(DADOS_AM!$BG$61),"",DADOS_AM!$BG$61)</f>
        <v/>
      </c>
      <c r="T61">
        <f>IF(ISBLANK(DADOS_AM!$BH$61),"",DADOS_AM!$BH$61)</f>
        <v/>
      </c>
      <c r="U61">
        <f>IF(ISBLANK(DADOS_AM!$BI$61),"",DADOS_AM!$BI$61)</f>
        <v/>
      </c>
      <c r="V61">
        <f>IF(ISBLANK(DADOS_AM!$BJ$61),"",DADOS_AM!$BJ$61)</f>
        <v/>
      </c>
      <c r="W61">
        <f>IF(ISBLANK(DADOS_AM!$BK$61),"",DADOS_AM!$BK$61)</f>
        <v/>
      </c>
      <c r="X61" t="inlineStr">
        <is>
          <t>Armado</t>
        </is>
      </c>
      <c r="Y61" t="n">
        <v>0</v>
      </c>
      <c r="AG61">
        <f>O61</f>
        <v/>
      </c>
      <c r="AH61">
        <f>P61</f>
        <v/>
      </c>
      <c r="AI61">
        <f>Q61</f>
        <v/>
      </c>
      <c r="AJ61">
        <f>T61</f>
        <v/>
      </c>
      <c r="AK61">
        <f>Y61</f>
        <v/>
      </c>
      <c r="AL61">
        <f>W61</f>
        <v/>
      </c>
      <c r="AN61">
        <f>IF(OR(P61="",P61='DADOS_INVOC'!$EL$2,P61='DADOS_INVOC'!$EM$2,P61='DADOS_INVOC'!$EN$2,P61='DADOS_INVOC'!$EO$2,P61='DADOS_INVOC'!$EP$2,P61='DADOS_INVOC'!$QV$2,P61='DADOS_INVOC'!$QW$2,P61='DADOS_INVOC'!$QX$2,P61='DADOS_INVOC'!$QY$2),O61,"")</f>
        <v/>
      </c>
      <c r="AO61">
        <f>IF(AND(Q61=1,OR(P61="",P61='DADOS_INVOC'!$EL$2,P61='DADOS_INVOC'!$EM$2,P61='DADOS_INVOC'!$EN$2,P61='DADOS_INVOC'!$EO$2,P61='DADOS_INVOC'!$EP$2,P61='DADOS_INVOC'!$QV$2,P61='DADOS_INVOC'!$QW$2,P61='DADOS_INVOC'!$QX$2,P61='DADOS_INVOC'!$QY$2)),O61,"")</f>
        <v/>
      </c>
      <c r="AP61">
        <f>IF(OR(P61="",P61='DADOS_INVOC'!$EL$3,P61='DADOS_INVOC'!$EM$3,P61='DADOS_INVOC'!$EN$3,P61='DADOS_INVOC'!$EO$3,P61='DADOS_INVOC'!$EP$3,P61='DADOS_INVOC'!$QV$3,P61='DADOS_INVOC'!$QW$3,P61='DADOS_INVOC'!$QX$3,P61='DADOS_INVOC'!$QY$3),O61,"")</f>
        <v/>
      </c>
      <c r="AQ61">
        <f>IF(AND(Q61=1,OR(P61="",P61='DADOS_INVOC'!$EL$3,P61='DADOS_INVOC'!$EM$3,P61='DADOS_INVOC'!$EN$3,P61='DADOS_INVOC'!$EO$3,P61='DADOS_INVOC'!$EP$3,P61='DADOS_INVOC'!$QV$3,P61='DADOS_INVOC'!$QW$3,P61='DADOS_INVOC'!$QX$3,P61='DADOS_INVOC'!$QY$3)),O61,"")</f>
        <v/>
      </c>
      <c r="AR61">
        <f>IF(OR(P61="",P61='DADOS_INVOC'!$EL$4,P61='DADOS_INVOC'!$EM$4,P61='DADOS_INVOC'!$EN$4,P61='DADOS_INVOC'!$EO$4,P61='DADOS_INVOC'!$EP$4,P61='DADOS_INVOC'!$QV$4,P61='DADOS_INVOC'!$QW$4,P61='DADOS_INVOC'!$QX$4,P61='DADOS_INVOC'!$QY$4),O61,"")</f>
        <v/>
      </c>
      <c r="AS61">
        <f>IF(AND(Q61=1,OR(P61="",P61='DADOS_INVOC'!$EL$4,P61='DADOS_INVOC'!$EM$4,P61='DADOS_INVOC'!$EN$4,P61='DADOS_INVOC'!$EO$4,P61='DADOS_INVOC'!$EP$4,P61='DADOS_INVOC'!$QV$4,P61='DADOS_INVOC'!$QW$4,P61='DADOS_INVOC'!$QX$4,P61='DADOS_INVOC'!$QY$4)),O61,"")</f>
        <v/>
      </c>
      <c r="AT61">
        <f>IF(OR(P61="",P61='DADOS_INVOC'!$EL$5,P61='DADOS_INVOC'!$EM$5,P61='DADOS_INVOC'!$EN$5,P61='DADOS_INVOC'!$EO$5,P61='DADOS_INVOC'!$EP$5,P61='DADOS_INVOC'!$QV$5,P61='DADOS_INVOC'!$QW$5,P61='DADOS_INVOC'!$QX$5,P61='DADOS_INVOC'!$QY$5),O61,"")</f>
        <v/>
      </c>
      <c r="AU61">
        <f>IF(AND(Q61=1,OR(P61="",P61='DADOS_INVOC'!$EL$5,P61='DADOS_INVOC'!$EM$5,P61='DADOS_INVOC'!$EN$5,P61='DADOS_INVOC'!$EO$5,P61='DADOS_INVOC'!$EP$5,P61='DADOS_INVOC'!$QV$5,P61='DADOS_INVOC'!$QW$5,P61='DADOS_INVOC'!$QX$5,P61='DADOS_INVOC'!$QY$5)),O61,"")</f>
        <v/>
      </c>
      <c r="AV61">
        <f>IF(OR(P61="",P61='DADOS_INVOC'!$EL$6,P61='DADOS_INVOC'!$EM$6,P61='DADOS_INVOC'!$EN$6,P61='DADOS_INVOC'!$EO$6,P61='DADOS_INVOC'!$EP$6,P61='DADOS_INVOC'!$QV$6,P61='DADOS_INVOC'!$QW$6,P61='DADOS_INVOC'!$QX$6,P61='DADOS_INVOC'!$QY$6),O61,"")</f>
        <v/>
      </c>
      <c r="AW61">
        <f>IF(AND(Q61=1,OR(P61="",P61='DADOS_INVOC'!$EL$6,P61='DADOS_INVOC'!$EM$6,P61='DADOS_INVOC'!$EN$6,P61='DADOS_INVOC'!$EO$6,P61='DADOS_INVOC'!$EP$6,P61='DADOS_INVOC'!$QV$6,P61='DADOS_INVOC'!$QW$6,P61='DADOS_INVOC'!$QX$6,P61='DADOS_INVOC'!$QY$6)),O61,"")</f>
        <v/>
      </c>
      <c r="AX61">
        <f>IF(OR(P61="",P61='DADOS_INVOC'!$EL$7,P61='DADOS_INVOC'!$EM$7,P61='DADOS_INVOC'!$EN$7,P61='DADOS_INVOC'!$EO$7,P61='DADOS_INVOC'!$EP$7,P61='DADOS_INVOC'!$QV$7,P61='DADOS_INVOC'!$QW$7,P61='DADOS_INVOC'!$QX$7,P61='DADOS_INVOC'!$QY$7),O61,"")</f>
        <v/>
      </c>
      <c r="AY61">
        <f>IF(AND(Q61=1,OR(P61="",P61='DADOS_INVOC'!$EL$7,P61='DADOS_INVOC'!$EM$7,P61='DADOS_INVOC'!$EN$7,P61='DADOS_INVOC'!$EO$7,P61='DADOS_INVOC'!$EP$7,P61='DADOS_INVOC'!$QV$7,P61='DADOS_INVOC'!$QW$7,P61='DADOS_INVOC'!$QX$7,P61='DADOS_INVOC'!$QY$7)),O61,"")</f>
        <v/>
      </c>
      <c r="AZ61">
        <f>IF(OR(P61="",P61='DADOS_INVOC'!$EL$8,P61='DADOS_INVOC'!$EM$8,P61='DADOS_INVOC'!$EN$8,P61='DADOS_INVOC'!$EO$8,P61='DADOS_INVOC'!$EP$8,P61='DADOS_INVOC'!$QV$8,P61='DADOS_INVOC'!$QW$8,P61='DADOS_INVOC'!$QX$8,P61='DADOS_INVOC'!$QY$8),O61,"")</f>
        <v/>
      </c>
      <c r="BA61">
        <f>IF(AND(Q61=1,OR(P61="",P61='DADOS_INVOC'!$EL$8,P61='DADOS_INVOC'!$EM$8,P61='DADOS_INVOC'!$EN$8,P61='DADOS_INVOC'!$EO$8,P61='DADOS_INVOC'!$EP$8,P61='DADOS_INVOC'!$QV$8,P61='DADOS_INVOC'!$QW$8,P61='DADOS_INVOC'!$QX$8,P61='DADOS_INVOC'!$QY$8)),O61,"")</f>
        <v/>
      </c>
      <c r="BB61">
        <f>IF(OR(P61="",P61='DADOS_INVOC'!$EL$9,P61='DADOS_INVOC'!$EM$9,P61='DADOS_INVOC'!$EN$9,P61='DADOS_INVOC'!$EO$9,P61='DADOS_INVOC'!$EP$9,P61='DADOS_INVOC'!$QV$9,P61='DADOS_INVOC'!$QW$9,P61='DADOS_INVOC'!$QX$9,P61='DADOS_INVOC'!$QY$9),O61,"")</f>
        <v/>
      </c>
      <c r="BC61">
        <f>IF(AND(Q61=1,OR(P61="",P61='DADOS_INVOC'!$EL$9,P61='DADOS_INVOC'!$EM$9,P61='DADOS_INVOC'!$EN$9,P61='DADOS_INVOC'!$EO$9,P61='DADOS_INVOC'!$EP$9,P61='DADOS_INVOC'!$QV$9,P61='DADOS_INVOC'!$QW$9,P61='DADOS_INVOC'!$QX$9,P61='DADOS_INVOC'!$QY$9)),O61,"")</f>
        <v/>
      </c>
      <c r="BD61">
        <f>IF(OR(P61="",P61='DADOS_INVOC'!$EL$10,P61='DADOS_INVOC'!$EM$10,P61='DADOS_INVOC'!$EN$10,P61='DADOS_INVOC'!$EO$10,P61='DADOS_INVOC'!$EP$10,P61='DADOS_INVOC'!$QV$10,P61='DADOS_INVOC'!$QW$10,P61='DADOS_INVOC'!$QX$10,P61='DADOS_INVOC'!$QY$10),O61,"")</f>
        <v/>
      </c>
      <c r="BE61">
        <f>IF(AND(Q61=1,OR(P61="",P61='DADOS_INVOC'!$EL$10,P61='DADOS_INVOC'!$EM$10,P61='DADOS_INVOC'!$EN$10,P61='DADOS_INVOC'!$EO$10,P61='DADOS_INVOC'!$EP$10,P61='DADOS_INVOC'!$QV$10,P61='DADOS_INVOC'!$QW$10,P61='DADOS_INVOC'!$QX$10,P61='DADOS_INVOC'!$QY$10)),O61,"")</f>
        <v/>
      </c>
      <c r="BF61">
        <f>IF(OR(P61="",P61='DADOS_INVOC'!$EL$11,P61='DADOS_INVOC'!$EM$11,P61='DADOS_INVOC'!$EN$11,P61='DADOS_INVOC'!$EO$11,P61='DADOS_INVOC'!$EP$11,P61='DADOS_INVOC'!$QV$11,P61='DADOS_INVOC'!$QW$11,P61='DADOS_INVOC'!$QX$11,P61='DADOS_INVOC'!$QY$11),O61,"")</f>
        <v/>
      </c>
      <c r="BG61">
        <f>IF(AND(Q61=1,OR(P61="",P61='DADOS_INVOC'!$EL$11,P61='DADOS_INVOC'!$EM$11,P61='DADOS_INVOC'!$EN$11,P61='DADOS_INVOC'!$EO$11,P61='DADOS_INVOC'!$EP$11,P61='DADOS_INVOC'!$QV$11,P61='DADOS_INVOC'!$QW$11,P61='DADOS_INVOC'!$QX$11,P61='DADOS_INVOC'!$QY$11)),O61,"")</f>
        <v/>
      </c>
      <c r="BH61">
        <f>IF(OR(P61="",P61='DADOS_INVOC'!$EL$12,P61='DADOS_INVOC'!$EM$12,P61='DADOS_INVOC'!$EN$12,P61='DADOS_INVOC'!$EO$12,P61='DADOS_INVOC'!$EP$12,P61='DADOS_INVOC'!$QV$12,P61='DADOS_INVOC'!$QW$12,P61='DADOS_INVOC'!$QX$12,P61='DADOS_INVOC'!$QY$12),O61,"")</f>
        <v/>
      </c>
      <c r="BI61">
        <f>IF(AND(Q61=1,OR(P61="",P61='DADOS_INVOC'!$EL$12,P61='DADOS_INVOC'!$EM$12,P61='DADOS_INVOC'!$EN$12,P61='DADOS_INVOC'!$EO$12,P61='DADOS_INVOC'!$EP$12,P61='DADOS_INVOC'!$QV$12,P61='DADOS_INVOC'!$QW$12,P61='DADOS_INVOC'!$QX$12,P61='DADOS_INVOC'!$QY$12)),O61,"")</f>
        <v/>
      </c>
      <c r="BJ61">
        <f>IF(OR(P61="",P61='DADOS_INVOC'!$EL$13,P61='DADOS_INVOC'!$EM$13,P61='DADOS_INVOC'!$EN$13,P61='DADOS_INVOC'!$EO$13,P61='DADOS_INVOC'!$EP$13,P61='DADOS_INVOC'!$QV$13,P61='DADOS_INVOC'!$QW$13,P61='DADOS_INVOC'!$QX$13,P61='DADOS_INVOC'!$QY$13),O61,"")</f>
        <v/>
      </c>
      <c r="BK61">
        <f>IF(AND(Q61=1,OR(P61="",P61='DADOS_INVOC'!$EL$13,P61='DADOS_INVOC'!$EM$13,P61='DADOS_INVOC'!$EN$13,P61='DADOS_INVOC'!$EO$13,P61='DADOS_INVOC'!$EP$13,P61='DADOS_INVOC'!$QV$13,P61='DADOS_INVOC'!$QW$13,P61='DADOS_INVOC'!$QX$13,P61='DADOS_INVOC'!$QY$13)),O61,"")</f>
        <v/>
      </c>
      <c r="BP61" t="inlineStr">
        <is>
          <t>Reação</t>
        </is>
      </c>
    </row>
    <row r="62">
      <c r="O62">
        <f>IF(ISBLANK(DADOS_AM!$BC$62),"",DADOS_AM!$BC$62)</f>
        <v/>
      </c>
      <c r="P62">
        <f>IF(ISBLANK(DADOS_AM!$BD$62),"",DADOS_AM!$BD$62)</f>
        <v/>
      </c>
      <c r="Q62">
        <f>IF(ISBLANK(DADOS_AM!$BE$62),"",DADOS_AM!$BE$62)</f>
        <v/>
      </c>
      <c r="R62">
        <f>IF(ISBLANK(DADOS_AM!$BF$62),"",DADOS_AM!$BF$62)</f>
        <v/>
      </c>
      <c r="S62">
        <f>IF(ISBLANK(DADOS_AM!$BG$62),"",DADOS_AM!$BG$62)</f>
        <v/>
      </c>
      <c r="T62">
        <f>IF(ISBLANK(DADOS_AM!$BH$62),"",DADOS_AM!$BH$62)</f>
        <v/>
      </c>
      <c r="U62">
        <f>IF(ISBLANK(DADOS_AM!$BI$62),"",DADOS_AM!$BI$62)</f>
        <v/>
      </c>
      <c r="V62">
        <f>IF(ISBLANK(DADOS_AM!$BJ$62),"",DADOS_AM!$BJ$62)</f>
        <v/>
      </c>
      <c r="W62">
        <f>IF(ISBLANK(DADOS_AM!$BK$62),"",DADOS_AM!$BK$62)</f>
        <v/>
      </c>
      <c r="X62" t="inlineStr">
        <is>
          <t>Silencioso</t>
        </is>
      </c>
      <c r="Y62" t="n">
        <v>0</v>
      </c>
      <c r="AG62">
        <f>O62</f>
        <v/>
      </c>
      <c r="AH62">
        <f>P62</f>
        <v/>
      </c>
      <c r="AI62">
        <f>Q62</f>
        <v/>
      </c>
      <c r="AJ62">
        <f>T62</f>
        <v/>
      </c>
      <c r="AK62">
        <f>Y62</f>
        <v/>
      </c>
      <c r="AL62">
        <f>W62</f>
        <v/>
      </c>
      <c r="AN62">
        <f>IF(OR(P62="",P62='DADOS_INVOC'!$EL$2,P62='DADOS_INVOC'!$EM$2,P62='DADOS_INVOC'!$EN$2,P62='DADOS_INVOC'!$EO$2,P62='DADOS_INVOC'!$EP$2,P62='DADOS_INVOC'!$QV$2,P62='DADOS_INVOC'!$QW$2,P62='DADOS_INVOC'!$QX$2,P62='DADOS_INVOC'!$QY$2),O62,"")</f>
        <v/>
      </c>
      <c r="AO62">
        <f>IF(AND(Q62=1,OR(P62="",P62='DADOS_INVOC'!$EL$2,P62='DADOS_INVOC'!$EM$2,P62='DADOS_INVOC'!$EN$2,P62='DADOS_INVOC'!$EO$2,P62='DADOS_INVOC'!$EP$2,P62='DADOS_INVOC'!$QV$2,P62='DADOS_INVOC'!$QW$2,P62='DADOS_INVOC'!$QX$2,P62='DADOS_INVOC'!$QY$2)),O62,"")</f>
        <v/>
      </c>
      <c r="AP62">
        <f>IF(OR(P62="",P62='DADOS_INVOC'!$EL$3,P62='DADOS_INVOC'!$EM$3,P62='DADOS_INVOC'!$EN$3,P62='DADOS_INVOC'!$EO$3,P62='DADOS_INVOC'!$EP$3,P62='DADOS_INVOC'!$QV$3,P62='DADOS_INVOC'!$QW$3,P62='DADOS_INVOC'!$QX$3,P62='DADOS_INVOC'!$QY$3),O62,"")</f>
        <v/>
      </c>
      <c r="AQ62">
        <f>IF(AND(Q62=1,OR(P62="",P62='DADOS_INVOC'!$EL$3,P62='DADOS_INVOC'!$EM$3,P62='DADOS_INVOC'!$EN$3,P62='DADOS_INVOC'!$EO$3,P62='DADOS_INVOC'!$EP$3,P62='DADOS_INVOC'!$QV$3,P62='DADOS_INVOC'!$QW$3,P62='DADOS_INVOC'!$QX$3,P62='DADOS_INVOC'!$QY$3)),O62,"")</f>
        <v/>
      </c>
      <c r="AR62">
        <f>IF(OR(P62="",P62='DADOS_INVOC'!$EL$4,P62='DADOS_INVOC'!$EM$4,P62='DADOS_INVOC'!$EN$4,P62='DADOS_INVOC'!$EO$4,P62='DADOS_INVOC'!$EP$4,P62='DADOS_INVOC'!$QV$4,P62='DADOS_INVOC'!$QW$4,P62='DADOS_INVOC'!$QX$4,P62='DADOS_INVOC'!$QY$4),O62,"")</f>
        <v/>
      </c>
      <c r="AS62">
        <f>IF(AND(Q62=1,OR(P62="",P62='DADOS_INVOC'!$EL$4,P62='DADOS_INVOC'!$EM$4,P62='DADOS_INVOC'!$EN$4,P62='DADOS_INVOC'!$EO$4,P62='DADOS_INVOC'!$EP$4,P62='DADOS_INVOC'!$QV$4,P62='DADOS_INVOC'!$QW$4,P62='DADOS_INVOC'!$QX$4,P62='DADOS_INVOC'!$QY$4)),O62,"")</f>
        <v/>
      </c>
      <c r="AT62">
        <f>IF(OR(P62="",P62='DADOS_INVOC'!$EL$5,P62='DADOS_INVOC'!$EM$5,P62='DADOS_INVOC'!$EN$5,P62='DADOS_INVOC'!$EO$5,P62='DADOS_INVOC'!$EP$5,P62='DADOS_INVOC'!$QV$5,P62='DADOS_INVOC'!$QW$5,P62='DADOS_INVOC'!$QX$5,P62='DADOS_INVOC'!$QY$5),O62,"")</f>
        <v/>
      </c>
      <c r="AU62">
        <f>IF(AND(Q62=1,OR(P62="",P62='DADOS_INVOC'!$EL$5,P62='DADOS_INVOC'!$EM$5,P62='DADOS_INVOC'!$EN$5,P62='DADOS_INVOC'!$EO$5,P62='DADOS_INVOC'!$EP$5,P62='DADOS_INVOC'!$QV$5,P62='DADOS_INVOC'!$QW$5,P62='DADOS_INVOC'!$QX$5,P62='DADOS_INVOC'!$QY$5)),O62,"")</f>
        <v/>
      </c>
      <c r="AV62">
        <f>IF(OR(P62="",P62='DADOS_INVOC'!$EL$6,P62='DADOS_INVOC'!$EM$6,P62='DADOS_INVOC'!$EN$6,P62='DADOS_INVOC'!$EO$6,P62='DADOS_INVOC'!$EP$6,P62='DADOS_INVOC'!$QV$6,P62='DADOS_INVOC'!$QW$6,P62='DADOS_INVOC'!$QX$6,P62='DADOS_INVOC'!$QY$6),O62,"")</f>
        <v/>
      </c>
      <c r="AW62">
        <f>IF(AND(Q62=1,OR(P62="",P62='DADOS_INVOC'!$EL$6,P62='DADOS_INVOC'!$EM$6,P62='DADOS_INVOC'!$EN$6,P62='DADOS_INVOC'!$EO$6,P62='DADOS_INVOC'!$EP$6,P62='DADOS_INVOC'!$QV$6,P62='DADOS_INVOC'!$QW$6,P62='DADOS_INVOC'!$QX$6,P62='DADOS_INVOC'!$QY$6)),O62,"")</f>
        <v/>
      </c>
      <c r="AX62">
        <f>IF(OR(P62="",P62='DADOS_INVOC'!$EL$7,P62='DADOS_INVOC'!$EM$7,P62='DADOS_INVOC'!$EN$7,P62='DADOS_INVOC'!$EO$7,P62='DADOS_INVOC'!$EP$7,P62='DADOS_INVOC'!$QV$7,P62='DADOS_INVOC'!$QW$7,P62='DADOS_INVOC'!$QX$7,P62='DADOS_INVOC'!$QY$7),O62,"")</f>
        <v/>
      </c>
      <c r="AY62">
        <f>IF(AND(Q62=1,OR(P62="",P62='DADOS_INVOC'!$EL$7,P62='DADOS_INVOC'!$EM$7,P62='DADOS_INVOC'!$EN$7,P62='DADOS_INVOC'!$EO$7,P62='DADOS_INVOC'!$EP$7,P62='DADOS_INVOC'!$QV$7,P62='DADOS_INVOC'!$QW$7,P62='DADOS_INVOC'!$QX$7,P62='DADOS_INVOC'!$QY$7)),O62,"")</f>
        <v/>
      </c>
      <c r="AZ62">
        <f>IF(OR(P62="",P62='DADOS_INVOC'!$EL$8,P62='DADOS_INVOC'!$EM$8,P62='DADOS_INVOC'!$EN$8,P62='DADOS_INVOC'!$EO$8,P62='DADOS_INVOC'!$EP$8,P62='DADOS_INVOC'!$QV$8,P62='DADOS_INVOC'!$QW$8,P62='DADOS_INVOC'!$QX$8,P62='DADOS_INVOC'!$QY$8),O62,"")</f>
        <v/>
      </c>
      <c r="BA62">
        <f>IF(AND(Q62=1,OR(P62="",P62='DADOS_INVOC'!$EL$8,P62='DADOS_INVOC'!$EM$8,P62='DADOS_INVOC'!$EN$8,P62='DADOS_INVOC'!$EO$8,P62='DADOS_INVOC'!$EP$8,P62='DADOS_INVOC'!$QV$8,P62='DADOS_INVOC'!$QW$8,P62='DADOS_INVOC'!$QX$8,P62='DADOS_INVOC'!$QY$8)),O62,"")</f>
        <v/>
      </c>
      <c r="BB62">
        <f>IF(OR(P62="",P62='DADOS_INVOC'!$EL$9,P62='DADOS_INVOC'!$EM$9,P62='DADOS_INVOC'!$EN$9,P62='DADOS_INVOC'!$EO$9,P62='DADOS_INVOC'!$EP$9,P62='DADOS_INVOC'!$QV$9,P62='DADOS_INVOC'!$QW$9,P62='DADOS_INVOC'!$QX$9,P62='DADOS_INVOC'!$QY$9),O62,"")</f>
        <v/>
      </c>
      <c r="BC62">
        <f>IF(AND(Q62=1,OR(P62="",P62='DADOS_INVOC'!$EL$9,P62='DADOS_INVOC'!$EM$9,P62='DADOS_INVOC'!$EN$9,P62='DADOS_INVOC'!$EO$9,P62='DADOS_INVOC'!$EP$9,P62='DADOS_INVOC'!$QV$9,P62='DADOS_INVOC'!$QW$9,P62='DADOS_INVOC'!$QX$9,P62='DADOS_INVOC'!$QY$9)),O62,"")</f>
        <v/>
      </c>
      <c r="BD62">
        <f>IF(OR(P62="",P62='DADOS_INVOC'!$EL$10,P62='DADOS_INVOC'!$EM$10,P62='DADOS_INVOC'!$EN$10,P62='DADOS_INVOC'!$EO$10,P62='DADOS_INVOC'!$EP$10,P62='DADOS_INVOC'!$QV$10,P62='DADOS_INVOC'!$QW$10,P62='DADOS_INVOC'!$QX$10,P62='DADOS_INVOC'!$QY$10),O62,"")</f>
        <v/>
      </c>
      <c r="BE62">
        <f>IF(AND(Q62=1,OR(P62="",P62='DADOS_INVOC'!$EL$10,P62='DADOS_INVOC'!$EM$10,P62='DADOS_INVOC'!$EN$10,P62='DADOS_INVOC'!$EO$10,P62='DADOS_INVOC'!$EP$10,P62='DADOS_INVOC'!$QV$10,P62='DADOS_INVOC'!$QW$10,P62='DADOS_INVOC'!$QX$10,P62='DADOS_INVOC'!$QY$10)),O62,"")</f>
        <v/>
      </c>
      <c r="BF62">
        <f>IF(OR(P62="",P62='DADOS_INVOC'!$EL$11,P62='DADOS_INVOC'!$EM$11,P62='DADOS_INVOC'!$EN$11,P62='DADOS_INVOC'!$EO$11,P62='DADOS_INVOC'!$EP$11,P62='DADOS_INVOC'!$QV$11,P62='DADOS_INVOC'!$QW$11,P62='DADOS_INVOC'!$QX$11,P62='DADOS_INVOC'!$QY$11),O62,"")</f>
        <v/>
      </c>
      <c r="BG62">
        <f>IF(AND(Q62=1,OR(P62="",P62='DADOS_INVOC'!$EL$11,P62='DADOS_INVOC'!$EM$11,P62='DADOS_INVOC'!$EN$11,P62='DADOS_INVOC'!$EO$11,P62='DADOS_INVOC'!$EP$11,P62='DADOS_INVOC'!$QV$11,P62='DADOS_INVOC'!$QW$11,P62='DADOS_INVOC'!$QX$11,P62='DADOS_INVOC'!$QY$11)),O62,"")</f>
        <v/>
      </c>
      <c r="BH62">
        <f>IF(OR(P62="",P62='DADOS_INVOC'!$EL$12,P62='DADOS_INVOC'!$EM$12,P62='DADOS_INVOC'!$EN$12,P62='DADOS_INVOC'!$EO$12,P62='DADOS_INVOC'!$EP$12,P62='DADOS_INVOC'!$QV$12,P62='DADOS_INVOC'!$QW$12,P62='DADOS_INVOC'!$QX$12,P62='DADOS_INVOC'!$QY$12),O62,"")</f>
        <v/>
      </c>
      <c r="BI62">
        <f>IF(AND(Q62=1,OR(P62="",P62='DADOS_INVOC'!$EL$12,P62='DADOS_INVOC'!$EM$12,P62='DADOS_INVOC'!$EN$12,P62='DADOS_INVOC'!$EO$12,P62='DADOS_INVOC'!$EP$12,P62='DADOS_INVOC'!$QV$12,P62='DADOS_INVOC'!$QW$12,P62='DADOS_INVOC'!$QX$12,P62='DADOS_INVOC'!$QY$12)),O62,"")</f>
        <v/>
      </c>
      <c r="BJ62">
        <f>IF(OR(P62="",P62='DADOS_INVOC'!$EL$13,P62='DADOS_INVOC'!$EM$13,P62='DADOS_INVOC'!$EN$13,P62='DADOS_INVOC'!$EO$13,P62='DADOS_INVOC'!$EP$13,P62='DADOS_INVOC'!$QV$13,P62='DADOS_INVOC'!$QW$13,P62='DADOS_INVOC'!$QX$13,P62='DADOS_INVOC'!$QY$13),O62,"")</f>
        <v/>
      </c>
      <c r="BK62">
        <f>IF(AND(Q62=1,OR(P62="",P62='DADOS_INVOC'!$EL$13,P62='DADOS_INVOC'!$EM$13,P62='DADOS_INVOC'!$EN$13,P62='DADOS_INVOC'!$EO$13,P62='DADOS_INVOC'!$EP$13,P62='DADOS_INVOC'!$QV$13,P62='DADOS_INVOC'!$QW$13,P62='DADOS_INVOC'!$QX$13,P62='DADOS_INVOC'!$QY$13)),O62,"")</f>
        <v/>
      </c>
      <c r="BP62" t="inlineStr">
        <is>
          <t>Armado</t>
        </is>
      </c>
    </row>
    <row r="63">
      <c r="O63">
        <f>IF(ISBLANK(DADOS_AM!$BC$63),"",DADOS_AM!$BC$63)</f>
        <v/>
      </c>
      <c r="P63">
        <f>IF(ISBLANK(DADOS_AM!$BD$63),"",DADOS_AM!$BD$63)</f>
        <v/>
      </c>
      <c r="Q63">
        <f>IF(ISBLANK(DADOS_AM!$BE$63),"",DADOS_AM!$BE$63)</f>
        <v/>
      </c>
      <c r="R63">
        <f>IF(ISBLANK(DADOS_AM!$BF$63),"",DADOS_AM!$BF$63)</f>
        <v/>
      </c>
      <c r="S63">
        <f>IF(ISBLANK(DADOS_AM!$BG$63),"",DADOS_AM!$BG$63)</f>
        <v/>
      </c>
      <c r="T63">
        <f>IF(ISBLANK(DADOS_AM!$BH$63),"",DADOS_AM!$BH$63)</f>
        <v/>
      </c>
      <c r="U63">
        <f>IF(ISBLANK(DADOS_AM!$BI$63),"",DADOS_AM!$BI$63)</f>
        <v/>
      </c>
      <c r="V63">
        <f>IF(ISBLANK(DADOS_AM!$BJ$63),"",DADOS_AM!$BJ$63)</f>
        <v/>
      </c>
      <c r="W63">
        <f>IF(ISBLANK(DADOS_AM!$BK$63),"",DADOS_AM!$BK$63)</f>
        <v/>
      </c>
      <c r="X63" t="inlineStr">
        <is>
          <t>Adianta</t>
        </is>
      </c>
      <c r="Y63" t="n">
        <v>0</v>
      </c>
      <c r="AG63">
        <f>O63</f>
        <v/>
      </c>
      <c r="AH63">
        <f>P63</f>
        <v/>
      </c>
      <c r="AI63">
        <f>Q63</f>
        <v/>
      </c>
      <c r="AJ63">
        <f>T63</f>
        <v/>
      </c>
      <c r="AK63">
        <f>Y63</f>
        <v/>
      </c>
      <c r="AL63">
        <f>W63</f>
        <v/>
      </c>
      <c r="AN63">
        <f>IF(OR(P63="",P63='DADOS_INVOC'!$EL$2,P63='DADOS_INVOC'!$EM$2,P63='DADOS_INVOC'!$EN$2,P63='DADOS_INVOC'!$EO$2,P63='DADOS_INVOC'!$EP$2,P63='DADOS_INVOC'!$QV$2,P63='DADOS_INVOC'!$QW$2,P63='DADOS_INVOC'!$QX$2,P63='DADOS_INVOC'!$QY$2),O63,"")</f>
        <v/>
      </c>
      <c r="AO63">
        <f>IF(AND(Q63=1,OR(P63="",P63='DADOS_INVOC'!$EL$2,P63='DADOS_INVOC'!$EM$2,P63='DADOS_INVOC'!$EN$2,P63='DADOS_INVOC'!$EO$2,P63='DADOS_INVOC'!$EP$2,P63='DADOS_INVOC'!$QV$2,P63='DADOS_INVOC'!$QW$2,P63='DADOS_INVOC'!$QX$2,P63='DADOS_INVOC'!$QY$2)),O63,"")</f>
        <v/>
      </c>
      <c r="AP63">
        <f>IF(OR(P63="",P63='DADOS_INVOC'!$EL$3,P63='DADOS_INVOC'!$EM$3,P63='DADOS_INVOC'!$EN$3,P63='DADOS_INVOC'!$EO$3,P63='DADOS_INVOC'!$EP$3,P63='DADOS_INVOC'!$QV$3,P63='DADOS_INVOC'!$QW$3,P63='DADOS_INVOC'!$QX$3,P63='DADOS_INVOC'!$QY$3),O63,"")</f>
        <v/>
      </c>
      <c r="AQ63">
        <f>IF(AND(Q63=1,OR(P63="",P63='DADOS_INVOC'!$EL$3,P63='DADOS_INVOC'!$EM$3,P63='DADOS_INVOC'!$EN$3,P63='DADOS_INVOC'!$EO$3,P63='DADOS_INVOC'!$EP$3,P63='DADOS_INVOC'!$QV$3,P63='DADOS_INVOC'!$QW$3,P63='DADOS_INVOC'!$QX$3,P63='DADOS_INVOC'!$QY$3)),O63,"")</f>
        <v/>
      </c>
      <c r="AR63">
        <f>IF(OR(P63="",P63='DADOS_INVOC'!$EL$4,P63='DADOS_INVOC'!$EM$4,P63='DADOS_INVOC'!$EN$4,P63='DADOS_INVOC'!$EO$4,P63='DADOS_INVOC'!$EP$4,P63='DADOS_INVOC'!$QV$4,P63='DADOS_INVOC'!$QW$4,P63='DADOS_INVOC'!$QX$4,P63='DADOS_INVOC'!$QY$4),O63,"")</f>
        <v/>
      </c>
      <c r="AS63">
        <f>IF(AND(Q63=1,OR(P63="",P63='DADOS_INVOC'!$EL$4,P63='DADOS_INVOC'!$EM$4,P63='DADOS_INVOC'!$EN$4,P63='DADOS_INVOC'!$EO$4,P63='DADOS_INVOC'!$EP$4,P63='DADOS_INVOC'!$QV$4,P63='DADOS_INVOC'!$QW$4,P63='DADOS_INVOC'!$QX$4,P63='DADOS_INVOC'!$QY$4)),O63,"")</f>
        <v/>
      </c>
      <c r="AT63">
        <f>IF(OR(P63="",P63='DADOS_INVOC'!$EL$5,P63='DADOS_INVOC'!$EM$5,P63='DADOS_INVOC'!$EN$5,P63='DADOS_INVOC'!$EO$5,P63='DADOS_INVOC'!$EP$5,P63='DADOS_INVOC'!$QV$5,P63='DADOS_INVOC'!$QW$5,P63='DADOS_INVOC'!$QX$5,P63='DADOS_INVOC'!$QY$5),O63,"")</f>
        <v/>
      </c>
      <c r="AU63">
        <f>IF(AND(Q63=1,OR(P63="",P63='DADOS_INVOC'!$EL$5,P63='DADOS_INVOC'!$EM$5,P63='DADOS_INVOC'!$EN$5,P63='DADOS_INVOC'!$EO$5,P63='DADOS_INVOC'!$EP$5,P63='DADOS_INVOC'!$QV$5,P63='DADOS_INVOC'!$QW$5,P63='DADOS_INVOC'!$QX$5,P63='DADOS_INVOC'!$QY$5)),O63,"")</f>
        <v/>
      </c>
      <c r="AV63">
        <f>IF(OR(P63="",P63='DADOS_INVOC'!$EL$6,P63='DADOS_INVOC'!$EM$6,P63='DADOS_INVOC'!$EN$6,P63='DADOS_INVOC'!$EO$6,P63='DADOS_INVOC'!$EP$6,P63='DADOS_INVOC'!$QV$6,P63='DADOS_INVOC'!$QW$6,P63='DADOS_INVOC'!$QX$6,P63='DADOS_INVOC'!$QY$6),O63,"")</f>
        <v/>
      </c>
      <c r="AW63">
        <f>IF(AND(Q63=1,OR(P63="",P63='DADOS_INVOC'!$EL$6,P63='DADOS_INVOC'!$EM$6,P63='DADOS_INVOC'!$EN$6,P63='DADOS_INVOC'!$EO$6,P63='DADOS_INVOC'!$EP$6,P63='DADOS_INVOC'!$QV$6,P63='DADOS_INVOC'!$QW$6,P63='DADOS_INVOC'!$QX$6,P63='DADOS_INVOC'!$QY$6)),O63,"")</f>
        <v/>
      </c>
      <c r="AX63">
        <f>IF(OR(P63="",P63='DADOS_INVOC'!$EL$7,P63='DADOS_INVOC'!$EM$7,P63='DADOS_INVOC'!$EN$7,P63='DADOS_INVOC'!$EO$7,P63='DADOS_INVOC'!$EP$7,P63='DADOS_INVOC'!$QV$7,P63='DADOS_INVOC'!$QW$7,P63='DADOS_INVOC'!$QX$7,P63='DADOS_INVOC'!$QY$7),O63,"")</f>
        <v/>
      </c>
      <c r="AY63">
        <f>IF(AND(Q63=1,OR(P63="",P63='DADOS_INVOC'!$EL$7,P63='DADOS_INVOC'!$EM$7,P63='DADOS_INVOC'!$EN$7,P63='DADOS_INVOC'!$EO$7,P63='DADOS_INVOC'!$EP$7,P63='DADOS_INVOC'!$QV$7,P63='DADOS_INVOC'!$QW$7,P63='DADOS_INVOC'!$QX$7,P63='DADOS_INVOC'!$QY$7)),O63,"")</f>
        <v/>
      </c>
      <c r="AZ63">
        <f>IF(OR(P63="",P63='DADOS_INVOC'!$EL$8,P63='DADOS_INVOC'!$EM$8,P63='DADOS_INVOC'!$EN$8,P63='DADOS_INVOC'!$EO$8,P63='DADOS_INVOC'!$EP$8,P63='DADOS_INVOC'!$QV$8,P63='DADOS_INVOC'!$QW$8,P63='DADOS_INVOC'!$QX$8,P63='DADOS_INVOC'!$QY$8),O63,"")</f>
        <v/>
      </c>
      <c r="BA63">
        <f>IF(AND(Q63=1,OR(P63="",P63='DADOS_INVOC'!$EL$8,P63='DADOS_INVOC'!$EM$8,P63='DADOS_INVOC'!$EN$8,P63='DADOS_INVOC'!$EO$8,P63='DADOS_INVOC'!$EP$8,P63='DADOS_INVOC'!$QV$8,P63='DADOS_INVOC'!$QW$8,P63='DADOS_INVOC'!$QX$8,P63='DADOS_INVOC'!$QY$8)),O63,"")</f>
        <v/>
      </c>
      <c r="BB63">
        <f>IF(OR(P63="",P63='DADOS_INVOC'!$EL$9,P63='DADOS_INVOC'!$EM$9,P63='DADOS_INVOC'!$EN$9,P63='DADOS_INVOC'!$EO$9,P63='DADOS_INVOC'!$EP$9,P63='DADOS_INVOC'!$QV$9,P63='DADOS_INVOC'!$QW$9,P63='DADOS_INVOC'!$QX$9,P63='DADOS_INVOC'!$QY$9),O63,"")</f>
        <v/>
      </c>
      <c r="BC63">
        <f>IF(AND(Q63=1,OR(P63="",P63='DADOS_INVOC'!$EL$9,P63='DADOS_INVOC'!$EM$9,P63='DADOS_INVOC'!$EN$9,P63='DADOS_INVOC'!$EO$9,P63='DADOS_INVOC'!$EP$9,P63='DADOS_INVOC'!$QV$9,P63='DADOS_INVOC'!$QW$9,P63='DADOS_INVOC'!$QX$9,P63='DADOS_INVOC'!$QY$9)),O63,"")</f>
        <v/>
      </c>
      <c r="BD63">
        <f>IF(OR(P63="",P63='DADOS_INVOC'!$EL$10,P63='DADOS_INVOC'!$EM$10,P63='DADOS_INVOC'!$EN$10,P63='DADOS_INVOC'!$EO$10,P63='DADOS_INVOC'!$EP$10,P63='DADOS_INVOC'!$QV$10,P63='DADOS_INVOC'!$QW$10,P63='DADOS_INVOC'!$QX$10,P63='DADOS_INVOC'!$QY$10),O63,"")</f>
        <v/>
      </c>
      <c r="BE63">
        <f>IF(AND(Q63=1,OR(P63="",P63='DADOS_INVOC'!$EL$10,P63='DADOS_INVOC'!$EM$10,P63='DADOS_INVOC'!$EN$10,P63='DADOS_INVOC'!$EO$10,P63='DADOS_INVOC'!$EP$10,P63='DADOS_INVOC'!$QV$10,P63='DADOS_INVOC'!$QW$10,P63='DADOS_INVOC'!$QX$10,P63='DADOS_INVOC'!$QY$10)),O63,"")</f>
        <v/>
      </c>
      <c r="BF63">
        <f>IF(OR(P63="",P63='DADOS_INVOC'!$EL$11,P63='DADOS_INVOC'!$EM$11,P63='DADOS_INVOC'!$EN$11,P63='DADOS_INVOC'!$EO$11,P63='DADOS_INVOC'!$EP$11,P63='DADOS_INVOC'!$QV$11,P63='DADOS_INVOC'!$QW$11,P63='DADOS_INVOC'!$QX$11,P63='DADOS_INVOC'!$QY$11),O63,"")</f>
        <v/>
      </c>
      <c r="BG63">
        <f>IF(AND(Q63=1,OR(P63="",P63='DADOS_INVOC'!$EL$11,P63='DADOS_INVOC'!$EM$11,P63='DADOS_INVOC'!$EN$11,P63='DADOS_INVOC'!$EO$11,P63='DADOS_INVOC'!$EP$11,P63='DADOS_INVOC'!$QV$11,P63='DADOS_INVOC'!$QW$11,P63='DADOS_INVOC'!$QX$11,P63='DADOS_INVOC'!$QY$11)),O63,"")</f>
        <v/>
      </c>
      <c r="BH63">
        <f>IF(OR(P63="",P63='DADOS_INVOC'!$EL$12,P63='DADOS_INVOC'!$EM$12,P63='DADOS_INVOC'!$EN$12,P63='DADOS_INVOC'!$EO$12,P63='DADOS_INVOC'!$EP$12,P63='DADOS_INVOC'!$QV$12,P63='DADOS_INVOC'!$QW$12,P63='DADOS_INVOC'!$QX$12,P63='DADOS_INVOC'!$QY$12),O63,"")</f>
        <v/>
      </c>
      <c r="BI63">
        <f>IF(AND(Q63=1,OR(P63="",P63='DADOS_INVOC'!$EL$12,P63='DADOS_INVOC'!$EM$12,P63='DADOS_INVOC'!$EN$12,P63='DADOS_INVOC'!$EO$12,P63='DADOS_INVOC'!$EP$12,P63='DADOS_INVOC'!$QV$12,P63='DADOS_INVOC'!$QW$12,P63='DADOS_INVOC'!$QX$12,P63='DADOS_INVOC'!$QY$12)),O63,"")</f>
        <v/>
      </c>
      <c r="BJ63">
        <f>IF(OR(P63="",P63='DADOS_INVOC'!$EL$13,P63='DADOS_INVOC'!$EM$13,P63='DADOS_INVOC'!$EN$13,P63='DADOS_INVOC'!$EO$13,P63='DADOS_INVOC'!$EP$13,P63='DADOS_INVOC'!$QV$13,P63='DADOS_INVOC'!$QW$13,P63='DADOS_INVOC'!$QX$13,P63='DADOS_INVOC'!$QY$13),O63,"")</f>
        <v/>
      </c>
      <c r="BK63">
        <f>IF(AND(Q63=1,OR(P63="",P63='DADOS_INVOC'!$EL$13,P63='DADOS_INVOC'!$EM$13,P63='DADOS_INVOC'!$EN$13,P63='DADOS_INVOC'!$EO$13,P63='DADOS_INVOC'!$EP$13,P63='DADOS_INVOC'!$QV$13,P63='DADOS_INVOC'!$QW$13,P63='DADOS_INVOC'!$QX$13,P63='DADOS_INVOC'!$QY$13)),O63,"")</f>
        <v/>
      </c>
      <c r="BP63" t="inlineStr">
        <is>
          <t>Silencioso</t>
        </is>
      </c>
    </row>
    <row r="64">
      <c r="O64">
        <f>IF(ISBLANK(DADOS_AM!$BC$64),"",DADOS_AM!$BC$64)</f>
        <v/>
      </c>
      <c r="P64">
        <f>IF(ISBLANK(DADOS_AM!$BD$64),"",DADOS_AM!$BD$64)</f>
        <v/>
      </c>
      <c r="Q64">
        <f>IF(ISBLANK(DADOS_AM!$BE$64),"",DADOS_AM!$BE$64)</f>
        <v/>
      </c>
      <c r="R64">
        <f>IF(ISBLANK(DADOS_AM!$BF$64),"",DADOS_AM!$BF$64)</f>
        <v/>
      </c>
      <c r="S64">
        <f>IF(ISBLANK(DADOS_AM!$BG$64),"",DADOS_AM!$BG$64)</f>
        <v/>
      </c>
      <c r="T64">
        <f>IF(ISBLANK(DADOS_AM!$BH$64),"",DADOS_AM!$BH$64)</f>
        <v/>
      </c>
      <c r="U64">
        <f>IF(ISBLANK(DADOS_AM!$BI$64),"",DADOS_AM!$BI$64)</f>
        <v/>
      </c>
      <c r="V64">
        <f>IF(ISBLANK(DADOS_AM!$BJ$64),"",DADOS_AM!$BJ$64)</f>
        <v/>
      </c>
      <c r="W64">
        <f>IF(ISBLANK(DADOS_AM!$BK$64),"",DADOS_AM!$BK$64)</f>
        <v/>
      </c>
      <c r="X64" t="inlineStr">
        <is>
          <t>Segura</t>
        </is>
      </c>
      <c r="Y64" t="n">
        <v>0</v>
      </c>
      <c r="AG64">
        <f>O64</f>
        <v/>
      </c>
      <c r="AH64">
        <f>P64</f>
        <v/>
      </c>
      <c r="AI64">
        <f>Q64</f>
        <v/>
      </c>
      <c r="AJ64">
        <f>T64</f>
        <v/>
      </c>
      <c r="AK64">
        <f>Y64</f>
        <v/>
      </c>
      <c r="AL64">
        <f>W64</f>
        <v/>
      </c>
      <c r="AN64">
        <f>IF(OR(P64="",P64='DADOS_INVOC'!$EL$2,P64='DADOS_INVOC'!$EM$2,P64='DADOS_INVOC'!$EN$2,P64='DADOS_INVOC'!$EO$2,P64='DADOS_INVOC'!$EP$2,P64='DADOS_INVOC'!$QV$2,P64='DADOS_INVOC'!$QW$2,P64='DADOS_INVOC'!$QX$2,P64='DADOS_INVOC'!$QY$2),O64,"")</f>
        <v/>
      </c>
      <c r="AO64">
        <f>IF(AND(Q64=1,OR(P64="",P64='DADOS_INVOC'!$EL$2,P64='DADOS_INVOC'!$EM$2,P64='DADOS_INVOC'!$EN$2,P64='DADOS_INVOC'!$EO$2,P64='DADOS_INVOC'!$EP$2,P64='DADOS_INVOC'!$QV$2,P64='DADOS_INVOC'!$QW$2,P64='DADOS_INVOC'!$QX$2,P64='DADOS_INVOC'!$QY$2)),O64,"")</f>
        <v/>
      </c>
      <c r="AP64">
        <f>IF(OR(P64="",P64='DADOS_INVOC'!$EL$3,P64='DADOS_INVOC'!$EM$3,P64='DADOS_INVOC'!$EN$3,P64='DADOS_INVOC'!$EO$3,P64='DADOS_INVOC'!$EP$3,P64='DADOS_INVOC'!$QV$3,P64='DADOS_INVOC'!$QW$3,P64='DADOS_INVOC'!$QX$3,P64='DADOS_INVOC'!$QY$3),O64,"")</f>
        <v/>
      </c>
      <c r="AQ64">
        <f>IF(AND(Q64=1,OR(P64="",P64='DADOS_INVOC'!$EL$3,P64='DADOS_INVOC'!$EM$3,P64='DADOS_INVOC'!$EN$3,P64='DADOS_INVOC'!$EO$3,P64='DADOS_INVOC'!$EP$3,P64='DADOS_INVOC'!$QV$3,P64='DADOS_INVOC'!$QW$3,P64='DADOS_INVOC'!$QX$3,P64='DADOS_INVOC'!$QY$3)),O64,"")</f>
        <v/>
      </c>
      <c r="AR64">
        <f>IF(OR(P64="",P64='DADOS_INVOC'!$EL$4,P64='DADOS_INVOC'!$EM$4,P64='DADOS_INVOC'!$EN$4,P64='DADOS_INVOC'!$EO$4,P64='DADOS_INVOC'!$EP$4,P64='DADOS_INVOC'!$QV$4,P64='DADOS_INVOC'!$QW$4,P64='DADOS_INVOC'!$QX$4,P64='DADOS_INVOC'!$QY$4),O64,"")</f>
        <v/>
      </c>
      <c r="AS64">
        <f>IF(AND(Q64=1,OR(P64="",P64='DADOS_INVOC'!$EL$4,P64='DADOS_INVOC'!$EM$4,P64='DADOS_INVOC'!$EN$4,P64='DADOS_INVOC'!$EO$4,P64='DADOS_INVOC'!$EP$4,P64='DADOS_INVOC'!$QV$4,P64='DADOS_INVOC'!$QW$4,P64='DADOS_INVOC'!$QX$4,P64='DADOS_INVOC'!$QY$4)),O64,"")</f>
        <v/>
      </c>
      <c r="AT64">
        <f>IF(OR(P64="",P64='DADOS_INVOC'!$EL$5,P64='DADOS_INVOC'!$EM$5,P64='DADOS_INVOC'!$EN$5,P64='DADOS_INVOC'!$EO$5,P64='DADOS_INVOC'!$EP$5,P64='DADOS_INVOC'!$QV$5,P64='DADOS_INVOC'!$QW$5,P64='DADOS_INVOC'!$QX$5,P64='DADOS_INVOC'!$QY$5),O64,"")</f>
        <v/>
      </c>
      <c r="AU64">
        <f>IF(AND(Q64=1,OR(P64="",P64='DADOS_INVOC'!$EL$5,P64='DADOS_INVOC'!$EM$5,P64='DADOS_INVOC'!$EN$5,P64='DADOS_INVOC'!$EO$5,P64='DADOS_INVOC'!$EP$5,P64='DADOS_INVOC'!$QV$5,P64='DADOS_INVOC'!$QW$5,P64='DADOS_INVOC'!$QX$5,P64='DADOS_INVOC'!$QY$5)),O64,"")</f>
        <v/>
      </c>
      <c r="AV64">
        <f>IF(OR(P64="",P64='DADOS_INVOC'!$EL$6,P64='DADOS_INVOC'!$EM$6,P64='DADOS_INVOC'!$EN$6,P64='DADOS_INVOC'!$EO$6,P64='DADOS_INVOC'!$EP$6,P64='DADOS_INVOC'!$QV$6,P64='DADOS_INVOC'!$QW$6,P64='DADOS_INVOC'!$QX$6,P64='DADOS_INVOC'!$QY$6),O64,"")</f>
        <v/>
      </c>
      <c r="AW64">
        <f>IF(AND(Q64=1,OR(P64="",P64='DADOS_INVOC'!$EL$6,P64='DADOS_INVOC'!$EM$6,P64='DADOS_INVOC'!$EN$6,P64='DADOS_INVOC'!$EO$6,P64='DADOS_INVOC'!$EP$6,P64='DADOS_INVOC'!$QV$6,P64='DADOS_INVOC'!$QW$6,P64='DADOS_INVOC'!$QX$6,P64='DADOS_INVOC'!$QY$6)),O64,"")</f>
        <v/>
      </c>
      <c r="AX64">
        <f>IF(OR(P64="",P64='DADOS_INVOC'!$EL$7,P64='DADOS_INVOC'!$EM$7,P64='DADOS_INVOC'!$EN$7,P64='DADOS_INVOC'!$EO$7,P64='DADOS_INVOC'!$EP$7,P64='DADOS_INVOC'!$QV$7,P64='DADOS_INVOC'!$QW$7,P64='DADOS_INVOC'!$QX$7,P64='DADOS_INVOC'!$QY$7),O64,"")</f>
        <v/>
      </c>
      <c r="AY64">
        <f>IF(AND(Q64=1,OR(P64="",P64='DADOS_INVOC'!$EL$7,P64='DADOS_INVOC'!$EM$7,P64='DADOS_INVOC'!$EN$7,P64='DADOS_INVOC'!$EO$7,P64='DADOS_INVOC'!$EP$7,P64='DADOS_INVOC'!$QV$7,P64='DADOS_INVOC'!$QW$7,P64='DADOS_INVOC'!$QX$7,P64='DADOS_INVOC'!$QY$7)),O64,"")</f>
        <v/>
      </c>
      <c r="AZ64">
        <f>IF(OR(P64="",P64='DADOS_INVOC'!$EL$8,P64='DADOS_INVOC'!$EM$8,P64='DADOS_INVOC'!$EN$8,P64='DADOS_INVOC'!$EO$8,P64='DADOS_INVOC'!$EP$8,P64='DADOS_INVOC'!$QV$8,P64='DADOS_INVOC'!$QW$8,P64='DADOS_INVOC'!$QX$8,P64='DADOS_INVOC'!$QY$8),O64,"")</f>
        <v/>
      </c>
      <c r="BA64">
        <f>IF(AND(Q64=1,OR(P64="",P64='DADOS_INVOC'!$EL$8,P64='DADOS_INVOC'!$EM$8,P64='DADOS_INVOC'!$EN$8,P64='DADOS_INVOC'!$EO$8,P64='DADOS_INVOC'!$EP$8,P64='DADOS_INVOC'!$QV$8,P64='DADOS_INVOC'!$QW$8,P64='DADOS_INVOC'!$QX$8,P64='DADOS_INVOC'!$QY$8)),O64,"")</f>
        <v/>
      </c>
      <c r="BB64">
        <f>IF(OR(P64="",P64='DADOS_INVOC'!$EL$9,P64='DADOS_INVOC'!$EM$9,P64='DADOS_INVOC'!$EN$9,P64='DADOS_INVOC'!$EO$9,P64='DADOS_INVOC'!$EP$9,P64='DADOS_INVOC'!$QV$9,P64='DADOS_INVOC'!$QW$9,P64='DADOS_INVOC'!$QX$9,P64='DADOS_INVOC'!$QY$9),O64,"")</f>
        <v/>
      </c>
      <c r="BC64">
        <f>IF(AND(Q64=1,OR(P64="",P64='DADOS_INVOC'!$EL$9,P64='DADOS_INVOC'!$EM$9,P64='DADOS_INVOC'!$EN$9,P64='DADOS_INVOC'!$EO$9,P64='DADOS_INVOC'!$EP$9,P64='DADOS_INVOC'!$QV$9,P64='DADOS_INVOC'!$QW$9,P64='DADOS_INVOC'!$QX$9,P64='DADOS_INVOC'!$QY$9)),O64,"")</f>
        <v/>
      </c>
      <c r="BD64">
        <f>IF(OR(P64="",P64='DADOS_INVOC'!$EL$10,P64='DADOS_INVOC'!$EM$10,P64='DADOS_INVOC'!$EN$10,P64='DADOS_INVOC'!$EO$10,P64='DADOS_INVOC'!$EP$10,P64='DADOS_INVOC'!$QV$10,P64='DADOS_INVOC'!$QW$10,P64='DADOS_INVOC'!$QX$10,P64='DADOS_INVOC'!$QY$10),O64,"")</f>
        <v/>
      </c>
      <c r="BE64">
        <f>IF(AND(Q64=1,OR(P64="",P64='DADOS_INVOC'!$EL$10,P64='DADOS_INVOC'!$EM$10,P64='DADOS_INVOC'!$EN$10,P64='DADOS_INVOC'!$EO$10,P64='DADOS_INVOC'!$EP$10,P64='DADOS_INVOC'!$QV$10,P64='DADOS_INVOC'!$QW$10,P64='DADOS_INVOC'!$QX$10,P64='DADOS_INVOC'!$QY$10)),O64,"")</f>
        <v/>
      </c>
      <c r="BF64">
        <f>IF(OR(P64="",P64='DADOS_INVOC'!$EL$11,P64='DADOS_INVOC'!$EM$11,P64='DADOS_INVOC'!$EN$11,P64='DADOS_INVOC'!$EO$11,P64='DADOS_INVOC'!$EP$11,P64='DADOS_INVOC'!$QV$11,P64='DADOS_INVOC'!$QW$11,P64='DADOS_INVOC'!$QX$11,P64='DADOS_INVOC'!$QY$11),O64,"")</f>
        <v/>
      </c>
      <c r="BG64">
        <f>IF(AND(Q64=1,OR(P64="",P64='DADOS_INVOC'!$EL$11,P64='DADOS_INVOC'!$EM$11,P64='DADOS_INVOC'!$EN$11,P64='DADOS_INVOC'!$EO$11,P64='DADOS_INVOC'!$EP$11,P64='DADOS_INVOC'!$QV$11,P64='DADOS_INVOC'!$QW$11,P64='DADOS_INVOC'!$QX$11,P64='DADOS_INVOC'!$QY$11)),O64,"")</f>
        <v/>
      </c>
      <c r="BH64">
        <f>IF(OR(P64="",P64='DADOS_INVOC'!$EL$12,P64='DADOS_INVOC'!$EM$12,P64='DADOS_INVOC'!$EN$12,P64='DADOS_INVOC'!$EO$12,P64='DADOS_INVOC'!$EP$12,P64='DADOS_INVOC'!$QV$12,P64='DADOS_INVOC'!$QW$12,P64='DADOS_INVOC'!$QX$12,P64='DADOS_INVOC'!$QY$12),O64,"")</f>
        <v/>
      </c>
      <c r="BI64">
        <f>IF(AND(Q64=1,OR(P64="",P64='DADOS_INVOC'!$EL$12,P64='DADOS_INVOC'!$EM$12,P64='DADOS_INVOC'!$EN$12,P64='DADOS_INVOC'!$EO$12,P64='DADOS_INVOC'!$EP$12,P64='DADOS_INVOC'!$QV$12,P64='DADOS_INVOC'!$QW$12,P64='DADOS_INVOC'!$QX$12,P64='DADOS_INVOC'!$QY$12)),O64,"")</f>
        <v/>
      </c>
      <c r="BJ64">
        <f>IF(OR(P64="",P64='DADOS_INVOC'!$EL$13,P64='DADOS_INVOC'!$EM$13,P64='DADOS_INVOC'!$EN$13,P64='DADOS_INVOC'!$EO$13,P64='DADOS_INVOC'!$EP$13,P64='DADOS_INVOC'!$QV$13,P64='DADOS_INVOC'!$QW$13,P64='DADOS_INVOC'!$QX$13,P64='DADOS_INVOC'!$QY$13),O64,"")</f>
        <v/>
      </c>
      <c r="BK64">
        <f>IF(AND(Q64=1,OR(P64="",P64='DADOS_INVOC'!$EL$13,P64='DADOS_INVOC'!$EM$13,P64='DADOS_INVOC'!$EN$13,P64='DADOS_INVOC'!$EO$13,P64='DADOS_INVOC'!$EP$13,P64='DADOS_INVOC'!$QV$13,P64='DADOS_INVOC'!$QW$13,P64='DADOS_INVOC'!$QX$13,P64='DADOS_INVOC'!$QY$13)),O64,"")</f>
        <v/>
      </c>
      <c r="BP64" t="inlineStr">
        <is>
          <t>Adianta</t>
        </is>
      </c>
    </row>
    <row r="65">
      <c r="O65">
        <f>IF(ISBLANK(DADOS_AM!$BC$65),"",DADOS_AM!$BC$65)</f>
        <v/>
      </c>
      <c r="P65">
        <f>IF(ISBLANK(DADOS_AM!$BD$65),"",DADOS_AM!$BD$65)</f>
        <v/>
      </c>
      <c r="Q65">
        <f>IF(ISBLANK(DADOS_AM!$BE$65),"",DADOS_AM!$BE$65)</f>
        <v/>
      </c>
      <c r="R65">
        <f>IF(ISBLANK(DADOS_AM!$BF$65),"",DADOS_AM!$BF$65)</f>
        <v/>
      </c>
      <c r="S65">
        <f>IF(ISBLANK(DADOS_AM!$BG$65),"",DADOS_AM!$BG$65)</f>
        <v/>
      </c>
      <c r="T65">
        <f>IF(ISBLANK(DADOS_AM!$BH$65),"",DADOS_AM!$BH$65)</f>
        <v/>
      </c>
      <c r="U65">
        <f>IF(ISBLANK(DADOS_AM!$BI$65),"",DADOS_AM!$BI$65)</f>
        <v/>
      </c>
      <c r="V65">
        <f>IF(ISBLANK(DADOS_AM!$BJ$65),"",DADOS_AM!$BJ$65)</f>
        <v/>
      </c>
      <c r="W65">
        <f>IF(ISBLANK(DADOS_AM!$BK$65),"",DADOS_AM!$BK$65)</f>
        <v/>
      </c>
      <c r="X65" t="inlineStr">
        <is>
          <t>Concentrada</t>
        </is>
      </c>
      <c r="Y65" t="n">
        <v>0</v>
      </c>
      <c r="AG65">
        <f>O65</f>
        <v/>
      </c>
      <c r="AH65">
        <f>P65</f>
        <v/>
      </c>
      <c r="AI65">
        <f>Q65</f>
        <v/>
      </c>
      <c r="AJ65">
        <f>T65</f>
        <v/>
      </c>
      <c r="AK65">
        <f>Y65</f>
        <v/>
      </c>
      <c r="AL65">
        <f>W65</f>
        <v/>
      </c>
      <c r="AN65">
        <f>IF(OR(P65="",P65='DADOS_INVOC'!$EL$2,P65='DADOS_INVOC'!$EM$2,P65='DADOS_INVOC'!$EN$2,P65='DADOS_INVOC'!$EO$2,P65='DADOS_INVOC'!$EP$2,P65='DADOS_INVOC'!$QV$2,P65='DADOS_INVOC'!$QW$2,P65='DADOS_INVOC'!$QX$2,P65='DADOS_INVOC'!$QY$2),O65,"")</f>
        <v/>
      </c>
      <c r="AO65">
        <f>IF(AND(Q65=1,OR(P65="",P65='DADOS_INVOC'!$EL$2,P65='DADOS_INVOC'!$EM$2,P65='DADOS_INVOC'!$EN$2,P65='DADOS_INVOC'!$EO$2,P65='DADOS_INVOC'!$EP$2,P65='DADOS_INVOC'!$QV$2,P65='DADOS_INVOC'!$QW$2,P65='DADOS_INVOC'!$QX$2,P65='DADOS_INVOC'!$QY$2)),O65,"")</f>
        <v/>
      </c>
      <c r="AP65">
        <f>IF(OR(P65="",P65='DADOS_INVOC'!$EL$3,P65='DADOS_INVOC'!$EM$3,P65='DADOS_INVOC'!$EN$3,P65='DADOS_INVOC'!$EO$3,P65='DADOS_INVOC'!$EP$3,P65='DADOS_INVOC'!$QV$3,P65='DADOS_INVOC'!$QW$3,P65='DADOS_INVOC'!$QX$3,P65='DADOS_INVOC'!$QY$3),O65,"")</f>
        <v/>
      </c>
      <c r="AQ65">
        <f>IF(AND(Q65=1,OR(P65="",P65='DADOS_INVOC'!$EL$3,P65='DADOS_INVOC'!$EM$3,P65='DADOS_INVOC'!$EN$3,P65='DADOS_INVOC'!$EO$3,P65='DADOS_INVOC'!$EP$3,P65='DADOS_INVOC'!$QV$3,P65='DADOS_INVOC'!$QW$3,P65='DADOS_INVOC'!$QX$3,P65='DADOS_INVOC'!$QY$3)),O65,"")</f>
        <v/>
      </c>
      <c r="AR65">
        <f>IF(OR(P65="",P65='DADOS_INVOC'!$EL$4,P65='DADOS_INVOC'!$EM$4,P65='DADOS_INVOC'!$EN$4,P65='DADOS_INVOC'!$EO$4,P65='DADOS_INVOC'!$EP$4,P65='DADOS_INVOC'!$QV$4,P65='DADOS_INVOC'!$QW$4,P65='DADOS_INVOC'!$QX$4,P65='DADOS_INVOC'!$QY$4),O65,"")</f>
        <v/>
      </c>
      <c r="AS65">
        <f>IF(AND(Q65=1,OR(P65="",P65='DADOS_INVOC'!$EL$4,P65='DADOS_INVOC'!$EM$4,P65='DADOS_INVOC'!$EN$4,P65='DADOS_INVOC'!$EO$4,P65='DADOS_INVOC'!$EP$4,P65='DADOS_INVOC'!$QV$4,P65='DADOS_INVOC'!$QW$4,P65='DADOS_INVOC'!$QX$4,P65='DADOS_INVOC'!$QY$4)),O65,"")</f>
        <v/>
      </c>
      <c r="AT65">
        <f>IF(OR(P65="",P65='DADOS_INVOC'!$EL$5,P65='DADOS_INVOC'!$EM$5,P65='DADOS_INVOC'!$EN$5,P65='DADOS_INVOC'!$EO$5,P65='DADOS_INVOC'!$EP$5,P65='DADOS_INVOC'!$QV$5,P65='DADOS_INVOC'!$QW$5,P65='DADOS_INVOC'!$QX$5,P65='DADOS_INVOC'!$QY$5),O65,"")</f>
        <v/>
      </c>
      <c r="AU65">
        <f>IF(AND(Q65=1,OR(P65="",P65='DADOS_INVOC'!$EL$5,P65='DADOS_INVOC'!$EM$5,P65='DADOS_INVOC'!$EN$5,P65='DADOS_INVOC'!$EO$5,P65='DADOS_INVOC'!$EP$5,P65='DADOS_INVOC'!$QV$5,P65='DADOS_INVOC'!$QW$5,P65='DADOS_INVOC'!$QX$5,P65='DADOS_INVOC'!$QY$5)),O65,"")</f>
        <v/>
      </c>
      <c r="AV65">
        <f>IF(OR(P65="",P65='DADOS_INVOC'!$EL$6,P65='DADOS_INVOC'!$EM$6,P65='DADOS_INVOC'!$EN$6,P65='DADOS_INVOC'!$EO$6,P65='DADOS_INVOC'!$EP$6,P65='DADOS_INVOC'!$QV$6,P65='DADOS_INVOC'!$QW$6,P65='DADOS_INVOC'!$QX$6,P65='DADOS_INVOC'!$QY$6),O65,"")</f>
        <v/>
      </c>
      <c r="AW65">
        <f>IF(AND(Q65=1,OR(P65="",P65='DADOS_INVOC'!$EL$6,P65='DADOS_INVOC'!$EM$6,P65='DADOS_INVOC'!$EN$6,P65='DADOS_INVOC'!$EO$6,P65='DADOS_INVOC'!$EP$6,P65='DADOS_INVOC'!$QV$6,P65='DADOS_INVOC'!$QW$6,P65='DADOS_INVOC'!$QX$6,P65='DADOS_INVOC'!$QY$6)),O65,"")</f>
        <v/>
      </c>
      <c r="AX65">
        <f>IF(OR(P65="",P65='DADOS_INVOC'!$EL$7,P65='DADOS_INVOC'!$EM$7,P65='DADOS_INVOC'!$EN$7,P65='DADOS_INVOC'!$EO$7,P65='DADOS_INVOC'!$EP$7,P65='DADOS_INVOC'!$QV$7,P65='DADOS_INVOC'!$QW$7,P65='DADOS_INVOC'!$QX$7,P65='DADOS_INVOC'!$QY$7),O65,"")</f>
        <v/>
      </c>
      <c r="AY65">
        <f>IF(AND(Q65=1,OR(P65="",P65='DADOS_INVOC'!$EL$7,P65='DADOS_INVOC'!$EM$7,P65='DADOS_INVOC'!$EN$7,P65='DADOS_INVOC'!$EO$7,P65='DADOS_INVOC'!$EP$7,P65='DADOS_INVOC'!$QV$7,P65='DADOS_INVOC'!$QW$7,P65='DADOS_INVOC'!$QX$7,P65='DADOS_INVOC'!$QY$7)),O65,"")</f>
        <v/>
      </c>
      <c r="AZ65">
        <f>IF(OR(P65="",P65='DADOS_INVOC'!$EL$8,P65='DADOS_INVOC'!$EM$8,P65='DADOS_INVOC'!$EN$8,P65='DADOS_INVOC'!$EO$8,P65='DADOS_INVOC'!$EP$8,P65='DADOS_INVOC'!$QV$8,P65='DADOS_INVOC'!$QW$8,P65='DADOS_INVOC'!$QX$8,P65='DADOS_INVOC'!$QY$8),O65,"")</f>
        <v/>
      </c>
      <c r="BA65">
        <f>IF(AND(Q65=1,OR(P65="",P65='DADOS_INVOC'!$EL$8,P65='DADOS_INVOC'!$EM$8,P65='DADOS_INVOC'!$EN$8,P65='DADOS_INVOC'!$EO$8,P65='DADOS_INVOC'!$EP$8,P65='DADOS_INVOC'!$QV$8,P65='DADOS_INVOC'!$QW$8,P65='DADOS_INVOC'!$QX$8,P65='DADOS_INVOC'!$QY$8)),O65,"")</f>
        <v/>
      </c>
      <c r="BB65">
        <f>IF(OR(P65="",P65='DADOS_INVOC'!$EL$9,P65='DADOS_INVOC'!$EM$9,P65='DADOS_INVOC'!$EN$9,P65='DADOS_INVOC'!$EO$9,P65='DADOS_INVOC'!$EP$9,P65='DADOS_INVOC'!$QV$9,P65='DADOS_INVOC'!$QW$9,P65='DADOS_INVOC'!$QX$9,P65='DADOS_INVOC'!$QY$9),O65,"")</f>
        <v/>
      </c>
      <c r="BC65">
        <f>IF(AND(Q65=1,OR(P65="",P65='DADOS_INVOC'!$EL$9,P65='DADOS_INVOC'!$EM$9,P65='DADOS_INVOC'!$EN$9,P65='DADOS_INVOC'!$EO$9,P65='DADOS_INVOC'!$EP$9,P65='DADOS_INVOC'!$QV$9,P65='DADOS_INVOC'!$QW$9,P65='DADOS_INVOC'!$QX$9,P65='DADOS_INVOC'!$QY$9)),O65,"")</f>
        <v/>
      </c>
      <c r="BD65">
        <f>IF(OR(P65="",P65='DADOS_INVOC'!$EL$10,P65='DADOS_INVOC'!$EM$10,P65='DADOS_INVOC'!$EN$10,P65='DADOS_INVOC'!$EO$10,P65='DADOS_INVOC'!$EP$10,P65='DADOS_INVOC'!$QV$10,P65='DADOS_INVOC'!$QW$10,P65='DADOS_INVOC'!$QX$10,P65='DADOS_INVOC'!$QY$10),O65,"")</f>
        <v/>
      </c>
      <c r="BE65">
        <f>IF(AND(Q65=1,OR(P65="",P65='DADOS_INVOC'!$EL$10,P65='DADOS_INVOC'!$EM$10,P65='DADOS_INVOC'!$EN$10,P65='DADOS_INVOC'!$EO$10,P65='DADOS_INVOC'!$EP$10,P65='DADOS_INVOC'!$QV$10,P65='DADOS_INVOC'!$QW$10,P65='DADOS_INVOC'!$QX$10,P65='DADOS_INVOC'!$QY$10)),O65,"")</f>
        <v/>
      </c>
      <c r="BF65">
        <f>IF(OR(P65="",P65='DADOS_INVOC'!$EL$11,P65='DADOS_INVOC'!$EM$11,P65='DADOS_INVOC'!$EN$11,P65='DADOS_INVOC'!$EO$11,P65='DADOS_INVOC'!$EP$11,P65='DADOS_INVOC'!$QV$11,P65='DADOS_INVOC'!$QW$11,P65='DADOS_INVOC'!$QX$11,P65='DADOS_INVOC'!$QY$11),O65,"")</f>
        <v/>
      </c>
      <c r="BG65">
        <f>IF(AND(Q65=1,OR(P65="",P65='DADOS_INVOC'!$EL$11,P65='DADOS_INVOC'!$EM$11,P65='DADOS_INVOC'!$EN$11,P65='DADOS_INVOC'!$EO$11,P65='DADOS_INVOC'!$EP$11,P65='DADOS_INVOC'!$QV$11,P65='DADOS_INVOC'!$QW$11,P65='DADOS_INVOC'!$QX$11,P65='DADOS_INVOC'!$QY$11)),O65,"")</f>
        <v/>
      </c>
      <c r="BH65">
        <f>IF(OR(P65="",P65='DADOS_INVOC'!$EL$12,P65='DADOS_INVOC'!$EM$12,P65='DADOS_INVOC'!$EN$12,P65='DADOS_INVOC'!$EO$12,P65='DADOS_INVOC'!$EP$12,P65='DADOS_INVOC'!$QV$12,P65='DADOS_INVOC'!$QW$12,P65='DADOS_INVOC'!$QX$12,P65='DADOS_INVOC'!$QY$12),O65,"")</f>
        <v/>
      </c>
      <c r="BI65">
        <f>IF(AND(Q65=1,OR(P65="",P65='DADOS_INVOC'!$EL$12,P65='DADOS_INVOC'!$EM$12,P65='DADOS_INVOC'!$EN$12,P65='DADOS_INVOC'!$EO$12,P65='DADOS_INVOC'!$EP$12,P65='DADOS_INVOC'!$QV$12,P65='DADOS_INVOC'!$QW$12,P65='DADOS_INVOC'!$QX$12,P65='DADOS_INVOC'!$QY$12)),O65,"")</f>
        <v/>
      </c>
      <c r="BJ65">
        <f>IF(OR(P65="",P65='DADOS_INVOC'!$EL$13,P65='DADOS_INVOC'!$EM$13,P65='DADOS_INVOC'!$EN$13,P65='DADOS_INVOC'!$EO$13,P65='DADOS_INVOC'!$EP$13,P65='DADOS_INVOC'!$QV$13,P65='DADOS_INVOC'!$QW$13,P65='DADOS_INVOC'!$QX$13,P65='DADOS_INVOC'!$QY$13),O65,"")</f>
        <v/>
      </c>
      <c r="BK65">
        <f>IF(AND(Q65=1,OR(P65="",P65='DADOS_INVOC'!$EL$13,P65='DADOS_INVOC'!$EM$13,P65='DADOS_INVOC'!$EN$13,P65='DADOS_INVOC'!$EO$13,P65='DADOS_INVOC'!$EP$13,P65='DADOS_INVOC'!$QV$13,P65='DADOS_INVOC'!$QW$13,P65='DADOS_INVOC'!$QX$13,P65='DADOS_INVOC'!$QY$13)),O65,"")</f>
        <v/>
      </c>
      <c r="BP65" t="inlineStr">
        <is>
          <t>Segura</t>
        </is>
      </c>
    </row>
    <row r="66">
      <c r="O66">
        <f>IF(ISBLANK(DADOS_AM!$BC$66),"",DADOS_AM!$BC$66)</f>
        <v/>
      </c>
      <c r="P66">
        <f>IF(ISBLANK(DADOS_AM!$BD$66),"",DADOS_AM!$BD$66)</f>
        <v/>
      </c>
      <c r="Q66">
        <f>IF(ISBLANK(DADOS_AM!$BE$66),"",DADOS_AM!$BE$66)</f>
        <v/>
      </c>
      <c r="R66">
        <f>IF(ISBLANK(DADOS_AM!$BF$66),"",DADOS_AM!$BF$66)</f>
        <v/>
      </c>
      <c r="S66">
        <f>IF(ISBLANK(DADOS_AM!$BG$66),"",DADOS_AM!$BG$66)</f>
        <v/>
      </c>
      <c r="T66">
        <f>IF(ISBLANK(DADOS_AM!$BH$66),"",DADOS_AM!$BH$66)</f>
        <v/>
      </c>
      <c r="U66">
        <f>IF(ISBLANK(DADOS_AM!$BI$66),"",DADOS_AM!$BI$66)</f>
        <v/>
      </c>
      <c r="V66">
        <f>IF(ISBLANK(DADOS_AM!$BJ$66),"",DADOS_AM!$BJ$66)</f>
        <v/>
      </c>
      <c r="W66">
        <f>IF(ISBLANK(DADOS_AM!$BK$66),"",DADOS_AM!$BK$66)</f>
        <v/>
      </c>
      <c r="X66" t="inlineStr">
        <is>
          <t>Duradoura</t>
        </is>
      </c>
      <c r="Y66" t="n">
        <v>0</v>
      </c>
      <c r="AG66">
        <f>O66</f>
        <v/>
      </c>
      <c r="AH66">
        <f>P66</f>
        <v/>
      </c>
      <c r="AI66">
        <f>Q66</f>
        <v/>
      </c>
      <c r="AJ66">
        <f>T66</f>
        <v/>
      </c>
      <c r="AK66">
        <f>Y66</f>
        <v/>
      </c>
      <c r="AL66">
        <f>W66</f>
        <v/>
      </c>
      <c r="AN66">
        <f>IF(OR(P66="",P66='DADOS_INVOC'!$EL$2,P66='DADOS_INVOC'!$EM$2,P66='DADOS_INVOC'!$EN$2,P66='DADOS_INVOC'!$EO$2,P66='DADOS_INVOC'!$EP$2,P66='DADOS_INVOC'!$QV$2,P66='DADOS_INVOC'!$QW$2,P66='DADOS_INVOC'!$QX$2,P66='DADOS_INVOC'!$QY$2),O66,"")</f>
        <v/>
      </c>
      <c r="AO66">
        <f>IF(AND(Q66=1,OR(P66="",P66='DADOS_INVOC'!$EL$2,P66='DADOS_INVOC'!$EM$2,P66='DADOS_INVOC'!$EN$2,P66='DADOS_INVOC'!$EO$2,P66='DADOS_INVOC'!$EP$2,P66='DADOS_INVOC'!$QV$2,P66='DADOS_INVOC'!$QW$2,P66='DADOS_INVOC'!$QX$2,P66='DADOS_INVOC'!$QY$2)),O66,"")</f>
        <v/>
      </c>
      <c r="AP66">
        <f>IF(OR(P66="",P66='DADOS_INVOC'!$EL$3,P66='DADOS_INVOC'!$EM$3,P66='DADOS_INVOC'!$EN$3,P66='DADOS_INVOC'!$EO$3,P66='DADOS_INVOC'!$EP$3,P66='DADOS_INVOC'!$QV$3,P66='DADOS_INVOC'!$QW$3,P66='DADOS_INVOC'!$QX$3,P66='DADOS_INVOC'!$QY$3),O66,"")</f>
        <v/>
      </c>
      <c r="AQ66">
        <f>IF(AND(Q66=1,OR(P66="",P66='DADOS_INVOC'!$EL$3,P66='DADOS_INVOC'!$EM$3,P66='DADOS_INVOC'!$EN$3,P66='DADOS_INVOC'!$EO$3,P66='DADOS_INVOC'!$EP$3,P66='DADOS_INVOC'!$QV$3,P66='DADOS_INVOC'!$QW$3,P66='DADOS_INVOC'!$QX$3,P66='DADOS_INVOC'!$QY$3)),O66,"")</f>
        <v/>
      </c>
      <c r="AR66">
        <f>IF(OR(P66="",P66='DADOS_INVOC'!$EL$4,P66='DADOS_INVOC'!$EM$4,P66='DADOS_INVOC'!$EN$4,P66='DADOS_INVOC'!$EO$4,P66='DADOS_INVOC'!$EP$4,P66='DADOS_INVOC'!$QV$4,P66='DADOS_INVOC'!$QW$4,P66='DADOS_INVOC'!$QX$4,P66='DADOS_INVOC'!$QY$4),O66,"")</f>
        <v/>
      </c>
      <c r="AS66">
        <f>IF(AND(Q66=1,OR(P66="",P66='DADOS_INVOC'!$EL$4,P66='DADOS_INVOC'!$EM$4,P66='DADOS_INVOC'!$EN$4,P66='DADOS_INVOC'!$EO$4,P66='DADOS_INVOC'!$EP$4,P66='DADOS_INVOC'!$QV$4,P66='DADOS_INVOC'!$QW$4,P66='DADOS_INVOC'!$QX$4,P66='DADOS_INVOC'!$QY$4)),O66,"")</f>
        <v/>
      </c>
      <c r="AT66">
        <f>IF(OR(P66="",P66='DADOS_INVOC'!$EL$5,P66='DADOS_INVOC'!$EM$5,P66='DADOS_INVOC'!$EN$5,P66='DADOS_INVOC'!$EO$5,P66='DADOS_INVOC'!$EP$5,P66='DADOS_INVOC'!$QV$5,P66='DADOS_INVOC'!$QW$5,P66='DADOS_INVOC'!$QX$5,P66='DADOS_INVOC'!$QY$5),O66,"")</f>
        <v/>
      </c>
      <c r="AU66">
        <f>IF(AND(Q66=1,OR(P66="",P66='DADOS_INVOC'!$EL$5,P66='DADOS_INVOC'!$EM$5,P66='DADOS_INVOC'!$EN$5,P66='DADOS_INVOC'!$EO$5,P66='DADOS_INVOC'!$EP$5,P66='DADOS_INVOC'!$QV$5,P66='DADOS_INVOC'!$QW$5,P66='DADOS_INVOC'!$QX$5,P66='DADOS_INVOC'!$QY$5)),O66,"")</f>
        <v/>
      </c>
      <c r="AV66">
        <f>IF(OR(P66="",P66='DADOS_INVOC'!$EL$6,P66='DADOS_INVOC'!$EM$6,P66='DADOS_INVOC'!$EN$6,P66='DADOS_INVOC'!$EO$6,P66='DADOS_INVOC'!$EP$6,P66='DADOS_INVOC'!$QV$6,P66='DADOS_INVOC'!$QW$6,P66='DADOS_INVOC'!$QX$6,P66='DADOS_INVOC'!$QY$6),O66,"")</f>
        <v/>
      </c>
      <c r="AW66">
        <f>IF(AND(Q66=1,OR(P66="",P66='DADOS_INVOC'!$EL$6,P66='DADOS_INVOC'!$EM$6,P66='DADOS_INVOC'!$EN$6,P66='DADOS_INVOC'!$EO$6,P66='DADOS_INVOC'!$EP$6,P66='DADOS_INVOC'!$QV$6,P66='DADOS_INVOC'!$QW$6,P66='DADOS_INVOC'!$QX$6,P66='DADOS_INVOC'!$QY$6)),O66,"")</f>
        <v/>
      </c>
      <c r="AX66">
        <f>IF(OR(P66="",P66='DADOS_INVOC'!$EL$7,P66='DADOS_INVOC'!$EM$7,P66='DADOS_INVOC'!$EN$7,P66='DADOS_INVOC'!$EO$7,P66='DADOS_INVOC'!$EP$7,P66='DADOS_INVOC'!$QV$7,P66='DADOS_INVOC'!$QW$7,P66='DADOS_INVOC'!$QX$7,P66='DADOS_INVOC'!$QY$7),O66,"")</f>
        <v/>
      </c>
      <c r="AY66">
        <f>IF(AND(Q66=1,OR(P66="",P66='DADOS_INVOC'!$EL$7,P66='DADOS_INVOC'!$EM$7,P66='DADOS_INVOC'!$EN$7,P66='DADOS_INVOC'!$EO$7,P66='DADOS_INVOC'!$EP$7,P66='DADOS_INVOC'!$QV$7,P66='DADOS_INVOC'!$QW$7,P66='DADOS_INVOC'!$QX$7,P66='DADOS_INVOC'!$QY$7)),O66,"")</f>
        <v/>
      </c>
      <c r="AZ66">
        <f>IF(OR(P66="",P66='DADOS_INVOC'!$EL$8,P66='DADOS_INVOC'!$EM$8,P66='DADOS_INVOC'!$EN$8,P66='DADOS_INVOC'!$EO$8,P66='DADOS_INVOC'!$EP$8,P66='DADOS_INVOC'!$QV$8,P66='DADOS_INVOC'!$QW$8,P66='DADOS_INVOC'!$QX$8,P66='DADOS_INVOC'!$QY$8),O66,"")</f>
        <v/>
      </c>
      <c r="BA66">
        <f>IF(AND(Q66=1,OR(P66="",P66='DADOS_INVOC'!$EL$8,P66='DADOS_INVOC'!$EM$8,P66='DADOS_INVOC'!$EN$8,P66='DADOS_INVOC'!$EO$8,P66='DADOS_INVOC'!$EP$8,P66='DADOS_INVOC'!$QV$8,P66='DADOS_INVOC'!$QW$8,P66='DADOS_INVOC'!$QX$8,P66='DADOS_INVOC'!$QY$8)),O66,"")</f>
        <v/>
      </c>
      <c r="BB66">
        <f>IF(OR(P66="",P66='DADOS_INVOC'!$EL$9,P66='DADOS_INVOC'!$EM$9,P66='DADOS_INVOC'!$EN$9,P66='DADOS_INVOC'!$EO$9,P66='DADOS_INVOC'!$EP$9,P66='DADOS_INVOC'!$QV$9,P66='DADOS_INVOC'!$QW$9,P66='DADOS_INVOC'!$QX$9,P66='DADOS_INVOC'!$QY$9),O66,"")</f>
        <v/>
      </c>
      <c r="BC66">
        <f>IF(AND(Q66=1,OR(P66="",P66='DADOS_INVOC'!$EL$9,P66='DADOS_INVOC'!$EM$9,P66='DADOS_INVOC'!$EN$9,P66='DADOS_INVOC'!$EO$9,P66='DADOS_INVOC'!$EP$9,P66='DADOS_INVOC'!$QV$9,P66='DADOS_INVOC'!$QW$9,P66='DADOS_INVOC'!$QX$9,P66='DADOS_INVOC'!$QY$9)),O66,"")</f>
        <v/>
      </c>
      <c r="BD66">
        <f>IF(OR(P66="",P66='DADOS_INVOC'!$EL$10,P66='DADOS_INVOC'!$EM$10,P66='DADOS_INVOC'!$EN$10,P66='DADOS_INVOC'!$EO$10,P66='DADOS_INVOC'!$EP$10,P66='DADOS_INVOC'!$QV$10,P66='DADOS_INVOC'!$QW$10,P66='DADOS_INVOC'!$QX$10,P66='DADOS_INVOC'!$QY$10),O66,"")</f>
        <v/>
      </c>
      <c r="BE66">
        <f>IF(AND(Q66=1,OR(P66="",P66='DADOS_INVOC'!$EL$10,P66='DADOS_INVOC'!$EM$10,P66='DADOS_INVOC'!$EN$10,P66='DADOS_INVOC'!$EO$10,P66='DADOS_INVOC'!$EP$10,P66='DADOS_INVOC'!$QV$10,P66='DADOS_INVOC'!$QW$10,P66='DADOS_INVOC'!$QX$10,P66='DADOS_INVOC'!$QY$10)),O66,"")</f>
        <v/>
      </c>
      <c r="BF66">
        <f>IF(OR(P66="",P66='DADOS_INVOC'!$EL$11,P66='DADOS_INVOC'!$EM$11,P66='DADOS_INVOC'!$EN$11,P66='DADOS_INVOC'!$EO$11,P66='DADOS_INVOC'!$EP$11,P66='DADOS_INVOC'!$QV$11,P66='DADOS_INVOC'!$QW$11,P66='DADOS_INVOC'!$QX$11,P66='DADOS_INVOC'!$QY$11),O66,"")</f>
        <v/>
      </c>
      <c r="BG66">
        <f>IF(AND(Q66=1,OR(P66="",P66='DADOS_INVOC'!$EL$11,P66='DADOS_INVOC'!$EM$11,P66='DADOS_INVOC'!$EN$11,P66='DADOS_INVOC'!$EO$11,P66='DADOS_INVOC'!$EP$11,P66='DADOS_INVOC'!$QV$11,P66='DADOS_INVOC'!$QW$11,P66='DADOS_INVOC'!$QX$11,P66='DADOS_INVOC'!$QY$11)),O66,"")</f>
        <v/>
      </c>
      <c r="BH66">
        <f>IF(OR(P66="",P66='DADOS_INVOC'!$EL$12,P66='DADOS_INVOC'!$EM$12,P66='DADOS_INVOC'!$EN$12,P66='DADOS_INVOC'!$EO$12,P66='DADOS_INVOC'!$EP$12,P66='DADOS_INVOC'!$QV$12,P66='DADOS_INVOC'!$QW$12,P66='DADOS_INVOC'!$QX$12,P66='DADOS_INVOC'!$QY$12),O66,"")</f>
        <v/>
      </c>
      <c r="BI66">
        <f>IF(AND(Q66=1,OR(P66="",P66='DADOS_INVOC'!$EL$12,P66='DADOS_INVOC'!$EM$12,P66='DADOS_INVOC'!$EN$12,P66='DADOS_INVOC'!$EO$12,P66='DADOS_INVOC'!$EP$12,P66='DADOS_INVOC'!$QV$12,P66='DADOS_INVOC'!$QW$12,P66='DADOS_INVOC'!$QX$12,P66='DADOS_INVOC'!$QY$12)),O66,"")</f>
        <v/>
      </c>
      <c r="BJ66">
        <f>IF(OR(P66="",P66='DADOS_INVOC'!$EL$13,P66='DADOS_INVOC'!$EM$13,P66='DADOS_INVOC'!$EN$13,P66='DADOS_INVOC'!$EO$13,P66='DADOS_INVOC'!$EP$13,P66='DADOS_INVOC'!$QV$13,P66='DADOS_INVOC'!$QW$13,P66='DADOS_INVOC'!$QX$13,P66='DADOS_INVOC'!$QY$13),O66,"")</f>
        <v/>
      </c>
      <c r="BK66">
        <f>IF(AND(Q66=1,OR(P66="",P66='DADOS_INVOC'!$EL$13,P66='DADOS_INVOC'!$EM$13,P66='DADOS_INVOC'!$EN$13,P66='DADOS_INVOC'!$EO$13,P66='DADOS_INVOC'!$EP$13,P66='DADOS_INVOC'!$QV$13,P66='DADOS_INVOC'!$QW$13,P66='DADOS_INVOC'!$QX$13,P66='DADOS_INVOC'!$QY$13)),O66,"")</f>
        <v/>
      </c>
      <c r="BP66" t="inlineStr">
        <is>
          <t>Concentrada</t>
        </is>
      </c>
    </row>
    <row r="67">
      <c r="O67">
        <f>IF(ISBLANK(DADOS_AM!$BC$67),"",DADOS_AM!$BC$67)</f>
        <v/>
      </c>
      <c r="P67">
        <f>IF(ISBLANK(DADOS_AM!$BD$67),"",DADOS_AM!$BD$67)</f>
        <v/>
      </c>
      <c r="Q67">
        <f>IF(ISBLANK(DADOS_AM!$BE$67),"",DADOS_AM!$BE$67)</f>
        <v/>
      </c>
      <c r="R67">
        <f>IF(ISBLANK(DADOS_AM!$BF$67),"",DADOS_AM!$BF$67)</f>
        <v/>
      </c>
      <c r="S67">
        <f>IF(ISBLANK(DADOS_AM!$BG$67),"",DADOS_AM!$BG$67)</f>
        <v/>
      </c>
      <c r="T67">
        <f>IF(ISBLANK(DADOS_AM!$BH$67),"",DADOS_AM!$BH$67)</f>
        <v/>
      </c>
      <c r="U67">
        <f>IF(ISBLANK(DADOS_AM!$BI$67),"",DADOS_AM!$BI$67)</f>
        <v/>
      </c>
      <c r="V67">
        <f>IF(ISBLANK(DADOS_AM!$BJ$67),"",DADOS_AM!$BJ$67)</f>
        <v/>
      </c>
      <c r="W67">
        <f>IF(ISBLANK(DADOS_AM!$BK$67),"",DADOS_AM!$BK$67)</f>
        <v/>
      </c>
      <c r="X67" t="inlineStr">
        <is>
          <t>Marca</t>
        </is>
      </c>
      <c r="Y67" t="n">
        <v>0</v>
      </c>
      <c r="AG67">
        <f>O67</f>
        <v/>
      </c>
      <c r="AH67">
        <f>P67</f>
        <v/>
      </c>
      <c r="AI67">
        <f>Q67</f>
        <v/>
      </c>
      <c r="AJ67">
        <f>T67</f>
        <v/>
      </c>
      <c r="AK67">
        <f>Y67</f>
        <v/>
      </c>
      <c r="AL67">
        <f>W67</f>
        <v/>
      </c>
      <c r="AN67">
        <f>IF(OR(P67="",P67='DADOS_INVOC'!$EL$2,P67='DADOS_INVOC'!$EM$2,P67='DADOS_INVOC'!$EN$2,P67='DADOS_INVOC'!$EO$2,P67='DADOS_INVOC'!$EP$2,P67='DADOS_INVOC'!$QV$2,P67='DADOS_INVOC'!$QW$2,P67='DADOS_INVOC'!$QX$2,P67='DADOS_INVOC'!$QY$2),O67,"")</f>
        <v/>
      </c>
      <c r="AO67">
        <f>IF(AND(Q67=1,OR(P67="",P67='DADOS_INVOC'!$EL$2,P67='DADOS_INVOC'!$EM$2,P67='DADOS_INVOC'!$EN$2,P67='DADOS_INVOC'!$EO$2,P67='DADOS_INVOC'!$EP$2,P67='DADOS_INVOC'!$QV$2,P67='DADOS_INVOC'!$QW$2,P67='DADOS_INVOC'!$QX$2,P67='DADOS_INVOC'!$QY$2)),O67,"")</f>
        <v/>
      </c>
      <c r="AP67">
        <f>IF(OR(P67="",P67='DADOS_INVOC'!$EL$3,P67='DADOS_INVOC'!$EM$3,P67='DADOS_INVOC'!$EN$3,P67='DADOS_INVOC'!$EO$3,P67='DADOS_INVOC'!$EP$3,P67='DADOS_INVOC'!$QV$3,P67='DADOS_INVOC'!$QW$3,P67='DADOS_INVOC'!$QX$3,P67='DADOS_INVOC'!$QY$3),O67,"")</f>
        <v/>
      </c>
      <c r="AQ67">
        <f>IF(AND(Q67=1,OR(P67="",P67='DADOS_INVOC'!$EL$3,P67='DADOS_INVOC'!$EM$3,P67='DADOS_INVOC'!$EN$3,P67='DADOS_INVOC'!$EO$3,P67='DADOS_INVOC'!$EP$3,P67='DADOS_INVOC'!$QV$3,P67='DADOS_INVOC'!$QW$3,P67='DADOS_INVOC'!$QX$3,P67='DADOS_INVOC'!$QY$3)),O67,"")</f>
        <v/>
      </c>
      <c r="AR67">
        <f>IF(OR(P67="",P67='DADOS_INVOC'!$EL$4,P67='DADOS_INVOC'!$EM$4,P67='DADOS_INVOC'!$EN$4,P67='DADOS_INVOC'!$EO$4,P67='DADOS_INVOC'!$EP$4,P67='DADOS_INVOC'!$QV$4,P67='DADOS_INVOC'!$QW$4,P67='DADOS_INVOC'!$QX$4,P67='DADOS_INVOC'!$QY$4),O67,"")</f>
        <v/>
      </c>
      <c r="AS67">
        <f>IF(AND(Q67=1,OR(P67="",P67='DADOS_INVOC'!$EL$4,P67='DADOS_INVOC'!$EM$4,P67='DADOS_INVOC'!$EN$4,P67='DADOS_INVOC'!$EO$4,P67='DADOS_INVOC'!$EP$4,P67='DADOS_INVOC'!$QV$4,P67='DADOS_INVOC'!$QW$4,P67='DADOS_INVOC'!$QX$4,P67='DADOS_INVOC'!$QY$4)),O67,"")</f>
        <v/>
      </c>
      <c r="AT67">
        <f>IF(OR(P67="",P67='DADOS_INVOC'!$EL$5,P67='DADOS_INVOC'!$EM$5,P67='DADOS_INVOC'!$EN$5,P67='DADOS_INVOC'!$EO$5,P67='DADOS_INVOC'!$EP$5,P67='DADOS_INVOC'!$QV$5,P67='DADOS_INVOC'!$QW$5,P67='DADOS_INVOC'!$QX$5,P67='DADOS_INVOC'!$QY$5),O67,"")</f>
        <v/>
      </c>
      <c r="AU67">
        <f>IF(AND(Q67=1,OR(P67="",P67='DADOS_INVOC'!$EL$5,P67='DADOS_INVOC'!$EM$5,P67='DADOS_INVOC'!$EN$5,P67='DADOS_INVOC'!$EO$5,P67='DADOS_INVOC'!$EP$5,P67='DADOS_INVOC'!$QV$5,P67='DADOS_INVOC'!$QW$5,P67='DADOS_INVOC'!$QX$5,P67='DADOS_INVOC'!$QY$5)),O67,"")</f>
        <v/>
      </c>
      <c r="AV67">
        <f>IF(OR(P67="",P67='DADOS_INVOC'!$EL$6,P67='DADOS_INVOC'!$EM$6,P67='DADOS_INVOC'!$EN$6,P67='DADOS_INVOC'!$EO$6,P67='DADOS_INVOC'!$EP$6,P67='DADOS_INVOC'!$QV$6,P67='DADOS_INVOC'!$QW$6,P67='DADOS_INVOC'!$QX$6,P67='DADOS_INVOC'!$QY$6),O67,"")</f>
        <v/>
      </c>
      <c r="AW67">
        <f>IF(AND(Q67=1,OR(P67="",P67='DADOS_INVOC'!$EL$6,P67='DADOS_INVOC'!$EM$6,P67='DADOS_INVOC'!$EN$6,P67='DADOS_INVOC'!$EO$6,P67='DADOS_INVOC'!$EP$6,P67='DADOS_INVOC'!$QV$6,P67='DADOS_INVOC'!$QW$6,P67='DADOS_INVOC'!$QX$6,P67='DADOS_INVOC'!$QY$6)),O67,"")</f>
        <v/>
      </c>
      <c r="AX67">
        <f>IF(OR(P67="",P67='DADOS_INVOC'!$EL$7,P67='DADOS_INVOC'!$EM$7,P67='DADOS_INVOC'!$EN$7,P67='DADOS_INVOC'!$EO$7,P67='DADOS_INVOC'!$EP$7,P67='DADOS_INVOC'!$QV$7,P67='DADOS_INVOC'!$QW$7,P67='DADOS_INVOC'!$QX$7,P67='DADOS_INVOC'!$QY$7),O67,"")</f>
        <v/>
      </c>
      <c r="AY67">
        <f>IF(AND(Q67=1,OR(P67="",P67='DADOS_INVOC'!$EL$7,P67='DADOS_INVOC'!$EM$7,P67='DADOS_INVOC'!$EN$7,P67='DADOS_INVOC'!$EO$7,P67='DADOS_INVOC'!$EP$7,P67='DADOS_INVOC'!$QV$7,P67='DADOS_INVOC'!$QW$7,P67='DADOS_INVOC'!$QX$7,P67='DADOS_INVOC'!$QY$7)),O67,"")</f>
        <v/>
      </c>
      <c r="AZ67">
        <f>IF(OR(P67="",P67='DADOS_INVOC'!$EL$8,P67='DADOS_INVOC'!$EM$8,P67='DADOS_INVOC'!$EN$8,P67='DADOS_INVOC'!$EO$8,P67='DADOS_INVOC'!$EP$8,P67='DADOS_INVOC'!$QV$8,P67='DADOS_INVOC'!$QW$8,P67='DADOS_INVOC'!$QX$8,P67='DADOS_INVOC'!$QY$8),O67,"")</f>
        <v/>
      </c>
      <c r="BA67">
        <f>IF(AND(Q67=1,OR(P67="",P67='DADOS_INVOC'!$EL$8,P67='DADOS_INVOC'!$EM$8,P67='DADOS_INVOC'!$EN$8,P67='DADOS_INVOC'!$EO$8,P67='DADOS_INVOC'!$EP$8,P67='DADOS_INVOC'!$QV$8,P67='DADOS_INVOC'!$QW$8,P67='DADOS_INVOC'!$QX$8,P67='DADOS_INVOC'!$QY$8)),O67,"")</f>
        <v/>
      </c>
      <c r="BB67">
        <f>IF(OR(P67="",P67='DADOS_INVOC'!$EL$9,P67='DADOS_INVOC'!$EM$9,P67='DADOS_INVOC'!$EN$9,P67='DADOS_INVOC'!$EO$9,P67='DADOS_INVOC'!$EP$9,P67='DADOS_INVOC'!$QV$9,P67='DADOS_INVOC'!$QW$9,P67='DADOS_INVOC'!$QX$9,P67='DADOS_INVOC'!$QY$9),O67,"")</f>
        <v/>
      </c>
      <c r="BC67">
        <f>IF(AND(Q67=1,OR(P67="",P67='DADOS_INVOC'!$EL$9,P67='DADOS_INVOC'!$EM$9,P67='DADOS_INVOC'!$EN$9,P67='DADOS_INVOC'!$EO$9,P67='DADOS_INVOC'!$EP$9,P67='DADOS_INVOC'!$QV$9,P67='DADOS_INVOC'!$QW$9,P67='DADOS_INVOC'!$QX$9,P67='DADOS_INVOC'!$QY$9)),O67,"")</f>
        <v/>
      </c>
      <c r="BD67">
        <f>IF(OR(P67="",P67='DADOS_INVOC'!$EL$10,P67='DADOS_INVOC'!$EM$10,P67='DADOS_INVOC'!$EN$10,P67='DADOS_INVOC'!$EO$10,P67='DADOS_INVOC'!$EP$10,P67='DADOS_INVOC'!$QV$10,P67='DADOS_INVOC'!$QW$10,P67='DADOS_INVOC'!$QX$10,P67='DADOS_INVOC'!$QY$10),O67,"")</f>
        <v/>
      </c>
      <c r="BE67">
        <f>IF(AND(Q67=1,OR(P67="",P67='DADOS_INVOC'!$EL$10,P67='DADOS_INVOC'!$EM$10,P67='DADOS_INVOC'!$EN$10,P67='DADOS_INVOC'!$EO$10,P67='DADOS_INVOC'!$EP$10,P67='DADOS_INVOC'!$QV$10,P67='DADOS_INVOC'!$QW$10,P67='DADOS_INVOC'!$QX$10,P67='DADOS_INVOC'!$QY$10)),O67,"")</f>
        <v/>
      </c>
      <c r="BF67">
        <f>IF(OR(P67="",P67='DADOS_INVOC'!$EL$11,P67='DADOS_INVOC'!$EM$11,P67='DADOS_INVOC'!$EN$11,P67='DADOS_INVOC'!$EO$11,P67='DADOS_INVOC'!$EP$11,P67='DADOS_INVOC'!$QV$11,P67='DADOS_INVOC'!$QW$11,P67='DADOS_INVOC'!$QX$11,P67='DADOS_INVOC'!$QY$11),O67,"")</f>
        <v/>
      </c>
      <c r="BG67">
        <f>IF(AND(Q67=1,OR(P67="",P67='DADOS_INVOC'!$EL$11,P67='DADOS_INVOC'!$EM$11,P67='DADOS_INVOC'!$EN$11,P67='DADOS_INVOC'!$EO$11,P67='DADOS_INVOC'!$EP$11,P67='DADOS_INVOC'!$QV$11,P67='DADOS_INVOC'!$QW$11,P67='DADOS_INVOC'!$QX$11,P67='DADOS_INVOC'!$QY$11)),O67,"")</f>
        <v/>
      </c>
      <c r="BH67">
        <f>IF(OR(P67="",P67='DADOS_INVOC'!$EL$12,P67='DADOS_INVOC'!$EM$12,P67='DADOS_INVOC'!$EN$12,P67='DADOS_INVOC'!$EO$12,P67='DADOS_INVOC'!$EP$12,P67='DADOS_INVOC'!$QV$12,P67='DADOS_INVOC'!$QW$12,P67='DADOS_INVOC'!$QX$12,P67='DADOS_INVOC'!$QY$12),O67,"")</f>
        <v/>
      </c>
      <c r="BI67">
        <f>IF(AND(Q67=1,OR(P67="",P67='DADOS_INVOC'!$EL$12,P67='DADOS_INVOC'!$EM$12,P67='DADOS_INVOC'!$EN$12,P67='DADOS_INVOC'!$EO$12,P67='DADOS_INVOC'!$EP$12,P67='DADOS_INVOC'!$QV$12,P67='DADOS_INVOC'!$QW$12,P67='DADOS_INVOC'!$QX$12,P67='DADOS_INVOC'!$QY$12)),O67,"")</f>
        <v/>
      </c>
      <c r="BJ67">
        <f>IF(OR(P67="",P67='DADOS_INVOC'!$EL$13,P67='DADOS_INVOC'!$EM$13,P67='DADOS_INVOC'!$EN$13,P67='DADOS_INVOC'!$EO$13,P67='DADOS_INVOC'!$EP$13,P67='DADOS_INVOC'!$QV$13,P67='DADOS_INVOC'!$QW$13,P67='DADOS_INVOC'!$QX$13,P67='DADOS_INVOC'!$QY$13),O67,"")</f>
        <v/>
      </c>
      <c r="BK67">
        <f>IF(AND(Q67=1,OR(P67="",P67='DADOS_INVOC'!$EL$13,P67='DADOS_INVOC'!$EM$13,P67='DADOS_INVOC'!$EN$13,P67='DADOS_INVOC'!$EO$13,P67='DADOS_INVOC'!$EP$13,P67='DADOS_INVOC'!$QV$13,P67='DADOS_INVOC'!$QW$13,P67='DADOS_INVOC'!$QX$13,P67='DADOS_INVOC'!$QY$13)),O67,"")</f>
        <v/>
      </c>
      <c r="BP67" t="inlineStr">
        <is>
          <t>Duradoura</t>
        </is>
      </c>
    </row>
    <row r="68">
      <c r="O68">
        <f>IF(ISBLANK(DADOS_AM!$BC$68),"",DADOS_AM!$BC$68)</f>
        <v/>
      </c>
      <c r="P68">
        <f>IF(ISBLANK(DADOS_AM!$BD$68),"",DADOS_AM!$BD$68)</f>
        <v/>
      </c>
      <c r="Q68">
        <f>IF(ISBLANK(DADOS_AM!$BE$68),"",DADOS_AM!$BE$68)</f>
        <v/>
      </c>
      <c r="R68">
        <f>IF(ISBLANK(DADOS_AM!$BF$68),"",DADOS_AM!$BF$68)</f>
        <v/>
      </c>
      <c r="S68">
        <f>IF(ISBLANK(DADOS_AM!$BG$68),"",DADOS_AM!$BG$68)</f>
        <v/>
      </c>
      <c r="T68">
        <f>IF(ISBLANK(DADOS_AM!$BH$68),"",DADOS_AM!$BH$68)</f>
        <v/>
      </c>
      <c r="U68">
        <f>IF(ISBLANK(DADOS_AM!$BI$68),"",DADOS_AM!$BI$68)</f>
        <v/>
      </c>
      <c r="V68">
        <f>IF(ISBLANK(DADOS_AM!$BJ$68),"",DADOS_AM!$BJ$68)</f>
        <v/>
      </c>
      <c r="W68">
        <f>IF(ISBLANK(DADOS_AM!$BK$68),"",DADOS_AM!$BK$68)</f>
        <v/>
      </c>
      <c r="X68" t="inlineStr">
        <is>
          <t>Alvo de Caça</t>
        </is>
      </c>
      <c r="Y68" t="n">
        <v>0</v>
      </c>
      <c r="AG68">
        <f>O68</f>
        <v/>
      </c>
      <c r="AH68">
        <f>P68</f>
        <v/>
      </c>
      <c r="AI68">
        <f>Q68</f>
        <v/>
      </c>
      <c r="AJ68">
        <f>T68</f>
        <v/>
      </c>
      <c r="AK68">
        <f>Y68</f>
        <v/>
      </c>
      <c r="AL68">
        <f>W68</f>
        <v/>
      </c>
      <c r="AN68">
        <f>IF(OR(P68="",P68='DADOS_INVOC'!$EL$2,P68='DADOS_INVOC'!$EM$2,P68='DADOS_INVOC'!$EN$2,P68='DADOS_INVOC'!$EO$2,P68='DADOS_INVOC'!$EP$2,P68='DADOS_INVOC'!$QV$2,P68='DADOS_INVOC'!$QW$2,P68='DADOS_INVOC'!$QX$2,P68='DADOS_INVOC'!$QY$2),O68,"")</f>
        <v/>
      </c>
      <c r="AO68">
        <f>IF(AND(Q68=1,OR(P68="",P68='DADOS_INVOC'!$EL$2,P68='DADOS_INVOC'!$EM$2,P68='DADOS_INVOC'!$EN$2,P68='DADOS_INVOC'!$EO$2,P68='DADOS_INVOC'!$EP$2,P68='DADOS_INVOC'!$QV$2,P68='DADOS_INVOC'!$QW$2,P68='DADOS_INVOC'!$QX$2,P68='DADOS_INVOC'!$QY$2)),O68,"")</f>
        <v/>
      </c>
      <c r="AP68">
        <f>IF(OR(P68="",P68='DADOS_INVOC'!$EL$3,P68='DADOS_INVOC'!$EM$3,P68='DADOS_INVOC'!$EN$3,P68='DADOS_INVOC'!$EO$3,P68='DADOS_INVOC'!$EP$3,P68='DADOS_INVOC'!$QV$3,P68='DADOS_INVOC'!$QW$3,P68='DADOS_INVOC'!$QX$3,P68='DADOS_INVOC'!$QY$3),O68,"")</f>
        <v/>
      </c>
      <c r="AQ68">
        <f>IF(AND(Q68=1,OR(P68="",P68='DADOS_INVOC'!$EL$3,P68='DADOS_INVOC'!$EM$3,P68='DADOS_INVOC'!$EN$3,P68='DADOS_INVOC'!$EO$3,P68='DADOS_INVOC'!$EP$3,P68='DADOS_INVOC'!$QV$3,P68='DADOS_INVOC'!$QW$3,P68='DADOS_INVOC'!$QX$3,P68='DADOS_INVOC'!$QY$3)),O68,"")</f>
        <v/>
      </c>
      <c r="AR68">
        <f>IF(OR(P68="",P68='DADOS_INVOC'!$EL$4,P68='DADOS_INVOC'!$EM$4,P68='DADOS_INVOC'!$EN$4,P68='DADOS_INVOC'!$EO$4,P68='DADOS_INVOC'!$EP$4,P68='DADOS_INVOC'!$QV$4,P68='DADOS_INVOC'!$QW$4,P68='DADOS_INVOC'!$QX$4,P68='DADOS_INVOC'!$QY$4),O68,"")</f>
        <v/>
      </c>
      <c r="AS68">
        <f>IF(AND(Q68=1,OR(P68="",P68='DADOS_INVOC'!$EL$4,P68='DADOS_INVOC'!$EM$4,P68='DADOS_INVOC'!$EN$4,P68='DADOS_INVOC'!$EO$4,P68='DADOS_INVOC'!$EP$4,P68='DADOS_INVOC'!$QV$4,P68='DADOS_INVOC'!$QW$4,P68='DADOS_INVOC'!$QX$4,P68='DADOS_INVOC'!$QY$4)),O68,"")</f>
        <v/>
      </c>
      <c r="AT68">
        <f>IF(OR(P68="",P68='DADOS_INVOC'!$EL$5,P68='DADOS_INVOC'!$EM$5,P68='DADOS_INVOC'!$EN$5,P68='DADOS_INVOC'!$EO$5,P68='DADOS_INVOC'!$EP$5,P68='DADOS_INVOC'!$QV$5,P68='DADOS_INVOC'!$QW$5,P68='DADOS_INVOC'!$QX$5,P68='DADOS_INVOC'!$QY$5),O68,"")</f>
        <v/>
      </c>
      <c r="AU68">
        <f>IF(AND(Q68=1,OR(P68="",P68='DADOS_INVOC'!$EL$5,P68='DADOS_INVOC'!$EM$5,P68='DADOS_INVOC'!$EN$5,P68='DADOS_INVOC'!$EO$5,P68='DADOS_INVOC'!$EP$5,P68='DADOS_INVOC'!$QV$5,P68='DADOS_INVOC'!$QW$5,P68='DADOS_INVOC'!$QX$5,P68='DADOS_INVOC'!$QY$5)),O68,"")</f>
        <v/>
      </c>
      <c r="AV68">
        <f>IF(OR(P68="",P68='DADOS_INVOC'!$EL$6,P68='DADOS_INVOC'!$EM$6,P68='DADOS_INVOC'!$EN$6,P68='DADOS_INVOC'!$EO$6,P68='DADOS_INVOC'!$EP$6,P68='DADOS_INVOC'!$QV$6,P68='DADOS_INVOC'!$QW$6,P68='DADOS_INVOC'!$QX$6,P68='DADOS_INVOC'!$QY$6),O68,"")</f>
        <v/>
      </c>
      <c r="AW68">
        <f>IF(AND(Q68=1,OR(P68="",P68='DADOS_INVOC'!$EL$6,P68='DADOS_INVOC'!$EM$6,P68='DADOS_INVOC'!$EN$6,P68='DADOS_INVOC'!$EO$6,P68='DADOS_INVOC'!$EP$6,P68='DADOS_INVOC'!$QV$6,P68='DADOS_INVOC'!$QW$6,P68='DADOS_INVOC'!$QX$6,P68='DADOS_INVOC'!$QY$6)),O68,"")</f>
        <v/>
      </c>
      <c r="AX68">
        <f>IF(OR(P68="",P68='DADOS_INVOC'!$EL$7,P68='DADOS_INVOC'!$EM$7,P68='DADOS_INVOC'!$EN$7,P68='DADOS_INVOC'!$EO$7,P68='DADOS_INVOC'!$EP$7,P68='DADOS_INVOC'!$QV$7,P68='DADOS_INVOC'!$QW$7,P68='DADOS_INVOC'!$QX$7,P68='DADOS_INVOC'!$QY$7),O68,"")</f>
        <v/>
      </c>
      <c r="AY68">
        <f>IF(AND(Q68=1,OR(P68="",P68='DADOS_INVOC'!$EL$7,P68='DADOS_INVOC'!$EM$7,P68='DADOS_INVOC'!$EN$7,P68='DADOS_INVOC'!$EO$7,P68='DADOS_INVOC'!$EP$7,P68='DADOS_INVOC'!$QV$7,P68='DADOS_INVOC'!$QW$7,P68='DADOS_INVOC'!$QX$7,P68='DADOS_INVOC'!$QY$7)),O68,"")</f>
        <v/>
      </c>
      <c r="AZ68">
        <f>IF(OR(P68="",P68='DADOS_INVOC'!$EL$8,P68='DADOS_INVOC'!$EM$8,P68='DADOS_INVOC'!$EN$8,P68='DADOS_INVOC'!$EO$8,P68='DADOS_INVOC'!$EP$8,P68='DADOS_INVOC'!$QV$8,P68='DADOS_INVOC'!$QW$8,P68='DADOS_INVOC'!$QX$8,P68='DADOS_INVOC'!$QY$8),O68,"")</f>
        <v/>
      </c>
      <c r="BA68">
        <f>IF(AND(Q68=1,OR(P68="",P68='DADOS_INVOC'!$EL$8,P68='DADOS_INVOC'!$EM$8,P68='DADOS_INVOC'!$EN$8,P68='DADOS_INVOC'!$EO$8,P68='DADOS_INVOC'!$EP$8,P68='DADOS_INVOC'!$QV$8,P68='DADOS_INVOC'!$QW$8,P68='DADOS_INVOC'!$QX$8,P68='DADOS_INVOC'!$QY$8)),O68,"")</f>
        <v/>
      </c>
      <c r="BB68">
        <f>IF(OR(P68="",P68='DADOS_INVOC'!$EL$9,P68='DADOS_INVOC'!$EM$9,P68='DADOS_INVOC'!$EN$9,P68='DADOS_INVOC'!$EO$9,P68='DADOS_INVOC'!$EP$9,P68='DADOS_INVOC'!$QV$9,P68='DADOS_INVOC'!$QW$9,P68='DADOS_INVOC'!$QX$9,P68='DADOS_INVOC'!$QY$9),O68,"")</f>
        <v/>
      </c>
      <c r="BC68">
        <f>IF(AND(Q68=1,OR(P68="",P68='DADOS_INVOC'!$EL$9,P68='DADOS_INVOC'!$EM$9,P68='DADOS_INVOC'!$EN$9,P68='DADOS_INVOC'!$EO$9,P68='DADOS_INVOC'!$EP$9,P68='DADOS_INVOC'!$QV$9,P68='DADOS_INVOC'!$QW$9,P68='DADOS_INVOC'!$QX$9,P68='DADOS_INVOC'!$QY$9)),O68,"")</f>
        <v/>
      </c>
      <c r="BD68">
        <f>IF(OR(P68="",P68='DADOS_INVOC'!$EL$10,P68='DADOS_INVOC'!$EM$10,P68='DADOS_INVOC'!$EN$10,P68='DADOS_INVOC'!$EO$10,P68='DADOS_INVOC'!$EP$10,P68='DADOS_INVOC'!$QV$10,P68='DADOS_INVOC'!$QW$10,P68='DADOS_INVOC'!$QX$10,P68='DADOS_INVOC'!$QY$10),O68,"")</f>
        <v/>
      </c>
      <c r="BE68">
        <f>IF(AND(Q68=1,OR(P68="",P68='DADOS_INVOC'!$EL$10,P68='DADOS_INVOC'!$EM$10,P68='DADOS_INVOC'!$EN$10,P68='DADOS_INVOC'!$EO$10,P68='DADOS_INVOC'!$EP$10,P68='DADOS_INVOC'!$QV$10,P68='DADOS_INVOC'!$QW$10,P68='DADOS_INVOC'!$QX$10,P68='DADOS_INVOC'!$QY$10)),O68,"")</f>
        <v/>
      </c>
      <c r="BF68">
        <f>IF(OR(P68="",P68='DADOS_INVOC'!$EL$11,P68='DADOS_INVOC'!$EM$11,P68='DADOS_INVOC'!$EN$11,P68='DADOS_INVOC'!$EO$11,P68='DADOS_INVOC'!$EP$11,P68='DADOS_INVOC'!$QV$11,P68='DADOS_INVOC'!$QW$11,P68='DADOS_INVOC'!$QX$11,P68='DADOS_INVOC'!$QY$11),O68,"")</f>
        <v/>
      </c>
      <c r="BG68">
        <f>IF(AND(Q68=1,OR(P68="",P68='DADOS_INVOC'!$EL$11,P68='DADOS_INVOC'!$EM$11,P68='DADOS_INVOC'!$EN$11,P68='DADOS_INVOC'!$EO$11,P68='DADOS_INVOC'!$EP$11,P68='DADOS_INVOC'!$QV$11,P68='DADOS_INVOC'!$QW$11,P68='DADOS_INVOC'!$QX$11,P68='DADOS_INVOC'!$QY$11)),O68,"")</f>
        <v/>
      </c>
      <c r="BH68">
        <f>IF(OR(P68="",P68='DADOS_INVOC'!$EL$12,P68='DADOS_INVOC'!$EM$12,P68='DADOS_INVOC'!$EN$12,P68='DADOS_INVOC'!$EO$12,P68='DADOS_INVOC'!$EP$12,P68='DADOS_INVOC'!$QV$12,P68='DADOS_INVOC'!$QW$12,P68='DADOS_INVOC'!$QX$12,P68='DADOS_INVOC'!$QY$12),O68,"")</f>
        <v/>
      </c>
      <c r="BI68">
        <f>IF(AND(Q68=1,OR(P68="",P68='DADOS_INVOC'!$EL$12,P68='DADOS_INVOC'!$EM$12,P68='DADOS_INVOC'!$EN$12,P68='DADOS_INVOC'!$EO$12,P68='DADOS_INVOC'!$EP$12,P68='DADOS_INVOC'!$QV$12,P68='DADOS_INVOC'!$QW$12,P68='DADOS_INVOC'!$QX$12,P68='DADOS_INVOC'!$QY$12)),O68,"")</f>
        <v/>
      </c>
      <c r="BJ68">
        <f>IF(OR(P68="",P68='DADOS_INVOC'!$EL$13,P68='DADOS_INVOC'!$EM$13,P68='DADOS_INVOC'!$EN$13,P68='DADOS_INVOC'!$EO$13,P68='DADOS_INVOC'!$EP$13,P68='DADOS_INVOC'!$QV$13,P68='DADOS_INVOC'!$QW$13,P68='DADOS_INVOC'!$QX$13,P68='DADOS_INVOC'!$QY$13),O68,"")</f>
        <v/>
      </c>
      <c r="BK68">
        <f>IF(AND(Q68=1,OR(P68="",P68='DADOS_INVOC'!$EL$13,P68='DADOS_INVOC'!$EM$13,P68='DADOS_INVOC'!$EN$13,P68='DADOS_INVOC'!$EO$13,P68='DADOS_INVOC'!$EP$13,P68='DADOS_INVOC'!$QV$13,P68='DADOS_INVOC'!$QW$13,P68='DADOS_INVOC'!$QX$13,P68='DADOS_INVOC'!$QY$13)),O68,"")</f>
        <v/>
      </c>
      <c r="BP68" t="inlineStr">
        <is>
          <t>Marca</t>
        </is>
      </c>
    </row>
    <row r="69">
      <c r="O69">
        <f>IF(ISBLANK(DADOS_AM!$BC$69),"",DADOS_AM!$BC$69)</f>
        <v/>
      </c>
      <c r="P69">
        <f>IF(ISBLANK(DADOS_AM!$BD$69),"",DADOS_AM!$BD$69)</f>
        <v/>
      </c>
      <c r="Q69">
        <f>IF(ISBLANK(DADOS_AM!$BE$69),"",DADOS_AM!$BE$69)</f>
        <v/>
      </c>
      <c r="R69">
        <f>IF(ISBLANK(DADOS_AM!$BF$69),"",DADOS_AM!$BF$69)</f>
        <v/>
      </c>
      <c r="S69">
        <f>IF(ISBLANK(DADOS_AM!$BG$69),"",DADOS_AM!$BG$69)</f>
        <v/>
      </c>
      <c r="T69">
        <f>IF(ISBLANK(DADOS_AM!$BH$69),"",DADOS_AM!$BH$69)</f>
        <v/>
      </c>
      <c r="U69">
        <f>IF(ISBLANK(DADOS_AM!$BI$69),"",DADOS_AM!$BI$69)</f>
        <v/>
      </c>
      <c r="V69">
        <f>IF(ISBLANK(DADOS_AM!$BJ$69),"",DADOS_AM!$BJ$69)</f>
        <v/>
      </c>
      <c r="W69">
        <f>IF(ISBLANK(DADOS_AM!$BK$69),"",DADOS_AM!$BK$69)</f>
        <v/>
      </c>
      <c r="X69" t="inlineStr">
        <is>
          <t>Rastro</t>
        </is>
      </c>
      <c r="Y69" t="n">
        <v>0</v>
      </c>
      <c r="AG69">
        <f>O69</f>
        <v/>
      </c>
      <c r="AH69">
        <f>P69</f>
        <v/>
      </c>
      <c r="AI69">
        <f>Q69</f>
        <v/>
      </c>
      <c r="AJ69">
        <f>T69</f>
        <v/>
      </c>
      <c r="AK69">
        <f>Y69</f>
        <v/>
      </c>
      <c r="AL69">
        <f>W69</f>
        <v/>
      </c>
      <c r="AN69">
        <f>IF(OR(P69="",P69='DADOS_INVOC'!$EL$2,P69='DADOS_INVOC'!$EM$2,P69='DADOS_INVOC'!$EN$2,P69='DADOS_INVOC'!$EO$2,P69='DADOS_INVOC'!$EP$2,P69='DADOS_INVOC'!$QV$2,P69='DADOS_INVOC'!$QW$2,P69='DADOS_INVOC'!$QX$2,P69='DADOS_INVOC'!$QY$2),O69,"")</f>
        <v/>
      </c>
      <c r="AO69">
        <f>IF(AND(Q69=1,OR(P69="",P69='DADOS_INVOC'!$EL$2,P69='DADOS_INVOC'!$EM$2,P69='DADOS_INVOC'!$EN$2,P69='DADOS_INVOC'!$EO$2,P69='DADOS_INVOC'!$EP$2,P69='DADOS_INVOC'!$QV$2,P69='DADOS_INVOC'!$QW$2,P69='DADOS_INVOC'!$QX$2,P69='DADOS_INVOC'!$QY$2)),O69,"")</f>
        <v/>
      </c>
      <c r="AP69">
        <f>IF(OR(P69="",P69='DADOS_INVOC'!$EL$3,P69='DADOS_INVOC'!$EM$3,P69='DADOS_INVOC'!$EN$3,P69='DADOS_INVOC'!$EO$3,P69='DADOS_INVOC'!$EP$3,P69='DADOS_INVOC'!$QV$3,P69='DADOS_INVOC'!$QW$3,P69='DADOS_INVOC'!$QX$3,P69='DADOS_INVOC'!$QY$3),O69,"")</f>
        <v/>
      </c>
      <c r="AQ69">
        <f>IF(AND(Q69=1,OR(P69="",P69='DADOS_INVOC'!$EL$3,P69='DADOS_INVOC'!$EM$3,P69='DADOS_INVOC'!$EN$3,P69='DADOS_INVOC'!$EO$3,P69='DADOS_INVOC'!$EP$3,P69='DADOS_INVOC'!$QV$3,P69='DADOS_INVOC'!$QW$3,P69='DADOS_INVOC'!$QX$3,P69='DADOS_INVOC'!$QY$3)),O69,"")</f>
        <v/>
      </c>
      <c r="AR69">
        <f>IF(OR(P69="",P69='DADOS_INVOC'!$EL$4,P69='DADOS_INVOC'!$EM$4,P69='DADOS_INVOC'!$EN$4,P69='DADOS_INVOC'!$EO$4,P69='DADOS_INVOC'!$EP$4,P69='DADOS_INVOC'!$QV$4,P69='DADOS_INVOC'!$QW$4,P69='DADOS_INVOC'!$QX$4,P69='DADOS_INVOC'!$QY$4),O69,"")</f>
        <v/>
      </c>
      <c r="AS69">
        <f>IF(AND(Q69=1,OR(P69="",P69='DADOS_INVOC'!$EL$4,P69='DADOS_INVOC'!$EM$4,P69='DADOS_INVOC'!$EN$4,P69='DADOS_INVOC'!$EO$4,P69='DADOS_INVOC'!$EP$4,P69='DADOS_INVOC'!$QV$4,P69='DADOS_INVOC'!$QW$4,P69='DADOS_INVOC'!$QX$4,P69='DADOS_INVOC'!$QY$4)),O69,"")</f>
        <v/>
      </c>
      <c r="AT69">
        <f>IF(OR(P69="",P69='DADOS_INVOC'!$EL$5,P69='DADOS_INVOC'!$EM$5,P69='DADOS_INVOC'!$EN$5,P69='DADOS_INVOC'!$EO$5,P69='DADOS_INVOC'!$EP$5,P69='DADOS_INVOC'!$QV$5,P69='DADOS_INVOC'!$QW$5,P69='DADOS_INVOC'!$QX$5,P69='DADOS_INVOC'!$QY$5),O69,"")</f>
        <v/>
      </c>
      <c r="AU69">
        <f>IF(AND(Q69=1,OR(P69="",P69='DADOS_INVOC'!$EL$5,P69='DADOS_INVOC'!$EM$5,P69='DADOS_INVOC'!$EN$5,P69='DADOS_INVOC'!$EO$5,P69='DADOS_INVOC'!$EP$5,P69='DADOS_INVOC'!$QV$5,P69='DADOS_INVOC'!$QW$5,P69='DADOS_INVOC'!$QX$5,P69='DADOS_INVOC'!$QY$5)),O69,"")</f>
        <v/>
      </c>
      <c r="AV69">
        <f>IF(OR(P69="",P69='DADOS_INVOC'!$EL$6,P69='DADOS_INVOC'!$EM$6,P69='DADOS_INVOC'!$EN$6,P69='DADOS_INVOC'!$EO$6,P69='DADOS_INVOC'!$EP$6,P69='DADOS_INVOC'!$QV$6,P69='DADOS_INVOC'!$QW$6,P69='DADOS_INVOC'!$QX$6,P69='DADOS_INVOC'!$QY$6),O69,"")</f>
        <v/>
      </c>
      <c r="AW69">
        <f>IF(AND(Q69=1,OR(P69="",P69='DADOS_INVOC'!$EL$6,P69='DADOS_INVOC'!$EM$6,P69='DADOS_INVOC'!$EN$6,P69='DADOS_INVOC'!$EO$6,P69='DADOS_INVOC'!$EP$6,P69='DADOS_INVOC'!$QV$6,P69='DADOS_INVOC'!$QW$6,P69='DADOS_INVOC'!$QX$6,P69='DADOS_INVOC'!$QY$6)),O69,"")</f>
        <v/>
      </c>
      <c r="AX69">
        <f>IF(OR(P69="",P69='DADOS_INVOC'!$EL$7,P69='DADOS_INVOC'!$EM$7,P69='DADOS_INVOC'!$EN$7,P69='DADOS_INVOC'!$EO$7,P69='DADOS_INVOC'!$EP$7,P69='DADOS_INVOC'!$QV$7,P69='DADOS_INVOC'!$QW$7,P69='DADOS_INVOC'!$QX$7,P69='DADOS_INVOC'!$QY$7),O69,"")</f>
        <v/>
      </c>
      <c r="AY69">
        <f>IF(AND(Q69=1,OR(P69="",P69='DADOS_INVOC'!$EL$7,P69='DADOS_INVOC'!$EM$7,P69='DADOS_INVOC'!$EN$7,P69='DADOS_INVOC'!$EO$7,P69='DADOS_INVOC'!$EP$7,P69='DADOS_INVOC'!$QV$7,P69='DADOS_INVOC'!$QW$7,P69='DADOS_INVOC'!$QX$7,P69='DADOS_INVOC'!$QY$7)),O69,"")</f>
        <v/>
      </c>
      <c r="AZ69">
        <f>IF(OR(P69="",P69='DADOS_INVOC'!$EL$8,P69='DADOS_INVOC'!$EM$8,P69='DADOS_INVOC'!$EN$8,P69='DADOS_INVOC'!$EO$8,P69='DADOS_INVOC'!$EP$8,P69='DADOS_INVOC'!$QV$8,P69='DADOS_INVOC'!$QW$8,P69='DADOS_INVOC'!$QX$8,P69='DADOS_INVOC'!$QY$8),O69,"")</f>
        <v/>
      </c>
      <c r="BA69">
        <f>IF(AND(Q69=1,OR(P69="",P69='DADOS_INVOC'!$EL$8,P69='DADOS_INVOC'!$EM$8,P69='DADOS_INVOC'!$EN$8,P69='DADOS_INVOC'!$EO$8,P69='DADOS_INVOC'!$EP$8,P69='DADOS_INVOC'!$QV$8,P69='DADOS_INVOC'!$QW$8,P69='DADOS_INVOC'!$QX$8,P69='DADOS_INVOC'!$QY$8)),O69,"")</f>
        <v/>
      </c>
      <c r="BB69">
        <f>IF(OR(P69="",P69='DADOS_INVOC'!$EL$9,P69='DADOS_INVOC'!$EM$9,P69='DADOS_INVOC'!$EN$9,P69='DADOS_INVOC'!$EO$9,P69='DADOS_INVOC'!$EP$9,P69='DADOS_INVOC'!$QV$9,P69='DADOS_INVOC'!$QW$9,P69='DADOS_INVOC'!$QX$9,P69='DADOS_INVOC'!$QY$9),O69,"")</f>
        <v/>
      </c>
      <c r="BC69">
        <f>IF(AND(Q69=1,OR(P69="",P69='DADOS_INVOC'!$EL$9,P69='DADOS_INVOC'!$EM$9,P69='DADOS_INVOC'!$EN$9,P69='DADOS_INVOC'!$EO$9,P69='DADOS_INVOC'!$EP$9,P69='DADOS_INVOC'!$QV$9,P69='DADOS_INVOC'!$QW$9,P69='DADOS_INVOC'!$QX$9,P69='DADOS_INVOC'!$QY$9)),O69,"")</f>
        <v/>
      </c>
      <c r="BD69">
        <f>IF(OR(P69="",P69='DADOS_INVOC'!$EL$10,P69='DADOS_INVOC'!$EM$10,P69='DADOS_INVOC'!$EN$10,P69='DADOS_INVOC'!$EO$10,P69='DADOS_INVOC'!$EP$10,P69='DADOS_INVOC'!$QV$10,P69='DADOS_INVOC'!$QW$10,P69='DADOS_INVOC'!$QX$10,P69='DADOS_INVOC'!$QY$10),O69,"")</f>
        <v/>
      </c>
      <c r="BE69">
        <f>IF(AND(Q69=1,OR(P69="",P69='DADOS_INVOC'!$EL$10,P69='DADOS_INVOC'!$EM$10,P69='DADOS_INVOC'!$EN$10,P69='DADOS_INVOC'!$EO$10,P69='DADOS_INVOC'!$EP$10,P69='DADOS_INVOC'!$QV$10,P69='DADOS_INVOC'!$QW$10,P69='DADOS_INVOC'!$QX$10,P69='DADOS_INVOC'!$QY$10)),O69,"")</f>
        <v/>
      </c>
      <c r="BF69">
        <f>IF(OR(P69="",P69='DADOS_INVOC'!$EL$11,P69='DADOS_INVOC'!$EM$11,P69='DADOS_INVOC'!$EN$11,P69='DADOS_INVOC'!$EO$11,P69='DADOS_INVOC'!$EP$11,P69='DADOS_INVOC'!$QV$11,P69='DADOS_INVOC'!$QW$11,P69='DADOS_INVOC'!$QX$11,P69='DADOS_INVOC'!$QY$11),O69,"")</f>
        <v/>
      </c>
      <c r="BG69">
        <f>IF(AND(Q69=1,OR(P69="",P69='DADOS_INVOC'!$EL$11,P69='DADOS_INVOC'!$EM$11,P69='DADOS_INVOC'!$EN$11,P69='DADOS_INVOC'!$EO$11,P69='DADOS_INVOC'!$EP$11,P69='DADOS_INVOC'!$QV$11,P69='DADOS_INVOC'!$QW$11,P69='DADOS_INVOC'!$QX$11,P69='DADOS_INVOC'!$QY$11)),O69,"")</f>
        <v/>
      </c>
      <c r="BH69">
        <f>IF(OR(P69="",P69='DADOS_INVOC'!$EL$12,P69='DADOS_INVOC'!$EM$12,P69='DADOS_INVOC'!$EN$12,P69='DADOS_INVOC'!$EO$12,P69='DADOS_INVOC'!$EP$12,P69='DADOS_INVOC'!$QV$12,P69='DADOS_INVOC'!$QW$12,P69='DADOS_INVOC'!$QX$12,P69='DADOS_INVOC'!$QY$12),O69,"")</f>
        <v/>
      </c>
      <c r="BI69">
        <f>IF(AND(Q69=1,OR(P69="",P69='DADOS_INVOC'!$EL$12,P69='DADOS_INVOC'!$EM$12,P69='DADOS_INVOC'!$EN$12,P69='DADOS_INVOC'!$EO$12,P69='DADOS_INVOC'!$EP$12,P69='DADOS_INVOC'!$QV$12,P69='DADOS_INVOC'!$QW$12,P69='DADOS_INVOC'!$QX$12,P69='DADOS_INVOC'!$QY$12)),O69,"")</f>
        <v/>
      </c>
      <c r="BJ69">
        <f>IF(OR(P69="",P69='DADOS_INVOC'!$EL$13,P69='DADOS_INVOC'!$EM$13,P69='DADOS_INVOC'!$EN$13,P69='DADOS_INVOC'!$EO$13,P69='DADOS_INVOC'!$EP$13,P69='DADOS_INVOC'!$QV$13,P69='DADOS_INVOC'!$QW$13,P69='DADOS_INVOC'!$QX$13,P69='DADOS_INVOC'!$QY$13),O69,"")</f>
        <v/>
      </c>
      <c r="BK69">
        <f>IF(AND(Q69=1,OR(P69="",P69='DADOS_INVOC'!$EL$13,P69='DADOS_INVOC'!$EM$13,P69='DADOS_INVOC'!$EN$13,P69='DADOS_INVOC'!$EO$13,P69='DADOS_INVOC'!$EP$13,P69='DADOS_INVOC'!$QV$13,P69='DADOS_INVOC'!$QW$13,P69='DADOS_INVOC'!$QX$13,P69='DADOS_INVOC'!$QY$13)),O69,"")</f>
        <v/>
      </c>
      <c r="BP69" t="inlineStr">
        <is>
          <t>Alvo de Caça</t>
        </is>
      </c>
    </row>
    <row r="70">
      <c r="O70">
        <f>IF(ISBLANK(DADOS_AM!$BC$70),"",DADOS_AM!$BC$70)</f>
        <v/>
      </c>
      <c r="P70">
        <f>IF(ISBLANK(DADOS_AM!$BD$70),"",DADOS_AM!$BD$70)</f>
        <v/>
      </c>
      <c r="Q70">
        <f>IF(ISBLANK(DADOS_AM!$BE$70),"",DADOS_AM!$BE$70)</f>
        <v/>
      </c>
      <c r="R70">
        <f>IF(ISBLANK(DADOS_AM!$BF$70),"",DADOS_AM!$BF$70)</f>
        <v/>
      </c>
      <c r="S70">
        <f>IF(ISBLANK(DADOS_AM!$BG$70),"",DADOS_AM!$BG$70)</f>
        <v/>
      </c>
      <c r="T70">
        <f>IF(ISBLANK(DADOS_AM!$BH$70),"",DADOS_AM!$BH$70)</f>
        <v/>
      </c>
      <c r="U70">
        <f>IF(ISBLANK(DADOS_AM!$BI$70),"",DADOS_AM!$BI$70)</f>
        <v/>
      </c>
      <c r="V70">
        <f>IF(ISBLANK(DADOS_AM!$BJ$70),"",DADOS_AM!$BJ$70)</f>
        <v/>
      </c>
      <c r="W70">
        <f>IF(ISBLANK(DADOS_AM!$BK$70),"",DADOS_AM!$BK$70)</f>
        <v/>
      </c>
      <c r="X70" t="inlineStr">
        <is>
          <t>Isca</t>
        </is>
      </c>
      <c r="Y70" t="n">
        <v>0</v>
      </c>
      <c r="AG70">
        <f>O70</f>
        <v/>
      </c>
      <c r="AH70">
        <f>P70</f>
        <v/>
      </c>
      <c r="AI70">
        <f>Q70</f>
        <v/>
      </c>
      <c r="AJ70">
        <f>T70</f>
        <v/>
      </c>
      <c r="AK70">
        <f>Y70</f>
        <v/>
      </c>
      <c r="AL70">
        <f>W70</f>
        <v/>
      </c>
      <c r="AN70">
        <f>IF(OR(P70="",P70='DADOS_INVOC'!$EL$2,P70='DADOS_INVOC'!$EM$2,P70='DADOS_INVOC'!$EN$2,P70='DADOS_INVOC'!$EO$2,P70='DADOS_INVOC'!$EP$2,P70='DADOS_INVOC'!$QV$2,P70='DADOS_INVOC'!$QW$2,P70='DADOS_INVOC'!$QX$2,P70='DADOS_INVOC'!$QY$2),O70,"")</f>
        <v/>
      </c>
      <c r="AO70">
        <f>IF(AND(Q70=1,OR(P70="",P70='DADOS_INVOC'!$EL$2,P70='DADOS_INVOC'!$EM$2,P70='DADOS_INVOC'!$EN$2,P70='DADOS_INVOC'!$EO$2,P70='DADOS_INVOC'!$EP$2,P70='DADOS_INVOC'!$QV$2,P70='DADOS_INVOC'!$QW$2,P70='DADOS_INVOC'!$QX$2,P70='DADOS_INVOC'!$QY$2)),O70,"")</f>
        <v/>
      </c>
      <c r="AP70">
        <f>IF(OR(P70="",P70='DADOS_INVOC'!$EL$3,P70='DADOS_INVOC'!$EM$3,P70='DADOS_INVOC'!$EN$3,P70='DADOS_INVOC'!$EO$3,P70='DADOS_INVOC'!$EP$3,P70='DADOS_INVOC'!$QV$3,P70='DADOS_INVOC'!$QW$3,P70='DADOS_INVOC'!$QX$3,P70='DADOS_INVOC'!$QY$3),O70,"")</f>
        <v/>
      </c>
      <c r="AQ70">
        <f>IF(AND(Q70=1,OR(P70="",P70='DADOS_INVOC'!$EL$3,P70='DADOS_INVOC'!$EM$3,P70='DADOS_INVOC'!$EN$3,P70='DADOS_INVOC'!$EO$3,P70='DADOS_INVOC'!$EP$3,P70='DADOS_INVOC'!$QV$3,P70='DADOS_INVOC'!$QW$3,P70='DADOS_INVOC'!$QX$3,P70='DADOS_INVOC'!$QY$3)),O70,"")</f>
        <v/>
      </c>
      <c r="AR70">
        <f>IF(OR(P70="",P70='DADOS_INVOC'!$EL$4,P70='DADOS_INVOC'!$EM$4,P70='DADOS_INVOC'!$EN$4,P70='DADOS_INVOC'!$EO$4,P70='DADOS_INVOC'!$EP$4,P70='DADOS_INVOC'!$QV$4,P70='DADOS_INVOC'!$QW$4,P70='DADOS_INVOC'!$QX$4,P70='DADOS_INVOC'!$QY$4),O70,"")</f>
        <v/>
      </c>
      <c r="AS70">
        <f>IF(AND(Q70=1,OR(P70="",P70='DADOS_INVOC'!$EL$4,P70='DADOS_INVOC'!$EM$4,P70='DADOS_INVOC'!$EN$4,P70='DADOS_INVOC'!$EO$4,P70='DADOS_INVOC'!$EP$4,P70='DADOS_INVOC'!$QV$4,P70='DADOS_INVOC'!$QW$4,P70='DADOS_INVOC'!$QX$4,P70='DADOS_INVOC'!$QY$4)),O70,"")</f>
        <v/>
      </c>
      <c r="AT70">
        <f>IF(OR(P70="",P70='DADOS_INVOC'!$EL$5,P70='DADOS_INVOC'!$EM$5,P70='DADOS_INVOC'!$EN$5,P70='DADOS_INVOC'!$EO$5,P70='DADOS_INVOC'!$EP$5,P70='DADOS_INVOC'!$QV$5,P70='DADOS_INVOC'!$QW$5,P70='DADOS_INVOC'!$QX$5,P70='DADOS_INVOC'!$QY$5),O70,"")</f>
        <v/>
      </c>
      <c r="AU70">
        <f>IF(AND(Q70=1,OR(P70="",P70='DADOS_INVOC'!$EL$5,P70='DADOS_INVOC'!$EM$5,P70='DADOS_INVOC'!$EN$5,P70='DADOS_INVOC'!$EO$5,P70='DADOS_INVOC'!$EP$5,P70='DADOS_INVOC'!$QV$5,P70='DADOS_INVOC'!$QW$5,P70='DADOS_INVOC'!$QX$5,P70='DADOS_INVOC'!$QY$5)),O70,"")</f>
        <v/>
      </c>
      <c r="AV70">
        <f>IF(OR(P70="",P70='DADOS_INVOC'!$EL$6,P70='DADOS_INVOC'!$EM$6,P70='DADOS_INVOC'!$EN$6,P70='DADOS_INVOC'!$EO$6,P70='DADOS_INVOC'!$EP$6,P70='DADOS_INVOC'!$QV$6,P70='DADOS_INVOC'!$QW$6,P70='DADOS_INVOC'!$QX$6,P70='DADOS_INVOC'!$QY$6),O70,"")</f>
        <v/>
      </c>
      <c r="AW70">
        <f>IF(AND(Q70=1,OR(P70="",P70='DADOS_INVOC'!$EL$6,P70='DADOS_INVOC'!$EM$6,P70='DADOS_INVOC'!$EN$6,P70='DADOS_INVOC'!$EO$6,P70='DADOS_INVOC'!$EP$6,P70='DADOS_INVOC'!$QV$6,P70='DADOS_INVOC'!$QW$6,P70='DADOS_INVOC'!$QX$6,P70='DADOS_INVOC'!$QY$6)),O70,"")</f>
        <v/>
      </c>
      <c r="AX70">
        <f>IF(OR(P70="",P70='DADOS_INVOC'!$EL$7,P70='DADOS_INVOC'!$EM$7,P70='DADOS_INVOC'!$EN$7,P70='DADOS_INVOC'!$EO$7,P70='DADOS_INVOC'!$EP$7,P70='DADOS_INVOC'!$QV$7,P70='DADOS_INVOC'!$QW$7,P70='DADOS_INVOC'!$QX$7,P70='DADOS_INVOC'!$QY$7),O70,"")</f>
        <v/>
      </c>
      <c r="AY70">
        <f>IF(AND(Q70=1,OR(P70="",P70='DADOS_INVOC'!$EL$7,P70='DADOS_INVOC'!$EM$7,P70='DADOS_INVOC'!$EN$7,P70='DADOS_INVOC'!$EO$7,P70='DADOS_INVOC'!$EP$7,P70='DADOS_INVOC'!$QV$7,P70='DADOS_INVOC'!$QW$7,P70='DADOS_INVOC'!$QX$7,P70='DADOS_INVOC'!$QY$7)),O70,"")</f>
        <v/>
      </c>
      <c r="AZ70">
        <f>IF(OR(P70="",P70='DADOS_INVOC'!$EL$8,P70='DADOS_INVOC'!$EM$8,P70='DADOS_INVOC'!$EN$8,P70='DADOS_INVOC'!$EO$8,P70='DADOS_INVOC'!$EP$8,P70='DADOS_INVOC'!$QV$8,P70='DADOS_INVOC'!$QW$8,P70='DADOS_INVOC'!$QX$8,P70='DADOS_INVOC'!$QY$8),O70,"")</f>
        <v/>
      </c>
      <c r="BA70">
        <f>IF(AND(Q70=1,OR(P70="",P70='DADOS_INVOC'!$EL$8,P70='DADOS_INVOC'!$EM$8,P70='DADOS_INVOC'!$EN$8,P70='DADOS_INVOC'!$EO$8,P70='DADOS_INVOC'!$EP$8,P70='DADOS_INVOC'!$QV$8,P70='DADOS_INVOC'!$QW$8,P70='DADOS_INVOC'!$QX$8,P70='DADOS_INVOC'!$QY$8)),O70,"")</f>
        <v/>
      </c>
      <c r="BB70">
        <f>IF(OR(P70="",P70='DADOS_INVOC'!$EL$9,P70='DADOS_INVOC'!$EM$9,P70='DADOS_INVOC'!$EN$9,P70='DADOS_INVOC'!$EO$9,P70='DADOS_INVOC'!$EP$9,P70='DADOS_INVOC'!$QV$9,P70='DADOS_INVOC'!$QW$9,P70='DADOS_INVOC'!$QX$9,P70='DADOS_INVOC'!$QY$9),O70,"")</f>
        <v/>
      </c>
      <c r="BC70">
        <f>IF(AND(Q70=1,OR(P70="",P70='DADOS_INVOC'!$EL$9,P70='DADOS_INVOC'!$EM$9,P70='DADOS_INVOC'!$EN$9,P70='DADOS_INVOC'!$EO$9,P70='DADOS_INVOC'!$EP$9,P70='DADOS_INVOC'!$QV$9,P70='DADOS_INVOC'!$QW$9,P70='DADOS_INVOC'!$QX$9,P70='DADOS_INVOC'!$QY$9)),O70,"")</f>
        <v/>
      </c>
      <c r="BD70">
        <f>IF(OR(P70="",P70='DADOS_INVOC'!$EL$10,P70='DADOS_INVOC'!$EM$10,P70='DADOS_INVOC'!$EN$10,P70='DADOS_INVOC'!$EO$10,P70='DADOS_INVOC'!$EP$10,P70='DADOS_INVOC'!$QV$10,P70='DADOS_INVOC'!$QW$10,P70='DADOS_INVOC'!$QX$10,P70='DADOS_INVOC'!$QY$10),O70,"")</f>
        <v/>
      </c>
      <c r="BE70">
        <f>IF(AND(Q70=1,OR(P70="",P70='DADOS_INVOC'!$EL$10,P70='DADOS_INVOC'!$EM$10,P70='DADOS_INVOC'!$EN$10,P70='DADOS_INVOC'!$EO$10,P70='DADOS_INVOC'!$EP$10,P70='DADOS_INVOC'!$QV$10,P70='DADOS_INVOC'!$QW$10,P70='DADOS_INVOC'!$QX$10,P70='DADOS_INVOC'!$QY$10)),O70,"")</f>
        <v/>
      </c>
      <c r="BF70">
        <f>IF(OR(P70="",P70='DADOS_INVOC'!$EL$11,P70='DADOS_INVOC'!$EM$11,P70='DADOS_INVOC'!$EN$11,P70='DADOS_INVOC'!$EO$11,P70='DADOS_INVOC'!$EP$11,P70='DADOS_INVOC'!$QV$11,P70='DADOS_INVOC'!$QW$11,P70='DADOS_INVOC'!$QX$11,P70='DADOS_INVOC'!$QY$11),O70,"")</f>
        <v/>
      </c>
      <c r="BG70">
        <f>IF(AND(Q70=1,OR(P70="",P70='DADOS_INVOC'!$EL$11,P70='DADOS_INVOC'!$EM$11,P70='DADOS_INVOC'!$EN$11,P70='DADOS_INVOC'!$EO$11,P70='DADOS_INVOC'!$EP$11,P70='DADOS_INVOC'!$QV$11,P70='DADOS_INVOC'!$QW$11,P70='DADOS_INVOC'!$QX$11,P70='DADOS_INVOC'!$QY$11)),O70,"")</f>
        <v/>
      </c>
      <c r="BH70">
        <f>IF(OR(P70="",P70='DADOS_INVOC'!$EL$12,P70='DADOS_INVOC'!$EM$12,P70='DADOS_INVOC'!$EN$12,P70='DADOS_INVOC'!$EO$12,P70='DADOS_INVOC'!$EP$12,P70='DADOS_INVOC'!$QV$12,P70='DADOS_INVOC'!$QW$12,P70='DADOS_INVOC'!$QX$12,P70='DADOS_INVOC'!$QY$12),O70,"")</f>
        <v/>
      </c>
      <c r="BI70">
        <f>IF(AND(Q70=1,OR(P70="",P70='DADOS_INVOC'!$EL$12,P70='DADOS_INVOC'!$EM$12,P70='DADOS_INVOC'!$EN$12,P70='DADOS_INVOC'!$EO$12,P70='DADOS_INVOC'!$EP$12,P70='DADOS_INVOC'!$QV$12,P70='DADOS_INVOC'!$QW$12,P70='DADOS_INVOC'!$QX$12,P70='DADOS_INVOC'!$QY$12)),O70,"")</f>
        <v/>
      </c>
      <c r="BJ70">
        <f>IF(OR(P70="",P70='DADOS_INVOC'!$EL$13,P70='DADOS_INVOC'!$EM$13,P70='DADOS_INVOC'!$EN$13,P70='DADOS_INVOC'!$EO$13,P70='DADOS_INVOC'!$EP$13,P70='DADOS_INVOC'!$QV$13,P70='DADOS_INVOC'!$QW$13,P70='DADOS_INVOC'!$QX$13,P70='DADOS_INVOC'!$QY$13),O70,"")</f>
        <v/>
      </c>
      <c r="BK70">
        <f>IF(AND(Q70=1,OR(P70="",P70='DADOS_INVOC'!$EL$13,P70='DADOS_INVOC'!$EM$13,P70='DADOS_INVOC'!$EN$13,P70='DADOS_INVOC'!$EO$13,P70='DADOS_INVOC'!$EP$13,P70='DADOS_INVOC'!$QV$13,P70='DADOS_INVOC'!$QW$13,P70='DADOS_INVOC'!$QX$13,P70='DADOS_INVOC'!$QY$13)),O70,"")</f>
        <v/>
      </c>
      <c r="BP70" t="inlineStr">
        <is>
          <t>Rastro</t>
        </is>
      </c>
    </row>
    <row r="71">
      <c r="O71">
        <f>IF(ISBLANK(DADOS_AM!$BC$71),"",DADOS_AM!$BC$71)</f>
        <v/>
      </c>
      <c r="P71">
        <f>IF(ISBLANK(DADOS_AM!$BD$71),"",DADOS_AM!$BD$71)</f>
        <v/>
      </c>
      <c r="Q71">
        <f>IF(ISBLANK(DADOS_AM!$BE$71),"",DADOS_AM!$BE$71)</f>
        <v/>
      </c>
      <c r="R71">
        <f>IF(ISBLANK(DADOS_AM!$BF$71),"",DADOS_AM!$BF$71)</f>
        <v/>
      </c>
      <c r="S71">
        <f>IF(ISBLANK(DADOS_AM!$BG$71),"",DADOS_AM!$BG$71)</f>
        <v/>
      </c>
      <c r="T71">
        <f>IF(ISBLANK(DADOS_AM!$BH$71),"",DADOS_AM!$BH$71)</f>
        <v/>
      </c>
      <c r="U71">
        <f>IF(ISBLANK(DADOS_AM!$BI$71),"",DADOS_AM!$BI$71)</f>
        <v/>
      </c>
      <c r="V71">
        <f>IF(ISBLANK(DADOS_AM!$BJ$71),"",DADOS_AM!$BJ$71)</f>
        <v/>
      </c>
      <c r="W71">
        <f>IF(ISBLANK(DADOS_AM!$BK$71),"",DADOS_AM!$BK$71)</f>
        <v/>
      </c>
      <c r="X71" t="inlineStr">
        <is>
          <t>Sugar</t>
        </is>
      </c>
      <c r="Y71" t="n">
        <v>1</v>
      </c>
      <c r="AG71">
        <f>O71</f>
        <v/>
      </c>
      <c r="AH71">
        <f>P71</f>
        <v/>
      </c>
      <c r="AI71">
        <f>Q71</f>
        <v/>
      </c>
      <c r="AJ71">
        <f>T71</f>
        <v/>
      </c>
      <c r="AK71">
        <f>Y71</f>
        <v/>
      </c>
      <c r="AL71">
        <f>W71</f>
        <v/>
      </c>
      <c r="AN71">
        <f>IF(OR(P71="",P71='DADOS_INVOC'!$EL$2,P71='DADOS_INVOC'!$EM$2,P71='DADOS_INVOC'!$EN$2,P71='DADOS_INVOC'!$EO$2,P71='DADOS_INVOC'!$EP$2,P71='DADOS_INVOC'!$QV$2,P71='DADOS_INVOC'!$QW$2,P71='DADOS_INVOC'!$QX$2,P71='DADOS_INVOC'!$QY$2),O71,"")</f>
        <v/>
      </c>
      <c r="AO71">
        <f>IF(AND(Q71=1,OR(P71="",P71='DADOS_INVOC'!$EL$2,P71='DADOS_INVOC'!$EM$2,P71='DADOS_INVOC'!$EN$2,P71='DADOS_INVOC'!$EO$2,P71='DADOS_INVOC'!$EP$2,P71='DADOS_INVOC'!$QV$2,P71='DADOS_INVOC'!$QW$2,P71='DADOS_INVOC'!$QX$2,P71='DADOS_INVOC'!$QY$2)),O71,"")</f>
        <v/>
      </c>
      <c r="AP71">
        <f>IF(OR(P71="",P71='DADOS_INVOC'!$EL$3,P71='DADOS_INVOC'!$EM$3,P71='DADOS_INVOC'!$EN$3,P71='DADOS_INVOC'!$EO$3,P71='DADOS_INVOC'!$EP$3,P71='DADOS_INVOC'!$QV$3,P71='DADOS_INVOC'!$QW$3,P71='DADOS_INVOC'!$QX$3,P71='DADOS_INVOC'!$QY$3),O71,"")</f>
        <v/>
      </c>
      <c r="AQ71">
        <f>IF(AND(Q71=1,OR(P71="",P71='DADOS_INVOC'!$EL$3,P71='DADOS_INVOC'!$EM$3,P71='DADOS_INVOC'!$EN$3,P71='DADOS_INVOC'!$EO$3,P71='DADOS_INVOC'!$EP$3,P71='DADOS_INVOC'!$QV$3,P71='DADOS_INVOC'!$QW$3,P71='DADOS_INVOC'!$QX$3,P71='DADOS_INVOC'!$QY$3)),O71,"")</f>
        <v/>
      </c>
      <c r="AR71">
        <f>IF(OR(P71="",P71='DADOS_INVOC'!$EL$4,P71='DADOS_INVOC'!$EM$4,P71='DADOS_INVOC'!$EN$4,P71='DADOS_INVOC'!$EO$4,P71='DADOS_INVOC'!$EP$4,P71='DADOS_INVOC'!$QV$4,P71='DADOS_INVOC'!$QW$4,P71='DADOS_INVOC'!$QX$4,P71='DADOS_INVOC'!$QY$4),O71,"")</f>
        <v/>
      </c>
      <c r="AS71">
        <f>IF(AND(Q71=1,OR(P71="",P71='DADOS_INVOC'!$EL$4,P71='DADOS_INVOC'!$EM$4,P71='DADOS_INVOC'!$EN$4,P71='DADOS_INVOC'!$EO$4,P71='DADOS_INVOC'!$EP$4,P71='DADOS_INVOC'!$QV$4,P71='DADOS_INVOC'!$QW$4,P71='DADOS_INVOC'!$QX$4,P71='DADOS_INVOC'!$QY$4)),O71,"")</f>
        <v/>
      </c>
      <c r="AT71">
        <f>IF(OR(P71="",P71='DADOS_INVOC'!$EL$5,P71='DADOS_INVOC'!$EM$5,P71='DADOS_INVOC'!$EN$5,P71='DADOS_INVOC'!$EO$5,P71='DADOS_INVOC'!$EP$5,P71='DADOS_INVOC'!$QV$5,P71='DADOS_INVOC'!$QW$5,P71='DADOS_INVOC'!$QX$5,P71='DADOS_INVOC'!$QY$5),O71,"")</f>
        <v/>
      </c>
      <c r="AU71">
        <f>IF(AND(Q71=1,OR(P71="",P71='DADOS_INVOC'!$EL$5,P71='DADOS_INVOC'!$EM$5,P71='DADOS_INVOC'!$EN$5,P71='DADOS_INVOC'!$EO$5,P71='DADOS_INVOC'!$EP$5,P71='DADOS_INVOC'!$QV$5,P71='DADOS_INVOC'!$QW$5,P71='DADOS_INVOC'!$QX$5,P71='DADOS_INVOC'!$QY$5)),O71,"")</f>
        <v/>
      </c>
      <c r="AV71">
        <f>IF(OR(P71="",P71='DADOS_INVOC'!$EL$6,P71='DADOS_INVOC'!$EM$6,P71='DADOS_INVOC'!$EN$6,P71='DADOS_INVOC'!$EO$6,P71='DADOS_INVOC'!$EP$6,P71='DADOS_INVOC'!$QV$6,P71='DADOS_INVOC'!$QW$6,P71='DADOS_INVOC'!$QX$6,P71='DADOS_INVOC'!$QY$6),O71,"")</f>
        <v/>
      </c>
      <c r="AW71">
        <f>IF(AND(Q71=1,OR(P71="",P71='DADOS_INVOC'!$EL$6,P71='DADOS_INVOC'!$EM$6,P71='DADOS_INVOC'!$EN$6,P71='DADOS_INVOC'!$EO$6,P71='DADOS_INVOC'!$EP$6,P71='DADOS_INVOC'!$QV$6,P71='DADOS_INVOC'!$QW$6,P71='DADOS_INVOC'!$QX$6,P71='DADOS_INVOC'!$QY$6)),O71,"")</f>
        <v/>
      </c>
      <c r="AX71">
        <f>IF(OR(P71="",P71='DADOS_INVOC'!$EL$7,P71='DADOS_INVOC'!$EM$7,P71='DADOS_INVOC'!$EN$7,P71='DADOS_INVOC'!$EO$7,P71='DADOS_INVOC'!$EP$7,P71='DADOS_INVOC'!$QV$7,P71='DADOS_INVOC'!$QW$7,P71='DADOS_INVOC'!$QX$7,P71='DADOS_INVOC'!$QY$7),O71,"")</f>
        <v/>
      </c>
      <c r="AY71">
        <f>IF(AND(Q71=1,OR(P71="",P71='DADOS_INVOC'!$EL$7,P71='DADOS_INVOC'!$EM$7,P71='DADOS_INVOC'!$EN$7,P71='DADOS_INVOC'!$EO$7,P71='DADOS_INVOC'!$EP$7,P71='DADOS_INVOC'!$QV$7,P71='DADOS_INVOC'!$QW$7,P71='DADOS_INVOC'!$QX$7,P71='DADOS_INVOC'!$QY$7)),O71,"")</f>
        <v/>
      </c>
      <c r="AZ71">
        <f>IF(OR(P71="",P71='DADOS_INVOC'!$EL$8,P71='DADOS_INVOC'!$EM$8,P71='DADOS_INVOC'!$EN$8,P71='DADOS_INVOC'!$EO$8,P71='DADOS_INVOC'!$EP$8,P71='DADOS_INVOC'!$QV$8,P71='DADOS_INVOC'!$QW$8,P71='DADOS_INVOC'!$QX$8,P71='DADOS_INVOC'!$QY$8),O71,"")</f>
        <v/>
      </c>
      <c r="BA71">
        <f>IF(AND(Q71=1,OR(P71="",P71='DADOS_INVOC'!$EL$8,P71='DADOS_INVOC'!$EM$8,P71='DADOS_INVOC'!$EN$8,P71='DADOS_INVOC'!$EO$8,P71='DADOS_INVOC'!$EP$8,P71='DADOS_INVOC'!$QV$8,P71='DADOS_INVOC'!$QW$8,P71='DADOS_INVOC'!$QX$8,P71='DADOS_INVOC'!$QY$8)),O71,"")</f>
        <v/>
      </c>
      <c r="BB71">
        <f>IF(OR(P71="",P71='DADOS_INVOC'!$EL$9,P71='DADOS_INVOC'!$EM$9,P71='DADOS_INVOC'!$EN$9,P71='DADOS_INVOC'!$EO$9,P71='DADOS_INVOC'!$EP$9,P71='DADOS_INVOC'!$QV$9,P71='DADOS_INVOC'!$QW$9,P71='DADOS_INVOC'!$QX$9,P71='DADOS_INVOC'!$QY$9),O71,"")</f>
        <v/>
      </c>
      <c r="BC71">
        <f>IF(AND(Q71=1,OR(P71="",P71='DADOS_INVOC'!$EL$9,P71='DADOS_INVOC'!$EM$9,P71='DADOS_INVOC'!$EN$9,P71='DADOS_INVOC'!$EO$9,P71='DADOS_INVOC'!$EP$9,P71='DADOS_INVOC'!$QV$9,P71='DADOS_INVOC'!$QW$9,P71='DADOS_INVOC'!$QX$9,P71='DADOS_INVOC'!$QY$9)),O71,"")</f>
        <v/>
      </c>
      <c r="BD71">
        <f>IF(OR(P71="",P71='DADOS_INVOC'!$EL$10,P71='DADOS_INVOC'!$EM$10,P71='DADOS_INVOC'!$EN$10,P71='DADOS_INVOC'!$EO$10,P71='DADOS_INVOC'!$EP$10,P71='DADOS_INVOC'!$QV$10,P71='DADOS_INVOC'!$QW$10,P71='DADOS_INVOC'!$QX$10,P71='DADOS_INVOC'!$QY$10),O71,"")</f>
        <v/>
      </c>
      <c r="BE71">
        <f>IF(AND(Q71=1,OR(P71="",P71='DADOS_INVOC'!$EL$10,P71='DADOS_INVOC'!$EM$10,P71='DADOS_INVOC'!$EN$10,P71='DADOS_INVOC'!$EO$10,P71='DADOS_INVOC'!$EP$10,P71='DADOS_INVOC'!$QV$10,P71='DADOS_INVOC'!$QW$10,P71='DADOS_INVOC'!$QX$10,P71='DADOS_INVOC'!$QY$10)),O71,"")</f>
        <v/>
      </c>
      <c r="BF71">
        <f>IF(OR(P71="",P71='DADOS_INVOC'!$EL$11,P71='DADOS_INVOC'!$EM$11,P71='DADOS_INVOC'!$EN$11,P71='DADOS_INVOC'!$EO$11,P71='DADOS_INVOC'!$EP$11,P71='DADOS_INVOC'!$QV$11,P71='DADOS_INVOC'!$QW$11,P71='DADOS_INVOC'!$QX$11,P71='DADOS_INVOC'!$QY$11),O71,"")</f>
        <v/>
      </c>
      <c r="BG71">
        <f>IF(AND(Q71=1,OR(P71="",P71='DADOS_INVOC'!$EL$11,P71='DADOS_INVOC'!$EM$11,P71='DADOS_INVOC'!$EN$11,P71='DADOS_INVOC'!$EO$11,P71='DADOS_INVOC'!$EP$11,P71='DADOS_INVOC'!$QV$11,P71='DADOS_INVOC'!$QW$11,P71='DADOS_INVOC'!$QX$11,P71='DADOS_INVOC'!$QY$11)),O71,"")</f>
        <v/>
      </c>
      <c r="BH71">
        <f>IF(OR(P71="",P71='DADOS_INVOC'!$EL$12,P71='DADOS_INVOC'!$EM$12,P71='DADOS_INVOC'!$EN$12,P71='DADOS_INVOC'!$EO$12,P71='DADOS_INVOC'!$EP$12,P71='DADOS_INVOC'!$QV$12,P71='DADOS_INVOC'!$QW$12,P71='DADOS_INVOC'!$QX$12,P71='DADOS_INVOC'!$QY$12),O71,"")</f>
        <v/>
      </c>
      <c r="BI71">
        <f>IF(AND(Q71=1,OR(P71="",P71='DADOS_INVOC'!$EL$12,P71='DADOS_INVOC'!$EM$12,P71='DADOS_INVOC'!$EN$12,P71='DADOS_INVOC'!$EO$12,P71='DADOS_INVOC'!$EP$12,P71='DADOS_INVOC'!$QV$12,P71='DADOS_INVOC'!$QW$12,P71='DADOS_INVOC'!$QX$12,P71='DADOS_INVOC'!$QY$12)),O71,"")</f>
        <v/>
      </c>
      <c r="BJ71">
        <f>IF(OR(P71="",P71='DADOS_INVOC'!$EL$13,P71='DADOS_INVOC'!$EM$13,P71='DADOS_INVOC'!$EN$13,P71='DADOS_INVOC'!$EO$13,P71='DADOS_INVOC'!$EP$13,P71='DADOS_INVOC'!$QV$13,P71='DADOS_INVOC'!$QW$13,P71='DADOS_INVOC'!$QX$13,P71='DADOS_INVOC'!$QY$13),O71,"")</f>
        <v/>
      </c>
      <c r="BK71">
        <f>IF(AND(Q71=1,OR(P71="",P71='DADOS_INVOC'!$EL$13,P71='DADOS_INVOC'!$EM$13,P71='DADOS_INVOC'!$EN$13,P71='DADOS_INVOC'!$EO$13,P71='DADOS_INVOC'!$EP$13,P71='DADOS_INVOC'!$QV$13,P71='DADOS_INVOC'!$QW$13,P71='DADOS_INVOC'!$QX$13,P71='DADOS_INVOC'!$QY$13)),O71,"")</f>
        <v/>
      </c>
      <c r="BP71" t="inlineStr">
        <is>
          <t>Isca</t>
        </is>
      </c>
    </row>
    <row r="72">
      <c r="O72">
        <f>IF(ISBLANK(DADOS_AM!$BC$72),"",DADOS_AM!$BC$72)</f>
        <v/>
      </c>
      <c r="P72">
        <f>IF(ISBLANK(DADOS_AM!$BD$72),"",DADOS_AM!$BD$72)</f>
        <v/>
      </c>
      <c r="Q72">
        <f>IF(ISBLANK(DADOS_AM!$BE$72),"",DADOS_AM!$BE$72)</f>
        <v/>
      </c>
      <c r="R72">
        <f>IF(ISBLANK(DADOS_AM!$BF$72),"",DADOS_AM!$BF$72)</f>
        <v/>
      </c>
      <c r="S72">
        <f>IF(ISBLANK(DADOS_AM!$BG$72),"",DADOS_AM!$BG$72)</f>
        <v/>
      </c>
      <c r="T72">
        <f>IF(ISBLANK(DADOS_AM!$BH$72),"",DADOS_AM!$BH$72)</f>
        <v/>
      </c>
      <c r="U72">
        <f>IF(ISBLANK(DADOS_AM!$BI$72),"",DADOS_AM!$BI$72)</f>
        <v/>
      </c>
      <c r="V72">
        <f>IF(ISBLANK(DADOS_AM!$BJ$72),"",DADOS_AM!$BJ$72)</f>
        <v/>
      </c>
      <c r="W72">
        <f>IF(ISBLANK(DADOS_AM!$BK$72),"",DADOS_AM!$BK$72)</f>
        <v/>
      </c>
      <c r="X72" t="inlineStr">
        <is>
          <t>Cobrança</t>
        </is>
      </c>
      <c r="Y72" t="n">
        <v>0</v>
      </c>
      <c r="AG72">
        <f>O72</f>
        <v/>
      </c>
      <c r="AH72">
        <f>P72</f>
        <v/>
      </c>
      <c r="AI72">
        <f>Q72</f>
        <v/>
      </c>
      <c r="AJ72">
        <f>T72</f>
        <v/>
      </c>
      <c r="AK72">
        <f>Y72</f>
        <v/>
      </c>
      <c r="AL72">
        <f>W72</f>
        <v/>
      </c>
      <c r="AN72">
        <f>IF(OR(P72="",P72='DADOS_INVOC'!$EL$2,P72='DADOS_INVOC'!$EM$2,P72='DADOS_INVOC'!$EN$2,P72='DADOS_INVOC'!$EO$2,P72='DADOS_INVOC'!$EP$2,P72='DADOS_INVOC'!$QV$2,P72='DADOS_INVOC'!$QW$2,P72='DADOS_INVOC'!$QX$2,P72='DADOS_INVOC'!$QY$2),O72,"")</f>
        <v/>
      </c>
      <c r="AO72">
        <f>IF(AND(Q72=1,OR(P72="",P72='DADOS_INVOC'!$EL$2,P72='DADOS_INVOC'!$EM$2,P72='DADOS_INVOC'!$EN$2,P72='DADOS_INVOC'!$EO$2,P72='DADOS_INVOC'!$EP$2,P72='DADOS_INVOC'!$QV$2,P72='DADOS_INVOC'!$QW$2,P72='DADOS_INVOC'!$QX$2,P72='DADOS_INVOC'!$QY$2)),O72,"")</f>
        <v/>
      </c>
      <c r="AP72">
        <f>IF(OR(P72="",P72='DADOS_INVOC'!$EL$3,P72='DADOS_INVOC'!$EM$3,P72='DADOS_INVOC'!$EN$3,P72='DADOS_INVOC'!$EO$3,P72='DADOS_INVOC'!$EP$3,P72='DADOS_INVOC'!$QV$3,P72='DADOS_INVOC'!$QW$3,P72='DADOS_INVOC'!$QX$3,P72='DADOS_INVOC'!$QY$3),O72,"")</f>
        <v/>
      </c>
      <c r="AQ72">
        <f>IF(AND(Q72=1,OR(P72="",P72='DADOS_INVOC'!$EL$3,P72='DADOS_INVOC'!$EM$3,P72='DADOS_INVOC'!$EN$3,P72='DADOS_INVOC'!$EO$3,P72='DADOS_INVOC'!$EP$3,P72='DADOS_INVOC'!$QV$3,P72='DADOS_INVOC'!$QW$3,P72='DADOS_INVOC'!$QX$3,P72='DADOS_INVOC'!$QY$3)),O72,"")</f>
        <v/>
      </c>
      <c r="AR72">
        <f>IF(OR(P72="",P72='DADOS_INVOC'!$EL$4,P72='DADOS_INVOC'!$EM$4,P72='DADOS_INVOC'!$EN$4,P72='DADOS_INVOC'!$EO$4,P72='DADOS_INVOC'!$EP$4,P72='DADOS_INVOC'!$QV$4,P72='DADOS_INVOC'!$QW$4,P72='DADOS_INVOC'!$QX$4,P72='DADOS_INVOC'!$QY$4),O72,"")</f>
        <v/>
      </c>
      <c r="AS72">
        <f>IF(AND(Q72=1,OR(P72="",P72='DADOS_INVOC'!$EL$4,P72='DADOS_INVOC'!$EM$4,P72='DADOS_INVOC'!$EN$4,P72='DADOS_INVOC'!$EO$4,P72='DADOS_INVOC'!$EP$4,P72='DADOS_INVOC'!$QV$4,P72='DADOS_INVOC'!$QW$4,P72='DADOS_INVOC'!$QX$4,P72='DADOS_INVOC'!$QY$4)),O72,"")</f>
        <v/>
      </c>
      <c r="AT72">
        <f>IF(OR(P72="",P72='DADOS_INVOC'!$EL$5,P72='DADOS_INVOC'!$EM$5,P72='DADOS_INVOC'!$EN$5,P72='DADOS_INVOC'!$EO$5,P72='DADOS_INVOC'!$EP$5,P72='DADOS_INVOC'!$QV$5,P72='DADOS_INVOC'!$QW$5,P72='DADOS_INVOC'!$QX$5,P72='DADOS_INVOC'!$QY$5),O72,"")</f>
        <v/>
      </c>
      <c r="AU72">
        <f>IF(AND(Q72=1,OR(P72="",P72='DADOS_INVOC'!$EL$5,P72='DADOS_INVOC'!$EM$5,P72='DADOS_INVOC'!$EN$5,P72='DADOS_INVOC'!$EO$5,P72='DADOS_INVOC'!$EP$5,P72='DADOS_INVOC'!$QV$5,P72='DADOS_INVOC'!$QW$5,P72='DADOS_INVOC'!$QX$5,P72='DADOS_INVOC'!$QY$5)),O72,"")</f>
        <v/>
      </c>
      <c r="AV72">
        <f>IF(OR(P72="",P72='DADOS_INVOC'!$EL$6,P72='DADOS_INVOC'!$EM$6,P72='DADOS_INVOC'!$EN$6,P72='DADOS_INVOC'!$EO$6,P72='DADOS_INVOC'!$EP$6,P72='DADOS_INVOC'!$QV$6,P72='DADOS_INVOC'!$QW$6,P72='DADOS_INVOC'!$QX$6,P72='DADOS_INVOC'!$QY$6),O72,"")</f>
        <v/>
      </c>
      <c r="AW72">
        <f>IF(AND(Q72=1,OR(P72="",P72='DADOS_INVOC'!$EL$6,P72='DADOS_INVOC'!$EM$6,P72='DADOS_INVOC'!$EN$6,P72='DADOS_INVOC'!$EO$6,P72='DADOS_INVOC'!$EP$6,P72='DADOS_INVOC'!$QV$6,P72='DADOS_INVOC'!$QW$6,P72='DADOS_INVOC'!$QX$6,P72='DADOS_INVOC'!$QY$6)),O72,"")</f>
        <v/>
      </c>
      <c r="AX72">
        <f>IF(OR(P72="",P72='DADOS_INVOC'!$EL$7,P72='DADOS_INVOC'!$EM$7,P72='DADOS_INVOC'!$EN$7,P72='DADOS_INVOC'!$EO$7,P72='DADOS_INVOC'!$EP$7,P72='DADOS_INVOC'!$QV$7,P72='DADOS_INVOC'!$QW$7,P72='DADOS_INVOC'!$QX$7,P72='DADOS_INVOC'!$QY$7),O72,"")</f>
        <v/>
      </c>
      <c r="AY72">
        <f>IF(AND(Q72=1,OR(P72="",P72='DADOS_INVOC'!$EL$7,P72='DADOS_INVOC'!$EM$7,P72='DADOS_INVOC'!$EN$7,P72='DADOS_INVOC'!$EO$7,P72='DADOS_INVOC'!$EP$7,P72='DADOS_INVOC'!$QV$7,P72='DADOS_INVOC'!$QW$7,P72='DADOS_INVOC'!$QX$7,P72='DADOS_INVOC'!$QY$7)),O72,"")</f>
        <v/>
      </c>
      <c r="AZ72">
        <f>IF(OR(P72="",P72='DADOS_INVOC'!$EL$8,P72='DADOS_INVOC'!$EM$8,P72='DADOS_INVOC'!$EN$8,P72='DADOS_INVOC'!$EO$8,P72='DADOS_INVOC'!$EP$8,P72='DADOS_INVOC'!$QV$8,P72='DADOS_INVOC'!$QW$8,P72='DADOS_INVOC'!$QX$8,P72='DADOS_INVOC'!$QY$8),O72,"")</f>
        <v/>
      </c>
      <c r="BA72">
        <f>IF(AND(Q72=1,OR(P72="",P72='DADOS_INVOC'!$EL$8,P72='DADOS_INVOC'!$EM$8,P72='DADOS_INVOC'!$EN$8,P72='DADOS_INVOC'!$EO$8,P72='DADOS_INVOC'!$EP$8,P72='DADOS_INVOC'!$QV$8,P72='DADOS_INVOC'!$QW$8,P72='DADOS_INVOC'!$QX$8,P72='DADOS_INVOC'!$QY$8)),O72,"")</f>
        <v/>
      </c>
      <c r="BB72">
        <f>IF(OR(P72="",P72='DADOS_INVOC'!$EL$9,P72='DADOS_INVOC'!$EM$9,P72='DADOS_INVOC'!$EN$9,P72='DADOS_INVOC'!$EO$9,P72='DADOS_INVOC'!$EP$9,P72='DADOS_INVOC'!$QV$9,P72='DADOS_INVOC'!$QW$9,P72='DADOS_INVOC'!$QX$9,P72='DADOS_INVOC'!$QY$9),O72,"")</f>
        <v/>
      </c>
      <c r="BC72">
        <f>IF(AND(Q72=1,OR(P72="",P72='DADOS_INVOC'!$EL$9,P72='DADOS_INVOC'!$EM$9,P72='DADOS_INVOC'!$EN$9,P72='DADOS_INVOC'!$EO$9,P72='DADOS_INVOC'!$EP$9,P72='DADOS_INVOC'!$QV$9,P72='DADOS_INVOC'!$QW$9,P72='DADOS_INVOC'!$QX$9,P72='DADOS_INVOC'!$QY$9)),O72,"")</f>
        <v/>
      </c>
      <c r="BD72">
        <f>IF(OR(P72="",P72='DADOS_INVOC'!$EL$10,P72='DADOS_INVOC'!$EM$10,P72='DADOS_INVOC'!$EN$10,P72='DADOS_INVOC'!$EO$10,P72='DADOS_INVOC'!$EP$10,P72='DADOS_INVOC'!$QV$10,P72='DADOS_INVOC'!$QW$10,P72='DADOS_INVOC'!$QX$10,P72='DADOS_INVOC'!$QY$10),O72,"")</f>
        <v/>
      </c>
      <c r="BE72">
        <f>IF(AND(Q72=1,OR(P72="",P72='DADOS_INVOC'!$EL$10,P72='DADOS_INVOC'!$EM$10,P72='DADOS_INVOC'!$EN$10,P72='DADOS_INVOC'!$EO$10,P72='DADOS_INVOC'!$EP$10,P72='DADOS_INVOC'!$QV$10,P72='DADOS_INVOC'!$QW$10,P72='DADOS_INVOC'!$QX$10,P72='DADOS_INVOC'!$QY$10)),O72,"")</f>
        <v/>
      </c>
      <c r="BF72">
        <f>IF(OR(P72="",P72='DADOS_INVOC'!$EL$11,P72='DADOS_INVOC'!$EM$11,P72='DADOS_INVOC'!$EN$11,P72='DADOS_INVOC'!$EO$11,P72='DADOS_INVOC'!$EP$11,P72='DADOS_INVOC'!$QV$11,P72='DADOS_INVOC'!$QW$11,P72='DADOS_INVOC'!$QX$11,P72='DADOS_INVOC'!$QY$11),O72,"")</f>
        <v/>
      </c>
      <c r="BG72">
        <f>IF(AND(Q72=1,OR(P72="",P72='DADOS_INVOC'!$EL$11,P72='DADOS_INVOC'!$EM$11,P72='DADOS_INVOC'!$EN$11,P72='DADOS_INVOC'!$EO$11,P72='DADOS_INVOC'!$EP$11,P72='DADOS_INVOC'!$QV$11,P72='DADOS_INVOC'!$QW$11,P72='DADOS_INVOC'!$QX$11,P72='DADOS_INVOC'!$QY$11)),O72,"")</f>
        <v/>
      </c>
      <c r="BH72">
        <f>IF(OR(P72="",P72='DADOS_INVOC'!$EL$12,P72='DADOS_INVOC'!$EM$12,P72='DADOS_INVOC'!$EN$12,P72='DADOS_INVOC'!$EO$12,P72='DADOS_INVOC'!$EP$12,P72='DADOS_INVOC'!$QV$12,P72='DADOS_INVOC'!$QW$12,P72='DADOS_INVOC'!$QX$12,P72='DADOS_INVOC'!$QY$12),O72,"")</f>
        <v/>
      </c>
      <c r="BI72">
        <f>IF(AND(Q72=1,OR(P72="",P72='DADOS_INVOC'!$EL$12,P72='DADOS_INVOC'!$EM$12,P72='DADOS_INVOC'!$EN$12,P72='DADOS_INVOC'!$EO$12,P72='DADOS_INVOC'!$EP$12,P72='DADOS_INVOC'!$QV$12,P72='DADOS_INVOC'!$QW$12,P72='DADOS_INVOC'!$QX$12,P72='DADOS_INVOC'!$QY$12)),O72,"")</f>
        <v/>
      </c>
      <c r="BJ72">
        <f>IF(OR(P72="",P72='DADOS_INVOC'!$EL$13,P72='DADOS_INVOC'!$EM$13,P72='DADOS_INVOC'!$EN$13,P72='DADOS_INVOC'!$EO$13,P72='DADOS_INVOC'!$EP$13,P72='DADOS_INVOC'!$QV$13,P72='DADOS_INVOC'!$QW$13,P72='DADOS_INVOC'!$QX$13,P72='DADOS_INVOC'!$QY$13),O72,"")</f>
        <v/>
      </c>
      <c r="BK72">
        <f>IF(AND(Q72=1,OR(P72="",P72='DADOS_INVOC'!$EL$13,P72='DADOS_INVOC'!$EM$13,P72='DADOS_INVOC'!$EN$13,P72='DADOS_INVOC'!$EO$13,P72='DADOS_INVOC'!$EP$13,P72='DADOS_INVOC'!$QV$13,P72='DADOS_INVOC'!$QW$13,P72='DADOS_INVOC'!$QX$13,P72='DADOS_INVOC'!$QY$13)),O72,"")</f>
        <v/>
      </c>
      <c r="BP72" t="inlineStr">
        <is>
          <t>Sugar</t>
        </is>
      </c>
    </row>
    <row r="73">
      <c r="O73">
        <f>IF(ISBLANK(DADOS_AM!$BC$73),"",DADOS_AM!$BC$73)</f>
        <v/>
      </c>
      <c r="P73">
        <f>IF(ISBLANK(DADOS_AM!$BD$73),"",DADOS_AM!$BD$73)</f>
        <v/>
      </c>
      <c r="Q73">
        <f>IF(ISBLANK(DADOS_AM!$BE$73),"",DADOS_AM!$BE$73)</f>
        <v/>
      </c>
      <c r="R73">
        <f>IF(ISBLANK(DADOS_AM!$BF$73),"",DADOS_AM!$BF$73)</f>
        <v/>
      </c>
      <c r="S73">
        <f>IF(ISBLANK(DADOS_AM!$BG$73),"",DADOS_AM!$BG$73)</f>
        <v/>
      </c>
      <c r="T73">
        <f>IF(ISBLANK(DADOS_AM!$BH$73),"",DADOS_AM!$BH$73)</f>
        <v/>
      </c>
      <c r="U73">
        <f>IF(ISBLANK(DADOS_AM!$BI$73),"",DADOS_AM!$BI$73)</f>
        <v/>
      </c>
      <c r="V73">
        <f>IF(ISBLANK(DADOS_AM!$BJ$73),"",DADOS_AM!$BJ$73)</f>
        <v/>
      </c>
      <c r="W73">
        <f>IF(ISBLANK(DADOS_AM!$BK$73),"",DADOS_AM!$BK$73)</f>
        <v/>
      </c>
      <c r="X73" t="inlineStr">
        <is>
          <t>Identificar Feitiço</t>
        </is>
      </c>
      <c r="Y73" t="n">
        <v>0</v>
      </c>
      <c r="AG73">
        <f>O73</f>
        <v/>
      </c>
      <c r="AH73">
        <f>P73</f>
        <v/>
      </c>
      <c r="AI73">
        <f>Q73</f>
        <v/>
      </c>
      <c r="AJ73">
        <f>T73</f>
        <v/>
      </c>
      <c r="AK73">
        <f>Y73</f>
        <v/>
      </c>
      <c r="AL73">
        <f>W73</f>
        <v/>
      </c>
      <c r="AN73">
        <f>IF(OR(P73="",P73='DADOS_INVOC'!$EL$2,P73='DADOS_INVOC'!$EM$2,P73='DADOS_INVOC'!$EN$2,P73='DADOS_INVOC'!$EO$2,P73='DADOS_INVOC'!$EP$2,P73='DADOS_INVOC'!$QV$2,P73='DADOS_INVOC'!$QW$2,P73='DADOS_INVOC'!$QX$2,P73='DADOS_INVOC'!$QY$2),O73,"")</f>
        <v/>
      </c>
      <c r="AO73">
        <f>IF(AND(Q73=1,OR(P73="",P73='DADOS_INVOC'!$EL$2,P73='DADOS_INVOC'!$EM$2,P73='DADOS_INVOC'!$EN$2,P73='DADOS_INVOC'!$EO$2,P73='DADOS_INVOC'!$EP$2,P73='DADOS_INVOC'!$QV$2,P73='DADOS_INVOC'!$QW$2,P73='DADOS_INVOC'!$QX$2,P73='DADOS_INVOC'!$QY$2)),O73,"")</f>
        <v/>
      </c>
      <c r="AP73">
        <f>IF(OR(P73="",P73='DADOS_INVOC'!$EL$3,P73='DADOS_INVOC'!$EM$3,P73='DADOS_INVOC'!$EN$3,P73='DADOS_INVOC'!$EO$3,P73='DADOS_INVOC'!$EP$3,P73='DADOS_INVOC'!$QV$3,P73='DADOS_INVOC'!$QW$3,P73='DADOS_INVOC'!$QX$3,P73='DADOS_INVOC'!$QY$3),O73,"")</f>
        <v/>
      </c>
      <c r="AQ73">
        <f>IF(AND(Q73=1,OR(P73="",P73='DADOS_INVOC'!$EL$3,P73='DADOS_INVOC'!$EM$3,P73='DADOS_INVOC'!$EN$3,P73='DADOS_INVOC'!$EO$3,P73='DADOS_INVOC'!$EP$3,P73='DADOS_INVOC'!$QV$3,P73='DADOS_INVOC'!$QW$3,P73='DADOS_INVOC'!$QX$3,P73='DADOS_INVOC'!$QY$3)),O73,"")</f>
        <v/>
      </c>
      <c r="AR73">
        <f>IF(OR(P73="",P73='DADOS_INVOC'!$EL$4,P73='DADOS_INVOC'!$EM$4,P73='DADOS_INVOC'!$EN$4,P73='DADOS_INVOC'!$EO$4,P73='DADOS_INVOC'!$EP$4,P73='DADOS_INVOC'!$QV$4,P73='DADOS_INVOC'!$QW$4,P73='DADOS_INVOC'!$QX$4,P73='DADOS_INVOC'!$QY$4),O73,"")</f>
        <v/>
      </c>
      <c r="AS73">
        <f>IF(AND(Q73=1,OR(P73="",P73='DADOS_INVOC'!$EL$4,P73='DADOS_INVOC'!$EM$4,P73='DADOS_INVOC'!$EN$4,P73='DADOS_INVOC'!$EO$4,P73='DADOS_INVOC'!$EP$4,P73='DADOS_INVOC'!$QV$4,P73='DADOS_INVOC'!$QW$4,P73='DADOS_INVOC'!$QX$4,P73='DADOS_INVOC'!$QY$4)),O73,"")</f>
        <v/>
      </c>
      <c r="AT73">
        <f>IF(OR(P73="",P73='DADOS_INVOC'!$EL$5,P73='DADOS_INVOC'!$EM$5,P73='DADOS_INVOC'!$EN$5,P73='DADOS_INVOC'!$EO$5,P73='DADOS_INVOC'!$EP$5,P73='DADOS_INVOC'!$QV$5,P73='DADOS_INVOC'!$QW$5,P73='DADOS_INVOC'!$QX$5,P73='DADOS_INVOC'!$QY$5),O73,"")</f>
        <v/>
      </c>
      <c r="AU73">
        <f>IF(AND(Q73=1,OR(P73="",P73='DADOS_INVOC'!$EL$5,P73='DADOS_INVOC'!$EM$5,P73='DADOS_INVOC'!$EN$5,P73='DADOS_INVOC'!$EO$5,P73='DADOS_INVOC'!$EP$5,P73='DADOS_INVOC'!$QV$5,P73='DADOS_INVOC'!$QW$5,P73='DADOS_INVOC'!$QX$5,P73='DADOS_INVOC'!$QY$5)),O73,"")</f>
        <v/>
      </c>
      <c r="AV73">
        <f>IF(OR(P73="",P73='DADOS_INVOC'!$EL$6,P73='DADOS_INVOC'!$EM$6,P73='DADOS_INVOC'!$EN$6,P73='DADOS_INVOC'!$EO$6,P73='DADOS_INVOC'!$EP$6,P73='DADOS_INVOC'!$QV$6,P73='DADOS_INVOC'!$QW$6,P73='DADOS_INVOC'!$QX$6,P73='DADOS_INVOC'!$QY$6),O73,"")</f>
        <v/>
      </c>
      <c r="AW73">
        <f>IF(AND(Q73=1,OR(P73="",P73='DADOS_INVOC'!$EL$6,P73='DADOS_INVOC'!$EM$6,P73='DADOS_INVOC'!$EN$6,P73='DADOS_INVOC'!$EO$6,P73='DADOS_INVOC'!$EP$6,P73='DADOS_INVOC'!$QV$6,P73='DADOS_INVOC'!$QW$6,P73='DADOS_INVOC'!$QX$6,P73='DADOS_INVOC'!$QY$6)),O73,"")</f>
        <v/>
      </c>
      <c r="AX73">
        <f>IF(OR(P73="",P73='DADOS_INVOC'!$EL$7,P73='DADOS_INVOC'!$EM$7,P73='DADOS_INVOC'!$EN$7,P73='DADOS_INVOC'!$EO$7,P73='DADOS_INVOC'!$EP$7,P73='DADOS_INVOC'!$QV$7,P73='DADOS_INVOC'!$QW$7,P73='DADOS_INVOC'!$QX$7,P73='DADOS_INVOC'!$QY$7),O73,"")</f>
        <v/>
      </c>
      <c r="AY73">
        <f>IF(AND(Q73=1,OR(P73="",P73='DADOS_INVOC'!$EL$7,P73='DADOS_INVOC'!$EM$7,P73='DADOS_INVOC'!$EN$7,P73='DADOS_INVOC'!$EO$7,P73='DADOS_INVOC'!$EP$7,P73='DADOS_INVOC'!$QV$7,P73='DADOS_INVOC'!$QW$7,P73='DADOS_INVOC'!$QX$7,P73='DADOS_INVOC'!$QY$7)),O73,"")</f>
        <v/>
      </c>
      <c r="AZ73">
        <f>IF(OR(P73="",P73='DADOS_INVOC'!$EL$8,P73='DADOS_INVOC'!$EM$8,P73='DADOS_INVOC'!$EN$8,P73='DADOS_INVOC'!$EO$8,P73='DADOS_INVOC'!$EP$8,P73='DADOS_INVOC'!$QV$8,P73='DADOS_INVOC'!$QW$8,P73='DADOS_INVOC'!$QX$8,P73='DADOS_INVOC'!$QY$8),O73,"")</f>
        <v/>
      </c>
      <c r="BA73">
        <f>IF(AND(Q73=1,OR(P73="",P73='DADOS_INVOC'!$EL$8,P73='DADOS_INVOC'!$EM$8,P73='DADOS_INVOC'!$EN$8,P73='DADOS_INVOC'!$EO$8,P73='DADOS_INVOC'!$EP$8,P73='DADOS_INVOC'!$QV$8,P73='DADOS_INVOC'!$QW$8,P73='DADOS_INVOC'!$QX$8,P73='DADOS_INVOC'!$QY$8)),O73,"")</f>
        <v/>
      </c>
      <c r="BB73">
        <f>IF(OR(P73="",P73='DADOS_INVOC'!$EL$9,P73='DADOS_INVOC'!$EM$9,P73='DADOS_INVOC'!$EN$9,P73='DADOS_INVOC'!$EO$9,P73='DADOS_INVOC'!$EP$9,P73='DADOS_INVOC'!$QV$9,P73='DADOS_INVOC'!$QW$9,P73='DADOS_INVOC'!$QX$9,P73='DADOS_INVOC'!$QY$9),O73,"")</f>
        <v/>
      </c>
      <c r="BC73">
        <f>IF(AND(Q73=1,OR(P73="",P73='DADOS_INVOC'!$EL$9,P73='DADOS_INVOC'!$EM$9,P73='DADOS_INVOC'!$EN$9,P73='DADOS_INVOC'!$EO$9,P73='DADOS_INVOC'!$EP$9,P73='DADOS_INVOC'!$QV$9,P73='DADOS_INVOC'!$QW$9,P73='DADOS_INVOC'!$QX$9,P73='DADOS_INVOC'!$QY$9)),O73,"")</f>
        <v/>
      </c>
      <c r="BD73">
        <f>IF(OR(P73="",P73='DADOS_INVOC'!$EL$10,P73='DADOS_INVOC'!$EM$10,P73='DADOS_INVOC'!$EN$10,P73='DADOS_INVOC'!$EO$10,P73='DADOS_INVOC'!$EP$10,P73='DADOS_INVOC'!$QV$10,P73='DADOS_INVOC'!$QW$10,P73='DADOS_INVOC'!$QX$10,P73='DADOS_INVOC'!$QY$10),O73,"")</f>
        <v/>
      </c>
      <c r="BE73">
        <f>IF(AND(Q73=1,OR(P73="",P73='DADOS_INVOC'!$EL$10,P73='DADOS_INVOC'!$EM$10,P73='DADOS_INVOC'!$EN$10,P73='DADOS_INVOC'!$EO$10,P73='DADOS_INVOC'!$EP$10,P73='DADOS_INVOC'!$QV$10,P73='DADOS_INVOC'!$QW$10,P73='DADOS_INVOC'!$QX$10,P73='DADOS_INVOC'!$QY$10)),O73,"")</f>
        <v/>
      </c>
      <c r="BF73">
        <f>IF(OR(P73="",P73='DADOS_INVOC'!$EL$11,P73='DADOS_INVOC'!$EM$11,P73='DADOS_INVOC'!$EN$11,P73='DADOS_INVOC'!$EO$11,P73='DADOS_INVOC'!$EP$11,P73='DADOS_INVOC'!$QV$11,P73='DADOS_INVOC'!$QW$11,P73='DADOS_INVOC'!$QX$11,P73='DADOS_INVOC'!$QY$11),O73,"")</f>
        <v/>
      </c>
      <c r="BG73">
        <f>IF(AND(Q73=1,OR(P73="",P73='DADOS_INVOC'!$EL$11,P73='DADOS_INVOC'!$EM$11,P73='DADOS_INVOC'!$EN$11,P73='DADOS_INVOC'!$EO$11,P73='DADOS_INVOC'!$EP$11,P73='DADOS_INVOC'!$QV$11,P73='DADOS_INVOC'!$QW$11,P73='DADOS_INVOC'!$QX$11,P73='DADOS_INVOC'!$QY$11)),O73,"")</f>
        <v/>
      </c>
      <c r="BH73">
        <f>IF(OR(P73="",P73='DADOS_INVOC'!$EL$12,P73='DADOS_INVOC'!$EM$12,P73='DADOS_INVOC'!$EN$12,P73='DADOS_INVOC'!$EO$12,P73='DADOS_INVOC'!$EP$12,P73='DADOS_INVOC'!$QV$12,P73='DADOS_INVOC'!$QW$12,P73='DADOS_INVOC'!$QX$12,P73='DADOS_INVOC'!$QY$12),O73,"")</f>
        <v/>
      </c>
      <c r="BI73">
        <f>IF(AND(Q73=1,OR(P73="",P73='DADOS_INVOC'!$EL$12,P73='DADOS_INVOC'!$EM$12,P73='DADOS_INVOC'!$EN$12,P73='DADOS_INVOC'!$EO$12,P73='DADOS_INVOC'!$EP$12,P73='DADOS_INVOC'!$QV$12,P73='DADOS_INVOC'!$QW$12,P73='DADOS_INVOC'!$QX$12,P73='DADOS_INVOC'!$QY$12)),O73,"")</f>
        <v/>
      </c>
      <c r="BJ73">
        <f>IF(OR(P73="",P73='DADOS_INVOC'!$EL$13,P73='DADOS_INVOC'!$EM$13,P73='DADOS_INVOC'!$EN$13,P73='DADOS_INVOC'!$EO$13,P73='DADOS_INVOC'!$EP$13,P73='DADOS_INVOC'!$QV$13,P73='DADOS_INVOC'!$QW$13,P73='DADOS_INVOC'!$QX$13,P73='DADOS_INVOC'!$QY$13),O73,"")</f>
        <v/>
      </c>
      <c r="BK73">
        <f>IF(AND(Q73=1,OR(P73="",P73='DADOS_INVOC'!$EL$13,P73='DADOS_INVOC'!$EM$13,P73='DADOS_INVOC'!$EN$13,P73='DADOS_INVOC'!$EO$13,P73='DADOS_INVOC'!$EP$13,P73='DADOS_INVOC'!$QV$13,P73='DADOS_INVOC'!$QW$13,P73='DADOS_INVOC'!$QX$13,P73='DADOS_INVOC'!$QY$13)),O73,"")</f>
        <v/>
      </c>
      <c r="BP73" t="inlineStr">
        <is>
          <t>Cobrança</t>
        </is>
      </c>
    </row>
    <row r="74">
      <c r="O74">
        <f>IF(ISBLANK(DADOS_AM!$BC$74),"",DADOS_AM!$BC$74)</f>
        <v/>
      </c>
      <c r="P74">
        <f>IF(ISBLANK(DADOS_AM!$BD$74),"",DADOS_AM!$BD$74)</f>
        <v/>
      </c>
      <c r="Q74">
        <f>IF(ISBLANK(DADOS_AM!$BE$74),"",DADOS_AM!$BE$74)</f>
        <v/>
      </c>
      <c r="R74">
        <f>IF(ISBLANK(DADOS_AM!$BF$74),"",DADOS_AM!$BF$74)</f>
        <v/>
      </c>
      <c r="S74">
        <f>IF(ISBLANK(DADOS_AM!$BG$74),"",DADOS_AM!$BG$74)</f>
        <v/>
      </c>
      <c r="T74">
        <f>IF(ISBLANK(DADOS_AM!$BH$74),"",DADOS_AM!$BH$74)</f>
        <v/>
      </c>
      <c r="U74">
        <f>IF(ISBLANK(DADOS_AM!$BI$74),"",DADOS_AM!$BI$74)</f>
        <v/>
      </c>
      <c r="V74">
        <f>IF(ISBLANK(DADOS_AM!$BJ$74),"",DADOS_AM!$BJ$74)</f>
        <v/>
      </c>
      <c r="W74">
        <f>IF(ISBLANK(DADOS_AM!$BK$74),"",DADOS_AM!$BK$74)</f>
        <v/>
      </c>
      <c r="X74" t="inlineStr">
        <is>
          <t>Limpa</t>
        </is>
      </c>
      <c r="Y74" t="n">
        <v>0</v>
      </c>
      <c r="AG74">
        <f>O74</f>
        <v/>
      </c>
      <c r="AH74">
        <f>P74</f>
        <v/>
      </c>
      <c r="AI74">
        <f>Q74</f>
        <v/>
      </c>
      <c r="AJ74">
        <f>T74</f>
        <v/>
      </c>
      <c r="AK74">
        <f>Y74</f>
        <v/>
      </c>
      <c r="AL74">
        <f>W74</f>
        <v/>
      </c>
      <c r="AN74">
        <f>IF(OR(P74="",P74='DADOS_INVOC'!$EL$2,P74='DADOS_INVOC'!$EM$2,P74='DADOS_INVOC'!$EN$2,P74='DADOS_INVOC'!$EO$2,P74='DADOS_INVOC'!$EP$2,P74='DADOS_INVOC'!$QV$2,P74='DADOS_INVOC'!$QW$2,P74='DADOS_INVOC'!$QX$2,P74='DADOS_INVOC'!$QY$2),O74,"")</f>
        <v/>
      </c>
      <c r="AO74">
        <f>IF(AND(Q74=1,OR(P74="",P74='DADOS_INVOC'!$EL$2,P74='DADOS_INVOC'!$EM$2,P74='DADOS_INVOC'!$EN$2,P74='DADOS_INVOC'!$EO$2,P74='DADOS_INVOC'!$EP$2,P74='DADOS_INVOC'!$QV$2,P74='DADOS_INVOC'!$QW$2,P74='DADOS_INVOC'!$QX$2,P74='DADOS_INVOC'!$QY$2)),O74,"")</f>
        <v/>
      </c>
      <c r="AP74">
        <f>IF(OR(P74="",P74='DADOS_INVOC'!$EL$3,P74='DADOS_INVOC'!$EM$3,P74='DADOS_INVOC'!$EN$3,P74='DADOS_INVOC'!$EO$3,P74='DADOS_INVOC'!$EP$3,P74='DADOS_INVOC'!$QV$3,P74='DADOS_INVOC'!$QW$3,P74='DADOS_INVOC'!$QX$3,P74='DADOS_INVOC'!$QY$3),O74,"")</f>
        <v/>
      </c>
      <c r="AQ74">
        <f>IF(AND(Q74=1,OR(P74="",P74='DADOS_INVOC'!$EL$3,P74='DADOS_INVOC'!$EM$3,P74='DADOS_INVOC'!$EN$3,P74='DADOS_INVOC'!$EO$3,P74='DADOS_INVOC'!$EP$3,P74='DADOS_INVOC'!$QV$3,P74='DADOS_INVOC'!$QW$3,P74='DADOS_INVOC'!$QX$3,P74='DADOS_INVOC'!$QY$3)),O74,"")</f>
        <v/>
      </c>
      <c r="AR74">
        <f>IF(OR(P74="",P74='DADOS_INVOC'!$EL$4,P74='DADOS_INVOC'!$EM$4,P74='DADOS_INVOC'!$EN$4,P74='DADOS_INVOC'!$EO$4,P74='DADOS_INVOC'!$EP$4,P74='DADOS_INVOC'!$QV$4,P74='DADOS_INVOC'!$QW$4,P74='DADOS_INVOC'!$QX$4,P74='DADOS_INVOC'!$QY$4),O74,"")</f>
        <v/>
      </c>
      <c r="AS74">
        <f>IF(AND(Q74=1,OR(P74="",P74='DADOS_INVOC'!$EL$4,P74='DADOS_INVOC'!$EM$4,P74='DADOS_INVOC'!$EN$4,P74='DADOS_INVOC'!$EO$4,P74='DADOS_INVOC'!$EP$4,P74='DADOS_INVOC'!$QV$4,P74='DADOS_INVOC'!$QW$4,P74='DADOS_INVOC'!$QX$4,P74='DADOS_INVOC'!$QY$4)),O74,"")</f>
        <v/>
      </c>
      <c r="AT74">
        <f>IF(OR(P74="",P74='DADOS_INVOC'!$EL$5,P74='DADOS_INVOC'!$EM$5,P74='DADOS_INVOC'!$EN$5,P74='DADOS_INVOC'!$EO$5,P74='DADOS_INVOC'!$EP$5,P74='DADOS_INVOC'!$QV$5,P74='DADOS_INVOC'!$QW$5,P74='DADOS_INVOC'!$QX$5,P74='DADOS_INVOC'!$QY$5),O74,"")</f>
        <v/>
      </c>
      <c r="AU74">
        <f>IF(AND(Q74=1,OR(P74="",P74='DADOS_INVOC'!$EL$5,P74='DADOS_INVOC'!$EM$5,P74='DADOS_INVOC'!$EN$5,P74='DADOS_INVOC'!$EO$5,P74='DADOS_INVOC'!$EP$5,P74='DADOS_INVOC'!$QV$5,P74='DADOS_INVOC'!$QW$5,P74='DADOS_INVOC'!$QX$5,P74='DADOS_INVOC'!$QY$5)),O74,"")</f>
        <v/>
      </c>
      <c r="AV74">
        <f>IF(OR(P74="",P74='DADOS_INVOC'!$EL$6,P74='DADOS_INVOC'!$EM$6,P74='DADOS_INVOC'!$EN$6,P74='DADOS_INVOC'!$EO$6,P74='DADOS_INVOC'!$EP$6,P74='DADOS_INVOC'!$QV$6,P74='DADOS_INVOC'!$QW$6,P74='DADOS_INVOC'!$QX$6,P74='DADOS_INVOC'!$QY$6),O74,"")</f>
        <v/>
      </c>
      <c r="AW74">
        <f>IF(AND(Q74=1,OR(P74="",P74='DADOS_INVOC'!$EL$6,P74='DADOS_INVOC'!$EM$6,P74='DADOS_INVOC'!$EN$6,P74='DADOS_INVOC'!$EO$6,P74='DADOS_INVOC'!$EP$6,P74='DADOS_INVOC'!$QV$6,P74='DADOS_INVOC'!$QW$6,P74='DADOS_INVOC'!$QX$6,P74='DADOS_INVOC'!$QY$6)),O74,"")</f>
        <v/>
      </c>
      <c r="AX74">
        <f>IF(OR(P74="",P74='DADOS_INVOC'!$EL$7,P74='DADOS_INVOC'!$EM$7,P74='DADOS_INVOC'!$EN$7,P74='DADOS_INVOC'!$EO$7,P74='DADOS_INVOC'!$EP$7,P74='DADOS_INVOC'!$QV$7,P74='DADOS_INVOC'!$QW$7,P74='DADOS_INVOC'!$QX$7,P74='DADOS_INVOC'!$QY$7),O74,"")</f>
        <v/>
      </c>
      <c r="AY74">
        <f>IF(AND(Q74=1,OR(P74="",P74='DADOS_INVOC'!$EL$7,P74='DADOS_INVOC'!$EM$7,P74='DADOS_INVOC'!$EN$7,P74='DADOS_INVOC'!$EO$7,P74='DADOS_INVOC'!$EP$7,P74='DADOS_INVOC'!$QV$7,P74='DADOS_INVOC'!$QW$7,P74='DADOS_INVOC'!$QX$7,P74='DADOS_INVOC'!$QY$7)),O74,"")</f>
        <v/>
      </c>
      <c r="AZ74">
        <f>IF(OR(P74="",P74='DADOS_INVOC'!$EL$8,P74='DADOS_INVOC'!$EM$8,P74='DADOS_INVOC'!$EN$8,P74='DADOS_INVOC'!$EO$8,P74='DADOS_INVOC'!$EP$8,P74='DADOS_INVOC'!$QV$8,P74='DADOS_INVOC'!$QW$8,P74='DADOS_INVOC'!$QX$8,P74='DADOS_INVOC'!$QY$8),O74,"")</f>
        <v/>
      </c>
      <c r="BA74">
        <f>IF(AND(Q74=1,OR(P74="",P74='DADOS_INVOC'!$EL$8,P74='DADOS_INVOC'!$EM$8,P74='DADOS_INVOC'!$EN$8,P74='DADOS_INVOC'!$EO$8,P74='DADOS_INVOC'!$EP$8,P74='DADOS_INVOC'!$QV$8,P74='DADOS_INVOC'!$QW$8,P74='DADOS_INVOC'!$QX$8,P74='DADOS_INVOC'!$QY$8)),O74,"")</f>
        <v/>
      </c>
      <c r="BB74">
        <f>IF(OR(P74="",P74='DADOS_INVOC'!$EL$9,P74='DADOS_INVOC'!$EM$9,P74='DADOS_INVOC'!$EN$9,P74='DADOS_INVOC'!$EO$9,P74='DADOS_INVOC'!$EP$9,P74='DADOS_INVOC'!$QV$9,P74='DADOS_INVOC'!$QW$9,P74='DADOS_INVOC'!$QX$9,P74='DADOS_INVOC'!$QY$9),O74,"")</f>
        <v/>
      </c>
      <c r="BC74">
        <f>IF(AND(Q74=1,OR(P74="",P74='DADOS_INVOC'!$EL$9,P74='DADOS_INVOC'!$EM$9,P74='DADOS_INVOC'!$EN$9,P74='DADOS_INVOC'!$EO$9,P74='DADOS_INVOC'!$EP$9,P74='DADOS_INVOC'!$QV$9,P74='DADOS_INVOC'!$QW$9,P74='DADOS_INVOC'!$QX$9,P74='DADOS_INVOC'!$QY$9)),O74,"")</f>
        <v/>
      </c>
      <c r="BD74">
        <f>IF(OR(P74="",P74='DADOS_INVOC'!$EL$10,P74='DADOS_INVOC'!$EM$10,P74='DADOS_INVOC'!$EN$10,P74='DADOS_INVOC'!$EO$10,P74='DADOS_INVOC'!$EP$10,P74='DADOS_INVOC'!$QV$10,P74='DADOS_INVOC'!$QW$10,P74='DADOS_INVOC'!$QX$10,P74='DADOS_INVOC'!$QY$10),O74,"")</f>
        <v/>
      </c>
      <c r="BE74">
        <f>IF(AND(Q74=1,OR(P74="",P74='DADOS_INVOC'!$EL$10,P74='DADOS_INVOC'!$EM$10,P74='DADOS_INVOC'!$EN$10,P74='DADOS_INVOC'!$EO$10,P74='DADOS_INVOC'!$EP$10,P74='DADOS_INVOC'!$QV$10,P74='DADOS_INVOC'!$QW$10,P74='DADOS_INVOC'!$QX$10,P74='DADOS_INVOC'!$QY$10)),O74,"")</f>
        <v/>
      </c>
      <c r="BF74">
        <f>IF(OR(P74="",P74='DADOS_INVOC'!$EL$11,P74='DADOS_INVOC'!$EM$11,P74='DADOS_INVOC'!$EN$11,P74='DADOS_INVOC'!$EO$11,P74='DADOS_INVOC'!$EP$11,P74='DADOS_INVOC'!$QV$11,P74='DADOS_INVOC'!$QW$11,P74='DADOS_INVOC'!$QX$11,P74='DADOS_INVOC'!$QY$11),O74,"")</f>
        <v/>
      </c>
      <c r="BG74">
        <f>IF(AND(Q74=1,OR(P74="",P74='DADOS_INVOC'!$EL$11,P74='DADOS_INVOC'!$EM$11,P74='DADOS_INVOC'!$EN$11,P74='DADOS_INVOC'!$EO$11,P74='DADOS_INVOC'!$EP$11,P74='DADOS_INVOC'!$QV$11,P74='DADOS_INVOC'!$QW$11,P74='DADOS_INVOC'!$QX$11,P74='DADOS_INVOC'!$QY$11)),O74,"")</f>
        <v/>
      </c>
      <c r="BH74">
        <f>IF(OR(P74="",P74='DADOS_INVOC'!$EL$12,P74='DADOS_INVOC'!$EM$12,P74='DADOS_INVOC'!$EN$12,P74='DADOS_INVOC'!$EO$12,P74='DADOS_INVOC'!$EP$12,P74='DADOS_INVOC'!$QV$12,P74='DADOS_INVOC'!$QW$12,P74='DADOS_INVOC'!$QX$12,P74='DADOS_INVOC'!$QY$12),O74,"")</f>
        <v/>
      </c>
      <c r="BI74">
        <f>IF(AND(Q74=1,OR(P74="",P74='DADOS_INVOC'!$EL$12,P74='DADOS_INVOC'!$EM$12,P74='DADOS_INVOC'!$EN$12,P74='DADOS_INVOC'!$EO$12,P74='DADOS_INVOC'!$EP$12,P74='DADOS_INVOC'!$QV$12,P74='DADOS_INVOC'!$QW$12,P74='DADOS_INVOC'!$QX$12,P74='DADOS_INVOC'!$QY$12)),O74,"")</f>
        <v/>
      </c>
      <c r="BJ74">
        <f>IF(OR(P74="",P74='DADOS_INVOC'!$EL$13,P74='DADOS_INVOC'!$EM$13,P74='DADOS_INVOC'!$EN$13,P74='DADOS_INVOC'!$EO$13,P74='DADOS_INVOC'!$EP$13,P74='DADOS_INVOC'!$QV$13,P74='DADOS_INVOC'!$QW$13,P74='DADOS_INVOC'!$QX$13,P74='DADOS_INVOC'!$QY$13),O74,"")</f>
        <v/>
      </c>
      <c r="BK74">
        <f>IF(AND(Q74=1,OR(P74="",P74='DADOS_INVOC'!$EL$13,P74='DADOS_INVOC'!$EM$13,P74='DADOS_INVOC'!$EN$13,P74='DADOS_INVOC'!$EO$13,P74='DADOS_INVOC'!$EP$13,P74='DADOS_INVOC'!$QV$13,P74='DADOS_INVOC'!$QW$13,P74='DADOS_INVOC'!$QX$13,P74='DADOS_INVOC'!$QY$13)),O74,"")</f>
        <v/>
      </c>
      <c r="BP74" t="inlineStr">
        <is>
          <t>Identificar Feitiço</t>
        </is>
      </c>
    </row>
    <row r="75">
      <c r="O75">
        <f>IF(ISBLANK(DADOS_AM!$BC$75),"",DADOS_AM!$BC$75)</f>
        <v/>
      </c>
      <c r="P75">
        <f>IF(ISBLANK(DADOS_AM!$BD$75),"",DADOS_AM!$BD$75)</f>
        <v/>
      </c>
      <c r="Q75">
        <f>IF(ISBLANK(DADOS_AM!$BE$75),"",DADOS_AM!$BE$75)</f>
        <v/>
      </c>
      <c r="R75">
        <f>IF(ISBLANK(DADOS_AM!$BF$75),"",DADOS_AM!$BF$75)</f>
        <v/>
      </c>
      <c r="S75">
        <f>IF(ISBLANK(DADOS_AM!$BG$75),"",DADOS_AM!$BG$75)</f>
        <v/>
      </c>
      <c r="T75">
        <f>IF(ISBLANK(DADOS_AM!$BH$75),"",DADOS_AM!$BH$75)</f>
        <v/>
      </c>
      <c r="U75">
        <f>IF(ISBLANK(DADOS_AM!$BI$75),"",DADOS_AM!$BI$75)</f>
        <v/>
      </c>
      <c r="V75">
        <f>IF(ISBLANK(DADOS_AM!$BJ$75),"",DADOS_AM!$BJ$75)</f>
        <v/>
      </c>
      <c r="W75">
        <f>IF(ISBLANK(DADOS_AM!$BK$75),"",DADOS_AM!$BK$75)</f>
        <v/>
      </c>
      <c r="X75" t="inlineStr">
        <is>
          <t>Limpa Fundo</t>
        </is>
      </c>
      <c r="Y75" t="n">
        <v>0</v>
      </c>
      <c r="AG75">
        <f>O75</f>
        <v/>
      </c>
      <c r="AH75">
        <f>P75</f>
        <v/>
      </c>
      <c r="AI75">
        <f>Q75</f>
        <v/>
      </c>
      <c r="AJ75">
        <f>T75</f>
        <v/>
      </c>
      <c r="AK75">
        <f>Y75</f>
        <v/>
      </c>
      <c r="AL75">
        <f>W75</f>
        <v/>
      </c>
      <c r="AN75">
        <f>IF(OR(P75="",P75='DADOS_INVOC'!$EL$2,P75='DADOS_INVOC'!$EM$2,P75='DADOS_INVOC'!$EN$2,P75='DADOS_INVOC'!$EO$2,P75='DADOS_INVOC'!$EP$2,P75='DADOS_INVOC'!$QV$2,P75='DADOS_INVOC'!$QW$2,P75='DADOS_INVOC'!$QX$2,P75='DADOS_INVOC'!$QY$2),O75,"")</f>
        <v/>
      </c>
      <c r="AO75">
        <f>IF(AND(Q75=1,OR(P75="",P75='DADOS_INVOC'!$EL$2,P75='DADOS_INVOC'!$EM$2,P75='DADOS_INVOC'!$EN$2,P75='DADOS_INVOC'!$EO$2,P75='DADOS_INVOC'!$EP$2,P75='DADOS_INVOC'!$QV$2,P75='DADOS_INVOC'!$QW$2,P75='DADOS_INVOC'!$QX$2,P75='DADOS_INVOC'!$QY$2)),O75,"")</f>
        <v/>
      </c>
      <c r="AP75">
        <f>IF(OR(P75="",P75='DADOS_INVOC'!$EL$3,P75='DADOS_INVOC'!$EM$3,P75='DADOS_INVOC'!$EN$3,P75='DADOS_INVOC'!$EO$3,P75='DADOS_INVOC'!$EP$3,P75='DADOS_INVOC'!$QV$3,P75='DADOS_INVOC'!$QW$3,P75='DADOS_INVOC'!$QX$3,P75='DADOS_INVOC'!$QY$3),O75,"")</f>
        <v/>
      </c>
      <c r="AQ75">
        <f>IF(AND(Q75=1,OR(P75="",P75='DADOS_INVOC'!$EL$3,P75='DADOS_INVOC'!$EM$3,P75='DADOS_INVOC'!$EN$3,P75='DADOS_INVOC'!$EO$3,P75='DADOS_INVOC'!$EP$3,P75='DADOS_INVOC'!$QV$3,P75='DADOS_INVOC'!$QW$3,P75='DADOS_INVOC'!$QX$3,P75='DADOS_INVOC'!$QY$3)),O75,"")</f>
        <v/>
      </c>
      <c r="AR75">
        <f>IF(OR(P75="",P75='DADOS_INVOC'!$EL$4,P75='DADOS_INVOC'!$EM$4,P75='DADOS_INVOC'!$EN$4,P75='DADOS_INVOC'!$EO$4,P75='DADOS_INVOC'!$EP$4,P75='DADOS_INVOC'!$QV$4,P75='DADOS_INVOC'!$QW$4,P75='DADOS_INVOC'!$QX$4,P75='DADOS_INVOC'!$QY$4),O75,"")</f>
        <v/>
      </c>
      <c r="AS75">
        <f>IF(AND(Q75=1,OR(P75="",P75='DADOS_INVOC'!$EL$4,P75='DADOS_INVOC'!$EM$4,P75='DADOS_INVOC'!$EN$4,P75='DADOS_INVOC'!$EO$4,P75='DADOS_INVOC'!$EP$4,P75='DADOS_INVOC'!$QV$4,P75='DADOS_INVOC'!$QW$4,P75='DADOS_INVOC'!$QX$4,P75='DADOS_INVOC'!$QY$4)),O75,"")</f>
        <v/>
      </c>
      <c r="AT75">
        <f>IF(OR(P75="",P75='DADOS_INVOC'!$EL$5,P75='DADOS_INVOC'!$EM$5,P75='DADOS_INVOC'!$EN$5,P75='DADOS_INVOC'!$EO$5,P75='DADOS_INVOC'!$EP$5,P75='DADOS_INVOC'!$QV$5,P75='DADOS_INVOC'!$QW$5,P75='DADOS_INVOC'!$QX$5,P75='DADOS_INVOC'!$QY$5),O75,"")</f>
        <v/>
      </c>
      <c r="AU75">
        <f>IF(AND(Q75=1,OR(P75="",P75='DADOS_INVOC'!$EL$5,P75='DADOS_INVOC'!$EM$5,P75='DADOS_INVOC'!$EN$5,P75='DADOS_INVOC'!$EO$5,P75='DADOS_INVOC'!$EP$5,P75='DADOS_INVOC'!$QV$5,P75='DADOS_INVOC'!$QW$5,P75='DADOS_INVOC'!$QX$5,P75='DADOS_INVOC'!$QY$5)),O75,"")</f>
        <v/>
      </c>
      <c r="AV75">
        <f>IF(OR(P75="",P75='DADOS_INVOC'!$EL$6,P75='DADOS_INVOC'!$EM$6,P75='DADOS_INVOC'!$EN$6,P75='DADOS_INVOC'!$EO$6,P75='DADOS_INVOC'!$EP$6,P75='DADOS_INVOC'!$QV$6,P75='DADOS_INVOC'!$QW$6,P75='DADOS_INVOC'!$QX$6,P75='DADOS_INVOC'!$QY$6),O75,"")</f>
        <v/>
      </c>
      <c r="AW75">
        <f>IF(AND(Q75=1,OR(P75="",P75='DADOS_INVOC'!$EL$6,P75='DADOS_INVOC'!$EM$6,P75='DADOS_INVOC'!$EN$6,P75='DADOS_INVOC'!$EO$6,P75='DADOS_INVOC'!$EP$6,P75='DADOS_INVOC'!$QV$6,P75='DADOS_INVOC'!$QW$6,P75='DADOS_INVOC'!$QX$6,P75='DADOS_INVOC'!$QY$6)),O75,"")</f>
        <v/>
      </c>
      <c r="AX75">
        <f>IF(OR(P75="",P75='DADOS_INVOC'!$EL$7,P75='DADOS_INVOC'!$EM$7,P75='DADOS_INVOC'!$EN$7,P75='DADOS_INVOC'!$EO$7,P75='DADOS_INVOC'!$EP$7,P75='DADOS_INVOC'!$QV$7,P75='DADOS_INVOC'!$QW$7,P75='DADOS_INVOC'!$QX$7,P75='DADOS_INVOC'!$QY$7),O75,"")</f>
        <v/>
      </c>
      <c r="AY75">
        <f>IF(AND(Q75=1,OR(P75="",P75='DADOS_INVOC'!$EL$7,P75='DADOS_INVOC'!$EM$7,P75='DADOS_INVOC'!$EN$7,P75='DADOS_INVOC'!$EO$7,P75='DADOS_INVOC'!$EP$7,P75='DADOS_INVOC'!$QV$7,P75='DADOS_INVOC'!$QW$7,P75='DADOS_INVOC'!$QX$7,P75='DADOS_INVOC'!$QY$7)),O75,"")</f>
        <v/>
      </c>
      <c r="AZ75">
        <f>IF(OR(P75="",P75='DADOS_INVOC'!$EL$8,P75='DADOS_INVOC'!$EM$8,P75='DADOS_INVOC'!$EN$8,P75='DADOS_INVOC'!$EO$8,P75='DADOS_INVOC'!$EP$8,P75='DADOS_INVOC'!$QV$8,P75='DADOS_INVOC'!$QW$8,P75='DADOS_INVOC'!$QX$8,P75='DADOS_INVOC'!$QY$8),O75,"")</f>
        <v/>
      </c>
      <c r="BA75">
        <f>IF(AND(Q75=1,OR(P75="",P75='DADOS_INVOC'!$EL$8,P75='DADOS_INVOC'!$EM$8,P75='DADOS_INVOC'!$EN$8,P75='DADOS_INVOC'!$EO$8,P75='DADOS_INVOC'!$EP$8,P75='DADOS_INVOC'!$QV$8,P75='DADOS_INVOC'!$QW$8,P75='DADOS_INVOC'!$QX$8,P75='DADOS_INVOC'!$QY$8)),O75,"")</f>
        <v/>
      </c>
      <c r="BB75">
        <f>IF(OR(P75="",P75='DADOS_INVOC'!$EL$9,P75='DADOS_INVOC'!$EM$9,P75='DADOS_INVOC'!$EN$9,P75='DADOS_INVOC'!$EO$9,P75='DADOS_INVOC'!$EP$9,P75='DADOS_INVOC'!$QV$9,P75='DADOS_INVOC'!$QW$9,P75='DADOS_INVOC'!$QX$9,P75='DADOS_INVOC'!$QY$9),O75,"")</f>
        <v/>
      </c>
      <c r="BC75">
        <f>IF(AND(Q75=1,OR(P75="",P75='DADOS_INVOC'!$EL$9,P75='DADOS_INVOC'!$EM$9,P75='DADOS_INVOC'!$EN$9,P75='DADOS_INVOC'!$EO$9,P75='DADOS_INVOC'!$EP$9,P75='DADOS_INVOC'!$QV$9,P75='DADOS_INVOC'!$QW$9,P75='DADOS_INVOC'!$QX$9,P75='DADOS_INVOC'!$QY$9)),O75,"")</f>
        <v/>
      </c>
      <c r="BD75">
        <f>IF(OR(P75="",P75='DADOS_INVOC'!$EL$10,P75='DADOS_INVOC'!$EM$10,P75='DADOS_INVOC'!$EN$10,P75='DADOS_INVOC'!$EO$10,P75='DADOS_INVOC'!$EP$10,P75='DADOS_INVOC'!$QV$10,P75='DADOS_INVOC'!$QW$10,P75='DADOS_INVOC'!$QX$10,P75='DADOS_INVOC'!$QY$10),O75,"")</f>
        <v/>
      </c>
      <c r="BE75">
        <f>IF(AND(Q75=1,OR(P75="",P75='DADOS_INVOC'!$EL$10,P75='DADOS_INVOC'!$EM$10,P75='DADOS_INVOC'!$EN$10,P75='DADOS_INVOC'!$EO$10,P75='DADOS_INVOC'!$EP$10,P75='DADOS_INVOC'!$QV$10,P75='DADOS_INVOC'!$QW$10,P75='DADOS_INVOC'!$QX$10,P75='DADOS_INVOC'!$QY$10)),O75,"")</f>
        <v/>
      </c>
      <c r="BF75">
        <f>IF(OR(P75="",P75='DADOS_INVOC'!$EL$11,P75='DADOS_INVOC'!$EM$11,P75='DADOS_INVOC'!$EN$11,P75='DADOS_INVOC'!$EO$11,P75='DADOS_INVOC'!$EP$11,P75='DADOS_INVOC'!$QV$11,P75='DADOS_INVOC'!$QW$11,P75='DADOS_INVOC'!$QX$11,P75='DADOS_INVOC'!$QY$11),O75,"")</f>
        <v/>
      </c>
      <c r="BG75">
        <f>IF(AND(Q75=1,OR(P75="",P75='DADOS_INVOC'!$EL$11,P75='DADOS_INVOC'!$EM$11,P75='DADOS_INVOC'!$EN$11,P75='DADOS_INVOC'!$EO$11,P75='DADOS_INVOC'!$EP$11,P75='DADOS_INVOC'!$QV$11,P75='DADOS_INVOC'!$QW$11,P75='DADOS_INVOC'!$QX$11,P75='DADOS_INVOC'!$QY$11)),O75,"")</f>
        <v/>
      </c>
      <c r="BH75">
        <f>IF(OR(P75="",P75='DADOS_INVOC'!$EL$12,P75='DADOS_INVOC'!$EM$12,P75='DADOS_INVOC'!$EN$12,P75='DADOS_INVOC'!$EO$12,P75='DADOS_INVOC'!$EP$12,P75='DADOS_INVOC'!$QV$12,P75='DADOS_INVOC'!$QW$12,P75='DADOS_INVOC'!$QX$12,P75='DADOS_INVOC'!$QY$12),O75,"")</f>
        <v/>
      </c>
      <c r="BI75">
        <f>IF(AND(Q75=1,OR(P75="",P75='DADOS_INVOC'!$EL$12,P75='DADOS_INVOC'!$EM$12,P75='DADOS_INVOC'!$EN$12,P75='DADOS_INVOC'!$EO$12,P75='DADOS_INVOC'!$EP$12,P75='DADOS_INVOC'!$QV$12,P75='DADOS_INVOC'!$QW$12,P75='DADOS_INVOC'!$QX$12,P75='DADOS_INVOC'!$QY$12)),O75,"")</f>
        <v/>
      </c>
      <c r="BJ75">
        <f>IF(OR(P75="",P75='DADOS_INVOC'!$EL$13,P75='DADOS_INVOC'!$EM$13,P75='DADOS_INVOC'!$EN$13,P75='DADOS_INVOC'!$EO$13,P75='DADOS_INVOC'!$EP$13,P75='DADOS_INVOC'!$QV$13,P75='DADOS_INVOC'!$QW$13,P75='DADOS_INVOC'!$QX$13,P75='DADOS_INVOC'!$QY$13),O75,"")</f>
        <v/>
      </c>
      <c r="BK75">
        <f>IF(AND(Q75=1,OR(P75="",P75='DADOS_INVOC'!$EL$13,P75='DADOS_INVOC'!$EM$13,P75='DADOS_INVOC'!$EN$13,P75='DADOS_INVOC'!$EO$13,P75='DADOS_INVOC'!$EP$13,P75='DADOS_INVOC'!$QV$13,P75='DADOS_INVOC'!$QW$13,P75='DADOS_INVOC'!$QX$13,P75='DADOS_INVOC'!$QY$13)),O75,"")</f>
        <v/>
      </c>
      <c r="BP75" t="inlineStr">
        <is>
          <t>Limpa</t>
        </is>
      </c>
    </row>
    <row r="76">
      <c r="O76">
        <f>IF(ISBLANK(DADOS_AM!$BC$76),"",DADOS_AM!$BC$76)</f>
        <v/>
      </c>
      <c r="P76">
        <f>IF(ISBLANK(DADOS_AM!$BD$76),"",DADOS_AM!$BD$76)</f>
        <v/>
      </c>
      <c r="Q76">
        <f>IF(ISBLANK(DADOS_AM!$BE$76),"",DADOS_AM!$BE$76)</f>
        <v/>
      </c>
      <c r="R76">
        <f>IF(ISBLANK(DADOS_AM!$BF$76),"",DADOS_AM!$BF$76)</f>
        <v/>
      </c>
      <c r="S76">
        <f>IF(ISBLANK(DADOS_AM!$BG$76),"",DADOS_AM!$BG$76)</f>
        <v/>
      </c>
      <c r="T76">
        <f>IF(ISBLANK(DADOS_AM!$BH$76),"",DADOS_AM!$BH$76)</f>
        <v/>
      </c>
      <c r="U76">
        <f>IF(ISBLANK(DADOS_AM!$BI$76),"",DADOS_AM!$BI$76)</f>
        <v/>
      </c>
      <c r="V76">
        <f>IF(ISBLANK(DADOS_AM!$BJ$76),"",DADOS_AM!$BJ$76)</f>
        <v/>
      </c>
      <c r="W76">
        <f>IF(ISBLANK(DADOS_AM!$BK$76),"",DADOS_AM!$BK$76)</f>
        <v/>
      </c>
      <c r="X76" t="inlineStr">
        <is>
          <t>Levanta</t>
        </is>
      </c>
      <c r="Y76" t="n">
        <v>1</v>
      </c>
      <c r="AG76">
        <f>O76</f>
        <v/>
      </c>
      <c r="AH76">
        <f>P76</f>
        <v/>
      </c>
      <c r="AI76">
        <f>Q76</f>
        <v/>
      </c>
      <c r="AJ76">
        <f>T76</f>
        <v/>
      </c>
      <c r="AK76">
        <f>Y76</f>
        <v/>
      </c>
      <c r="AL76">
        <f>W76</f>
        <v/>
      </c>
      <c r="AN76">
        <f>IF(OR(P76="",P76='DADOS_INVOC'!$EL$2,P76='DADOS_INVOC'!$EM$2,P76='DADOS_INVOC'!$EN$2,P76='DADOS_INVOC'!$EO$2,P76='DADOS_INVOC'!$EP$2,P76='DADOS_INVOC'!$QV$2,P76='DADOS_INVOC'!$QW$2,P76='DADOS_INVOC'!$QX$2,P76='DADOS_INVOC'!$QY$2),O76,"")</f>
        <v/>
      </c>
      <c r="AO76">
        <f>IF(AND(Q76=1,OR(P76="",P76='DADOS_INVOC'!$EL$2,P76='DADOS_INVOC'!$EM$2,P76='DADOS_INVOC'!$EN$2,P76='DADOS_INVOC'!$EO$2,P76='DADOS_INVOC'!$EP$2,P76='DADOS_INVOC'!$QV$2,P76='DADOS_INVOC'!$QW$2,P76='DADOS_INVOC'!$QX$2,P76='DADOS_INVOC'!$QY$2)),O76,"")</f>
        <v/>
      </c>
      <c r="AP76">
        <f>IF(OR(P76="",P76='DADOS_INVOC'!$EL$3,P76='DADOS_INVOC'!$EM$3,P76='DADOS_INVOC'!$EN$3,P76='DADOS_INVOC'!$EO$3,P76='DADOS_INVOC'!$EP$3,P76='DADOS_INVOC'!$QV$3,P76='DADOS_INVOC'!$QW$3,P76='DADOS_INVOC'!$QX$3,P76='DADOS_INVOC'!$QY$3),O76,"")</f>
        <v/>
      </c>
      <c r="AQ76">
        <f>IF(AND(Q76=1,OR(P76="",P76='DADOS_INVOC'!$EL$3,P76='DADOS_INVOC'!$EM$3,P76='DADOS_INVOC'!$EN$3,P76='DADOS_INVOC'!$EO$3,P76='DADOS_INVOC'!$EP$3,P76='DADOS_INVOC'!$QV$3,P76='DADOS_INVOC'!$QW$3,P76='DADOS_INVOC'!$QX$3,P76='DADOS_INVOC'!$QY$3)),O76,"")</f>
        <v/>
      </c>
      <c r="AR76">
        <f>IF(OR(P76="",P76='DADOS_INVOC'!$EL$4,P76='DADOS_INVOC'!$EM$4,P76='DADOS_INVOC'!$EN$4,P76='DADOS_INVOC'!$EO$4,P76='DADOS_INVOC'!$EP$4,P76='DADOS_INVOC'!$QV$4,P76='DADOS_INVOC'!$QW$4,P76='DADOS_INVOC'!$QX$4,P76='DADOS_INVOC'!$QY$4),O76,"")</f>
        <v/>
      </c>
      <c r="AS76">
        <f>IF(AND(Q76=1,OR(P76="",P76='DADOS_INVOC'!$EL$4,P76='DADOS_INVOC'!$EM$4,P76='DADOS_INVOC'!$EN$4,P76='DADOS_INVOC'!$EO$4,P76='DADOS_INVOC'!$EP$4,P76='DADOS_INVOC'!$QV$4,P76='DADOS_INVOC'!$QW$4,P76='DADOS_INVOC'!$QX$4,P76='DADOS_INVOC'!$QY$4)),O76,"")</f>
        <v/>
      </c>
      <c r="AT76">
        <f>IF(OR(P76="",P76='DADOS_INVOC'!$EL$5,P76='DADOS_INVOC'!$EM$5,P76='DADOS_INVOC'!$EN$5,P76='DADOS_INVOC'!$EO$5,P76='DADOS_INVOC'!$EP$5,P76='DADOS_INVOC'!$QV$5,P76='DADOS_INVOC'!$QW$5,P76='DADOS_INVOC'!$QX$5,P76='DADOS_INVOC'!$QY$5),O76,"")</f>
        <v/>
      </c>
      <c r="AU76">
        <f>IF(AND(Q76=1,OR(P76="",P76='DADOS_INVOC'!$EL$5,P76='DADOS_INVOC'!$EM$5,P76='DADOS_INVOC'!$EN$5,P76='DADOS_INVOC'!$EO$5,P76='DADOS_INVOC'!$EP$5,P76='DADOS_INVOC'!$QV$5,P76='DADOS_INVOC'!$QW$5,P76='DADOS_INVOC'!$QX$5,P76='DADOS_INVOC'!$QY$5)),O76,"")</f>
        <v/>
      </c>
      <c r="AV76">
        <f>IF(OR(P76="",P76='DADOS_INVOC'!$EL$6,P76='DADOS_INVOC'!$EM$6,P76='DADOS_INVOC'!$EN$6,P76='DADOS_INVOC'!$EO$6,P76='DADOS_INVOC'!$EP$6,P76='DADOS_INVOC'!$QV$6,P76='DADOS_INVOC'!$QW$6,P76='DADOS_INVOC'!$QX$6,P76='DADOS_INVOC'!$QY$6),O76,"")</f>
        <v/>
      </c>
      <c r="AW76">
        <f>IF(AND(Q76=1,OR(P76="",P76='DADOS_INVOC'!$EL$6,P76='DADOS_INVOC'!$EM$6,P76='DADOS_INVOC'!$EN$6,P76='DADOS_INVOC'!$EO$6,P76='DADOS_INVOC'!$EP$6,P76='DADOS_INVOC'!$QV$6,P76='DADOS_INVOC'!$QW$6,P76='DADOS_INVOC'!$QX$6,P76='DADOS_INVOC'!$QY$6)),O76,"")</f>
        <v/>
      </c>
      <c r="AX76">
        <f>IF(OR(P76="",P76='DADOS_INVOC'!$EL$7,P76='DADOS_INVOC'!$EM$7,P76='DADOS_INVOC'!$EN$7,P76='DADOS_INVOC'!$EO$7,P76='DADOS_INVOC'!$EP$7,P76='DADOS_INVOC'!$QV$7,P76='DADOS_INVOC'!$QW$7,P76='DADOS_INVOC'!$QX$7,P76='DADOS_INVOC'!$QY$7),O76,"")</f>
        <v/>
      </c>
      <c r="AY76">
        <f>IF(AND(Q76=1,OR(P76="",P76='DADOS_INVOC'!$EL$7,P76='DADOS_INVOC'!$EM$7,P76='DADOS_INVOC'!$EN$7,P76='DADOS_INVOC'!$EO$7,P76='DADOS_INVOC'!$EP$7,P76='DADOS_INVOC'!$QV$7,P76='DADOS_INVOC'!$QW$7,P76='DADOS_INVOC'!$QX$7,P76='DADOS_INVOC'!$QY$7)),O76,"")</f>
        <v/>
      </c>
      <c r="AZ76">
        <f>IF(OR(P76="",P76='DADOS_INVOC'!$EL$8,P76='DADOS_INVOC'!$EM$8,P76='DADOS_INVOC'!$EN$8,P76='DADOS_INVOC'!$EO$8,P76='DADOS_INVOC'!$EP$8,P76='DADOS_INVOC'!$QV$8,P76='DADOS_INVOC'!$QW$8,P76='DADOS_INVOC'!$QX$8,P76='DADOS_INVOC'!$QY$8),O76,"")</f>
        <v/>
      </c>
      <c r="BA76">
        <f>IF(AND(Q76=1,OR(P76="",P76='DADOS_INVOC'!$EL$8,P76='DADOS_INVOC'!$EM$8,P76='DADOS_INVOC'!$EN$8,P76='DADOS_INVOC'!$EO$8,P76='DADOS_INVOC'!$EP$8,P76='DADOS_INVOC'!$QV$8,P76='DADOS_INVOC'!$QW$8,P76='DADOS_INVOC'!$QX$8,P76='DADOS_INVOC'!$QY$8)),O76,"")</f>
        <v/>
      </c>
      <c r="BB76">
        <f>IF(OR(P76="",P76='DADOS_INVOC'!$EL$9,P76='DADOS_INVOC'!$EM$9,P76='DADOS_INVOC'!$EN$9,P76='DADOS_INVOC'!$EO$9,P76='DADOS_INVOC'!$EP$9,P76='DADOS_INVOC'!$QV$9,P76='DADOS_INVOC'!$QW$9,P76='DADOS_INVOC'!$QX$9,P76='DADOS_INVOC'!$QY$9),O76,"")</f>
        <v/>
      </c>
      <c r="BC76">
        <f>IF(AND(Q76=1,OR(P76="",P76='DADOS_INVOC'!$EL$9,P76='DADOS_INVOC'!$EM$9,P76='DADOS_INVOC'!$EN$9,P76='DADOS_INVOC'!$EO$9,P76='DADOS_INVOC'!$EP$9,P76='DADOS_INVOC'!$QV$9,P76='DADOS_INVOC'!$QW$9,P76='DADOS_INVOC'!$QX$9,P76='DADOS_INVOC'!$QY$9)),O76,"")</f>
        <v/>
      </c>
      <c r="BD76">
        <f>IF(OR(P76="",P76='DADOS_INVOC'!$EL$10,P76='DADOS_INVOC'!$EM$10,P76='DADOS_INVOC'!$EN$10,P76='DADOS_INVOC'!$EO$10,P76='DADOS_INVOC'!$EP$10,P76='DADOS_INVOC'!$QV$10,P76='DADOS_INVOC'!$QW$10,P76='DADOS_INVOC'!$QX$10,P76='DADOS_INVOC'!$QY$10),O76,"")</f>
        <v/>
      </c>
      <c r="BE76">
        <f>IF(AND(Q76=1,OR(P76="",P76='DADOS_INVOC'!$EL$10,P76='DADOS_INVOC'!$EM$10,P76='DADOS_INVOC'!$EN$10,P76='DADOS_INVOC'!$EO$10,P76='DADOS_INVOC'!$EP$10,P76='DADOS_INVOC'!$QV$10,P76='DADOS_INVOC'!$QW$10,P76='DADOS_INVOC'!$QX$10,P76='DADOS_INVOC'!$QY$10)),O76,"")</f>
        <v/>
      </c>
      <c r="BF76">
        <f>IF(OR(P76="",P76='DADOS_INVOC'!$EL$11,P76='DADOS_INVOC'!$EM$11,P76='DADOS_INVOC'!$EN$11,P76='DADOS_INVOC'!$EO$11,P76='DADOS_INVOC'!$EP$11,P76='DADOS_INVOC'!$QV$11,P76='DADOS_INVOC'!$QW$11,P76='DADOS_INVOC'!$QX$11,P76='DADOS_INVOC'!$QY$11),O76,"")</f>
        <v/>
      </c>
      <c r="BG76">
        <f>IF(AND(Q76=1,OR(P76="",P76='DADOS_INVOC'!$EL$11,P76='DADOS_INVOC'!$EM$11,P76='DADOS_INVOC'!$EN$11,P76='DADOS_INVOC'!$EO$11,P76='DADOS_INVOC'!$EP$11,P76='DADOS_INVOC'!$QV$11,P76='DADOS_INVOC'!$QW$11,P76='DADOS_INVOC'!$QX$11,P76='DADOS_INVOC'!$QY$11)),O76,"")</f>
        <v/>
      </c>
      <c r="BH76">
        <f>IF(OR(P76="",P76='DADOS_INVOC'!$EL$12,P76='DADOS_INVOC'!$EM$12,P76='DADOS_INVOC'!$EN$12,P76='DADOS_INVOC'!$EO$12,P76='DADOS_INVOC'!$EP$12,P76='DADOS_INVOC'!$QV$12,P76='DADOS_INVOC'!$QW$12,P76='DADOS_INVOC'!$QX$12,P76='DADOS_INVOC'!$QY$12),O76,"")</f>
        <v/>
      </c>
      <c r="BI76">
        <f>IF(AND(Q76=1,OR(P76="",P76='DADOS_INVOC'!$EL$12,P76='DADOS_INVOC'!$EM$12,P76='DADOS_INVOC'!$EN$12,P76='DADOS_INVOC'!$EO$12,P76='DADOS_INVOC'!$EP$12,P76='DADOS_INVOC'!$QV$12,P76='DADOS_INVOC'!$QW$12,P76='DADOS_INVOC'!$QX$12,P76='DADOS_INVOC'!$QY$12)),O76,"")</f>
        <v/>
      </c>
      <c r="BJ76">
        <f>IF(OR(P76="",P76='DADOS_INVOC'!$EL$13,P76='DADOS_INVOC'!$EM$13,P76='DADOS_INVOC'!$EN$13,P76='DADOS_INVOC'!$EO$13,P76='DADOS_INVOC'!$EP$13,P76='DADOS_INVOC'!$QV$13,P76='DADOS_INVOC'!$QW$13,P76='DADOS_INVOC'!$QX$13,P76='DADOS_INVOC'!$QY$13),O76,"")</f>
        <v/>
      </c>
      <c r="BK76">
        <f>IF(AND(Q76=1,OR(P76="",P76='DADOS_INVOC'!$EL$13,P76='DADOS_INVOC'!$EM$13,P76='DADOS_INVOC'!$EN$13,P76='DADOS_INVOC'!$EO$13,P76='DADOS_INVOC'!$EP$13,P76='DADOS_INVOC'!$QV$13,P76='DADOS_INVOC'!$QW$13,P76='DADOS_INVOC'!$QX$13,P76='DADOS_INVOC'!$QY$13)),O76,"")</f>
        <v/>
      </c>
      <c r="BP76" t="inlineStr">
        <is>
          <t>Limpa Fundo</t>
        </is>
      </c>
    </row>
    <row r="77">
      <c r="O77">
        <f>IF(ISBLANK(DADOS_AM!$BC$77),"",DADOS_AM!$BC$77)</f>
        <v/>
      </c>
      <c r="P77">
        <f>IF(ISBLANK(DADOS_AM!$BD$77),"",DADOS_AM!$BD$77)</f>
        <v/>
      </c>
      <c r="Q77">
        <f>IF(ISBLANK(DADOS_AM!$BE$77),"",DADOS_AM!$BE$77)</f>
        <v/>
      </c>
      <c r="R77">
        <f>IF(ISBLANK(DADOS_AM!$BF$77),"",DADOS_AM!$BF$77)</f>
        <v/>
      </c>
      <c r="S77">
        <f>IF(ISBLANK(DADOS_AM!$BG$77),"",DADOS_AM!$BG$77)</f>
        <v/>
      </c>
      <c r="T77">
        <f>IF(ISBLANK(DADOS_AM!$BH$77),"",DADOS_AM!$BH$77)</f>
        <v/>
      </c>
      <c r="U77">
        <f>IF(ISBLANK(DADOS_AM!$BI$77),"",DADOS_AM!$BI$77)</f>
        <v/>
      </c>
      <c r="V77">
        <f>IF(ISBLANK(DADOS_AM!$BJ$77),"",DADOS_AM!$BJ$77)</f>
        <v/>
      </c>
      <c r="W77">
        <f>IF(ISBLANK(DADOS_AM!$BK$77),"",DADOS_AM!$BK$77)</f>
        <v/>
      </c>
      <c r="X77" t="inlineStr">
        <is>
          <t>Remenda</t>
        </is>
      </c>
      <c r="Y77" t="n">
        <v>1</v>
      </c>
      <c r="AG77">
        <f>O77</f>
        <v/>
      </c>
      <c r="AH77">
        <f>P77</f>
        <v/>
      </c>
      <c r="AI77">
        <f>Q77</f>
        <v/>
      </c>
      <c r="AJ77">
        <f>T77</f>
        <v/>
      </c>
      <c r="AK77">
        <f>Y77</f>
        <v/>
      </c>
      <c r="AL77">
        <f>W77</f>
        <v/>
      </c>
      <c r="AN77">
        <f>IF(OR(P77="",P77='DADOS_INVOC'!$EL$2,P77='DADOS_INVOC'!$EM$2,P77='DADOS_INVOC'!$EN$2,P77='DADOS_INVOC'!$EO$2,P77='DADOS_INVOC'!$EP$2,P77='DADOS_INVOC'!$QV$2,P77='DADOS_INVOC'!$QW$2,P77='DADOS_INVOC'!$QX$2,P77='DADOS_INVOC'!$QY$2),O77,"")</f>
        <v/>
      </c>
      <c r="AO77">
        <f>IF(AND(Q77=1,OR(P77="",P77='DADOS_INVOC'!$EL$2,P77='DADOS_INVOC'!$EM$2,P77='DADOS_INVOC'!$EN$2,P77='DADOS_INVOC'!$EO$2,P77='DADOS_INVOC'!$EP$2,P77='DADOS_INVOC'!$QV$2,P77='DADOS_INVOC'!$QW$2,P77='DADOS_INVOC'!$QX$2,P77='DADOS_INVOC'!$QY$2)),O77,"")</f>
        <v/>
      </c>
      <c r="AP77">
        <f>IF(OR(P77="",P77='DADOS_INVOC'!$EL$3,P77='DADOS_INVOC'!$EM$3,P77='DADOS_INVOC'!$EN$3,P77='DADOS_INVOC'!$EO$3,P77='DADOS_INVOC'!$EP$3,P77='DADOS_INVOC'!$QV$3,P77='DADOS_INVOC'!$QW$3,P77='DADOS_INVOC'!$QX$3,P77='DADOS_INVOC'!$QY$3),O77,"")</f>
        <v/>
      </c>
      <c r="AQ77">
        <f>IF(AND(Q77=1,OR(P77="",P77='DADOS_INVOC'!$EL$3,P77='DADOS_INVOC'!$EM$3,P77='DADOS_INVOC'!$EN$3,P77='DADOS_INVOC'!$EO$3,P77='DADOS_INVOC'!$EP$3,P77='DADOS_INVOC'!$QV$3,P77='DADOS_INVOC'!$QW$3,P77='DADOS_INVOC'!$QX$3,P77='DADOS_INVOC'!$QY$3)),O77,"")</f>
        <v/>
      </c>
      <c r="AR77">
        <f>IF(OR(P77="",P77='DADOS_INVOC'!$EL$4,P77='DADOS_INVOC'!$EM$4,P77='DADOS_INVOC'!$EN$4,P77='DADOS_INVOC'!$EO$4,P77='DADOS_INVOC'!$EP$4,P77='DADOS_INVOC'!$QV$4,P77='DADOS_INVOC'!$QW$4,P77='DADOS_INVOC'!$QX$4,P77='DADOS_INVOC'!$QY$4),O77,"")</f>
        <v/>
      </c>
      <c r="AS77">
        <f>IF(AND(Q77=1,OR(P77="",P77='DADOS_INVOC'!$EL$4,P77='DADOS_INVOC'!$EM$4,P77='DADOS_INVOC'!$EN$4,P77='DADOS_INVOC'!$EO$4,P77='DADOS_INVOC'!$EP$4,P77='DADOS_INVOC'!$QV$4,P77='DADOS_INVOC'!$QW$4,P77='DADOS_INVOC'!$QX$4,P77='DADOS_INVOC'!$QY$4)),O77,"")</f>
        <v/>
      </c>
      <c r="AT77">
        <f>IF(OR(P77="",P77='DADOS_INVOC'!$EL$5,P77='DADOS_INVOC'!$EM$5,P77='DADOS_INVOC'!$EN$5,P77='DADOS_INVOC'!$EO$5,P77='DADOS_INVOC'!$EP$5,P77='DADOS_INVOC'!$QV$5,P77='DADOS_INVOC'!$QW$5,P77='DADOS_INVOC'!$QX$5,P77='DADOS_INVOC'!$QY$5),O77,"")</f>
        <v/>
      </c>
      <c r="AU77">
        <f>IF(AND(Q77=1,OR(P77="",P77='DADOS_INVOC'!$EL$5,P77='DADOS_INVOC'!$EM$5,P77='DADOS_INVOC'!$EN$5,P77='DADOS_INVOC'!$EO$5,P77='DADOS_INVOC'!$EP$5,P77='DADOS_INVOC'!$QV$5,P77='DADOS_INVOC'!$QW$5,P77='DADOS_INVOC'!$QX$5,P77='DADOS_INVOC'!$QY$5)),O77,"")</f>
        <v/>
      </c>
      <c r="AV77">
        <f>IF(OR(P77="",P77='DADOS_INVOC'!$EL$6,P77='DADOS_INVOC'!$EM$6,P77='DADOS_INVOC'!$EN$6,P77='DADOS_INVOC'!$EO$6,P77='DADOS_INVOC'!$EP$6,P77='DADOS_INVOC'!$QV$6,P77='DADOS_INVOC'!$QW$6,P77='DADOS_INVOC'!$QX$6,P77='DADOS_INVOC'!$QY$6),O77,"")</f>
        <v/>
      </c>
      <c r="AW77">
        <f>IF(AND(Q77=1,OR(P77="",P77='DADOS_INVOC'!$EL$6,P77='DADOS_INVOC'!$EM$6,P77='DADOS_INVOC'!$EN$6,P77='DADOS_INVOC'!$EO$6,P77='DADOS_INVOC'!$EP$6,P77='DADOS_INVOC'!$QV$6,P77='DADOS_INVOC'!$QW$6,P77='DADOS_INVOC'!$QX$6,P77='DADOS_INVOC'!$QY$6)),O77,"")</f>
        <v/>
      </c>
      <c r="AX77">
        <f>IF(OR(P77="",P77='DADOS_INVOC'!$EL$7,P77='DADOS_INVOC'!$EM$7,P77='DADOS_INVOC'!$EN$7,P77='DADOS_INVOC'!$EO$7,P77='DADOS_INVOC'!$EP$7,P77='DADOS_INVOC'!$QV$7,P77='DADOS_INVOC'!$QW$7,P77='DADOS_INVOC'!$QX$7,P77='DADOS_INVOC'!$QY$7),O77,"")</f>
        <v/>
      </c>
      <c r="AY77">
        <f>IF(AND(Q77=1,OR(P77="",P77='DADOS_INVOC'!$EL$7,P77='DADOS_INVOC'!$EM$7,P77='DADOS_INVOC'!$EN$7,P77='DADOS_INVOC'!$EO$7,P77='DADOS_INVOC'!$EP$7,P77='DADOS_INVOC'!$QV$7,P77='DADOS_INVOC'!$QW$7,P77='DADOS_INVOC'!$QX$7,P77='DADOS_INVOC'!$QY$7)),O77,"")</f>
        <v/>
      </c>
      <c r="AZ77">
        <f>IF(OR(P77="",P77='DADOS_INVOC'!$EL$8,P77='DADOS_INVOC'!$EM$8,P77='DADOS_INVOC'!$EN$8,P77='DADOS_INVOC'!$EO$8,P77='DADOS_INVOC'!$EP$8,P77='DADOS_INVOC'!$QV$8,P77='DADOS_INVOC'!$QW$8,P77='DADOS_INVOC'!$QX$8,P77='DADOS_INVOC'!$QY$8),O77,"")</f>
        <v/>
      </c>
      <c r="BA77">
        <f>IF(AND(Q77=1,OR(P77="",P77='DADOS_INVOC'!$EL$8,P77='DADOS_INVOC'!$EM$8,P77='DADOS_INVOC'!$EN$8,P77='DADOS_INVOC'!$EO$8,P77='DADOS_INVOC'!$EP$8,P77='DADOS_INVOC'!$QV$8,P77='DADOS_INVOC'!$QW$8,P77='DADOS_INVOC'!$QX$8,P77='DADOS_INVOC'!$QY$8)),O77,"")</f>
        <v/>
      </c>
      <c r="BB77">
        <f>IF(OR(P77="",P77='DADOS_INVOC'!$EL$9,P77='DADOS_INVOC'!$EM$9,P77='DADOS_INVOC'!$EN$9,P77='DADOS_INVOC'!$EO$9,P77='DADOS_INVOC'!$EP$9,P77='DADOS_INVOC'!$QV$9,P77='DADOS_INVOC'!$QW$9,P77='DADOS_INVOC'!$QX$9,P77='DADOS_INVOC'!$QY$9),O77,"")</f>
        <v/>
      </c>
      <c r="BC77">
        <f>IF(AND(Q77=1,OR(P77="",P77='DADOS_INVOC'!$EL$9,P77='DADOS_INVOC'!$EM$9,P77='DADOS_INVOC'!$EN$9,P77='DADOS_INVOC'!$EO$9,P77='DADOS_INVOC'!$EP$9,P77='DADOS_INVOC'!$QV$9,P77='DADOS_INVOC'!$QW$9,P77='DADOS_INVOC'!$QX$9,P77='DADOS_INVOC'!$QY$9)),O77,"")</f>
        <v/>
      </c>
      <c r="BD77">
        <f>IF(OR(P77="",P77='DADOS_INVOC'!$EL$10,P77='DADOS_INVOC'!$EM$10,P77='DADOS_INVOC'!$EN$10,P77='DADOS_INVOC'!$EO$10,P77='DADOS_INVOC'!$EP$10,P77='DADOS_INVOC'!$QV$10,P77='DADOS_INVOC'!$QW$10,P77='DADOS_INVOC'!$QX$10,P77='DADOS_INVOC'!$QY$10),O77,"")</f>
        <v/>
      </c>
      <c r="BE77">
        <f>IF(AND(Q77=1,OR(P77="",P77='DADOS_INVOC'!$EL$10,P77='DADOS_INVOC'!$EM$10,P77='DADOS_INVOC'!$EN$10,P77='DADOS_INVOC'!$EO$10,P77='DADOS_INVOC'!$EP$10,P77='DADOS_INVOC'!$QV$10,P77='DADOS_INVOC'!$QW$10,P77='DADOS_INVOC'!$QX$10,P77='DADOS_INVOC'!$QY$10)),O77,"")</f>
        <v/>
      </c>
      <c r="BF77">
        <f>IF(OR(P77="",P77='DADOS_INVOC'!$EL$11,P77='DADOS_INVOC'!$EM$11,P77='DADOS_INVOC'!$EN$11,P77='DADOS_INVOC'!$EO$11,P77='DADOS_INVOC'!$EP$11,P77='DADOS_INVOC'!$QV$11,P77='DADOS_INVOC'!$QW$11,P77='DADOS_INVOC'!$QX$11,P77='DADOS_INVOC'!$QY$11),O77,"")</f>
        <v/>
      </c>
      <c r="BG77">
        <f>IF(AND(Q77=1,OR(P77="",P77='DADOS_INVOC'!$EL$11,P77='DADOS_INVOC'!$EM$11,P77='DADOS_INVOC'!$EN$11,P77='DADOS_INVOC'!$EO$11,P77='DADOS_INVOC'!$EP$11,P77='DADOS_INVOC'!$QV$11,P77='DADOS_INVOC'!$QW$11,P77='DADOS_INVOC'!$QX$11,P77='DADOS_INVOC'!$QY$11)),O77,"")</f>
        <v/>
      </c>
      <c r="BH77">
        <f>IF(OR(P77="",P77='DADOS_INVOC'!$EL$12,P77='DADOS_INVOC'!$EM$12,P77='DADOS_INVOC'!$EN$12,P77='DADOS_INVOC'!$EO$12,P77='DADOS_INVOC'!$EP$12,P77='DADOS_INVOC'!$QV$12,P77='DADOS_INVOC'!$QW$12,P77='DADOS_INVOC'!$QX$12,P77='DADOS_INVOC'!$QY$12),O77,"")</f>
        <v/>
      </c>
      <c r="BI77">
        <f>IF(AND(Q77=1,OR(P77="",P77='DADOS_INVOC'!$EL$12,P77='DADOS_INVOC'!$EM$12,P77='DADOS_INVOC'!$EN$12,P77='DADOS_INVOC'!$EO$12,P77='DADOS_INVOC'!$EP$12,P77='DADOS_INVOC'!$QV$12,P77='DADOS_INVOC'!$QW$12,P77='DADOS_INVOC'!$QX$12,P77='DADOS_INVOC'!$QY$12)),O77,"")</f>
        <v/>
      </c>
      <c r="BJ77">
        <f>IF(OR(P77="",P77='DADOS_INVOC'!$EL$13,P77='DADOS_INVOC'!$EM$13,P77='DADOS_INVOC'!$EN$13,P77='DADOS_INVOC'!$EO$13,P77='DADOS_INVOC'!$EP$13,P77='DADOS_INVOC'!$QV$13,P77='DADOS_INVOC'!$QW$13,P77='DADOS_INVOC'!$QX$13,P77='DADOS_INVOC'!$QY$13),O77,"")</f>
        <v/>
      </c>
      <c r="BK77">
        <f>IF(AND(Q77=1,OR(P77="",P77='DADOS_INVOC'!$EL$13,P77='DADOS_INVOC'!$EM$13,P77='DADOS_INVOC'!$EN$13,P77='DADOS_INVOC'!$EO$13,P77='DADOS_INVOC'!$EP$13,P77='DADOS_INVOC'!$QV$13,P77='DADOS_INVOC'!$QW$13,P77='DADOS_INVOC'!$QX$13,P77='DADOS_INVOC'!$QY$13)),O77,"")</f>
        <v/>
      </c>
      <c r="BP77" t="inlineStr">
        <is>
          <t>Levanta</t>
        </is>
      </c>
    </row>
    <row r="78">
      <c r="O78">
        <f>IF(ISBLANK(DADOS_AM!$BC$78),"",DADOS_AM!$BC$78)</f>
        <v/>
      </c>
      <c r="P78">
        <f>IF(ISBLANK(DADOS_AM!$BD$78),"",DADOS_AM!$BD$78)</f>
        <v/>
      </c>
      <c r="Q78">
        <f>IF(ISBLANK(DADOS_AM!$BE$78),"",DADOS_AM!$BE$78)</f>
        <v/>
      </c>
      <c r="R78">
        <f>IF(ISBLANK(DADOS_AM!$BF$78),"",DADOS_AM!$BF$78)</f>
        <v/>
      </c>
      <c r="S78">
        <f>IF(ISBLANK(DADOS_AM!$BG$78),"",DADOS_AM!$BG$78)</f>
        <v/>
      </c>
      <c r="T78">
        <f>IF(ISBLANK(DADOS_AM!$BH$78),"",DADOS_AM!$BH$78)</f>
        <v/>
      </c>
      <c r="U78">
        <f>IF(ISBLANK(DADOS_AM!$BI$78),"",DADOS_AM!$BI$78)</f>
        <v/>
      </c>
      <c r="V78">
        <f>IF(ISBLANK(DADOS_AM!$BJ$78),"",DADOS_AM!$BJ$78)</f>
        <v/>
      </c>
      <c r="W78">
        <f>IF(ISBLANK(DADOS_AM!$BK$78),"",DADOS_AM!$BK$78)</f>
        <v/>
      </c>
      <c r="X78" t="inlineStr">
        <is>
          <t>Divide</t>
        </is>
      </c>
      <c r="Y78" t="n">
        <v>0</v>
      </c>
      <c r="AG78">
        <f>O78</f>
        <v/>
      </c>
      <c r="AH78">
        <f>P78</f>
        <v/>
      </c>
      <c r="AI78">
        <f>Q78</f>
        <v/>
      </c>
      <c r="AJ78">
        <f>T78</f>
        <v/>
      </c>
      <c r="AK78">
        <f>Y78</f>
        <v/>
      </c>
      <c r="AL78">
        <f>W78</f>
        <v/>
      </c>
      <c r="AN78">
        <f>IF(OR(P78="",P78='DADOS_INVOC'!$EL$2,P78='DADOS_INVOC'!$EM$2,P78='DADOS_INVOC'!$EN$2,P78='DADOS_INVOC'!$EO$2,P78='DADOS_INVOC'!$EP$2,P78='DADOS_INVOC'!$QV$2,P78='DADOS_INVOC'!$QW$2,P78='DADOS_INVOC'!$QX$2,P78='DADOS_INVOC'!$QY$2),O78,"")</f>
        <v/>
      </c>
      <c r="AO78">
        <f>IF(AND(Q78=1,OR(P78="",P78='DADOS_INVOC'!$EL$2,P78='DADOS_INVOC'!$EM$2,P78='DADOS_INVOC'!$EN$2,P78='DADOS_INVOC'!$EO$2,P78='DADOS_INVOC'!$EP$2,P78='DADOS_INVOC'!$QV$2,P78='DADOS_INVOC'!$QW$2,P78='DADOS_INVOC'!$QX$2,P78='DADOS_INVOC'!$QY$2)),O78,"")</f>
        <v/>
      </c>
      <c r="AP78">
        <f>IF(OR(P78="",P78='DADOS_INVOC'!$EL$3,P78='DADOS_INVOC'!$EM$3,P78='DADOS_INVOC'!$EN$3,P78='DADOS_INVOC'!$EO$3,P78='DADOS_INVOC'!$EP$3,P78='DADOS_INVOC'!$QV$3,P78='DADOS_INVOC'!$QW$3,P78='DADOS_INVOC'!$QX$3,P78='DADOS_INVOC'!$QY$3),O78,"")</f>
        <v/>
      </c>
      <c r="AQ78">
        <f>IF(AND(Q78=1,OR(P78="",P78='DADOS_INVOC'!$EL$3,P78='DADOS_INVOC'!$EM$3,P78='DADOS_INVOC'!$EN$3,P78='DADOS_INVOC'!$EO$3,P78='DADOS_INVOC'!$EP$3,P78='DADOS_INVOC'!$QV$3,P78='DADOS_INVOC'!$QW$3,P78='DADOS_INVOC'!$QX$3,P78='DADOS_INVOC'!$QY$3)),O78,"")</f>
        <v/>
      </c>
      <c r="AR78">
        <f>IF(OR(P78="",P78='DADOS_INVOC'!$EL$4,P78='DADOS_INVOC'!$EM$4,P78='DADOS_INVOC'!$EN$4,P78='DADOS_INVOC'!$EO$4,P78='DADOS_INVOC'!$EP$4,P78='DADOS_INVOC'!$QV$4,P78='DADOS_INVOC'!$QW$4,P78='DADOS_INVOC'!$QX$4,P78='DADOS_INVOC'!$QY$4),O78,"")</f>
        <v/>
      </c>
      <c r="AS78">
        <f>IF(AND(Q78=1,OR(P78="",P78='DADOS_INVOC'!$EL$4,P78='DADOS_INVOC'!$EM$4,P78='DADOS_INVOC'!$EN$4,P78='DADOS_INVOC'!$EO$4,P78='DADOS_INVOC'!$EP$4,P78='DADOS_INVOC'!$QV$4,P78='DADOS_INVOC'!$QW$4,P78='DADOS_INVOC'!$QX$4,P78='DADOS_INVOC'!$QY$4)),O78,"")</f>
        <v/>
      </c>
      <c r="AT78">
        <f>IF(OR(P78="",P78='DADOS_INVOC'!$EL$5,P78='DADOS_INVOC'!$EM$5,P78='DADOS_INVOC'!$EN$5,P78='DADOS_INVOC'!$EO$5,P78='DADOS_INVOC'!$EP$5,P78='DADOS_INVOC'!$QV$5,P78='DADOS_INVOC'!$QW$5,P78='DADOS_INVOC'!$QX$5,P78='DADOS_INVOC'!$QY$5),O78,"")</f>
        <v/>
      </c>
      <c r="AU78">
        <f>IF(AND(Q78=1,OR(P78="",P78='DADOS_INVOC'!$EL$5,P78='DADOS_INVOC'!$EM$5,P78='DADOS_INVOC'!$EN$5,P78='DADOS_INVOC'!$EO$5,P78='DADOS_INVOC'!$EP$5,P78='DADOS_INVOC'!$QV$5,P78='DADOS_INVOC'!$QW$5,P78='DADOS_INVOC'!$QX$5,P78='DADOS_INVOC'!$QY$5)),O78,"")</f>
        <v/>
      </c>
      <c r="AV78">
        <f>IF(OR(P78="",P78='DADOS_INVOC'!$EL$6,P78='DADOS_INVOC'!$EM$6,P78='DADOS_INVOC'!$EN$6,P78='DADOS_INVOC'!$EO$6,P78='DADOS_INVOC'!$EP$6,P78='DADOS_INVOC'!$QV$6,P78='DADOS_INVOC'!$QW$6,P78='DADOS_INVOC'!$QX$6,P78='DADOS_INVOC'!$QY$6),O78,"")</f>
        <v/>
      </c>
      <c r="AW78">
        <f>IF(AND(Q78=1,OR(P78="",P78='DADOS_INVOC'!$EL$6,P78='DADOS_INVOC'!$EM$6,P78='DADOS_INVOC'!$EN$6,P78='DADOS_INVOC'!$EO$6,P78='DADOS_INVOC'!$EP$6,P78='DADOS_INVOC'!$QV$6,P78='DADOS_INVOC'!$QW$6,P78='DADOS_INVOC'!$QX$6,P78='DADOS_INVOC'!$QY$6)),O78,"")</f>
        <v/>
      </c>
      <c r="AX78">
        <f>IF(OR(P78="",P78='DADOS_INVOC'!$EL$7,P78='DADOS_INVOC'!$EM$7,P78='DADOS_INVOC'!$EN$7,P78='DADOS_INVOC'!$EO$7,P78='DADOS_INVOC'!$EP$7,P78='DADOS_INVOC'!$QV$7,P78='DADOS_INVOC'!$QW$7,P78='DADOS_INVOC'!$QX$7,P78='DADOS_INVOC'!$QY$7),O78,"")</f>
        <v/>
      </c>
      <c r="AY78">
        <f>IF(AND(Q78=1,OR(P78="",P78='DADOS_INVOC'!$EL$7,P78='DADOS_INVOC'!$EM$7,P78='DADOS_INVOC'!$EN$7,P78='DADOS_INVOC'!$EO$7,P78='DADOS_INVOC'!$EP$7,P78='DADOS_INVOC'!$QV$7,P78='DADOS_INVOC'!$QW$7,P78='DADOS_INVOC'!$QX$7,P78='DADOS_INVOC'!$QY$7)),O78,"")</f>
        <v/>
      </c>
      <c r="AZ78">
        <f>IF(OR(P78="",P78='DADOS_INVOC'!$EL$8,P78='DADOS_INVOC'!$EM$8,P78='DADOS_INVOC'!$EN$8,P78='DADOS_INVOC'!$EO$8,P78='DADOS_INVOC'!$EP$8,P78='DADOS_INVOC'!$QV$8,P78='DADOS_INVOC'!$QW$8,P78='DADOS_INVOC'!$QX$8,P78='DADOS_INVOC'!$QY$8),O78,"")</f>
        <v/>
      </c>
      <c r="BA78">
        <f>IF(AND(Q78=1,OR(P78="",P78='DADOS_INVOC'!$EL$8,P78='DADOS_INVOC'!$EM$8,P78='DADOS_INVOC'!$EN$8,P78='DADOS_INVOC'!$EO$8,P78='DADOS_INVOC'!$EP$8,P78='DADOS_INVOC'!$QV$8,P78='DADOS_INVOC'!$QW$8,P78='DADOS_INVOC'!$QX$8,P78='DADOS_INVOC'!$QY$8)),O78,"")</f>
        <v/>
      </c>
      <c r="BB78">
        <f>IF(OR(P78="",P78='DADOS_INVOC'!$EL$9,P78='DADOS_INVOC'!$EM$9,P78='DADOS_INVOC'!$EN$9,P78='DADOS_INVOC'!$EO$9,P78='DADOS_INVOC'!$EP$9,P78='DADOS_INVOC'!$QV$9,P78='DADOS_INVOC'!$QW$9,P78='DADOS_INVOC'!$QX$9,P78='DADOS_INVOC'!$QY$9),O78,"")</f>
        <v/>
      </c>
      <c r="BC78">
        <f>IF(AND(Q78=1,OR(P78="",P78='DADOS_INVOC'!$EL$9,P78='DADOS_INVOC'!$EM$9,P78='DADOS_INVOC'!$EN$9,P78='DADOS_INVOC'!$EO$9,P78='DADOS_INVOC'!$EP$9,P78='DADOS_INVOC'!$QV$9,P78='DADOS_INVOC'!$QW$9,P78='DADOS_INVOC'!$QX$9,P78='DADOS_INVOC'!$QY$9)),O78,"")</f>
        <v/>
      </c>
      <c r="BD78">
        <f>IF(OR(P78="",P78='DADOS_INVOC'!$EL$10,P78='DADOS_INVOC'!$EM$10,P78='DADOS_INVOC'!$EN$10,P78='DADOS_INVOC'!$EO$10,P78='DADOS_INVOC'!$EP$10,P78='DADOS_INVOC'!$QV$10,P78='DADOS_INVOC'!$QW$10,P78='DADOS_INVOC'!$QX$10,P78='DADOS_INVOC'!$QY$10),O78,"")</f>
        <v/>
      </c>
      <c r="BE78">
        <f>IF(AND(Q78=1,OR(P78="",P78='DADOS_INVOC'!$EL$10,P78='DADOS_INVOC'!$EM$10,P78='DADOS_INVOC'!$EN$10,P78='DADOS_INVOC'!$EO$10,P78='DADOS_INVOC'!$EP$10,P78='DADOS_INVOC'!$QV$10,P78='DADOS_INVOC'!$QW$10,P78='DADOS_INVOC'!$QX$10,P78='DADOS_INVOC'!$QY$10)),O78,"")</f>
        <v/>
      </c>
      <c r="BF78">
        <f>IF(OR(P78="",P78='DADOS_INVOC'!$EL$11,P78='DADOS_INVOC'!$EM$11,P78='DADOS_INVOC'!$EN$11,P78='DADOS_INVOC'!$EO$11,P78='DADOS_INVOC'!$EP$11,P78='DADOS_INVOC'!$QV$11,P78='DADOS_INVOC'!$QW$11,P78='DADOS_INVOC'!$QX$11,P78='DADOS_INVOC'!$QY$11),O78,"")</f>
        <v/>
      </c>
      <c r="BG78">
        <f>IF(AND(Q78=1,OR(P78="",P78='DADOS_INVOC'!$EL$11,P78='DADOS_INVOC'!$EM$11,P78='DADOS_INVOC'!$EN$11,P78='DADOS_INVOC'!$EO$11,P78='DADOS_INVOC'!$EP$11,P78='DADOS_INVOC'!$QV$11,P78='DADOS_INVOC'!$QW$11,P78='DADOS_INVOC'!$QX$11,P78='DADOS_INVOC'!$QY$11)),O78,"")</f>
        <v/>
      </c>
      <c r="BH78">
        <f>IF(OR(P78="",P78='DADOS_INVOC'!$EL$12,P78='DADOS_INVOC'!$EM$12,P78='DADOS_INVOC'!$EN$12,P78='DADOS_INVOC'!$EO$12,P78='DADOS_INVOC'!$EP$12,P78='DADOS_INVOC'!$QV$12,P78='DADOS_INVOC'!$QW$12,P78='DADOS_INVOC'!$QX$12,P78='DADOS_INVOC'!$QY$12),O78,"")</f>
        <v/>
      </c>
      <c r="BI78">
        <f>IF(AND(Q78=1,OR(P78="",P78='DADOS_INVOC'!$EL$12,P78='DADOS_INVOC'!$EM$12,P78='DADOS_INVOC'!$EN$12,P78='DADOS_INVOC'!$EO$12,P78='DADOS_INVOC'!$EP$12,P78='DADOS_INVOC'!$QV$12,P78='DADOS_INVOC'!$QW$12,P78='DADOS_INVOC'!$QX$12,P78='DADOS_INVOC'!$QY$12)),O78,"")</f>
        <v/>
      </c>
      <c r="BJ78">
        <f>IF(OR(P78="",P78='DADOS_INVOC'!$EL$13,P78='DADOS_INVOC'!$EM$13,P78='DADOS_INVOC'!$EN$13,P78='DADOS_INVOC'!$EO$13,P78='DADOS_INVOC'!$EP$13,P78='DADOS_INVOC'!$QV$13,P78='DADOS_INVOC'!$QW$13,P78='DADOS_INVOC'!$QX$13,P78='DADOS_INVOC'!$QY$13),O78,"")</f>
        <v/>
      </c>
      <c r="BK78">
        <f>IF(AND(Q78=1,OR(P78="",P78='DADOS_INVOC'!$EL$13,P78='DADOS_INVOC'!$EM$13,P78='DADOS_INVOC'!$EN$13,P78='DADOS_INVOC'!$EO$13,P78='DADOS_INVOC'!$EP$13,P78='DADOS_INVOC'!$QV$13,P78='DADOS_INVOC'!$QW$13,P78='DADOS_INVOC'!$QX$13,P78='DADOS_INVOC'!$QY$13)),O78,"")</f>
        <v/>
      </c>
      <c r="BP78" t="inlineStr">
        <is>
          <t>Remenda</t>
        </is>
      </c>
    </row>
    <row r="79">
      <c r="O79">
        <f>IF(ISBLANK(DADOS_AM!$BC$79),"",DADOS_AM!$BC$79)</f>
        <v/>
      </c>
      <c r="P79">
        <f>IF(ISBLANK(DADOS_AM!$BD$79),"",DADOS_AM!$BD$79)</f>
        <v/>
      </c>
      <c r="Q79">
        <f>IF(ISBLANK(DADOS_AM!$BE$79),"",DADOS_AM!$BE$79)</f>
        <v/>
      </c>
      <c r="R79">
        <f>IF(ISBLANK(DADOS_AM!$BF$79),"",DADOS_AM!$BF$79)</f>
        <v/>
      </c>
      <c r="S79">
        <f>IF(ISBLANK(DADOS_AM!$BG$79),"",DADOS_AM!$BG$79)</f>
        <v/>
      </c>
      <c r="T79">
        <f>IF(ISBLANK(DADOS_AM!$BH$79),"",DADOS_AM!$BH$79)</f>
        <v/>
      </c>
      <c r="U79">
        <f>IF(ISBLANK(DADOS_AM!$BI$79),"",DADOS_AM!$BI$79)</f>
        <v/>
      </c>
      <c r="V79">
        <f>IF(ISBLANK(DADOS_AM!$BJ$79),"",DADOS_AM!$BJ$79)</f>
        <v/>
      </c>
      <c r="W79">
        <f>IF(ISBLANK(DADOS_AM!$BK$79),"",DADOS_AM!$BK$79)</f>
        <v/>
      </c>
      <c r="X79" t="inlineStr">
        <is>
          <t>Junto</t>
        </is>
      </c>
      <c r="Y79" t="n">
        <v>0</v>
      </c>
      <c r="AG79">
        <f>O79</f>
        <v/>
      </c>
      <c r="AH79">
        <f>P79</f>
        <v/>
      </c>
      <c r="AI79">
        <f>Q79</f>
        <v/>
      </c>
      <c r="AJ79">
        <f>T79</f>
        <v/>
      </c>
      <c r="AK79">
        <f>Y79</f>
        <v/>
      </c>
      <c r="AL79">
        <f>W79</f>
        <v/>
      </c>
      <c r="AN79">
        <f>IF(OR(P79="",P79='DADOS_INVOC'!$EL$2,P79='DADOS_INVOC'!$EM$2,P79='DADOS_INVOC'!$EN$2,P79='DADOS_INVOC'!$EO$2,P79='DADOS_INVOC'!$EP$2,P79='DADOS_INVOC'!$QV$2,P79='DADOS_INVOC'!$QW$2,P79='DADOS_INVOC'!$QX$2,P79='DADOS_INVOC'!$QY$2),O79,"")</f>
        <v/>
      </c>
      <c r="AO79">
        <f>IF(AND(Q79=1,OR(P79="",P79='DADOS_INVOC'!$EL$2,P79='DADOS_INVOC'!$EM$2,P79='DADOS_INVOC'!$EN$2,P79='DADOS_INVOC'!$EO$2,P79='DADOS_INVOC'!$EP$2,P79='DADOS_INVOC'!$QV$2,P79='DADOS_INVOC'!$QW$2,P79='DADOS_INVOC'!$QX$2,P79='DADOS_INVOC'!$QY$2)),O79,"")</f>
        <v/>
      </c>
      <c r="AP79">
        <f>IF(OR(P79="",P79='DADOS_INVOC'!$EL$3,P79='DADOS_INVOC'!$EM$3,P79='DADOS_INVOC'!$EN$3,P79='DADOS_INVOC'!$EO$3,P79='DADOS_INVOC'!$EP$3,P79='DADOS_INVOC'!$QV$3,P79='DADOS_INVOC'!$QW$3,P79='DADOS_INVOC'!$QX$3,P79='DADOS_INVOC'!$QY$3),O79,"")</f>
        <v/>
      </c>
      <c r="AQ79">
        <f>IF(AND(Q79=1,OR(P79="",P79='DADOS_INVOC'!$EL$3,P79='DADOS_INVOC'!$EM$3,P79='DADOS_INVOC'!$EN$3,P79='DADOS_INVOC'!$EO$3,P79='DADOS_INVOC'!$EP$3,P79='DADOS_INVOC'!$QV$3,P79='DADOS_INVOC'!$QW$3,P79='DADOS_INVOC'!$QX$3,P79='DADOS_INVOC'!$QY$3)),O79,"")</f>
        <v/>
      </c>
      <c r="AR79">
        <f>IF(OR(P79="",P79='DADOS_INVOC'!$EL$4,P79='DADOS_INVOC'!$EM$4,P79='DADOS_INVOC'!$EN$4,P79='DADOS_INVOC'!$EO$4,P79='DADOS_INVOC'!$EP$4,P79='DADOS_INVOC'!$QV$4,P79='DADOS_INVOC'!$QW$4,P79='DADOS_INVOC'!$QX$4,P79='DADOS_INVOC'!$QY$4),O79,"")</f>
        <v/>
      </c>
      <c r="AS79">
        <f>IF(AND(Q79=1,OR(P79="",P79='DADOS_INVOC'!$EL$4,P79='DADOS_INVOC'!$EM$4,P79='DADOS_INVOC'!$EN$4,P79='DADOS_INVOC'!$EO$4,P79='DADOS_INVOC'!$EP$4,P79='DADOS_INVOC'!$QV$4,P79='DADOS_INVOC'!$QW$4,P79='DADOS_INVOC'!$QX$4,P79='DADOS_INVOC'!$QY$4)),O79,"")</f>
        <v/>
      </c>
      <c r="AT79">
        <f>IF(OR(P79="",P79='DADOS_INVOC'!$EL$5,P79='DADOS_INVOC'!$EM$5,P79='DADOS_INVOC'!$EN$5,P79='DADOS_INVOC'!$EO$5,P79='DADOS_INVOC'!$EP$5,P79='DADOS_INVOC'!$QV$5,P79='DADOS_INVOC'!$QW$5,P79='DADOS_INVOC'!$QX$5,P79='DADOS_INVOC'!$QY$5),O79,"")</f>
        <v/>
      </c>
      <c r="AU79">
        <f>IF(AND(Q79=1,OR(P79="",P79='DADOS_INVOC'!$EL$5,P79='DADOS_INVOC'!$EM$5,P79='DADOS_INVOC'!$EN$5,P79='DADOS_INVOC'!$EO$5,P79='DADOS_INVOC'!$EP$5,P79='DADOS_INVOC'!$QV$5,P79='DADOS_INVOC'!$QW$5,P79='DADOS_INVOC'!$QX$5,P79='DADOS_INVOC'!$QY$5)),O79,"")</f>
        <v/>
      </c>
      <c r="AV79">
        <f>IF(OR(P79="",P79='DADOS_INVOC'!$EL$6,P79='DADOS_INVOC'!$EM$6,P79='DADOS_INVOC'!$EN$6,P79='DADOS_INVOC'!$EO$6,P79='DADOS_INVOC'!$EP$6,P79='DADOS_INVOC'!$QV$6,P79='DADOS_INVOC'!$QW$6,P79='DADOS_INVOC'!$QX$6,P79='DADOS_INVOC'!$QY$6),O79,"")</f>
        <v/>
      </c>
      <c r="AW79">
        <f>IF(AND(Q79=1,OR(P79="",P79='DADOS_INVOC'!$EL$6,P79='DADOS_INVOC'!$EM$6,P79='DADOS_INVOC'!$EN$6,P79='DADOS_INVOC'!$EO$6,P79='DADOS_INVOC'!$EP$6,P79='DADOS_INVOC'!$QV$6,P79='DADOS_INVOC'!$QW$6,P79='DADOS_INVOC'!$QX$6,P79='DADOS_INVOC'!$QY$6)),O79,"")</f>
        <v/>
      </c>
      <c r="AX79">
        <f>IF(OR(P79="",P79='DADOS_INVOC'!$EL$7,P79='DADOS_INVOC'!$EM$7,P79='DADOS_INVOC'!$EN$7,P79='DADOS_INVOC'!$EO$7,P79='DADOS_INVOC'!$EP$7,P79='DADOS_INVOC'!$QV$7,P79='DADOS_INVOC'!$QW$7,P79='DADOS_INVOC'!$QX$7,P79='DADOS_INVOC'!$QY$7),O79,"")</f>
        <v/>
      </c>
      <c r="AY79">
        <f>IF(AND(Q79=1,OR(P79="",P79='DADOS_INVOC'!$EL$7,P79='DADOS_INVOC'!$EM$7,P79='DADOS_INVOC'!$EN$7,P79='DADOS_INVOC'!$EO$7,P79='DADOS_INVOC'!$EP$7,P79='DADOS_INVOC'!$QV$7,P79='DADOS_INVOC'!$QW$7,P79='DADOS_INVOC'!$QX$7,P79='DADOS_INVOC'!$QY$7)),O79,"")</f>
        <v/>
      </c>
      <c r="AZ79">
        <f>IF(OR(P79="",P79='DADOS_INVOC'!$EL$8,P79='DADOS_INVOC'!$EM$8,P79='DADOS_INVOC'!$EN$8,P79='DADOS_INVOC'!$EO$8,P79='DADOS_INVOC'!$EP$8,P79='DADOS_INVOC'!$QV$8,P79='DADOS_INVOC'!$QW$8,P79='DADOS_INVOC'!$QX$8,P79='DADOS_INVOC'!$QY$8),O79,"")</f>
        <v/>
      </c>
      <c r="BA79">
        <f>IF(AND(Q79=1,OR(P79="",P79='DADOS_INVOC'!$EL$8,P79='DADOS_INVOC'!$EM$8,P79='DADOS_INVOC'!$EN$8,P79='DADOS_INVOC'!$EO$8,P79='DADOS_INVOC'!$EP$8,P79='DADOS_INVOC'!$QV$8,P79='DADOS_INVOC'!$QW$8,P79='DADOS_INVOC'!$QX$8,P79='DADOS_INVOC'!$QY$8)),O79,"")</f>
        <v/>
      </c>
      <c r="BB79">
        <f>IF(OR(P79="",P79='DADOS_INVOC'!$EL$9,P79='DADOS_INVOC'!$EM$9,P79='DADOS_INVOC'!$EN$9,P79='DADOS_INVOC'!$EO$9,P79='DADOS_INVOC'!$EP$9,P79='DADOS_INVOC'!$QV$9,P79='DADOS_INVOC'!$QW$9,P79='DADOS_INVOC'!$QX$9,P79='DADOS_INVOC'!$QY$9),O79,"")</f>
        <v/>
      </c>
      <c r="BC79">
        <f>IF(AND(Q79=1,OR(P79="",P79='DADOS_INVOC'!$EL$9,P79='DADOS_INVOC'!$EM$9,P79='DADOS_INVOC'!$EN$9,P79='DADOS_INVOC'!$EO$9,P79='DADOS_INVOC'!$EP$9,P79='DADOS_INVOC'!$QV$9,P79='DADOS_INVOC'!$QW$9,P79='DADOS_INVOC'!$QX$9,P79='DADOS_INVOC'!$QY$9)),O79,"")</f>
        <v/>
      </c>
      <c r="BD79">
        <f>IF(OR(P79="",P79='DADOS_INVOC'!$EL$10,P79='DADOS_INVOC'!$EM$10,P79='DADOS_INVOC'!$EN$10,P79='DADOS_INVOC'!$EO$10,P79='DADOS_INVOC'!$EP$10,P79='DADOS_INVOC'!$QV$10,P79='DADOS_INVOC'!$QW$10,P79='DADOS_INVOC'!$QX$10,P79='DADOS_INVOC'!$QY$10),O79,"")</f>
        <v/>
      </c>
      <c r="BE79">
        <f>IF(AND(Q79=1,OR(P79="",P79='DADOS_INVOC'!$EL$10,P79='DADOS_INVOC'!$EM$10,P79='DADOS_INVOC'!$EN$10,P79='DADOS_INVOC'!$EO$10,P79='DADOS_INVOC'!$EP$10,P79='DADOS_INVOC'!$QV$10,P79='DADOS_INVOC'!$QW$10,P79='DADOS_INVOC'!$QX$10,P79='DADOS_INVOC'!$QY$10)),O79,"")</f>
        <v/>
      </c>
      <c r="BF79">
        <f>IF(OR(P79="",P79='DADOS_INVOC'!$EL$11,P79='DADOS_INVOC'!$EM$11,P79='DADOS_INVOC'!$EN$11,P79='DADOS_INVOC'!$EO$11,P79='DADOS_INVOC'!$EP$11,P79='DADOS_INVOC'!$QV$11,P79='DADOS_INVOC'!$QW$11,P79='DADOS_INVOC'!$QX$11,P79='DADOS_INVOC'!$QY$11),O79,"")</f>
        <v/>
      </c>
      <c r="BG79">
        <f>IF(AND(Q79=1,OR(P79="",P79='DADOS_INVOC'!$EL$11,P79='DADOS_INVOC'!$EM$11,P79='DADOS_INVOC'!$EN$11,P79='DADOS_INVOC'!$EO$11,P79='DADOS_INVOC'!$EP$11,P79='DADOS_INVOC'!$QV$11,P79='DADOS_INVOC'!$QW$11,P79='DADOS_INVOC'!$QX$11,P79='DADOS_INVOC'!$QY$11)),O79,"")</f>
        <v/>
      </c>
      <c r="BH79">
        <f>IF(OR(P79="",P79='DADOS_INVOC'!$EL$12,P79='DADOS_INVOC'!$EM$12,P79='DADOS_INVOC'!$EN$12,P79='DADOS_INVOC'!$EO$12,P79='DADOS_INVOC'!$EP$12,P79='DADOS_INVOC'!$QV$12,P79='DADOS_INVOC'!$QW$12,P79='DADOS_INVOC'!$QX$12,P79='DADOS_INVOC'!$QY$12),O79,"")</f>
        <v/>
      </c>
      <c r="BI79">
        <f>IF(AND(Q79=1,OR(P79="",P79='DADOS_INVOC'!$EL$12,P79='DADOS_INVOC'!$EM$12,P79='DADOS_INVOC'!$EN$12,P79='DADOS_INVOC'!$EO$12,P79='DADOS_INVOC'!$EP$12,P79='DADOS_INVOC'!$QV$12,P79='DADOS_INVOC'!$QW$12,P79='DADOS_INVOC'!$QX$12,P79='DADOS_INVOC'!$QY$12)),O79,"")</f>
        <v/>
      </c>
      <c r="BJ79">
        <f>IF(OR(P79="",P79='DADOS_INVOC'!$EL$13,P79='DADOS_INVOC'!$EM$13,P79='DADOS_INVOC'!$EN$13,P79='DADOS_INVOC'!$EO$13,P79='DADOS_INVOC'!$EP$13,P79='DADOS_INVOC'!$QV$13,P79='DADOS_INVOC'!$QW$13,P79='DADOS_INVOC'!$QX$13,P79='DADOS_INVOC'!$QY$13),O79,"")</f>
        <v/>
      </c>
      <c r="BK79">
        <f>IF(AND(Q79=1,OR(P79="",P79='DADOS_INVOC'!$EL$13,P79='DADOS_INVOC'!$EM$13,P79='DADOS_INVOC'!$EN$13,P79='DADOS_INVOC'!$EO$13,P79='DADOS_INVOC'!$EP$13,P79='DADOS_INVOC'!$QV$13,P79='DADOS_INVOC'!$QW$13,P79='DADOS_INVOC'!$QX$13,P79='DADOS_INVOC'!$QY$13)),O79,"")</f>
        <v/>
      </c>
      <c r="BP79" t="inlineStr">
        <is>
          <t>Divide</t>
        </is>
      </c>
    </row>
    <row r="80">
      <c r="O80">
        <f>IF(ISBLANK(DADOS_AM!$BC$80),"",DADOS_AM!$BC$80)</f>
        <v/>
      </c>
      <c r="P80">
        <f>IF(ISBLANK(DADOS_AM!$BD$80),"",DADOS_AM!$BD$80)</f>
        <v/>
      </c>
      <c r="Q80">
        <f>IF(ISBLANK(DADOS_AM!$BE$80),"",DADOS_AM!$BE$80)</f>
        <v/>
      </c>
      <c r="R80">
        <f>IF(ISBLANK(DADOS_AM!$BF$80),"",DADOS_AM!$BF$80)</f>
        <v/>
      </c>
      <c r="S80">
        <f>IF(ISBLANK(DADOS_AM!$BG$80),"",DADOS_AM!$BG$80)</f>
        <v/>
      </c>
      <c r="T80">
        <f>IF(ISBLANK(DADOS_AM!$BH$80),"",DADOS_AM!$BH$80)</f>
        <v/>
      </c>
      <c r="U80">
        <f>IF(ISBLANK(DADOS_AM!$BI$80),"",DADOS_AM!$BI$80)</f>
        <v/>
      </c>
      <c r="V80">
        <f>IF(ISBLANK(DADOS_AM!$BJ$80),"",DADOS_AM!$BJ$80)</f>
        <v/>
      </c>
      <c r="W80">
        <f>IF(ISBLANK(DADOS_AM!$BK$80),"",DADOS_AM!$BK$80)</f>
        <v/>
      </c>
      <c r="X80" t="inlineStr">
        <is>
          <t>Reserva</t>
        </is>
      </c>
      <c r="Y80" t="n">
        <v>0</v>
      </c>
      <c r="AG80">
        <f>O80</f>
        <v/>
      </c>
      <c r="AH80">
        <f>P80</f>
        <v/>
      </c>
      <c r="AI80">
        <f>Q80</f>
        <v/>
      </c>
      <c r="AJ80">
        <f>T80</f>
        <v/>
      </c>
      <c r="AK80">
        <f>Y80</f>
        <v/>
      </c>
      <c r="AL80">
        <f>W80</f>
        <v/>
      </c>
      <c r="AN80">
        <f>IF(OR(P80="",P80='DADOS_INVOC'!$EL$2,P80='DADOS_INVOC'!$EM$2,P80='DADOS_INVOC'!$EN$2,P80='DADOS_INVOC'!$EO$2,P80='DADOS_INVOC'!$EP$2,P80='DADOS_INVOC'!$QV$2,P80='DADOS_INVOC'!$QW$2,P80='DADOS_INVOC'!$QX$2,P80='DADOS_INVOC'!$QY$2),O80,"")</f>
        <v/>
      </c>
      <c r="AO80">
        <f>IF(AND(Q80=1,OR(P80="",P80='DADOS_INVOC'!$EL$2,P80='DADOS_INVOC'!$EM$2,P80='DADOS_INVOC'!$EN$2,P80='DADOS_INVOC'!$EO$2,P80='DADOS_INVOC'!$EP$2,P80='DADOS_INVOC'!$QV$2,P80='DADOS_INVOC'!$QW$2,P80='DADOS_INVOC'!$QX$2,P80='DADOS_INVOC'!$QY$2)),O80,"")</f>
        <v/>
      </c>
      <c r="AP80">
        <f>IF(OR(P80="",P80='DADOS_INVOC'!$EL$3,P80='DADOS_INVOC'!$EM$3,P80='DADOS_INVOC'!$EN$3,P80='DADOS_INVOC'!$EO$3,P80='DADOS_INVOC'!$EP$3,P80='DADOS_INVOC'!$QV$3,P80='DADOS_INVOC'!$QW$3,P80='DADOS_INVOC'!$QX$3,P80='DADOS_INVOC'!$QY$3),O80,"")</f>
        <v/>
      </c>
      <c r="AQ80">
        <f>IF(AND(Q80=1,OR(P80="",P80='DADOS_INVOC'!$EL$3,P80='DADOS_INVOC'!$EM$3,P80='DADOS_INVOC'!$EN$3,P80='DADOS_INVOC'!$EO$3,P80='DADOS_INVOC'!$EP$3,P80='DADOS_INVOC'!$QV$3,P80='DADOS_INVOC'!$QW$3,P80='DADOS_INVOC'!$QX$3,P80='DADOS_INVOC'!$QY$3)),O80,"")</f>
        <v/>
      </c>
      <c r="AR80">
        <f>IF(OR(P80="",P80='DADOS_INVOC'!$EL$4,P80='DADOS_INVOC'!$EM$4,P80='DADOS_INVOC'!$EN$4,P80='DADOS_INVOC'!$EO$4,P80='DADOS_INVOC'!$EP$4,P80='DADOS_INVOC'!$QV$4,P80='DADOS_INVOC'!$QW$4,P80='DADOS_INVOC'!$QX$4,P80='DADOS_INVOC'!$QY$4),O80,"")</f>
        <v/>
      </c>
      <c r="AS80">
        <f>IF(AND(Q80=1,OR(P80="",P80='DADOS_INVOC'!$EL$4,P80='DADOS_INVOC'!$EM$4,P80='DADOS_INVOC'!$EN$4,P80='DADOS_INVOC'!$EO$4,P80='DADOS_INVOC'!$EP$4,P80='DADOS_INVOC'!$QV$4,P80='DADOS_INVOC'!$QW$4,P80='DADOS_INVOC'!$QX$4,P80='DADOS_INVOC'!$QY$4)),O80,"")</f>
        <v/>
      </c>
      <c r="AT80">
        <f>IF(OR(P80="",P80='DADOS_INVOC'!$EL$5,P80='DADOS_INVOC'!$EM$5,P80='DADOS_INVOC'!$EN$5,P80='DADOS_INVOC'!$EO$5,P80='DADOS_INVOC'!$EP$5,P80='DADOS_INVOC'!$QV$5,P80='DADOS_INVOC'!$QW$5,P80='DADOS_INVOC'!$QX$5,P80='DADOS_INVOC'!$QY$5),O80,"")</f>
        <v/>
      </c>
      <c r="AU80">
        <f>IF(AND(Q80=1,OR(P80="",P80='DADOS_INVOC'!$EL$5,P80='DADOS_INVOC'!$EM$5,P80='DADOS_INVOC'!$EN$5,P80='DADOS_INVOC'!$EO$5,P80='DADOS_INVOC'!$EP$5,P80='DADOS_INVOC'!$QV$5,P80='DADOS_INVOC'!$QW$5,P80='DADOS_INVOC'!$QX$5,P80='DADOS_INVOC'!$QY$5)),O80,"")</f>
        <v/>
      </c>
      <c r="AV80">
        <f>IF(OR(P80="",P80='DADOS_INVOC'!$EL$6,P80='DADOS_INVOC'!$EM$6,P80='DADOS_INVOC'!$EN$6,P80='DADOS_INVOC'!$EO$6,P80='DADOS_INVOC'!$EP$6,P80='DADOS_INVOC'!$QV$6,P80='DADOS_INVOC'!$QW$6,P80='DADOS_INVOC'!$QX$6,P80='DADOS_INVOC'!$QY$6),O80,"")</f>
        <v/>
      </c>
      <c r="AW80">
        <f>IF(AND(Q80=1,OR(P80="",P80='DADOS_INVOC'!$EL$6,P80='DADOS_INVOC'!$EM$6,P80='DADOS_INVOC'!$EN$6,P80='DADOS_INVOC'!$EO$6,P80='DADOS_INVOC'!$EP$6,P80='DADOS_INVOC'!$QV$6,P80='DADOS_INVOC'!$QW$6,P80='DADOS_INVOC'!$QX$6,P80='DADOS_INVOC'!$QY$6)),O80,"")</f>
        <v/>
      </c>
      <c r="AX80">
        <f>IF(OR(P80="",P80='DADOS_INVOC'!$EL$7,P80='DADOS_INVOC'!$EM$7,P80='DADOS_INVOC'!$EN$7,P80='DADOS_INVOC'!$EO$7,P80='DADOS_INVOC'!$EP$7,P80='DADOS_INVOC'!$QV$7,P80='DADOS_INVOC'!$QW$7,P80='DADOS_INVOC'!$QX$7,P80='DADOS_INVOC'!$QY$7),O80,"")</f>
        <v/>
      </c>
      <c r="AY80">
        <f>IF(AND(Q80=1,OR(P80="",P80='DADOS_INVOC'!$EL$7,P80='DADOS_INVOC'!$EM$7,P80='DADOS_INVOC'!$EN$7,P80='DADOS_INVOC'!$EO$7,P80='DADOS_INVOC'!$EP$7,P80='DADOS_INVOC'!$QV$7,P80='DADOS_INVOC'!$QW$7,P80='DADOS_INVOC'!$QX$7,P80='DADOS_INVOC'!$QY$7)),O80,"")</f>
        <v/>
      </c>
      <c r="AZ80">
        <f>IF(OR(P80="",P80='DADOS_INVOC'!$EL$8,P80='DADOS_INVOC'!$EM$8,P80='DADOS_INVOC'!$EN$8,P80='DADOS_INVOC'!$EO$8,P80='DADOS_INVOC'!$EP$8,P80='DADOS_INVOC'!$QV$8,P80='DADOS_INVOC'!$QW$8,P80='DADOS_INVOC'!$QX$8,P80='DADOS_INVOC'!$QY$8),O80,"")</f>
        <v/>
      </c>
      <c r="BA80">
        <f>IF(AND(Q80=1,OR(P80="",P80='DADOS_INVOC'!$EL$8,P80='DADOS_INVOC'!$EM$8,P80='DADOS_INVOC'!$EN$8,P80='DADOS_INVOC'!$EO$8,P80='DADOS_INVOC'!$EP$8,P80='DADOS_INVOC'!$QV$8,P80='DADOS_INVOC'!$QW$8,P80='DADOS_INVOC'!$QX$8,P80='DADOS_INVOC'!$QY$8)),O80,"")</f>
        <v/>
      </c>
      <c r="BB80">
        <f>IF(OR(P80="",P80='DADOS_INVOC'!$EL$9,P80='DADOS_INVOC'!$EM$9,P80='DADOS_INVOC'!$EN$9,P80='DADOS_INVOC'!$EO$9,P80='DADOS_INVOC'!$EP$9,P80='DADOS_INVOC'!$QV$9,P80='DADOS_INVOC'!$QW$9,P80='DADOS_INVOC'!$QX$9,P80='DADOS_INVOC'!$QY$9),O80,"")</f>
        <v/>
      </c>
      <c r="BC80">
        <f>IF(AND(Q80=1,OR(P80="",P80='DADOS_INVOC'!$EL$9,P80='DADOS_INVOC'!$EM$9,P80='DADOS_INVOC'!$EN$9,P80='DADOS_INVOC'!$EO$9,P80='DADOS_INVOC'!$EP$9,P80='DADOS_INVOC'!$QV$9,P80='DADOS_INVOC'!$QW$9,P80='DADOS_INVOC'!$QX$9,P80='DADOS_INVOC'!$QY$9)),O80,"")</f>
        <v/>
      </c>
      <c r="BD80">
        <f>IF(OR(P80="",P80='DADOS_INVOC'!$EL$10,P80='DADOS_INVOC'!$EM$10,P80='DADOS_INVOC'!$EN$10,P80='DADOS_INVOC'!$EO$10,P80='DADOS_INVOC'!$EP$10,P80='DADOS_INVOC'!$QV$10,P80='DADOS_INVOC'!$QW$10,P80='DADOS_INVOC'!$QX$10,P80='DADOS_INVOC'!$QY$10),O80,"")</f>
        <v/>
      </c>
      <c r="BE80">
        <f>IF(AND(Q80=1,OR(P80="",P80='DADOS_INVOC'!$EL$10,P80='DADOS_INVOC'!$EM$10,P80='DADOS_INVOC'!$EN$10,P80='DADOS_INVOC'!$EO$10,P80='DADOS_INVOC'!$EP$10,P80='DADOS_INVOC'!$QV$10,P80='DADOS_INVOC'!$QW$10,P80='DADOS_INVOC'!$QX$10,P80='DADOS_INVOC'!$QY$10)),O80,"")</f>
        <v/>
      </c>
      <c r="BF80">
        <f>IF(OR(P80="",P80='DADOS_INVOC'!$EL$11,P80='DADOS_INVOC'!$EM$11,P80='DADOS_INVOC'!$EN$11,P80='DADOS_INVOC'!$EO$11,P80='DADOS_INVOC'!$EP$11,P80='DADOS_INVOC'!$QV$11,P80='DADOS_INVOC'!$QW$11,P80='DADOS_INVOC'!$QX$11,P80='DADOS_INVOC'!$QY$11),O80,"")</f>
        <v/>
      </c>
      <c r="BG80">
        <f>IF(AND(Q80=1,OR(P80="",P80='DADOS_INVOC'!$EL$11,P80='DADOS_INVOC'!$EM$11,P80='DADOS_INVOC'!$EN$11,P80='DADOS_INVOC'!$EO$11,P80='DADOS_INVOC'!$EP$11,P80='DADOS_INVOC'!$QV$11,P80='DADOS_INVOC'!$QW$11,P80='DADOS_INVOC'!$QX$11,P80='DADOS_INVOC'!$QY$11)),O80,"")</f>
        <v/>
      </c>
      <c r="BH80">
        <f>IF(OR(P80="",P80='DADOS_INVOC'!$EL$12,P80='DADOS_INVOC'!$EM$12,P80='DADOS_INVOC'!$EN$12,P80='DADOS_INVOC'!$EO$12,P80='DADOS_INVOC'!$EP$12,P80='DADOS_INVOC'!$QV$12,P80='DADOS_INVOC'!$QW$12,P80='DADOS_INVOC'!$QX$12,P80='DADOS_INVOC'!$QY$12),O80,"")</f>
        <v/>
      </c>
      <c r="BI80">
        <f>IF(AND(Q80=1,OR(P80="",P80='DADOS_INVOC'!$EL$12,P80='DADOS_INVOC'!$EM$12,P80='DADOS_INVOC'!$EN$12,P80='DADOS_INVOC'!$EO$12,P80='DADOS_INVOC'!$EP$12,P80='DADOS_INVOC'!$QV$12,P80='DADOS_INVOC'!$QW$12,P80='DADOS_INVOC'!$QX$12,P80='DADOS_INVOC'!$QY$12)),O80,"")</f>
        <v/>
      </c>
      <c r="BJ80">
        <f>IF(OR(P80="",P80='DADOS_INVOC'!$EL$13,P80='DADOS_INVOC'!$EM$13,P80='DADOS_INVOC'!$EN$13,P80='DADOS_INVOC'!$EO$13,P80='DADOS_INVOC'!$EP$13,P80='DADOS_INVOC'!$QV$13,P80='DADOS_INVOC'!$QW$13,P80='DADOS_INVOC'!$QX$13,P80='DADOS_INVOC'!$QY$13),O80,"")</f>
        <v/>
      </c>
      <c r="BK80">
        <f>IF(AND(Q80=1,OR(P80="",P80='DADOS_INVOC'!$EL$13,P80='DADOS_INVOC'!$EM$13,P80='DADOS_INVOC'!$EN$13,P80='DADOS_INVOC'!$EO$13,P80='DADOS_INVOC'!$EP$13,P80='DADOS_INVOC'!$QV$13,P80='DADOS_INVOC'!$QW$13,P80='DADOS_INVOC'!$QX$13,P80='DADOS_INVOC'!$QY$13)),O80,"")</f>
        <v/>
      </c>
      <c r="BP80" t="inlineStr">
        <is>
          <t>Junto</t>
        </is>
      </c>
    </row>
    <row r="81">
      <c r="O81">
        <f>IF(ISBLANK(DADOS_AM!$BC$81),"",DADOS_AM!$BC$81)</f>
        <v/>
      </c>
      <c r="P81">
        <f>IF(ISBLANK(DADOS_AM!$BD$81),"",DADOS_AM!$BD$81)</f>
        <v/>
      </c>
      <c r="Q81">
        <f>IF(ISBLANK(DADOS_AM!$BE$81),"",DADOS_AM!$BE$81)</f>
        <v/>
      </c>
      <c r="R81">
        <f>IF(ISBLANK(DADOS_AM!$BF$81),"",DADOS_AM!$BF$81)</f>
        <v/>
      </c>
      <c r="S81">
        <f>IF(ISBLANK(DADOS_AM!$BG$81),"",DADOS_AM!$BG$81)</f>
        <v/>
      </c>
      <c r="T81">
        <f>IF(ISBLANK(DADOS_AM!$BH$81),"",DADOS_AM!$BH$81)</f>
        <v/>
      </c>
      <c r="U81">
        <f>IF(ISBLANK(DADOS_AM!$BI$81),"",DADOS_AM!$BI$81)</f>
        <v/>
      </c>
      <c r="V81">
        <f>IF(ISBLANK(DADOS_AM!$BJ$81),"",DADOS_AM!$BJ$81)</f>
        <v/>
      </c>
      <c r="W81">
        <f>IF(ISBLANK(DADOS_AM!$BK$81),"",DADOS_AM!$BK$81)</f>
        <v/>
      </c>
      <c r="X81" t="inlineStr">
        <is>
          <t>Efeito Próprio (Leve)</t>
        </is>
      </c>
      <c r="Y81" t="n">
        <v>0</v>
      </c>
      <c r="AG81">
        <f>O81</f>
        <v/>
      </c>
      <c r="AH81">
        <f>P81</f>
        <v/>
      </c>
      <c r="AI81">
        <f>Q81</f>
        <v/>
      </c>
      <c r="AJ81">
        <f>T81</f>
        <v/>
      </c>
      <c r="AK81">
        <f>Y81</f>
        <v/>
      </c>
      <c r="AL81">
        <f>W81</f>
        <v/>
      </c>
      <c r="AN81">
        <f>IF(OR(P81="",P81='DADOS_INVOC'!$EL$2,P81='DADOS_INVOC'!$EM$2,P81='DADOS_INVOC'!$EN$2,P81='DADOS_INVOC'!$EO$2,P81='DADOS_INVOC'!$EP$2,P81='DADOS_INVOC'!$QV$2,P81='DADOS_INVOC'!$QW$2,P81='DADOS_INVOC'!$QX$2,P81='DADOS_INVOC'!$QY$2),O81,"")</f>
        <v/>
      </c>
      <c r="AO81">
        <f>IF(AND(Q81=1,OR(P81="",P81='DADOS_INVOC'!$EL$2,P81='DADOS_INVOC'!$EM$2,P81='DADOS_INVOC'!$EN$2,P81='DADOS_INVOC'!$EO$2,P81='DADOS_INVOC'!$EP$2,P81='DADOS_INVOC'!$QV$2,P81='DADOS_INVOC'!$QW$2,P81='DADOS_INVOC'!$QX$2,P81='DADOS_INVOC'!$QY$2)),O81,"")</f>
        <v/>
      </c>
      <c r="AP81">
        <f>IF(OR(P81="",P81='DADOS_INVOC'!$EL$3,P81='DADOS_INVOC'!$EM$3,P81='DADOS_INVOC'!$EN$3,P81='DADOS_INVOC'!$EO$3,P81='DADOS_INVOC'!$EP$3,P81='DADOS_INVOC'!$QV$3,P81='DADOS_INVOC'!$QW$3,P81='DADOS_INVOC'!$QX$3,P81='DADOS_INVOC'!$QY$3),O81,"")</f>
        <v/>
      </c>
      <c r="AQ81">
        <f>IF(AND(Q81=1,OR(P81="",P81='DADOS_INVOC'!$EL$3,P81='DADOS_INVOC'!$EM$3,P81='DADOS_INVOC'!$EN$3,P81='DADOS_INVOC'!$EO$3,P81='DADOS_INVOC'!$EP$3,P81='DADOS_INVOC'!$QV$3,P81='DADOS_INVOC'!$QW$3,P81='DADOS_INVOC'!$QX$3,P81='DADOS_INVOC'!$QY$3)),O81,"")</f>
        <v/>
      </c>
      <c r="AR81">
        <f>IF(OR(P81="",P81='DADOS_INVOC'!$EL$4,P81='DADOS_INVOC'!$EM$4,P81='DADOS_INVOC'!$EN$4,P81='DADOS_INVOC'!$EO$4,P81='DADOS_INVOC'!$EP$4,P81='DADOS_INVOC'!$QV$4,P81='DADOS_INVOC'!$QW$4,P81='DADOS_INVOC'!$QX$4,P81='DADOS_INVOC'!$QY$4),O81,"")</f>
        <v/>
      </c>
      <c r="AS81">
        <f>IF(AND(Q81=1,OR(P81="",P81='DADOS_INVOC'!$EL$4,P81='DADOS_INVOC'!$EM$4,P81='DADOS_INVOC'!$EN$4,P81='DADOS_INVOC'!$EO$4,P81='DADOS_INVOC'!$EP$4,P81='DADOS_INVOC'!$QV$4,P81='DADOS_INVOC'!$QW$4,P81='DADOS_INVOC'!$QX$4,P81='DADOS_INVOC'!$QY$4)),O81,"")</f>
        <v/>
      </c>
      <c r="AT81">
        <f>IF(OR(P81="",P81='DADOS_INVOC'!$EL$5,P81='DADOS_INVOC'!$EM$5,P81='DADOS_INVOC'!$EN$5,P81='DADOS_INVOC'!$EO$5,P81='DADOS_INVOC'!$EP$5,P81='DADOS_INVOC'!$QV$5,P81='DADOS_INVOC'!$QW$5,P81='DADOS_INVOC'!$QX$5,P81='DADOS_INVOC'!$QY$5),O81,"")</f>
        <v/>
      </c>
      <c r="AU81">
        <f>IF(AND(Q81=1,OR(P81="",P81='DADOS_INVOC'!$EL$5,P81='DADOS_INVOC'!$EM$5,P81='DADOS_INVOC'!$EN$5,P81='DADOS_INVOC'!$EO$5,P81='DADOS_INVOC'!$EP$5,P81='DADOS_INVOC'!$QV$5,P81='DADOS_INVOC'!$QW$5,P81='DADOS_INVOC'!$QX$5,P81='DADOS_INVOC'!$QY$5)),O81,"")</f>
        <v/>
      </c>
      <c r="AV81">
        <f>IF(OR(P81="",P81='DADOS_INVOC'!$EL$6,P81='DADOS_INVOC'!$EM$6,P81='DADOS_INVOC'!$EN$6,P81='DADOS_INVOC'!$EO$6,P81='DADOS_INVOC'!$EP$6,P81='DADOS_INVOC'!$QV$6,P81='DADOS_INVOC'!$QW$6,P81='DADOS_INVOC'!$QX$6,P81='DADOS_INVOC'!$QY$6),O81,"")</f>
        <v/>
      </c>
      <c r="AW81">
        <f>IF(AND(Q81=1,OR(P81="",P81='DADOS_INVOC'!$EL$6,P81='DADOS_INVOC'!$EM$6,P81='DADOS_INVOC'!$EN$6,P81='DADOS_INVOC'!$EO$6,P81='DADOS_INVOC'!$EP$6,P81='DADOS_INVOC'!$QV$6,P81='DADOS_INVOC'!$QW$6,P81='DADOS_INVOC'!$QX$6,P81='DADOS_INVOC'!$QY$6)),O81,"")</f>
        <v/>
      </c>
      <c r="AX81">
        <f>IF(OR(P81="",P81='DADOS_INVOC'!$EL$7,P81='DADOS_INVOC'!$EM$7,P81='DADOS_INVOC'!$EN$7,P81='DADOS_INVOC'!$EO$7,P81='DADOS_INVOC'!$EP$7,P81='DADOS_INVOC'!$QV$7,P81='DADOS_INVOC'!$QW$7,P81='DADOS_INVOC'!$QX$7,P81='DADOS_INVOC'!$QY$7),O81,"")</f>
        <v/>
      </c>
      <c r="AY81">
        <f>IF(AND(Q81=1,OR(P81="",P81='DADOS_INVOC'!$EL$7,P81='DADOS_INVOC'!$EM$7,P81='DADOS_INVOC'!$EN$7,P81='DADOS_INVOC'!$EO$7,P81='DADOS_INVOC'!$EP$7,P81='DADOS_INVOC'!$QV$7,P81='DADOS_INVOC'!$QW$7,P81='DADOS_INVOC'!$QX$7,P81='DADOS_INVOC'!$QY$7)),O81,"")</f>
        <v/>
      </c>
      <c r="AZ81">
        <f>IF(OR(P81="",P81='DADOS_INVOC'!$EL$8,P81='DADOS_INVOC'!$EM$8,P81='DADOS_INVOC'!$EN$8,P81='DADOS_INVOC'!$EO$8,P81='DADOS_INVOC'!$EP$8,P81='DADOS_INVOC'!$QV$8,P81='DADOS_INVOC'!$QW$8,P81='DADOS_INVOC'!$QX$8,P81='DADOS_INVOC'!$QY$8),O81,"")</f>
        <v/>
      </c>
      <c r="BA81">
        <f>IF(AND(Q81=1,OR(P81="",P81='DADOS_INVOC'!$EL$8,P81='DADOS_INVOC'!$EM$8,P81='DADOS_INVOC'!$EN$8,P81='DADOS_INVOC'!$EO$8,P81='DADOS_INVOC'!$EP$8,P81='DADOS_INVOC'!$QV$8,P81='DADOS_INVOC'!$QW$8,P81='DADOS_INVOC'!$QX$8,P81='DADOS_INVOC'!$QY$8)),O81,"")</f>
        <v/>
      </c>
      <c r="BB81">
        <f>IF(OR(P81="",P81='DADOS_INVOC'!$EL$9,P81='DADOS_INVOC'!$EM$9,P81='DADOS_INVOC'!$EN$9,P81='DADOS_INVOC'!$EO$9,P81='DADOS_INVOC'!$EP$9,P81='DADOS_INVOC'!$QV$9,P81='DADOS_INVOC'!$QW$9,P81='DADOS_INVOC'!$QX$9,P81='DADOS_INVOC'!$QY$9),O81,"")</f>
        <v/>
      </c>
      <c r="BC81">
        <f>IF(AND(Q81=1,OR(P81="",P81='DADOS_INVOC'!$EL$9,P81='DADOS_INVOC'!$EM$9,P81='DADOS_INVOC'!$EN$9,P81='DADOS_INVOC'!$EO$9,P81='DADOS_INVOC'!$EP$9,P81='DADOS_INVOC'!$QV$9,P81='DADOS_INVOC'!$QW$9,P81='DADOS_INVOC'!$QX$9,P81='DADOS_INVOC'!$QY$9)),O81,"")</f>
        <v/>
      </c>
      <c r="BD81">
        <f>IF(OR(P81="",P81='DADOS_INVOC'!$EL$10,P81='DADOS_INVOC'!$EM$10,P81='DADOS_INVOC'!$EN$10,P81='DADOS_INVOC'!$EO$10,P81='DADOS_INVOC'!$EP$10,P81='DADOS_INVOC'!$QV$10,P81='DADOS_INVOC'!$QW$10,P81='DADOS_INVOC'!$QX$10,P81='DADOS_INVOC'!$QY$10),O81,"")</f>
        <v/>
      </c>
      <c r="BE81">
        <f>IF(AND(Q81=1,OR(P81="",P81='DADOS_INVOC'!$EL$10,P81='DADOS_INVOC'!$EM$10,P81='DADOS_INVOC'!$EN$10,P81='DADOS_INVOC'!$EO$10,P81='DADOS_INVOC'!$EP$10,P81='DADOS_INVOC'!$QV$10,P81='DADOS_INVOC'!$QW$10,P81='DADOS_INVOC'!$QX$10,P81='DADOS_INVOC'!$QY$10)),O81,"")</f>
        <v/>
      </c>
      <c r="BF81">
        <f>IF(OR(P81="",P81='DADOS_INVOC'!$EL$11,P81='DADOS_INVOC'!$EM$11,P81='DADOS_INVOC'!$EN$11,P81='DADOS_INVOC'!$EO$11,P81='DADOS_INVOC'!$EP$11,P81='DADOS_INVOC'!$QV$11,P81='DADOS_INVOC'!$QW$11,P81='DADOS_INVOC'!$QX$11,P81='DADOS_INVOC'!$QY$11),O81,"")</f>
        <v/>
      </c>
      <c r="BG81">
        <f>IF(AND(Q81=1,OR(P81="",P81='DADOS_INVOC'!$EL$11,P81='DADOS_INVOC'!$EM$11,P81='DADOS_INVOC'!$EN$11,P81='DADOS_INVOC'!$EO$11,P81='DADOS_INVOC'!$EP$11,P81='DADOS_INVOC'!$QV$11,P81='DADOS_INVOC'!$QW$11,P81='DADOS_INVOC'!$QX$11,P81='DADOS_INVOC'!$QY$11)),O81,"")</f>
        <v/>
      </c>
      <c r="BH81">
        <f>IF(OR(P81="",P81='DADOS_INVOC'!$EL$12,P81='DADOS_INVOC'!$EM$12,P81='DADOS_INVOC'!$EN$12,P81='DADOS_INVOC'!$EO$12,P81='DADOS_INVOC'!$EP$12,P81='DADOS_INVOC'!$QV$12,P81='DADOS_INVOC'!$QW$12,P81='DADOS_INVOC'!$QX$12,P81='DADOS_INVOC'!$QY$12),O81,"")</f>
        <v/>
      </c>
      <c r="BI81">
        <f>IF(AND(Q81=1,OR(P81="",P81='DADOS_INVOC'!$EL$12,P81='DADOS_INVOC'!$EM$12,P81='DADOS_INVOC'!$EN$12,P81='DADOS_INVOC'!$EO$12,P81='DADOS_INVOC'!$EP$12,P81='DADOS_INVOC'!$QV$12,P81='DADOS_INVOC'!$QW$12,P81='DADOS_INVOC'!$QX$12,P81='DADOS_INVOC'!$QY$12)),O81,"")</f>
        <v/>
      </c>
      <c r="BJ81">
        <f>IF(OR(P81="",P81='DADOS_INVOC'!$EL$13,P81='DADOS_INVOC'!$EM$13,P81='DADOS_INVOC'!$EN$13,P81='DADOS_INVOC'!$EO$13,P81='DADOS_INVOC'!$EP$13,P81='DADOS_INVOC'!$QV$13,P81='DADOS_INVOC'!$QW$13,P81='DADOS_INVOC'!$QX$13,P81='DADOS_INVOC'!$QY$13),O81,"")</f>
        <v/>
      </c>
      <c r="BK81">
        <f>IF(AND(Q81=1,OR(P81="",P81='DADOS_INVOC'!$EL$13,P81='DADOS_INVOC'!$EM$13,P81='DADOS_INVOC'!$EN$13,P81='DADOS_INVOC'!$EO$13,P81='DADOS_INVOC'!$EP$13,P81='DADOS_INVOC'!$QV$13,P81='DADOS_INVOC'!$QW$13,P81='DADOS_INVOC'!$QX$13,P81='DADOS_INVOC'!$QY$13)),O81,"")</f>
        <v/>
      </c>
      <c r="BP81" t="inlineStr">
        <is>
          <t>Reserva</t>
        </is>
      </c>
    </row>
    <row r="82">
      <c r="O82">
        <f>IF(ISBLANK(DADOS_AM!$BC$82),"",DADOS_AM!$BC$82)</f>
        <v/>
      </c>
      <c r="P82">
        <f>IF(ISBLANK(DADOS_AM!$BD$82),"",DADOS_AM!$BD$82)</f>
        <v/>
      </c>
      <c r="Q82">
        <f>IF(ISBLANK(DADOS_AM!$BE$82),"",DADOS_AM!$BE$82)</f>
        <v/>
      </c>
      <c r="R82">
        <f>IF(ISBLANK(DADOS_AM!$BF$82),"",DADOS_AM!$BF$82)</f>
        <v/>
      </c>
      <c r="S82">
        <f>IF(ISBLANK(DADOS_AM!$BG$82),"",DADOS_AM!$BG$82)</f>
        <v/>
      </c>
      <c r="T82">
        <f>IF(ISBLANK(DADOS_AM!$BH$82),"",DADOS_AM!$BH$82)</f>
        <v/>
      </c>
      <c r="U82">
        <f>IF(ISBLANK(DADOS_AM!$BI$82),"",DADOS_AM!$BI$82)</f>
        <v/>
      </c>
      <c r="V82">
        <f>IF(ISBLANK(DADOS_AM!$BJ$82),"",DADOS_AM!$BJ$82)</f>
        <v/>
      </c>
      <c r="W82">
        <f>IF(ISBLANK(DADOS_AM!$BK$82),"",DADOS_AM!$BK$82)</f>
        <v/>
      </c>
      <c r="X82" t="inlineStr">
        <is>
          <t>Efeito Próprio (Média)</t>
        </is>
      </c>
      <c r="Y82" t="n">
        <v>0</v>
      </c>
      <c r="AG82">
        <f>O82</f>
        <v/>
      </c>
      <c r="AH82">
        <f>P82</f>
        <v/>
      </c>
      <c r="AI82">
        <f>Q82</f>
        <v/>
      </c>
      <c r="AJ82">
        <f>T82</f>
        <v/>
      </c>
      <c r="AK82">
        <f>Y82</f>
        <v/>
      </c>
      <c r="AL82">
        <f>W82</f>
        <v/>
      </c>
      <c r="AN82">
        <f>IF(OR(P82="",P82='DADOS_INVOC'!$EL$2,P82='DADOS_INVOC'!$EM$2,P82='DADOS_INVOC'!$EN$2,P82='DADOS_INVOC'!$EO$2,P82='DADOS_INVOC'!$EP$2,P82='DADOS_INVOC'!$QV$2,P82='DADOS_INVOC'!$QW$2,P82='DADOS_INVOC'!$QX$2,P82='DADOS_INVOC'!$QY$2),O82,"")</f>
        <v/>
      </c>
      <c r="AO82">
        <f>IF(AND(Q82=1,OR(P82="",P82='DADOS_INVOC'!$EL$2,P82='DADOS_INVOC'!$EM$2,P82='DADOS_INVOC'!$EN$2,P82='DADOS_INVOC'!$EO$2,P82='DADOS_INVOC'!$EP$2,P82='DADOS_INVOC'!$QV$2,P82='DADOS_INVOC'!$QW$2,P82='DADOS_INVOC'!$QX$2,P82='DADOS_INVOC'!$QY$2)),O82,"")</f>
        <v/>
      </c>
      <c r="AP82">
        <f>IF(OR(P82="",P82='DADOS_INVOC'!$EL$3,P82='DADOS_INVOC'!$EM$3,P82='DADOS_INVOC'!$EN$3,P82='DADOS_INVOC'!$EO$3,P82='DADOS_INVOC'!$EP$3,P82='DADOS_INVOC'!$QV$3,P82='DADOS_INVOC'!$QW$3,P82='DADOS_INVOC'!$QX$3,P82='DADOS_INVOC'!$QY$3),O82,"")</f>
        <v/>
      </c>
      <c r="AQ82">
        <f>IF(AND(Q82=1,OR(P82="",P82='DADOS_INVOC'!$EL$3,P82='DADOS_INVOC'!$EM$3,P82='DADOS_INVOC'!$EN$3,P82='DADOS_INVOC'!$EO$3,P82='DADOS_INVOC'!$EP$3,P82='DADOS_INVOC'!$QV$3,P82='DADOS_INVOC'!$QW$3,P82='DADOS_INVOC'!$QX$3,P82='DADOS_INVOC'!$QY$3)),O82,"")</f>
        <v/>
      </c>
      <c r="AR82">
        <f>IF(OR(P82="",P82='DADOS_INVOC'!$EL$4,P82='DADOS_INVOC'!$EM$4,P82='DADOS_INVOC'!$EN$4,P82='DADOS_INVOC'!$EO$4,P82='DADOS_INVOC'!$EP$4,P82='DADOS_INVOC'!$QV$4,P82='DADOS_INVOC'!$QW$4,P82='DADOS_INVOC'!$QX$4,P82='DADOS_INVOC'!$QY$4),O82,"")</f>
        <v/>
      </c>
      <c r="AS82">
        <f>IF(AND(Q82=1,OR(P82="",P82='DADOS_INVOC'!$EL$4,P82='DADOS_INVOC'!$EM$4,P82='DADOS_INVOC'!$EN$4,P82='DADOS_INVOC'!$EO$4,P82='DADOS_INVOC'!$EP$4,P82='DADOS_INVOC'!$QV$4,P82='DADOS_INVOC'!$QW$4,P82='DADOS_INVOC'!$QX$4,P82='DADOS_INVOC'!$QY$4)),O82,"")</f>
        <v/>
      </c>
      <c r="AT82">
        <f>IF(OR(P82="",P82='DADOS_INVOC'!$EL$5,P82='DADOS_INVOC'!$EM$5,P82='DADOS_INVOC'!$EN$5,P82='DADOS_INVOC'!$EO$5,P82='DADOS_INVOC'!$EP$5,P82='DADOS_INVOC'!$QV$5,P82='DADOS_INVOC'!$QW$5,P82='DADOS_INVOC'!$QX$5,P82='DADOS_INVOC'!$QY$5),O82,"")</f>
        <v/>
      </c>
      <c r="AU82">
        <f>IF(AND(Q82=1,OR(P82="",P82='DADOS_INVOC'!$EL$5,P82='DADOS_INVOC'!$EM$5,P82='DADOS_INVOC'!$EN$5,P82='DADOS_INVOC'!$EO$5,P82='DADOS_INVOC'!$EP$5,P82='DADOS_INVOC'!$QV$5,P82='DADOS_INVOC'!$QW$5,P82='DADOS_INVOC'!$QX$5,P82='DADOS_INVOC'!$QY$5)),O82,"")</f>
        <v/>
      </c>
      <c r="AV82">
        <f>IF(OR(P82="",P82='DADOS_INVOC'!$EL$6,P82='DADOS_INVOC'!$EM$6,P82='DADOS_INVOC'!$EN$6,P82='DADOS_INVOC'!$EO$6,P82='DADOS_INVOC'!$EP$6,P82='DADOS_INVOC'!$QV$6,P82='DADOS_INVOC'!$QW$6,P82='DADOS_INVOC'!$QX$6,P82='DADOS_INVOC'!$QY$6),O82,"")</f>
        <v/>
      </c>
      <c r="AW82">
        <f>IF(AND(Q82=1,OR(P82="",P82='DADOS_INVOC'!$EL$6,P82='DADOS_INVOC'!$EM$6,P82='DADOS_INVOC'!$EN$6,P82='DADOS_INVOC'!$EO$6,P82='DADOS_INVOC'!$EP$6,P82='DADOS_INVOC'!$QV$6,P82='DADOS_INVOC'!$QW$6,P82='DADOS_INVOC'!$QX$6,P82='DADOS_INVOC'!$QY$6)),O82,"")</f>
        <v/>
      </c>
      <c r="AX82">
        <f>IF(OR(P82="",P82='DADOS_INVOC'!$EL$7,P82='DADOS_INVOC'!$EM$7,P82='DADOS_INVOC'!$EN$7,P82='DADOS_INVOC'!$EO$7,P82='DADOS_INVOC'!$EP$7,P82='DADOS_INVOC'!$QV$7,P82='DADOS_INVOC'!$QW$7,P82='DADOS_INVOC'!$QX$7,P82='DADOS_INVOC'!$QY$7),O82,"")</f>
        <v/>
      </c>
      <c r="AY82">
        <f>IF(AND(Q82=1,OR(P82="",P82='DADOS_INVOC'!$EL$7,P82='DADOS_INVOC'!$EM$7,P82='DADOS_INVOC'!$EN$7,P82='DADOS_INVOC'!$EO$7,P82='DADOS_INVOC'!$EP$7,P82='DADOS_INVOC'!$QV$7,P82='DADOS_INVOC'!$QW$7,P82='DADOS_INVOC'!$QX$7,P82='DADOS_INVOC'!$QY$7)),O82,"")</f>
        <v/>
      </c>
      <c r="AZ82">
        <f>IF(OR(P82="",P82='DADOS_INVOC'!$EL$8,P82='DADOS_INVOC'!$EM$8,P82='DADOS_INVOC'!$EN$8,P82='DADOS_INVOC'!$EO$8,P82='DADOS_INVOC'!$EP$8,P82='DADOS_INVOC'!$QV$8,P82='DADOS_INVOC'!$QW$8,P82='DADOS_INVOC'!$QX$8,P82='DADOS_INVOC'!$QY$8),O82,"")</f>
        <v/>
      </c>
      <c r="BA82">
        <f>IF(AND(Q82=1,OR(P82="",P82='DADOS_INVOC'!$EL$8,P82='DADOS_INVOC'!$EM$8,P82='DADOS_INVOC'!$EN$8,P82='DADOS_INVOC'!$EO$8,P82='DADOS_INVOC'!$EP$8,P82='DADOS_INVOC'!$QV$8,P82='DADOS_INVOC'!$QW$8,P82='DADOS_INVOC'!$QX$8,P82='DADOS_INVOC'!$QY$8)),O82,"")</f>
        <v/>
      </c>
      <c r="BB82">
        <f>IF(OR(P82="",P82='DADOS_INVOC'!$EL$9,P82='DADOS_INVOC'!$EM$9,P82='DADOS_INVOC'!$EN$9,P82='DADOS_INVOC'!$EO$9,P82='DADOS_INVOC'!$EP$9,P82='DADOS_INVOC'!$QV$9,P82='DADOS_INVOC'!$QW$9,P82='DADOS_INVOC'!$QX$9,P82='DADOS_INVOC'!$QY$9),O82,"")</f>
        <v/>
      </c>
      <c r="BC82">
        <f>IF(AND(Q82=1,OR(P82="",P82='DADOS_INVOC'!$EL$9,P82='DADOS_INVOC'!$EM$9,P82='DADOS_INVOC'!$EN$9,P82='DADOS_INVOC'!$EO$9,P82='DADOS_INVOC'!$EP$9,P82='DADOS_INVOC'!$QV$9,P82='DADOS_INVOC'!$QW$9,P82='DADOS_INVOC'!$QX$9,P82='DADOS_INVOC'!$QY$9)),O82,"")</f>
        <v/>
      </c>
      <c r="BD82">
        <f>IF(OR(P82="",P82='DADOS_INVOC'!$EL$10,P82='DADOS_INVOC'!$EM$10,P82='DADOS_INVOC'!$EN$10,P82='DADOS_INVOC'!$EO$10,P82='DADOS_INVOC'!$EP$10,P82='DADOS_INVOC'!$QV$10,P82='DADOS_INVOC'!$QW$10,P82='DADOS_INVOC'!$QX$10,P82='DADOS_INVOC'!$QY$10),O82,"")</f>
        <v/>
      </c>
      <c r="BE82">
        <f>IF(AND(Q82=1,OR(P82="",P82='DADOS_INVOC'!$EL$10,P82='DADOS_INVOC'!$EM$10,P82='DADOS_INVOC'!$EN$10,P82='DADOS_INVOC'!$EO$10,P82='DADOS_INVOC'!$EP$10,P82='DADOS_INVOC'!$QV$10,P82='DADOS_INVOC'!$QW$10,P82='DADOS_INVOC'!$QX$10,P82='DADOS_INVOC'!$QY$10)),O82,"")</f>
        <v/>
      </c>
      <c r="BF82">
        <f>IF(OR(P82="",P82='DADOS_INVOC'!$EL$11,P82='DADOS_INVOC'!$EM$11,P82='DADOS_INVOC'!$EN$11,P82='DADOS_INVOC'!$EO$11,P82='DADOS_INVOC'!$EP$11,P82='DADOS_INVOC'!$QV$11,P82='DADOS_INVOC'!$QW$11,P82='DADOS_INVOC'!$QX$11,P82='DADOS_INVOC'!$QY$11),O82,"")</f>
        <v/>
      </c>
      <c r="BG82">
        <f>IF(AND(Q82=1,OR(P82="",P82='DADOS_INVOC'!$EL$11,P82='DADOS_INVOC'!$EM$11,P82='DADOS_INVOC'!$EN$11,P82='DADOS_INVOC'!$EO$11,P82='DADOS_INVOC'!$EP$11,P82='DADOS_INVOC'!$QV$11,P82='DADOS_INVOC'!$QW$11,P82='DADOS_INVOC'!$QX$11,P82='DADOS_INVOC'!$QY$11)),O82,"")</f>
        <v/>
      </c>
      <c r="BH82">
        <f>IF(OR(P82="",P82='DADOS_INVOC'!$EL$12,P82='DADOS_INVOC'!$EM$12,P82='DADOS_INVOC'!$EN$12,P82='DADOS_INVOC'!$EO$12,P82='DADOS_INVOC'!$EP$12,P82='DADOS_INVOC'!$QV$12,P82='DADOS_INVOC'!$QW$12,P82='DADOS_INVOC'!$QX$12,P82='DADOS_INVOC'!$QY$12),O82,"")</f>
        <v/>
      </c>
      <c r="BI82">
        <f>IF(AND(Q82=1,OR(P82="",P82='DADOS_INVOC'!$EL$12,P82='DADOS_INVOC'!$EM$12,P82='DADOS_INVOC'!$EN$12,P82='DADOS_INVOC'!$EO$12,P82='DADOS_INVOC'!$EP$12,P82='DADOS_INVOC'!$QV$12,P82='DADOS_INVOC'!$QW$12,P82='DADOS_INVOC'!$QX$12,P82='DADOS_INVOC'!$QY$12)),O82,"")</f>
        <v/>
      </c>
      <c r="BJ82">
        <f>IF(OR(P82="",P82='DADOS_INVOC'!$EL$13,P82='DADOS_INVOC'!$EM$13,P82='DADOS_INVOC'!$EN$13,P82='DADOS_INVOC'!$EO$13,P82='DADOS_INVOC'!$EP$13,P82='DADOS_INVOC'!$QV$13,P82='DADOS_INVOC'!$QW$13,P82='DADOS_INVOC'!$QX$13,P82='DADOS_INVOC'!$QY$13),O82,"")</f>
        <v/>
      </c>
      <c r="BK82">
        <f>IF(AND(Q82=1,OR(P82="",P82='DADOS_INVOC'!$EL$13,P82='DADOS_INVOC'!$EM$13,P82='DADOS_INVOC'!$EN$13,P82='DADOS_INVOC'!$EO$13,P82='DADOS_INVOC'!$EP$13,P82='DADOS_INVOC'!$QV$13,P82='DADOS_INVOC'!$QW$13,P82='DADOS_INVOC'!$QX$13,P82='DADOS_INVOC'!$QY$13)),O82,"")</f>
        <v/>
      </c>
      <c r="BP82" t="inlineStr">
        <is>
          <t>Efeito Próprio (Leve)</t>
        </is>
      </c>
    </row>
    <row r="83">
      <c r="O83">
        <f>IF(ISBLANK(DADOS_AM!$BC$83),"",DADOS_AM!$BC$83)</f>
        <v/>
      </c>
      <c r="P83">
        <f>IF(ISBLANK(DADOS_AM!$BD$83),"",DADOS_AM!$BD$83)</f>
        <v/>
      </c>
      <c r="Q83">
        <f>IF(ISBLANK(DADOS_AM!$BE$83),"",DADOS_AM!$BE$83)</f>
        <v/>
      </c>
      <c r="R83">
        <f>IF(ISBLANK(DADOS_AM!$BF$83),"",DADOS_AM!$BF$83)</f>
        <v/>
      </c>
      <c r="S83">
        <f>IF(ISBLANK(DADOS_AM!$BG$83),"",DADOS_AM!$BG$83)</f>
        <v/>
      </c>
      <c r="T83">
        <f>IF(ISBLANK(DADOS_AM!$BH$83),"",DADOS_AM!$BH$83)</f>
        <v/>
      </c>
      <c r="U83">
        <f>IF(ISBLANK(DADOS_AM!$BI$83),"",DADOS_AM!$BI$83)</f>
        <v/>
      </c>
      <c r="V83">
        <f>IF(ISBLANK(DADOS_AM!$BJ$83),"",DADOS_AM!$BJ$83)</f>
        <v/>
      </c>
      <c r="W83">
        <f>IF(ISBLANK(DADOS_AM!$BK$83),"",DADOS_AM!$BK$83)</f>
        <v/>
      </c>
      <c r="X83" t="inlineStr">
        <is>
          <t>Efeito Próprio (Pesada)</t>
        </is>
      </c>
      <c r="Y83" t="n">
        <v>0</v>
      </c>
      <c r="AG83">
        <f>O83</f>
        <v/>
      </c>
      <c r="AH83">
        <f>P83</f>
        <v/>
      </c>
      <c r="AI83">
        <f>Q83</f>
        <v/>
      </c>
      <c r="AJ83">
        <f>T83</f>
        <v/>
      </c>
      <c r="AK83">
        <f>Y83</f>
        <v/>
      </c>
      <c r="AL83">
        <f>W83</f>
        <v/>
      </c>
      <c r="AN83">
        <f>IF(OR(P83="",P83='DADOS_INVOC'!$EL$2,P83='DADOS_INVOC'!$EM$2,P83='DADOS_INVOC'!$EN$2,P83='DADOS_INVOC'!$EO$2,P83='DADOS_INVOC'!$EP$2,P83='DADOS_INVOC'!$QV$2,P83='DADOS_INVOC'!$QW$2,P83='DADOS_INVOC'!$QX$2,P83='DADOS_INVOC'!$QY$2),O83,"")</f>
        <v/>
      </c>
      <c r="AO83">
        <f>IF(AND(Q83=1,OR(P83="",P83='DADOS_INVOC'!$EL$2,P83='DADOS_INVOC'!$EM$2,P83='DADOS_INVOC'!$EN$2,P83='DADOS_INVOC'!$EO$2,P83='DADOS_INVOC'!$EP$2,P83='DADOS_INVOC'!$QV$2,P83='DADOS_INVOC'!$QW$2,P83='DADOS_INVOC'!$QX$2,P83='DADOS_INVOC'!$QY$2)),O83,"")</f>
        <v/>
      </c>
      <c r="AP83">
        <f>IF(OR(P83="",P83='DADOS_INVOC'!$EL$3,P83='DADOS_INVOC'!$EM$3,P83='DADOS_INVOC'!$EN$3,P83='DADOS_INVOC'!$EO$3,P83='DADOS_INVOC'!$EP$3,P83='DADOS_INVOC'!$QV$3,P83='DADOS_INVOC'!$QW$3,P83='DADOS_INVOC'!$QX$3,P83='DADOS_INVOC'!$QY$3),O83,"")</f>
        <v/>
      </c>
      <c r="AQ83">
        <f>IF(AND(Q83=1,OR(P83="",P83='DADOS_INVOC'!$EL$3,P83='DADOS_INVOC'!$EM$3,P83='DADOS_INVOC'!$EN$3,P83='DADOS_INVOC'!$EO$3,P83='DADOS_INVOC'!$EP$3,P83='DADOS_INVOC'!$QV$3,P83='DADOS_INVOC'!$QW$3,P83='DADOS_INVOC'!$QX$3,P83='DADOS_INVOC'!$QY$3)),O83,"")</f>
        <v/>
      </c>
      <c r="AR83">
        <f>IF(OR(P83="",P83='DADOS_INVOC'!$EL$4,P83='DADOS_INVOC'!$EM$4,P83='DADOS_INVOC'!$EN$4,P83='DADOS_INVOC'!$EO$4,P83='DADOS_INVOC'!$EP$4,P83='DADOS_INVOC'!$QV$4,P83='DADOS_INVOC'!$QW$4,P83='DADOS_INVOC'!$QX$4,P83='DADOS_INVOC'!$QY$4),O83,"")</f>
        <v/>
      </c>
      <c r="AS83">
        <f>IF(AND(Q83=1,OR(P83="",P83='DADOS_INVOC'!$EL$4,P83='DADOS_INVOC'!$EM$4,P83='DADOS_INVOC'!$EN$4,P83='DADOS_INVOC'!$EO$4,P83='DADOS_INVOC'!$EP$4,P83='DADOS_INVOC'!$QV$4,P83='DADOS_INVOC'!$QW$4,P83='DADOS_INVOC'!$QX$4,P83='DADOS_INVOC'!$QY$4)),O83,"")</f>
        <v/>
      </c>
      <c r="AT83">
        <f>IF(OR(P83="",P83='DADOS_INVOC'!$EL$5,P83='DADOS_INVOC'!$EM$5,P83='DADOS_INVOC'!$EN$5,P83='DADOS_INVOC'!$EO$5,P83='DADOS_INVOC'!$EP$5,P83='DADOS_INVOC'!$QV$5,P83='DADOS_INVOC'!$QW$5,P83='DADOS_INVOC'!$QX$5,P83='DADOS_INVOC'!$QY$5),O83,"")</f>
        <v/>
      </c>
      <c r="AU83">
        <f>IF(AND(Q83=1,OR(P83="",P83='DADOS_INVOC'!$EL$5,P83='DADOS_INVOC'!$EM$5,P83='DADOS_INVOC'!$EN$5,P83='DADOS_INVOC'!$EO$5,P83='DADOS_INVOC'!$EP$5,P83='DADOS_INVOC'!$QV$5,P83='DADOS_INVOC'!$QW$5,P83='DADOS_INVOC'!$QX$5,P83='DADOS_INVOC'!$QY$5)),O83,"")</f>
        <v/>
      </c>
      <c r="AV83">
        <f>IF(OR(P83="",P83='DADOS_INVOC'!$EL$6,P83='DADOS_INVOC'!$EM$6,P83='DADOS_INVOC'!$EN$6,P83='DADOS_INVOC'!$EO$6,P83='DADOS_INVOC'!$EP$6,P83='DADOS_INVOC'!$QV$6,P83='DADOS_INVOC'!$QW$6,P83='DADOS_INVOC'!$QX$6,P83='DADOS_INVOC'!$QY$6),O83,"")</f>
        <v/>
      </c>
      <c r="AW83">
        <f>IF(AND(Q83=1,OR(P83="",P83='DADOS_INVOC'!$EL$6,P83='DADOS_INVOC'!$EM$6,P83='DADOS_INVOC'!$EN$6,P83='DADOS_INVOC'!$EO$6,P83='DADOS_INVOC'!$EP$6,P83='DADOS_INVOC'!$QV$6,P83='DADOS_INVOC'!$QW$6,P83='DADOS_INVOC'!$QX$6,P83='DADOS_INVOC'!$QY$6)),O83,"")</f>
        <v/>
      </c>
      <c r="AX83">
        <f>IF(OR(P83="",P83='DADOS_INVOC'!$EL$7,P83='DADOS_INVOC'!$EM$7,P83='DADOS_INVOC'!$EN$7,P83='DADOS_INVOC'!$EO$7,P83='DADOS_INVOC'!$EP$7,P83='DADOS_INVOC'!$QV$7,P83='DADOS_INVOC'!$QW$7,P83='DADOS_INVOC'!$QX$7,P83='DADOS_INVOC'!$QY$7),O83,"")</f>
        <v/>
      </c>
      <c r="AY83">
        <f>IF(AND(Q83=1,OR(P83="",P83='DADOS_INVOC'!$EL$7,P83='DADOS_INVOC'!$EM$7,P83='DADOS_INVOC'!$EN$7,P83='DADOS_INVOC'!$EO$7,P83='DADOS_INVOC'!$EP$7,P83='DADOS_INVOC'!$QV$7,P83='DADOS_INVOC'!$QW$7,P83='DADOS_INVOC'!$QX$7,P83='DADOS_INVOC'!$QY$7)),O83,"")</f>
        <v/>
      </c>
      <c r="AZ83">
        <f>IF(OR(P83="",P83='DADOS_INVOC'!$EL$8,P83='DADOS_INVOC'!$EM$8,P83='DADOS_INVOC'!$EN$8,P83='DADOS_INVOC'!$EO$8,P83='DADOS_INVOC'!$EP$8,P83='DADOS_INVOC'!$QV$8,P83='DADOS_INVOC'!$QW$8,P83='DADOS_INVOC'!$QX$8,P83='DADOS_INVOC'!$QY$8),O83,"")</f>
        <v/>
      </c>
      <c r="BA83">
        <f>IF(AND(Q83=1,OR(P83="",P83='DADOS_INVOC'!$EL$8,P83='DADOS_INVOC'!$EM$8,P83='DADOS_INVOC'!$EN$8,P83='DADOS_INVOC'!$EO$8,P83='DADOS_INVOC'!$EP$8,P83='DADOS_INVOC'!$QV$8,P83='DADOS_INVOC'!$QW$8,P83='DADOS_INVOC'!$QX$8,P83='DADOS_INVOC'!$QY$8)),O83,"")</f>
        <v/>
      </c>
      <c r="BB83">
        <f>IF(OR(P83="",P83='DADOS_INVOC'!$EL$9,P83='DADOS_INVOC'!$EM$9,P83='DADOS_INVOC'!$EN$9,P83='DADOS_INVOC'!$EO$9,P83='DADOS_INVOC'!$EP$9,P83='DADOS_INVOC'!$QV$9,P83='DADOS_INVOC'!$QW$9,P83='DADOS_INVOC'!$QX$9,P83='DADOS_INVOC'!$QY$9),O83,"")</f>
        <v/>
      </c>
      <c r="BC83">
        <f>IF(AND(Q83=1,OR(P83="",P83='DADOS_INVOC'!$EL$9,P83='DADOS_INVOC'!$EM$9,P83='DADOS_INVOC'!$EN$9,P83='DADOS_INVOC'!$EO$9,P83='DADOS_INVOC'!$EP$9,P83='DADOS_INVOC'!$QV$9,P83='DADOS_INVOC'!$QW$9,P83='DADOS_INVOC'!$QX$9,P83='DADOS_INVOC'!$QY$9)),O83,"")</f>
        <v/>
      </c>
      <c r="BD83">
        <f>IF(OR(P83="",P83='DADOS_INVOC'!$EL$10,P83='DADOS_INVOC'!$EM$10,P83='DADOS_INVOC'!$EN$10,P83='DADOS_INVOC'!$EO$10,P83='DADOS_INVOC'!$EP$10,P83='DADOS_INVOC'!$QV$10,P83='DADOS_INVOC'!$QW$10,P83='DADOS_INVOC'!$QX$10,P83='DADOS_INVOC'!$QY$10),O83,"")</f>
        <v/>
      </c>
      <c r="BE83">
        <f>IF(AND(Q83=1,OR(P83="",P83='DADOS_INVOC'!$EL$10,P83='DADOS_INVOC'!$EM$10,P83='DADOS_INVOC'!$EN$10,P83='DADOS_INVOC'!$EO$10,P83='DADOS_INVOC'!$EP$10,P83='DADOS_INVOC'!$QV$10,P83='DADOS_INVOC'!$QW$10,P83='DADOS_INVOC'!$QX$10,P83='DADOS_INVOC'!$QY$10)),O83,"")</f>
        <v/>
      </c>
      <c r="BF83">
        <f>IF(OR(P83="",P83='DADOS_INVOC'!$EL$11,P83='DADOS_INVOC'!$EM$11,P83='DADOS_INVOC'!$EN$11,P83='DADOS_INVOC'!$EO$11,P83='DADOS_INVOC'!$EP$11,P83='DADOS_INVOC'!$QV$11,P83='DADOS_INVOC'!$QW$11,P83='DADOS_INVOC'!$QX$11,P83='DADOS_INVOC'!$QY$11),O83,"")</f>
        <v/>
      </c>
      <c r="BG83">
        <f>IF(AND(Q83=1,OR(P83="",P83='DADOS_INVOC'!$EL$11,P83='DADOS_INVOC'!$EM$11,P83='DADOS_INVOC'!$EN$11,P83='DADOS_INVOC'!$EO$11,P83='DADOS_INVOC'!$EP$11,P83='DADOS_INVOC'!$QV$11,P83='DADOS_INVOC'!$QW$11,P83='DADOS_INVOC'!$QX$11,P83='DADOS_INVOC'!$QY$11)),O83,"")</f>
        <v/>
      </c>
      <c r="BH83">
        <f>IF(OR(P83="",P83='DADOS_INVOC'!$EL$12,P83='DADOS_INVOC'!$EM$12,P83='DADOS_INVOC'!$EN$12,P83='DADOS_INVOC'!$EO$12,P83='DADOS_INVOC'!$EP$12,P83='DADOS_INVOC'!$QV$12,P83='DADOS_INVOC'!$QW$12,P83='DADOS_INVOC'!$QX$12,P83='DADOS_INVOC'!$QY$12),O83,"")</f>
        <v/>
      </c>
      <c r="BI83">
        <f>IF(AND(Q83=1,OR(P83="",P83='DADOS_INVOC'!$EL$12,P83='DADOS_INVOC'!$EM$12,P83='DADOS_INVOC'!$EN$12,P83='DADOS_INVOC'!$EO$12,P83='DADOS_INVOC'!$EP$12,P83='DADOS_INVOC'!$QV$12,P83='DADOS_INVOC'!$QW$12,P83='DADOS_INVOC'!$QX$12,P83='DADOS_INVOC'!$QY$12)),O83,"")</f>
        <v/>
      </c>
      <c r="BJ83">
        <f>IF(OR(P83="",P83='DADOS_INVOC'!$EL$13,P83='DADOS_INVOC'!$EM$13,P83='DADOS_INVOC'!$EN$13,P83='DADOS_INVOC'!$EO$13,P83='DADOS_INVOC'!$EP$13,P83='DADOS_INVOC'!$QV$13,P83='DADOS_INVOC'!$QW$13,P83='DADOS_INVOC'!$QX$13,P83='DADOS_INVOC'!$QY$13),O83,"")</f>
        <v/>
      </c>
      <c r="BK83">
        <f>IF(AND(Q83=1,OR(P83="",P83='DADOS_INVOC'!$EL$13,P83='DADOS_INVOC'!$EM$13,P83='DADOS_INVOC'!$EN$13,P83='DADOS_INVOC'!$EO$13,P83='DADOS_INVOC'!$EP$13,P83='DADOS_INVOC'!$QV$13,P83='DADOS_INVOC'!$QW$13,P83='DADOS_INVOC'!$QX$13,P83='DADOS_INVOC'!$QY$13)),O83,"")</f>
        <v/>
      </c>
      <c r="BP83" t="inlineStr">
        <is>
          <t>Efeito Próprio (Média)</t>
        </is>
      </c>
    </row>
    <row r="84">
      <c r="O84">
        <f>IF(AND(D2&lt;&gt;"",M2=""),D2,"")</f>
        <v/>
      </c>
      <c r="P84">
        <f>IF(O84="","",IF(AND(BR2="Condição",F2="",L2=0),"Controle",IF(O84="","",IF(F2&lt;&gt;"",IF(F2="Nenhuma","",F2),IF(L2&gt;0,INDEX($P$2:$P$83,L2),"")))))</f>
        <v/>
      </c>
      <c r="Q84">
        <f>IF(O84="",0,IF(G2&lt;&gt;"",IFERROR(MATCH(G2,'DADOS_MELHORIAS'!$BN$2:$BN$4,0),0),IF(L2&gt;0,INDEX('DADOS_MELHORIAS'!$Q$2:$Q$83,L2),0)))</f>
        <v/>
      </c>
      <c r="R84">
        <f>IF(O84="",0,Q84+3*IFERROR(VLOOKUP(SUBSTITUTE(SUBSTITUTE(SUBSTITUTE(P84,"~","~~"),"*","~*"),"?","~?"),'DADOS_CRIACAO'!$H$2:$K$20,3,FALSE),0))</f>
        <v/>
      </c>
      <c r="S84">
        <f>IF(O84="",0,IFERROR(VLOOKUP(SUBSTITUTE(SUBSTITUTE(SUBSTITUTE(P84,"~","~~"),"*","~*"),"?","~?"),'DADOS_CRIACAO'!$H$2:$K$20,4,FALSE),0))</f>
        <v/>
      </c>
      <c r="T84">
        <f>IF(O84="",0,IF(BR2="Condição",1,IF(O84="",0,IF(OR(P84="Controle",IF(L2&gt;0,INDEX('DADOS_MELHORIAS'!$T$2:$T$83,L2),0)=1),1,0))))</f>
        <v/>
      </c>
      <c r="U84">
        <f>IF(O84="","",IF(S84=1,"",O84))</f>
        <v/>
      </c>
      <c r="V84">
        <f>IF(O84="","",IF(AND(Q84=1,S84=0),O84,""))</f>
        <v/>
      </c>
      <c r="W84">
        <f>IF(O84="",0,IF(BR2="Condição",1,IF(O84="",0,IF(H2="",IF(L2&gt;0,INDEX('DADOS_MELHORIAS'!$W$2:$W$83,L2),0),IF(H2="Sim",1,0)))))</f>
        <v/>
      </c>
      <c r="X84">
        <f>IF(O84="","",IF(L2&gt;0,INDEX($X$2:$X$83,L2),D2))</f>
        <v/>
      </c>
      <c r="Y84">
        <f>IF(O84="",0,IF(L2&gt;0,INDEX('DADOS_MELHORIAS'!$Y$2:$Y$83,L2),0))</f>
        <v/>
      </c>
      <c r="AG84">
        <f>O84</f>
        <v/>
      </c>
      <c r="AH84">
        <f>P84</f>
        <v/>
      </c>
      <c r="AI84">
        <f>Q84</f>
        <v/>
      </c>
      <c r="AJ84">
        <f>T84</f>
        <v/>
      </c>
      <c r="AK84">
        <f>Y84</f>
        <v/>
      </c>
      <c r="AL84">
        <f>W84</f>
        <v/>
      </c>
      <c r="AN84">
        <f>IF(OR(P84="",P84='DADOS_INVOC'!$EL$2,P84='DADOS_INVOC'!$EM$2,P84='DADOS_INVOC'!$EN$2,P84='DADOS_INVOC'!$EO$2,P84='DADOS_INVOC'!$EP$2,P84='DADOS_INVOC'!$QV$2,P84='DADOS_INVOC'!$QW$2,P84='DADOS_INVOC'!$QX$2,P84='DADOS_INVOC'!$QY$2),O84,"")</f>
        <v/>
      </c>
      <c r="AO84">
        <f>IF(AND(Q84=1,OR(P84="",P84='DADOS_INVOC'!$EL$2,P84='DADOS_INVOC'!$EM$2,P84='DADOS_INVOC'!$EN$2,P84='DADOS_INVOC'!$EO$2,P84='DADOS_INVOC'!$EP$2,P84='DADOS_INVOC'!$QV$2,P84='DADOS_INVOC'!$QW$2,P84='DADOS_INVOC'!$QX$2,P84='DADOS_INVOC'!$QY$2)),O84,"")</f>
        <v/>
      </c>
      <c r="AP84">
        <f>IF(OR(P84="",P84='DADOS_INVOC'!$EL$3,P84='DADOS_INVOC'!$EM$3,P84='DADOS_INVOC'!$EN$3,P84='DADOS_INVOC'!$EO$3,P84='DADOS_INVOC'!$EP$3,P84='DADOS_INVOC'!$QV$3,P84='DADOS_INVOC'!$QW$3,P84='DADOS_INVOC'!$QX$3,P84='DADOS_INVOC'!$QY$3),O84,"")</f>
        <v/>
      </c>
      <c r="AQ84">
        <f>IF(AND(Q84=1,OR(P84="",P84='DADOS_INVOC'!$EL$3,P84='DADOS_INVOC'!$EM$3,P84='DADOS_INVOC'!$EN$3,P84='DADOS_INVOC'!$EO$3,P84='DADOS_INVOC'!$EP$3,P84='DADOS_INVOC'!$QV$3,P84='DADOS_INVOC'!$QW$3,P84='DADOS_INVOC'!$QX$3,P84='DADOS_INVOC'!$QY$3)),O84,"")</f>
        <v/>
      </c>
      <c r="AR84">
        <f>IF(OR(P84="",P84='DADOS_INVOC'!$EL$4,P84='DADOS_INVOC'!$EM$4,P84='DADOS_INVOC'!$EN$4,P84='DADOS_INVOC'!$EO$4,P84='DADOS_INVOC'!$EP$4,P84='DADOS_INVOC'!$QV$4,P84='DADOS_INVOC'!$QW$4,P84='DADOS_INVOC'!$QX$4,P84='DADOS_INVOC'!$QY$4),O84,"")</f>
        <v/>
      </c>
      <c r="AS84">
        <f>IF(AND(Q84=1,OR(P84="",P84='DADOS_INVOC'!$EL$4,P84='DADOS_INVOC'!$EM$4,P84='DADOS_INVOC'!$EN$4,P84='DADOS_INVOC'!$EO$4,P84='DADOS_INVOC'!$EP$4,P84='DADOS_INVOC'!$QV$4,P84='DADOS_INVOC'!$QW$4,P84='DADOS_INVOC'!$QX$4,P84='DADOS_INVOC'!$QY$4)),O84,"")</f>
        <v/>
      </c>
      <c r="AT84">
        <f>IF(OR(P84="",P84='DADOS_INVOC'!$EL$5,P84='DADOS_INVOC'!$EM$5,P84='DADOS_INVOC'!$EN$5,P84='DADOS_INVOC'!$EO$5,P84='DADOS_INVOC'!$EP$5,P84='DADOS_INVOC'!$QV$5,P84='DADOS_INVOC'!$QW$5,P84='DADOS_INVOC'!$QX$5,P84='DADOS_INVOC'!$QY$5),O84,"")</f>
        <v/>
      </c>
      <c r="AU84">
        <f>IF(AND(Q84=1,OR(P84="",P84='DADOS_INVOC'!$EL$5,P84='DADOS_INVOC'!$EM$5,P84='DADOS_INVOC'!$EN$5,P84='DADOS_INVOC'!$EO$5,P84='DADOS_INVOC'!$EP$5,P84='DADOS_INVOC'!$QV$5,P84='DADOS_INVOC'!$QW$5,P84='DADOS_INVOC'!$QX$5,P84='DADOS_INVOC'!$QY$5)),O84,"")</f>
        <v/>
      </c>
      <c r="AV84">
        <f>IF(OR(P84="",P84='DADOS_INVOC'!$EL$6,P84='DADOS_INVOC'!$EM$6,P84='DADOS_INVOC'!$EN$6,P84='DADOS_INVOC'!$EO$6,P84='DADOS_INVOC'!$EP$6,P84='DADOS_INVOC'!$QV$6,P84='DADOS_INVOC'!$QW$6,P84='DADOS_INVOC'!$QX$6,P84='DADOS_INVOC'!$QY$6),O84,"")</f>
        <v/>
      </c>
      <c r="AW84">
        <f>IF(AND(Q84=1,OR(P84="",P84='DADOS_INVOC'!$EL$6,P84='DADOS_INVOC'!$EM$6,P84='DADOS_INVOC'!$EN$6,P84='DADOS_INVOC'!$EO$6,P84='DADOS_INVOC'!$EP$6,P84='DADOS_INVOC'!$QV$6,P84='DADOS_INVOC'!$QW$6,P84='DADOS_INVOC'!$QX$6,P84='DADOS_INVOC'!$QY$6)),O84,"")</f>
        <v/>
      </c>
      <c r="AX84">
        <f>IF(OR(P84="",P84='DADOS_INVOC'!$EL$7,P84='DADOS_INVOC'!$EM$7,P84='DADOS_INVOC'!$EN$7,P84='DADOS_INVOC'!$EO$7,P84='DADOS_INVOC'!$EP$7,P84='DADOS_INVOC'!$QV$7,P84='DADOS_INVOC'!$QW$7,P84='DADOS_INVOC'!$QX$7,P84='DADOS_INVOC'!$QY$7),O84,"")</f>
        <v/>
      </c>
      <c r="AY84">
        <f>IF(AND(Q84=1,OR(P84="",P84='DADOS_INVOC'!$EL$7,P84='DADOS_INVOC'!$EM$7,P84='DADOS_INVOC'!$EN$7,P84='DADOS_INVOC'!$EO$7,P84='DADOS_INVOC'!$EP$7,P84='DADOS_INVOC'!$QV$7,P84='DADOS_INVOC'!$QW$7,P84='DADOS_INVOC'!$QX$7,P84='DADOS_INVOC'!$QY$7)),O84,"")</f>
        <v/>
      </c>
      <c r="AZ84">
        <f>IF(OR(P84="",P84='DADOS_INVOC'!$EL$8,P84='DADOS_INVOC'!$EM$8,P84='DADOS_INVOC'!$EN$8,P84='DADOS_INVOC'!$EO$8,P84='DADOS_INVOC'!$EP$8,P84='DADOS_INVOC'!$QV$8,P84='DADOS_INVOC'!$QW$8,P84='DADOS_INVOC'!$QX$8,P84='DADOS_INVOC'!$QY$8),O84,"")</f>
        <v/>
      </c>
      <c r="BA84">
        <f>IF(AND(Q84=1,OR(P84="",P84='DADOS_INVOC'!$EL$8,P84='DADOS_INVOC'!$EM$8,P84='DADOS_INVOC'!$EN$8,P84='DADOS_INVOC'!$EO$8,P84='DADOS_INVOC'!$EP$8,P84='DADOS_INVOC'!$QV$8,P84='DADOS_INVOC'!$QW$8,P84='DADOS_INVOC'!$QX$8,P84='DADOS_INVOC'!$QY$8)),O84,"")</f>
        <v/>
      </c>
      <c r="BB84">
        <f>IF(OR(P84="",P84='DADOS_INVOC'!$EL$9,P84='DADOS_INVOC'!$EM$9,P84='DADOS_INVOC'!$EN$9,P84='DADOS_INVOC'!$EO$9,P84='DADOS_INVOC'!$EP$9,P84='DADOS_INVOC'!$QV$9,P84='DADOS_INVOC'!$QW$9,P84='DADOS_INVOC'!$QX$9,P84='DADOS_INVOC'!$QY$9),O84,"")</f>
        <v/>
      </c>
      <c r="BC84">
        <f>IF(AND(Q84=1,OR(P84="",P84='DADOS_INVOC'!$EL$9,P84='DADOS_INVOC'!$EM$9,P84='DADOS_INVOC'!$EN$9,P84='DADOS_INVOC'!$EO$9,P84='DADOS_INVOC'!$EP$9,P84='DADOS_INVOC'!$QV$9,P84='DADOS_INVOC'!$QW$9,P84='DADOS_INVOC'!$QX$9,P84='DADOS_INVOC'!$QY$9)),O84,"")</f>
        <v/>
      </c>
      <c r="BD84">
        <f>IF(OR(P84="",P84='DADOS_INVOC'!$EL$10,P84='DADOS_INVOC'!$EM$10,P84='DADOS_INVOC'!$EN$10,P84='DADOS_INVOC'!$EO$10,P84='DADOS_INVOC'!$EP$10,P84='DADOS_INVOC'!$QV$10,P84='DADOS_INVOC'!$QW$10,P84='DADOS_INVOC'!$QX$10,P84='DADOS_INVOC'!$QY$10),O84,"")</f>
        <v/>
      </c>
      <c r="BE84">
        <f>IF(AND(Q84=1,OR(P84="",P84='DADOS_INVOC'!$EL$10,P84='DADOS_INVOC'!$EM$10,P84='DADOS_INVOC'!$EN$10,P84='DADOS_INVOC'!$EO$10,P84='DADOS_INVOC'!$EP$10,P84='DADOS_INVOC'!$QV$10,P84='DADOS_INVOC'!$QW$10,P84='DADOS_INVOC'!$QX$10,P84='DADOS_INVOC'!$QY$10)),O84,"")</f>
        <v/>
      </c>
      <c r="BF84">
        <f>IF(OR(P84="",P84='DADOS_INVOC'!$EL$11,P84='DADOS_INVOC'!$EM$11,P84='DADOS_INVOC'!$EN$11,P84='DADOS_INVOC'!$EO$11,P84='DADOS_INVOC'!$EP$11,P84='DADOS_INVOC'!$QV$11,P84='DADOS_INVOC'!$QW$11,P84='DADOS_INVOC'!$QX$11,P84='DADOS_INVOC'!$QY$11),O84,"")</f>
        <v/>
      </c>
      <c r="BG84">
        <f>IF(AND(Q84=1,OR(P84="",P84='DADOS_INVOC'!$EL$11,P84='DADOS_INVOC'!$EM$11,P84='DADOS_INVOC'!$EN$11,P84='DADOS_INVOC'!$EO$11,P84='DADOS_INVOC'!$EP$11,P84='DADOS_INVOC'!$QV$11,P84='DADOS_INVOC'!$QW$11,P84='DADOS_INVOC'!$QX$11,P84='DADOS_INVOC'!$QY$11)),O84,"")</f>
        <v/>
      </c>
      <c r="BH84">
        <f>IF(OR(P84="",P84='DADOS_INVOC'!$EL$12,P84='DADOS_INVOC'!$EM$12,P84='DADOS_INVOC'!$EN$12,P84='DADOS_INVOC'!$EO$12,P84='DADOS_INVOC'!$EP$12,P84='DADOS_INVOC'!$QV$12,P84='DADOS_INVOC'!$QW$12,P84='DADOS_INVOC'!$QX$12,P84='DADOS_INVOC'!$QY$12),O84,"")</f>
        <v/>
      </c>
      <c r="BI84">
        <f>IF(AND(Q84=1,OR(P84="",P84='DADOS_INVOC'!$EL$12,P84='DADOS_INVOC'!$EM$12,P84='DADOS_INVOC'!$EN$12,P84='DADOS_INVOC'!$EO$12,P84='DADOS_INVOC'!$EP$12,P84='DADOS_INVOC'!$QV$12,P84='DADOS_INVOC'!$QW$12,P84='DADOS_INVOC'!$QX$12,P84='DADOS_INVOC'!$QY$12)),O84,"")</f>
        <v/>
      </c>
      <c r="BJ84">
        <f>IF(OR(P84="",P84='DADOS_INVOC'!$EL$13,P84='DADOS_INVOC'!$EM$13,P84='DADOS_INVOC'!$EN$13,P84='DADOS_INVOC'!$EO$13,P84='DADOS_INVOC'!$EP$13,P84='DADOS_INVOC'!$QV$13,P84='DADOS_INVOC'!$QW$13,P84='DADOS_INVOC'!$QX$13,P84='DADOS_INVOC'!$QY$13),O84,"")</f>
        <v/>
      </c>
      <c r="BK84">
        <f>IF(AND(Q84=1,OR(P84="",P84='DADOS_INVOC'!$EL$13,P84='DADOS_INVOC'!$EM$13,P84='DADOS_INVOC'!$EN$13,P84='DADOS_INVOC'!$EO$13,P84='DADOS_INVOC'!$EP$13,P84='DADOS_INVOC'!$QV$13,P84='DADOS_INVOC'!$QW$13,P84='DADOS_INVOC'!$QX$13,P84='DADOS_INVOC'!$QY$13)),O84,"")</f>
        <v/>
      </c>
      <c r="BP84" t="inlineStr">
        <is>
          <t>Efeito Próprio (Pesada)</t>
        </is>
      </c>
    </row>
    <row r="85">
      <c r="O85">
        <f>IF(AND(D3&lt;&gt;"",M3=""),D3,"")</f>
        <v/>
      </c>
      <c r="P85">
        <f>IF(O85="","",IF(AND(BR3="Condição",F3="",L3=0),"Controle",IF(O85="","",IF(F3&lt;&gt;"",IF(F3="Nenhuma","",F3),IF(L3&gt;0,INDEX($P$2:$P$83,L3),"")))))</f>
        <v/>
      </c>
      <c r="Q85">
        <f>IF(O85="",0,IF(G3&lt;&gt;"",IFERROR(MATCH(G3,'DADOS_MELHORIAS'!$BN$2:$BN$4,0),0),IF(L3&gt;0,INDEX('DADOS_MELHORIAS'!$Q$2:$Q$83,L3),0)))</f>
        <v/>
      </c>
      <c r="R85">
        <f>IF(O85="",0,Q85+3*IFERROR(VLOOKUP(SUBSTITUTE(SUBSTITUTE(SUBSTITUTE(P85,"~","~~"),"*","~*"),"?","~?"),'DADOS_CRIACAO'!$H$2:$K$20,3,FALSE),0))</f>
        <v/>
      </c>
      <c r="S85">
        <f>IF(O85="",0,IFERROR(VLOOKUP(SUBSTITUTE(SUBSTITUTE(SUBSTITUTE(P85,"~","~~"),"*","~*"),"?","~?"),'DADOS_CRIACAO'!$H$2:$K$20,4,FALSE),0))</f>
        <v/>
      </c>
      <c r="T85">
        <f>IF(O85="",0,IF(BR3="Condição",1,IF(O85="",0,IF(OR(P85="Controle",IF(L3&gt;0,INDEX('DADOS_MELHORIAS'!$T$2:$T$83,L3),0)=1),1,0))))</f>
        <v/>
      </c>
      <c r="U85">
        <f>IF(O85="","",IF(S85=1,"",O85))</f>
        <v/>
      </c>
      <c r="V85">
        <f>IF(O85="","",IF(AND(Q85=1,S85=0),O85,""))</f>
        <v/>
      </c>
      <c r="W85">
        <f>IF(O85="",0,IF(BR3="Condição",1,IF(O85="",0,IF(H3="",IF(L3&gt;0,INDEX('DADOS_MELHORIAS'!$W$2:$W$83,L3),0),IF(H3="Sim",1,0)))))</f>
        <v/>
      </c>
      <c r="X85">
        <f>IF(O85="","",IF(L3&gt;0,INDEX($X$2:$X$83,L3),D3))</f>
        <v/>
      </c>
      <c r="Y85">
        <f>IF(O85="",0,IF(L3&gt;0,INDEX('DADOS_MELHORIAS'!$Y$2:$Y$83,L3),0))</f>
        <v/>
      </c>
      <c r="AG85">
        <f>O85</f>
        <v/>
      </c>
      <c r="AH85">
        <f>P85</f>
        <v/>
      </c>
      <c r="AI85">
        <f>Q85</f>
        <v/>
      </c>
      <c r="AJ85">
        <f>T85</f>
        <v/>
      </c>
      <c r="AK85">
        <f>Y85</f>
        <v/>
      </c>
      <c r="AL85">
        <f>W85</f>
        <v/>
      </c>
      <c r="AN85">
        <f>IF(OR(P85="",P85='DADOS_INVOC'!$EL$2,P85='DADOS_INVOC'!$EM$2,P85='DADOS_INVOC'!$EN$2,P85='DADOS_INVOC'!$EO$2,P85='DADOS_INVOC'!$EP$2,P85='DADOS_INVOC'!$QV$2,P85='DADOS_INVOC'!$QW$2,P85='DADOS_INVOC'!$QX$2,P85='DADOS_INVOC'!$QY$2),O85,"")</f>
        <v/>
      </c>
      <c r="AO85">
        <f>IF(AND(Q85=1,OR(P85="",P85='DADOS_INVOC'!$EL$2,P85='DADOS_INVOC'!$EM$2,P85='DADOS_INVOC'!$EN$2,P85='DADOS_INVOC'!$EO$2,P85='DADOS_INVOC'!$EP$2,P85='DADOS_INVOC'!$QV$2,P85='DADOS_INVOC'!$QW$2,P85='DADOS_INVOC'!$QX$2,P85='DADOS_INVOC'!$QY$2)),O85,"")</f>
        <v/>
      </c>
      <c r="AP85">
        <f>IF(OR(P85="",P85='DADOS_INVOC'!$EL$3,P85='DADOS_INVOC'!$EM$3,P85='DADOS_INVOC'!$EN$3,P85='DADOS_INVOC'!$EO$3,P85='DADOS_INVOC'!$EP$3,P85='DADOS_INVOC'!$QV$3,P85='DADOS_INVOC'!$QW$3,P85='DADOS_INVOC'!$QX$3,P85='DADOS_INVOC'!$QY$3),O85,"")</f>
        <v/>
      </c>
      <c r="AQ85">
        <f>IF(AND(Q85=1,OR(P85="",P85='DADOS_INVOC'!$EL$3,P85='DADOS_INVOC'!$EM$3,P85='DADOS_INVOC'!$EN$3,P85='DADOS_INVOC'!$EO$3,P85='DADOS_INVOC'!$EP$3,P85='DADOS_INVOC'!$QV$3,P85='DADOS_INVOC'!$QW$3,P85='DADOS_INVOC'!$QX$3,P85='DADOS_INVOC'!$QY$3)),O85,"")</f>
        <v/>
      </c>
      <c r="AR85">
        <f>IF(OR(P85="",P85='DADOS_INVOC'!$EL$4,P85='DADOS_INVOC'!$EM$4,P85='DADOS_INVOC'!$EN$4,P85='DADOS_INVOC'!$EO$4,P85='DADOS_INVOC'!$EP$4,P85='DADOS_INVOC'!$QV$4,P85='DADOS_INVOC'!$QW$4,P85='DADOS_INVOC'!$QX$4,P85='DADOS_INVOC'!$QY$4),O85,"")</f>
        <v/>
      </c>
      <c r="AS85">
        <f>IF(AND(Q85=1,OR(P85="",P85='DADOS_INVOC'!$EL$4,P85='DADOS_INVOC'!$EM$4,P85='DADOS_INVOC'!$EN$4,P85='DADOS_INVOC'!$EO$4,P85='DADOS_INVOC'!$EP$4,P85='DADOS_INVOC'!$QV$4,P85='DADOS_INVOC'!$QW$4,P85='DADOS_INVOC'!$QX$4,P85='DADOS_INVOC'!$QY$4)),O85,"")</f>
        <v/>
      </c>
      <c r="AT85">
        <f>IF(OR(P85="",P85='DADOS_INVOC'!$EL$5,P85='DADOS_INVOC'!$EM$5,P85='DADOS_INVOC'!$EN$5,P85='DADOS_INVOC'!$EO$5,P85='DADOS_INVOC'!$EP$5,P85='DADOS_INVOC'!$QV$5,P85='DADOS_INVOC'!$QW$5,P85='DADOS_INVOC'!$QX$5,P85='DADOS_INVOC'!$QY$5),O85,"")</f>
        <v/>
      </c>
      <c r="AU85">
        <f>IF(AND(Q85=1,OR(P85="",P85='DADOS_INVOC'!$EL$5,P85='DADOS_INVOC'!$EM$5,P85='DADOS_INVOC'!$EN$5,P85='DADOS_INVOC'!$EO$5,P85='DADOS_INVOC'!$EP$5,P85='DADOS_INVOC'!$QV$5,P85='DADOS_INVOC'!$QW$5,P85='DADOS_INVOC'!$QX$5,P85='DADOS_INVOC'!$QY$5)),O85,"")</f>
        <v/>
      </c>
      <c r="AV85">
        <f>IF(OR(P85="",P85='DADOS_INVOC'!$EL$6,P85='DADOS_INVOC'!$EM$6,P85='DADOS_INVOC'!$EN$6,P85='DADOS_INVOC'!$EO$6,P85='DADOS_INVOC'!$EP$6,P85='DADOS_INVOC'!$QV$6,P85='DADOS_INVOC'!$QW$6,P85='DADOS_INVOC'!$QX$6,P85='DADOS_INVOC'!$QY$6),O85,"")</f>
        <v/>
      </c>
      <c r="AW85">
        <f>IF(AND(Q85=1,OR(P85="",P85='DADOS_INVOC'!$EL$6,P85='DADOS_INVOC'!$EM$6,P85='DADOS_INVOC'!$EN$6,P85='DADOS_INVOC'!$EO$6,P85='DADOS_INVOC'!$EP$6,P85='DADOS_INVOC'!$QV$6,P85='DADOS_INVOC'!$QW$6,P85='DADOS_INVOC'!$QX$6,P85='DADOS_INVOC'!$QY$6)),O85,"")</f>
        <v/>
      </c>
      <c r="AX85">
        <f>IF(OR(P85="",P85='DADOS_INVOC'!$EL$7,P85='DADOS_INVOC'!$EM$7,P85='DADOS_INVOC'!$EN$7,P85='DADOS_INVOC'!$EO$7,P85='DADOS_INVOC'!$EP$7,P85='DADOS_INVOC'!$QV$7,P85='DADOS_INVOC'!$QW$7,P85='DADOS_INVOC'!$QX$7,P85='DADOS_INVOC'!$QY$7),O85,"")</f>
        <v/>
      </c>
      <c r="AY85">
        <f>IF(AND(Q85=1,OR(P85="",P85='DADOS_INVOC'!$EL$7,P85='DADOS_INVOC'!$EM$7,P85='DADOS_INVOC'!$EN$7,P85='DADOS_INVOC'!$EO$7,P85='DADOS_INVOC'!$EP$7,P85='DADOS_INVOC'!$QV$7,P85='DADOS_INVOC'!$QW$7,P85='DADOS_INVOC'!$QX$7,P85='DADOS_INVOC'!$QY$7)),O85,"")</f>
        <v/>
      </c>
      <c r="AZ85">
        <f>IF(OR(P85="",P85='DADOS_INVOC'!$EL$8,P85='DADOS_INVOC'!$EM$8,P85='DADOS_INVOC'!$EN$8,P85='DADOS_INVOC'!$EO$8,P85='DADOS_INVOC'!$EP$8,P85='DADOS_INVOC'!$QV$8,P85='DADOS_INVOC'!$QW$8,P85='DADOS_INVOC'!$QX$8,P85='DADOS_INVOC'!$QY$8),O85,"")</f>
        <v/>
      </c>
      <c r="BA85">
        <f>IF(AND(Q85=1,OR(P85="",P85='DADOS_INVOC'!$EL$8,P85='DADOS_INVOC'!$EM$8,P85='DADOS_INVOC'!$EN$8,P85='DADOS_INVOC'!$EO$8,P85='DADOS_INVOC'!$EP$8,P85='DADOS_INVOC'!$QV$8,P85='DADOS_INVOC'!$QW$8,P85='DADOS_INVOC'!$QX$8,P85='DADOS_INVOC'!$QY$8)),O85,"")</f>
        <v/>
      </c>
      <c r="BB85">
        <f>IF(OR(P85="",P85='DADOS_INVOC'!$EL$9,P85='DADOS_INVOC'!$EM$9,P85='DADOS_INVOC'!$EN$9,P85='DADOS_INVOC'!$EO$9,P85='DADOS_INVOC'!$EP$9,P85='DADOS_INVOC'!$QV$9,P85='DADOS_INVOC'!$QW$9,P85='DADOS_INVOC'!$QX$9,P85='DADOS_INVOC'!$QY$9),O85,"")</f>
        <v/>
      </c>
      <c r="BC85">
        <f>IF(AND(Q85=1,OR(P85="",P85='DADOS_INVOC'!$EL$9,P85='DADOS_INVOC'!$EM$9,P85='DADOS_INVOC'!$EN$9,P85='DADOS_INVOC'!$EO$9,P85='DADOS_INVOC'!$EP$9,P85='DADOS_INVOC'!$QV$9,P85='DADOS_INVOC'!$QW$9,P85='DADOS_INVOC'!$QX$9,P85='DADOS_INVOC'!$QY$9)),O85,"")</f>
        <v/>
      </c>
      <c r="BD85">
        <f>IF(OR(P85="",P85='DADOS_INVOC'!$EL$10,P85='DADOS_INVOC'!$EM$10,P85='DADOS_INVOC'!$EN$10,P85='DADOS_INVOC'!$EO$10,P85='DADOS_INVOC'!$EP$10,P85='DADOS_INVOC'!$QV$10,P85='DADOS_INVOC'!$QW$10,P85='DADOS_INVOC'!$QX$10,P85='DADOS_INVOC'!$QY$10),O85,"")</f>
        <v/>
      </c>
      <c r="BE85">
        <f>IF(AND(Q85=1,OR(P85="",P85='DADOS_INVOC'!$EL$10,P85='DADOS_INVOC'!$EM$10,P85='DADOS_INVOC'!$EN$10,P85='DADOS_INVOC'!$EO$10,P85='DADOS_INVOC'!$EP$10,P85='DADOS_INVOC'!$QV$10,P85='DADOS_INVOC'!$QW$10,P85='DADOS_INVOC'!$QX$10,P85='DADOS_INVOC'!$QY$10)),O85,"")</f>
        <v/>
      </c>
      <c r="BF85">
        <f>IF(OR(P85="",P85='DADOS_INVOC'!$EL$11,P85='DADOS_INVOC'!$EM$11,P85='DADOS_INVOC'!$EN$11,P85='DADOS_INVOC'!$EO$11,P85='DADOS_INVOC'!$EP$11,P85='DADOS_INVOC'!$QV$11,P85='DADOS_INVOC'!$QW$11,P85='DADOS_INVOC'!$QX$11,P85='DADOS_INVOC'!$QY$11),O85,"")</f>
        <v/>
      </c>
      <c r="BG85">
        <f>IF(AND(Q85=1,OR(P85="",P85='DADOS_INVOC'!$EL$11,P85='DADOS_INVOC'!$EM$11,P85='DADOS_INVOC'!$EN$11,P85='DADOS_INVOC'!$EO$11,P85='DADOS_INVOC'!$EP$11,P85='DADOS_INVOC'!$QV$11,P85='DADOS_INVOC'!$QW$11,P85='DADOS_INVOC'!$QX$11,P85='DADOS_INVOC'!$QY$11)),O85,"")</f>
        <v/>
      </c>
      <c r="BH85">
        <f>IF(OR(P85="",P85='DADOS_INVOC'!$EL$12,P85='DADOS_INVOC'!$EM$12,P85='DADOS_INVOC'!$EN$12,P85='DADOS_INVOC'!$EO$12,P85='DADOS_INVOC'!$EP$12,P85='DADOS_INVOC'!$QV$12,P85='DADOS_INVOC'!$QW$12,P85='DADOS_INVOC'!$QX$12,P85='DADOS_INVOC'!$QY$12),O85,"")</f>
        <v/>
      </c>
      <c r="BI85">
        <f>IF(AND(Q85=1,OR(P85="",P85='DADOS_INVOC'!$EL$12,P85='DADOS_INVOC'!$EM$12,P85='DADOS_INVOC'!$EN$12,P85='DADOS_INVOC'!$EO$12,P85='DADOS_INVOC'!$EP$12,P85='DADOS_INVOC'!$QV$12,P85='DADOS_INVOC'!$QW$12,P85='DADOS_INVOC'!$QX$12,P85='DADOS_INVOC'!$QY$12)),O85,"")</f>
        <v/>
      </c>
      <c r="BJ85">
        <f>IF(OR(P85="",P85='DADOS_INVOC'!$EL$13,P85='DADOS_INVOC'!$EM$13,P85='DADOS_INVOC'!$EN$13,P85='DADOS_INVOC'!$EO$13,P85='DADOS_INVOC'!$EP$13,P85='DADOS_INVOC'!$QV$13,P85='DADOS_INVOC'!$QW$13,P85='DADOS_INVOC'!$QX$13,P85='DADOS_INVOC'!$QY$13),O85,"")</f>
        <v/>
      </c>
      <c r="BK85">
        <f>IF(AND(Q85=1,OR(P85="",P85='DADOS_INVOC'!$EL$13,P85='DADOS_INVOC'!$EM$13,P85='DADOS_INVOC'!$EN$13,P85='DADOS_INVOC'!$EO$13,P85='DADOS_INVOC'!$EP$13,P85='DADOS_INVOC'!$QV$13,P85='DADOS_INVOC'!$QW$13,P85='DADOS_INVOC'!$QX$13,P85='DADOS_INVOC'!$QY$13)),O85,"")</f>
        <v/>
      </c>
    </row>
    <row r="86">
      <c r="O86">
        <f>IF(AND(D4&lt;&gt;"",M4=""),D4,"")</f>
        <v/>
      </c>
      <c r="P86">
        <f>IF(O86="","",IF(AND(BR4="Condição",F4="",L4=0),"Controle",IF(O86="","",IF(F4&lt;&gt;"",IF(F4="Nenhuma","",F4),IF(L4&gt;0,INDEX($P$2:$P$83,L4),"")))))</f>
        <v/>
      </c>
      <c r="Q86">
        <f>IF(O86="",0,IF(G4&lt;&gt;"",IFERROR(MATCH(G4,'DADOS_MELHORIAS'!$BN$2:$BN$4,0),0),IF(L4&gt;0,INDEX('DADOS_MELHORIAS'!$Q$2:$Q$83,L4),0)))</f>
        <v/>
      </c>
      <c r="R86">
        <f>IF(O86="",0,Q86+3*IFERROR(VLOOKUP(SUBSTITUTE(SUBSTITUTE(SUBSTITUTE(P86,"~","~~"),"*","~*"),"?","~?"),'DADOS_CRIACAO'!$H$2:$K$20,3,FALSE),0))</f>
        <v/>
      </c>
      <c r="S86">
        <f>IF(O86="",0,IFERROR(VLOOKUP(SUBSTITUTE(SUBSTITUTE(SUBSTITUTE(P86,"~","~~"),"*","~*"),"?","~?"),'DADOS_CRIACAO'!$H$2:$K$20,4,FALSE),0))</f>
        <v/>
      </c>
      <c r="T86">
        <f>IF(O86="",0,IF(BR4="Condição",1,IF(O86="",0,IF(OR(P86="Controle",IF(L4&gt;0,INDEX('DADOS_MELHORIAS'!$T$2:$T$83,L4),0)=1),1,0))))</f>
        <v/>
      </c>
      <c r="U86">
        <f>IF(O86="","",IF(S86=1,"",O86))</f>
        <v/>
      </c>
      <c r="V86">
        <f>IF(O86="","",IF(AND(Q86=1,S86=0),O86,""))</f>
        <v/>
      </c>
      <c r="W86">
        <f>IF(O86="",0,IF(BR4="Condição",1,IF(O86="",0,IF(H4="",IF(L4&gt;0,INDEX('DADOS_MELHORIAS'!$W$2:$W$83,L4),0),IF(H4="Sim",1,0)))))</f>
        <v/>
      </c>
      <c r="X86">
        <f>IF(O86="","",IF(L4&gt;0,INDEX($X$2:$X$83,L4),D4))</f>
        <v/>
      </c>
      <c r="Y86">
        <f>IF(O86="",0,IF(L4&gt;0,INDEX('DADOS_MELHORIAS'!$Y$2:$Y$83,L4),0))</f>
        <v/>
      </c>
      <c r="AG86">
        <f>O86</f>
        <v/>
      </c>
      <c r="AH86">
        <f>P86</f>
        <v/>
      </c>
      <c r="AI86">
        <f>Q86</f>
        <v/>
      </c>
      <c r="AJ86">
        <f>T86</f>
        <v/>
      </c>
      <c r="AK86">
        <f>Y86</f>
        <v/>
      </c>
      <c r="AL86">
        <f>W86</f>
        <v/>
      </c>
      <c r="AN86">
        <f>IF(OR(P86="",P86='DADOS_INVOC'!$EL$2,P86='DADOS_INVOC'!$EM$2,P86='DADOS_INVOC'!$EN$2,P86='DADOS_INVOC'!$EO$2,P86='DADOS_INVOC'!$EP$2,P86='DADOS_INVOC'!$QV$2,P86='DADOS_INVOC'!$QW$2,P86='DADOS_INVOC'!$QX$2,P86='DADOS_INVOC'!$QY$2),O86,"")</f>
        <v/>
      </c>
      <c r="AO86">
        <f>IF(AND(Q86=1,OR(P86="",P86='DADOS_INVOC'!$EL$2,P86='DADOS_INVOC'!$EM$2,P86='DADOS_INVOC'!$EN$2,P86='DADOS_INVOC'!$EO$2,P86='DADOS_INVOC'!$EP$2,P86='DADOS_INVOC'!$QV$2,P86='DADOS_INVOC'!$QW$2,P86='DADOS_INVOC'!$QX$2,P86='DADOS_INVOC'!$QY$2)),O86,"")</f>
        <v/>
      </c>
      <c r="AP86">
        <f>IF(OR(P86="",P86='DADOS_INVOC'!$EL$3,P86='DADOS_INVOC'!$EM$3,P86='DADOS_INVOC'!$EN$3,P86='DADOS_INVOC'!$EO$3,P86='DADOS_INVOC'!$EP$3,P86='DADOS_INVOC'!$QV$3,P86='DADOS_INVOC'!$QW$3,P86='DADOS_INVOC'!$QX$3,P86='DADOS_INVOC'!$QY$3),O86,"")</f>
        <v/>
      </c>
      <c r="AQ86">
        <f>IF(AND(Q86=1,OR(P86="",P86='DADOS_INVOC'!$EL$3,P86='DADOS_INVOC'!$EM$3,P86='DADOS_INVOC'!$EN$3,P86='DADOS_INVOC'!$EO$3,P86='DADOS_INVOC'!$EP$3,P86='DADOS_INVOC'!$QV$3,P86='DADOS_INVOC'!$QW$3,P86='DADOS_INVOC'!$QX$3,P86='DADOS_INVOC'!$QY$3)),O86,"")</f>
        <v/>
      </c>
      <c r="AR86">
        <f>IF(OR(P86="",P86='DADOS_INVOC'!$EL$4,P86='DADOS_INVOC'!$EM$4,P86='DADOS_INVOC'!$EN$4,P86='DADOS_INVOC'!$EO$4,P86='DADOS_INVOC'!$EP$4,P86='DADOS_INVOC'!$QV$4,P86='DADOS_INVOC'!$QW$4,P86='DADOS_INVOC'!$QX$4,P86='DADOS_INVOC'!$QY$4),O86,"")</f>
        <v/>
      </c>
      <c r="AS86">
        <f>IF(AND(Q86=1,OR(P86="",P86='DADOS_INVOC'!$EL$4,P86='DADOS_INVOC'!$EM$4,P86='DADOS_INVOC'!$EN$4,P86='DADOS_INVOC'!$EO$4,P86='DADOS_INVOC'!$EP$4,P86='DADOS_INVOC'!$QV$4,P86='DADOS_INVOC'!$QW$4,P86='DADOS_INVOC'!$QX$4,P86='DADOS_INVOC'!$QY$4)),O86,"")</f>
        <v/>
      </c>
      <c r="AT86">
        <f>IF(OR(P86="",P86='DADOS_INVOC'!$EL$5,P86='DADOS_INVOC'!$EM$5,P86='DADOS_INVOC'!$EN$5,P86='DADOS_INVOC'!$EO$5,P86='DADOS_INVOC'!$EP$5,P86='DADOS_INVOC'!$QV$5,P86='DADOS_INVOC'!$QW$5,P86='DADOS_INVOC'!$QX$5,P86='DADOS_INVOC'!$QY$5),O86,"")</f>
        <v/>
      </c>
      <c r="AU86">
        <f>IF(AND(Q86=1,OR(P86="",P86='DADOS_INVOC'!$EL$5,P86='DADOS_INVOC'!$EM$5,P86='DADOS_INVOC'!$EN$5,P86='DADOS_INVOC'!$EO$5,P86='DADOS_INVOC'!$EP$5,P86='DADOS_INVOC'!$QV$5,P86='DADOS_INVOC'!$QW$5,P86='DADOS_INVOC'!$QX$5,P86='DADOS_INVOC'!$QY$5)),O86,"")</f>
        <v/>
      </c>
      <c r="AV86">
        <f>IF(OR(P86="",P86='DADOS_INVOC'!$EL$6,P86='DADOS_INVOC'!$EM$6,P86='DADOS_INVOC'!$EN$6,P86='DADOS_INVOC'!$EO$6,P86='DADOS_INVOC'!$EP$6,P86='DADOS_INVOC'!$QV$6,P86='DADOS_INVOC'!$QW$6,P86='DADOS_INVOC'!$QX$6,P86='DADOS_INVOC'!$QY$6),O86,"")</f>
        <v/>
      </c>
      <c r="AW86">
        <f>IF(AND(Q86=1,OR(P86="",P86='DADOS_INVOC'!$EL$6,P86='DADOS_INVOC'!$EM$6,P86='DADOS_INVOC'!$EN$6,P86='DADOS_INVOC'!$EO$6,P86='DADOS_INVOC'!$EP$6,P86='DADOS_INVOC'!$QV$6,P86='DADOS_INVOC'!$QW$6,P86='DADOS_INVOC'!$QX$6,P86='DADOS_INVOC'!$QY$6)),O86,"")</f>
        <v/>
      </c>
      <c r="AX86">
        <f>IF(OR(P86="",P86='DADOS_INVOC'!$EL$7,P86='DADOS_INVOC'!$EM$7,P86='DADOS_INVOC'!$EN$7,P86='DADOS_INVOC'!$EO$7,P86='DADOS_INVOC'!$EP$7,P86='DADOS_INVOC'!$QV$7,P86='DADOS_INVOC'!$QW$7,P86='DADOS_INVOC'!$QX$7,P86='DADOS_INVOC'!$QY$7),O86,"")</f>
        <v/>
      </c>
      <c r="AY86">
        <f>IF(AND(Q86=1,OR(P86="",P86='DADOS_INVOC'!$EL$7,P86='DADOS_INVOC'!$EM$7,P86='DADOS_INVOC'!$EN$7,P86='DADOS_INVOC'!$EO$7,P86='DADOS_INVOC'!$EP$7,P86='DADOS_INVOC'!$QV$7,P86='DADOS_INVOC'!$QW$7,P86='DADOS_INVOC'!$QX$7,P86='DADOS_INVOC'!$QY$7)),O86,"")</f>
        <v/>
      </c>
      <c r="AZ86">
        <f>IF(OR(P86="",P86='DADOS_INVOC'!$EL$8,P86='DADOS_INVOC'!$EM$8,P86='DADOS_INVOC'!$EN$8,P86='DADOS_INVOC'!$EO$8,P86='DADOS_INVOC'!$EP$8,P86='DADOS_INVOC'!$QV$8,P86='DADOS_INVOC'!$QW$8,P86='DADOS_INVOC'!$QX$8,P86='DADOS_INVOC'!$QY$8),O86,"")</f>
        <v/>
      </c>
      <c r="BA86">
        <f>IF(AND(Q86=1,OR(P86="",P86='DADOS_INVOC'!$EL$8,P86='DADOS_INVOC'!$EM$8,P86='DADOS_INVOC'!$EN$8,P86='DADOS_INVOC'!$EO$8,P86='DADOS_INVOC'!$EP$8,P86='DADOS_INVOC'!$QV$8,P86='DADOS_INVOC'!$QW$8,P86='DADOS_INVOC'!$QX$8,P86='DADOS_INVOC'!$QY$8)),O86,"")</f>
        <v/>
      </c>
      <c r="BB86">
        <f>IF(OR(P86="",P86='DADOS_INVOC'!$EL$9,P86='DADOS_INVOC'!$EM$9,P86='DADOS_INVOC'!$EN$9,P86='DADOS_INVOC'!$EO$9,P86='DADOS_INVOC'!$EP$9,P86='DADOS_INVOC'!$QV$9,P86='DADOS_INVOC'!$QW$9,P86='DADOS_INVOC'!$QX$9,P86='DADOS_INVOC'!$QY$9),O86,"")</f>
        <v/>
      </c>
      <c r="BC86">
        <f>IF(AND(Q86=1,OR(P86="",P86='DADOS_INVOC'!$EL$9,P86='DADOS_INVOC'!$EM$9,P86='DADOS_INVOC'!$EN$9,P86='DADOS_INVOC'!$EO$9,P86='DADOS_INVOC'!$EP$9,P86='DADOS_INVOC'!$QV$9,P86='DADOS_INVOC'!$QW$9,P86='DADOS_INVOC'!$QX$9,P86='DADOS_INVOC'!$QY$9)),O86,"")</f>
        <v/>
      </c>
      <c r="BD86">
        <f>IF(OR(P86="",P86='DADOS_INVOC'!$EL$10,P86='DADOS_INVOC'!$EM$10,P86='DADOS_INVOC'!$EN$10,P86='DADOS_INVOC'!$EO$10,P86='DADOS_INVOC'!$EP$10,P86='DADOS_INVOC'!$QV$10,P86='DADOS_INVOC'!$QW$10,P86='DADOS_INVOC'!$QX$10,P86='DADOS_INVOC'!$QY$10),O86,"")</f>
        <v/>
      </c>
      <c r="BE86">
        <f>IF(AND(Q86=1,OR(P86="",P86='DADOS_INVOC'!$EL$10,P86='DADOS_INVOC'!$EM$10,P86='DADOS_INVOC'!$EN$10,P86='DADOS_INVOC'!$EO$10,P86='DADOS_INVOC'!$EP$10,P86='DADOS_INVOC'!$QV$10,P86='DADOS_INVOC'!$QW$10,P86='DADOS_INVOC'!$QX$10,P86='DADOS_INVOC'!$QY$10)),O86,"")</f>
        <v/>
      </c>
      <c r="BF86">
        <f>IF(OR(P86="",P86='DADOS_INVOC'!$EL$11,P86='DADOS_INVOC'!$EM$11,P86='DADOS_INVOC'!$EN$11,P86='DADOS_INVOC'!$EO$11,P86='DADOS_INVOC'!$EP$11,P86='DADOS_INVOC'!$QV$11,P86='DADOS_INVOC'!$QW$11,P86='DADOS_INVOC'!$QX$11,P86='DADOS_INVOC'!$QY$11),O86,"")</f>
        <v/>
      </c>
      <c r="BG86">
        <f>IF(AND(Q86=1,OR(P86="",P86='DADOS_INVOC'!$EL$11,P86='DADOS_INVOC'!$EM$11,P86='DADOS_INVOC'!$EN$11,P86='DADOS_INVOC'!$EO$11,P86='DADOS_INVOC'!$EP$11,P86='DADOS_INVOC'!$QV$11,P86='DADOS_INVOC'!$QW$11,P86='DADOS_INVOC'!$QX$11,P86='DADOS_INVOC'!$QY$11)),O86,"")</f>
        <v/>
      </c>
      <c r="BH86">
        <f>IF(OR(P86="",P86='DADOS_INVOC'!$EL$12,P86='DADOS_INVOC'!$EM$12,P86='DADOS_INVOC'!$EN$12,P86='DADOS_INVOC'!$EO$12,P86='DADOS_INVOC'!$EP$12,P86='DADOS_INVOC'!$QV$12,P86='DADOS_INVOC'!$QW$12,P86='DADOS_INVOC'!$QX$12,P86='DADOS_INVOC'!$QY$12),O86,"")</f>
        <v/>
      </c>
      <c r="BI86">
        <f>IF(AND(Q86=1,OR(P86="",P86='DADOS_INVOC'!$EL$12,P86='DADOS_INVOC'!$EM$12,P86='DADOS_INVOC'!$EN$12,P86='DADOS_INVOC'!$EO$12,P86='DADOS_INVOC'!$EP$12,P86='DADOS_INVOC'!$QV$12,P86='DADOS_INVOC'!$QW$12,P86='DADOS_INVOC'!$QX$12,P86='DADOS_INVOC'!$QY$12)),O86,"")</f>
        <v/>
      </c>
      <c r="BJ86">
        <f>IF(OR(P86="",P86='DADOS_INVOC'!$EL$13,P86='DADOS_INVOC'!$EM$13,P86='DADOS_INVOC'!$EN$13,P86='DADOS_INVOC'!$EO$13,P86='DADOS_INVOC'!$EP$13,P86='DADOS_INVOC'!$QV$13,P86='DADOS_INVOC'!$QW$13,P86='DADOS_INVOC'!$QX$13,P86='DADOS_INVOC'!$QY$13),O86,"")</f>
        <v/>
      </c>
      <c r="BK86">
        <f>IF(AND(Q86=1,OR(P86="",P86='DADOS_INVOC'!$EL$13,P86='DADOS_INVOC'!$EM$13,P86='DADOS_INVOC'!$EN$13,P86='DADOS_INVOC'!$EO$13,P86='DADOS_INVOC'!$EP$13,P86='DADOS_INVOC'!$QV$13,P86='DADOS_INVOC'!$QW$13,P86='DADOS_INVOC'!$QX$13,P86='DADOS_INVOC'!$QY$13)),O86,"")</f>
        <v/>
      </c>
    </row>
    <row r="87">
      <c r="O87">
        <f>IF(AND(D5&lt;&gt;"",M5=""),D5,"")</f>
        <v/>
      </c>
      <c r="P87">
        <f>IF(O87="","",IF(AND(BR5="Condição",F5="",L5=0),"Controle",IF(O87="","",IF(F5&lt;&gt;"",IF(F5="Nenhuma","",F5),IF(L5&gt;0,INDEX($P$2:$P$83,L5),"")))))</f>
        <v/>
      </c>
      <c r="Q87">
        <f>IF(O87="",0,IF(G5&lt;&gt;"",IFERROR(MATCH(G5,'DADOS_MELHORIAS'!$BN$2:$BN$4,0),0),IF(L5&gt;0,INDEX('DADOS_MELHORIAS'!$Q$2:$Q$83,L5),0)))</f>
        <v/>
      </c>
      <c r="R87">
        <f>IF(O87="",0,Q87+3*IFERROR(VLOOKUP(SUBSTITUTE(SUBSTITUTE(SUBSTITUTE(P87,"~","~~"),"*","~*"),"?","~?"),'DADOS_CRIACAO'!$H$2:$K$20,3,FALSE),0))</f>
        <v/>
      </c>
      <c r="S87">
        <f>IF(O87="",0,IFERROR(VLOOKUP(SUBSTITUTE(SUBSTITUTE(SUBSTITUTE(P87,"~","~~"),"*","~*"),"?","~?"),'DADOS_CRIACAO'!$H$2:$K$20,4,FALSE),0))</f>
        <v/>
      </c>
      <c r="T87">
        <f>IF(O87="",0,IF(BR5="Condição",1,IF(O87="",0,IF(OR(P87="Controle",IF(L5&gt;0,INDEX('DADOS_MELHORIAS'!$T$2:$T$83,L5),0)=1),1,0))))</f>
        <v/>
      </c>
      <c r="U87">
        <f>IF(O87="","",IF(S87=1,"",O87))</f>
        <v/>
      </c>
      <c r="V87">
        <f>IF(O87="","",IF(AND(Q87=1,S87=0),O87,""))</f>
        <v/>
      </c>
      <c r="W87">
        <f>IF(O87="",0,IF(BR5="Condição",1,IF(O87="",0,IF(H5="",IF(L5&gt;0,INDEX('DADOS_MELHORIAS'!$W$2:$W$83,L5),0),IF(H5="Sim",1,0)))))</f>
        <v/>
      </c>
      <c r="X87">
        <f>IF(O87="","",IF(L5&gt;0,INDEX($X$2:$X$83,L5),D5))</f>
        <v/>
      </c>
      <c r="Y87">
        <f>IF(O87="",0,IF(L5&gt;0,INDEX('DADOS_MELHORIAS'!$Y$2:$Y$83,L5),0))</f>
        <v/>
      </c>
      <c r="AG87">
        <f>O87</f>
        <v/>
      </c>
      <c r="AH87">
        <f>P87</f>
        <v/>
      </c>
      <c r="AI87">
        <f>Q87</f>
        <v/>
      </c>
      <c r="AJ87">
        <f>T87</f>
        <v/>
      </c>
      <c r="AK87">
        <f>Y87</f>
        <v/>
      </c>
      <c r="AL87">
        <f>W87</f>
        <v/>
      </c>
      <c r="AN87">
        <f>IF(OR(P87="",P87='DADOS_INVOC'!$EL$2,P87='DADOS_INVOC'!$EM$2,P87='DADOS_INVOC'!$EN$2,P87='DADOS_INVOC'!$EO$2,P87='DADOS_INVOC'!$EP$2,P87='DADOS_INVOC'!$QV$2,P87='DADOS_INVOC'!$QW$2,P87='DADOS_INVOC'!$QX$2,P87='DADOS_INVOC'!$QY$2),O87,"")</f>
        <v/>
      </c>
      <c r="AO87">
        <f>IF(AND(Q87=1,OR(P87="",P87='DADOS_INVOC'!$EL$2,P87='DADOS_INVOC'!$EM$2,P87='DADOS_INVOC'!$EN$2,P87='DADOS_INVOC'!$EO$2,P87='DADOS_INVOC'!$EP$2,P87='DADOS_INVOC'!$QV$2,P87='DADOS_INVOC'!$QW$2,P87='DADOS_INVOC'!$QX$2,P87='DADOS_INVOC'!$QY$2)),O87,"")</f>
        <v/>
      </c>
      <c r="AP87">
        <f>IF(OR(P87="",P87='DADOS_INVOC'!$EL$3,P87='DADOS_INVOC'!$EM$3,P87='DADOS_INVOC'!$EN$3,P87='DADOS_INVOC'!$EO$3,P87='DADOS_INVOC'!$EP$3,P87='DADOS_INVOC'!$QV$3,P87='DADOS_INVOC'!$QW$3,P87='DADOS_INVOC'!$QX$3,P87='DADOS_INVOC'!$QY$3),O87,"")</f>
        <v/>
      </c>
      <c r="AQ87">
        <f>IF(AND(Q87=1,OR(P87="",P87='DADOS_INVOC'!$EL$3,P87='DADOS_INVOC'!$EM$3,P87='DADOS_INVOC'!$EN$3,P87='DADOS_INVOC'!$EO$3,P87='DADOS_INVOC'!$EP$3,P87='DADOS_INVOC'!$QV$3,P87='DADOS_INVOC'!$QW$3,P87='DADOS_INVOC'!$QX$3,P87='DADOS_INVOC'!$QY$3)),O87,"")</f>
        <v/>
      </c>
      <c r="AR87">
        <f>IF(OR(P87="",P87='DADOS_INVOC'!$EL$4,P87='DADOS_INVOC'!$EM$4,P87='DADOS_INVOC'!$EN$4,P87='DADOS_INVOC'!$EO$4,P87='DADOS_INVOC'!$EP$4,P87='DADOS_INVOC'!$QV$4,P87='DADOS_INVOC'!$QW$4,P87='DADOS_INVOC'!$QX$4,P87='DADOS_INVOC'!$QY$4),O87,"")</f>
        <v/>
      </c>
      <c r="AS87">
        <f>IF(AND(Q87=1,OR(P87="",P87='DADOS_INVOC'!$EL$4,P87='DADOS_INVOC'!$EM$4,P87='DADOS_INVOC'!$EN$4,P87='DADOS_INVOC'!$EO$4,P87='DADOS_INVOC'!$EP$4,P87='DADOS_INVOC'!$QV$4,P87='DADOS_INVOC'!$QW$4,P87='DADOS_INVOC'!$QX$4,P87='DADOS_INVOC'!$QY$4)),O87,"")</f>
        <v/>
      </c>
      <c r="AT87">
        <f>IF(OR(P87="",P87='DADOS_INVOC'!$EL$5,P87='DADOS_INVOC'!$EM$5,P87='DADOS_INVOC'!$EN$5,P87='DADOS_INVOC'!$EO$5,P87='DADOS_INVOC'!$EP$5,P87='DADOS_INVOC'!$QV$5,P87='DADOS_INVOC'!$QW$5,P87='DADOS_INVOC'!$QX$5,P87='DADOS_INVOC'!$QY$5),O87,"")</f>
        <v/>
      </c>
      <c r="AU87">
        <f>IF(AND(Q87=1,OR(P87="",P87='DADOS_INVOC'!$EL$5,P87='DADOS_INVOC'!$EM$5,P87='DADOS_INVOC'!$EN$5,P87='DADOS_INVOC'!$EO$5,P87='DADOS_INVOC'!$EP$5,P87='DADOS_INVOC'!$QV$5,P87='DADOS_INVOC'!$QW$5,P87='DADOS_INVOC'!$QX$5,P87='DADOS_INVOC'!$QY$5)),O87,"")</f>
        <v/>
      </c>
      <c r="AV87">
        <f>IF(OR(P87="",P87='DADOS_INVOC'!$EL$6,P87='DADOS_INVOC'!$EM$6,P87='DADOS_INVOC'!$EN$6,P87='DADOS_INVOC'!$EO$6,P87='DADOS_INVOC'!$EP$6,P87='DADOS_INVOC'!$QV$6,P87='DADOS_INVOC'!$QW$6,P87='DADOS_INVOC'!$QX$6,P87='DADOS_INVOC'!$QY$6),O87,"")</f>
        <v/>
      </c>
      <c r="AW87">
        <f>IF(AND(Q87=1,OR(P87="",P87='DADOS_INVOC'!$EL$6,P87='DADOS_INVOC'!$EM$6,P87='DADOS_INVOC'!$EN$6,P87='DADOS_INVOC'!$EO$6,P87='DADOS_INVOC'!$EP$6,P87='DADOS_INVOC'!$QV$6,P87='DADOS_INVOC'!$QW$6,P87='DADOS_INVOC'!$QX$6,P87='DADOS_INVOC'!$QY$6)),O87,"")</f>
        <v/>
      </c>
      <c r="AX87">
        <f>IF(OR(P87="",P87='DADOS_INVOC'!$EL$7,P87='DADOS_INVOC'!$EM$7,P87='DADOS_INVOC'!$EN$7,P87='DADOS_INVOC'!$EO$7,P87='DADOS_INVOC'!$EP$7,P87='DADOS_INVOC'!$QV$7,P87='DADOS_INVOC'!$QW$7,P87='DADOS_INVOC'!$QX$7,P87='DADOS_INVOC'!$QY$7),O87,"")</f>
        <v/>
      </c>
      <c r="AY87">
        <f>IF(AND(Q87=1,OR(P87="",P87='DADOS_INVOC'!$EL$7,P87='DADOS_INVOC'!$EM$7,P87='DADOS_INVOC'!$EN$7,P87='DADOS_INVOC'!$EO$7,P87='DADOS_INVOC'!$EP$7,P87='DADOS_INVOC'!$QV$7,P87='DADOS_INVOC'!$QW$7,P87='DADOS_INVOC'!$QX$7,P87='DADOS_INVOC'!$QY$7)),O87,"")</f>
        <v/>
      </c>
      <c r="AZ87">
        <f>IF(OR(P87="",P87='DADOS_INVOC'!$EL$8,P87='DADOS_INVOC'!$EM$8,P87='DADOS_INVOC'!$EN$8,P87='DADOS_INVOC'!$EO$8,P87='DADOS_INVOC'!$EP$8,P87='DADOS_INVOC'!$QV$8,P87='DADOS_INVOC'!$QW$8,P87='DADOS_INVOC'!$QX$8,P87='DADOS_INVOC'!$QY$8),O87,"")</f>
        <v/>
      </c>
      <c r="BA87">
        <f>IF(AND(Q87=1,OR(P87="",P87='DADOS_INVOC'!$EL$8,P87='DADOS_INVOC'!$EM$8,P87='DADOS_INVOC'!$EN$8,P87='DADOS_INVOC'!$EO$8,P87='DADOS_INVOC'!$EP$8,P87='DADOS_INVOC'!$QV$8,P87='DADOS_INVOC'!$QW$8,P87='DADOS_INVOC'!$QX$8,P87='DADOS_INVOC'!$QY$8)),O87,"")</f>
        <v/>
      </c>
      <c r="BB87">
        <f>IF(OR(P87="",P87='DADOS_INVOC'!$EL$9,P87='DADOS_INVOC'!$EM$9,P87='DADOS_INVOC'!$EN$9,P87='DADOS_INVOC'!$EO$9,P87='DADOS_INVOC'!$EP$9,P87='DADOS_INVOC'!$QV$9,P87='DADOS_INVOC'!$QW$9,P87='DADOS_INVOC'!$QX$9,P87='DADOS_INVOC'!$QY$9),O87,"")</f>
        <v/>
      </c>
      <c r="BC87">
        <f>IF(AND(Q87=1,OR(P87="",P87='DADOS_INVOC'!$EL$9,P87='DADOS_INVOC'!$EM$9,P87='DADOS_INVOC'!$EN$9,P87='DADOS_INVOC'!$EO$9,P87='DADOS_INVOC'!$EP$9,P87='DADOS_INVOC'!$QV$9,P87='DADOS_INVOC'!$QW$9,P87='DADOS_INVOC'!$QX$9,P87='DADOS_INVOC'!$QY$9)),O87,"")</f>
        <v/>
      </c>
      <c r="BD87">
        <f>IF(OR(P87="",P87='DADOS_INVOC'!$EL$10,P87='DADOS_INVOC'!$EM$10,P87='DADOS_INVOC'!$EN$10,P87='DADOS_INVOC'!$EO$10,P87='DADOS_INVOC'!$EP$10,P87='DADOS_INVOC'!$QV$10,P87='DADOS_INVOC'!$QW$10,P87='DADOS_INVOC'!$QX$10,P87='DADOS_INVOC'!$QY$10),O87,"")</f>
        <v/>
      </c>
      <c r="BE87">
        <f>IF(AND(Q87=1,OR(P87="",P87='DADOS_INVOC'!$EL$10,P87='DADOS_INVOC'!$EM$10,P87='DADOS_INVOC'!$EN$10,P87='DADOS_INVOC'!$EO$10,P87='DADOS_INVOC'!$EP$10,P87='DADOS_INVOC'!$QV$10,P87='DADOS_INVOC'!$QW$10,P87='DADOS_INVOC'!$QX$10,P87='DADOS_INVOC'!$QY$10)),O87,"")</f>
        <v/>
      </c>
      <c r="BF87">
        <f>IF(OR(P87="",P87='DADOS_INVOC'!$EL$11,P87='DADOS_INVOC'!$EM$11,P87='DADOS_INVOC'!$EN$11,P87='DADOS_INVOC'!$EO$11,P87='DADOS_INVOC'!$EP$11,P87='DADOS_INVOC'!$QV$11,P87='DADOS_INVOC'!$QW$11,P87='DADOS_INVOC'!$QX$11,P87='DADOS_INVOC'!$QY$11),O87,"")</f>
        <v/>
      </c>
      <c r="BG87">
        <f>IF(AND(Q87=1,OR(P87="",P87='DADOS_INVOC'!$EL$11,P87='DADOS_INVOC'!$EM$11,P87='DADOS_INVOC'!$EN$11,P87='DADOS_INVOC'!$EO$11,P87='DADOS_INVOC'!$EP$11,P87='DADOS_INVOC'!$QV$11,P87='DADOS_INVOC'!$QW$11,P87='DADOS_INVOC'!$QX$11,P87='DADOS_INVOC'!$QY$11)),O87,"")</f>
        <v/>
      </c>
      <c r="BH87">
        <f>IF(OR(P87="",P87='DADOS_INVOC'!$EL$12,P87='DADOS_INVOC'!$EM$12,P87='DADOS_INVOC'!$EN$12,P87='DADOS_INVOC'!$EO$12,P87='DADOS_INVOC'!$EP$12,P87='DADOS_INVOC'!$QV$12,P87='DADOS_INVOC'!$QW$12,P87='DADOS_INVOC'!$QX$12,P87='DADOS_INVOC'!$QY$12),O87,"")</f>
        <v/>
      </c>
      <c r="BI87">
        <f>IF(AND(Q87=1,OR(P87="",P87='DADOS_INVOC'!$EL$12,P87='DADOS_INVOC'!$EM$12,P87='DADOS_INVOC'!$EN$12,P87='DADOS_INVOC'!$EO$12,P87='DADOS_INVOC'!$EP$12,P87='DADOS_INVOC'!$QV$12,P87='DADOS_INVOC'!$QW$12,P87='DADOS_INVOC'!$QX$12,P87='DADOS_INVOC'!$QY$12)),O87,"")</f>
        <v/>
      </c>
      <c r="BJ87">
        <f>IF(OR(P87="",P87='DADOS_INVOC'!$EL$13,P87='DADOS_INVOC'!$EM$13,P87='DADOS_INVOC'!$EN$13,P87='DADOS_INVOC'!$EO$13,P87='DADOS_INVOC'!$EP$13,P87='DADOS_INVOC'!$QV$13,P87='DADOS_INVOC'!$QW$13,P87='DADOS_INVOC'!$QX$13,P87='DADOS_INVOC'!$QY$13),O87,"")</f>
        <v/>
      </c>
      <c r="BK87">
        <f>IF(AND(Q87=1,OR(P87="",P87='DADOS_INVOC'!$EL$13,P87='DADOS_INVOC'!$EM$13,P87='DADOS_INVOC'!$EN$13,P87='DADOS_INVOC'!$EO$13,P87='DADOS_INVOC'!$EP$13,P87='DADOS_INVOC'!$QV$13,P87='DADOS_INVOC'!$QW$13,P87='DADOS_INVOC'!$QX$13,P87='DADOS_INVOC'!$QY$13)),O87,"")</f>
        <v/>
      </c>
    </row>
    <row r="88">
      <c r="O88">
        <f>IF(AND(D6&lt;&gt;"",M6=""),D6,"")</f>
        <v/>
      </c>
      <c r="P88">
        <f>IF(O88="","",IF(AND(BR6="Condição",F6="",L6=0),"Controle",IF(O88="","",IF(F6&lt;&gt;"",IF(F6="Nenhuma","",F6),IF(L6&gt;0,INDEX($P$2:$P$83,L6),"")))))</f>
        <v/>
      </c>
      <c r="Q88">
        <f>IF(O88="",0,IF(G6&lt;&gt;"",IFERROR(MATCH(G6,'DADOS_MELHORIAS'!$BN$2:$BN$4,0),0),IF(L6&gt;0,INDEX('DADOS_MELHORIAS'!$Q$2:$Q$83,L6),0)))</f>
        <v/>
      </c>
      <c r="R88">
        <f>IF(O88="",0,Q88+3*IFERROR(VLOOKUP(SUBSTITUTE(SUBSTITUTE(SUBSTITUTE(P88,"~","~~"),"*","~*"),"?","~?"),'DADOS_CRIACAO'!$H$2:$K$20,3,FALSE),0))</f>
        <v/>
      </c>
      <c r="S88">
        <f>IF(O88="",0,IFERROR(VLOOKUP(SUBSTITUTE(SUBSTITUTE(SUBSTITUTE(P88,"~","~~"),"*","~*"),"?","~?"),'DADOS_CRIACAO'!$H$2:$K$20,4,FALSE),0))</f>
        <v/>
      </c>
      <c r="T88">
        <f>IF(O88="",0,IF(BR6="Condição",1,IF(O88="",0,IF(OR(P88="Controle",IF(L6&gt;0,INDEX('DADOS_MELHORIAS'!$T$2:$T$83,L6),0)=1),1,0))))</f>
        <v/>
      </c>
      <c r="U88">
        <f>IF(O88="","",IF(S88=1,"",O88))</f>
        <v/>
      </c>
      <c r="V88">
        <f>IF(O88="","",IF(AND(Q88=1,S88=0),O88,""))</f>
        <v/>
      </c>
      <c r="W88">
        <f>IF(O88="",0,IF(BR6="Condição",1,IF(O88="",0,IF(H6="",IF(L6&gt;0,INDEX('DADOS_MELHORIAS'!$W$2:$W$83,L6),0),IF(H6="Sim",1,0)))))</f>
        <v/>
      </c>
      <c r="X88">
        <f>IF(O88="","",IF(L6&gt;0,INDEX($X$2:$X$83,L6),D6))</f>
        <v/>
      </c>
      <c r="Y88">
        <f>IF(O88="",0,IF(L6&gt;0,INDEX('DADOS_MELHORIAS'!$Y$2:$Y$83,L6),0))</f>
        <v/>
      </c>
      <c r="AG88">
        <f>O88</f>
        <v/>
      </c>
      <c r="AH88">
        <f>P88</f>
        <v/>
      </c>
      <c r="AI88">
        <f>Q88</f>
        <v/>
      </c>
      <c r="AJ88">
        <f>T88</f>
        <v/>
      </c>
      <c r="AK88">
        <f>Y88</f>
        <v/>
      </c>
      <c r="AL88">
        <f>W88</f>
        <v/>
      </c>
      <c r="AN88">
        <f>IF(OR(P88="",P88='DADOS_INVOC'!$EL$2,P88='DADOS_INVOC'!$EM$2,P88='DADOS_INVOC'!$EN$2,P88='DADOS_INVOC'!$EO$2,P88='DADOS_INVOC'!$EP$2,P88='DADOS_INVOC'!$QV$2,P88='DADOS_INVOC'!$QW$2,P88='DADOS_INVOC'!$QX$2,P88='DADOS_INVOC'!$QY$2),O88,"")</f>
        <v/>
      </c>
      <c r="AO88">
        <f>IF(AND(Q88=1,OR(P88="",P88='DADOS_INVOC'!$EL$2,P88='DADOS_INVOC'!$EM$2,P88='DADOS_INVOC'!$EN$2,P88='DADOS_INVOC'!$EO$2,P88='DADOS_INVOC'!$EP$2,P88='DADOS_INVOC'!$QV$2,P88='DADOS_INVOC'!$QW$2,P88='DADOS_INVOC'!$QX$2,P88='DADOS_INVOC'!$QY$2)),O88,"")</f>
        <v/>
      </c>
      <c r="AP88">
        <f>IF(OR(P88="",P88='DADOS_INVOC'!$EL$3,P88='DADOS_INVOC'!$EM$3,P88='DADOS_INVOC'!$EN$3,P88='DADOS_INVOC'!$EO$3,P88='DADOS_INVOC'!$EP$3,P88='DADOS_INVOC'!$QV$3,P88='DADOS_INVOC'!$QW$3,P88='DADOS_INVOC'!$QX$3,P88='DADOS_INVOC'!$QY$3),O88,"")</f>
        <v/>
      </c>
      <c r="AQ88">
        <f>IF(AND(Q88=1,OR(P88="",P88='DADOS_INVOC'!$EL$3,P88='DADOS_INVOC'!$EM$3,P88='DADOS_INVOC'!$EN$3,P88='DADOS_INVOC'!$EO$3,P88='DADOS_INVOC'!$EP$3,P88='DADOS_INVOC'!$QV$3,P88='DADOS_INVOC'!$QW$3,P88='DADOS_INVOC'!$QX$3,P88='DADOS_INVOC'!$QY$3)),O88,"")</f>
        <v/>
      </c>
      <c r="AR88">
        <f>IF(OR(P88="",P88='DADOS_INVOC'!$EL$4,P88='DADOS_INVOC'!$EM$4,P88='DADOS_INVOC'!$EN$4,P88='DADOS_INVOC'!$EO$4,P88='DADOS_INVOC'!$EP$4,P88='DADOS_INVOC'!$QV$4,P88='DADOS_INVOC'!$QW$4,P88='DADOS_INVOC'!$QX$4,P88='DADOS_INVOC'!$QY$4),O88,"")</f>
        <v/>
      </c>
      <c r="AS88">
        <f>IF(AND(Q88=1,OR(P88="",P88='DADOS_INVOC'!$EL$4,P88='DADOS_INVOC'!$EM$4,P88='DADOS_INVOC'!$EN$4,P88='DADOS_INVOC'!$EO$4,P88='DADOS_INVOC'!$EP$4,P88='DADOS_INVOC'!$QV$4,P88='DADOS_INVOC'!$QW$4,P88='DADOS_INVOC'!$QX$4,P88='DADOS_INVOC'!$QY$4)),O88,"")</f>
        <v/>
      </c>
      <c r="AT88">
        <f>IF(OR(P88="",P88='DADOS_INVOC'!$EL$5,P88='DADOS_INVOC'!$EM$5,P88='DADOS_INVOC'!$EN$5,P88='DADOS_INVOC'!$EO$5,P88='DADOS_INVOC'!$EP$5,P88='DADOS_INVOC'!$QV$5,P88='DADOS_INVOC'!$QW$5,P88='DADOS_INVOC'!$QX$5,P88='DADOS_INVOC'!$QY$5),O88,"")</f>
        <v/>
      </c>
      <c r="AU88">
        <f>IF(AND(Q88=1,OR(P88="",P88='DADOS_INVOC'!$EL$5,P88='DADOS_INVOC'!$EM$5,P88='DADOS_INVOC'!$EN$5,P88='DADOS_INVOC'!$EO$5,P88='DADOS_INVOC'!$EP$5,P88='DADOS_INVOC'!$QV$5,P88='DADOS_INVOC'!$QW$5,P88='DADOS_INVOC'!$QX$5,P88='DADOS_INVOC'!$QY$5)),O88,"")</f>
        <v/>
      </c>
      <c r="AV88">
        <f>IF(OR(P88="",P88='DADOS_INVOC'!$EL$6,P88='DADOS_INVOC'!$EM$6,P88='DADOS_INVOC'!$EN$6,P88='DADOS_INVOC'!$EO$6,P88='DADOS_INVOC'!$EP$6,P88='DADOS_INVOC'!$QV$6,P88='DADOS_INVOC'!$QW$6,P88='DADOS_INVOC'!$QX$6,P88='DADOS_INVOC'!$QY$6),O88,"")</f>
        <v/>
      </c>
      <c r="AW88">
        <f>IF(AND(Q88=1,OR(P88="",P88='DADOS_INVOC'!$EL$6,P88='DADOS_INVOC'!$EM$6,P88='DADOS_INVOC'!$EN$6,P88='DADOS_INVOC'!$EO$6,P88='DADOS_INVOC'!$EP$6,P88='DADOS_INVOC'!$QV$6,P88='DADOS_INVOC'!$QW$6,P88='DADOS_INVOC'!$QX$6,P88='DADOS_INVOC'!$QY$6)),O88,"")</f>
        <v/>
      </c>
      <c r="AX88">
        <f>IF(OR(P88="",P88='DADOS_INVOC'!$EL$7,P88='DADOS_INVOC'!$EM$7,P88='DADOS_INVOC'!$EN$7,P88='DADOS_INVOC'!$EO$7,P88='DADOS_INVOC'!$EP$7,P88='DADOS_INVOC'!$QV$7,P88='DADOS_INVOC'!$QW$7,P88='DADOS_INVOC'!$QX$7,P88='DADOS_INVOC'!$QY$7),O88,"")</f>
        <v/>
      </c>
      <c r="AY88">
        <f>IF(AND(Q88=1,OR(P88="",P88='DADOS_INVOC'!$EL$7,P88='DADOS_INVOC'!$EM$7,P88='DADOS_INVOC'!$EN$7,P88='DADOS_INVOC'!$EO$7,P88='DADOS_INVOC'!$EP$7,P88='DADOS_INVOC'!$QV$7,P88='DADOS_INVOC'!$QW$7,P88='DADOS_INVOC'!$QX$7,P88='DADOS_INVOC'!$QY$7)),O88,"")</f>
        <v/>
      </c>
      <c r="AZ88">
        <f>IF(OR(P88="",P88='DADOS_INVOC'!$EL$8,P88='DADOS_INVOC'!$EM$8,P88='DADOS_INVOC'!$EN$8,P88='DADOS_INVOC'!$EO$8,P88='DADOS_INVOC'!$EP$8,P88='DADOS_INVOC'!$QV$8,P88='DADOS_INVOC'!$QW$8,P88='DADOS_INVOC'!$QX$8,P88='DADOS_INVOC'!$QY$8),O88,"")</f>
        <v/>
      </c>
      <c r="BA88">
        <f>IF(AND(Q88=1,OR(P88="",P88='DADOS_INVOC'!$EL$8,P88='DADOS_INVOC'!$EM$8,P88='DADOS_INVOC'!$EN$8,P88='DADOS_INVOC'!$EO$8,P88='DADOS_INVOC'!$EP$8,P88='DADOS_INVOC'!$QV$8,P88='DADOS_INVOC'!$QW$8,P88='DADOS_INVOC'!$QX$8,P88='DADOS_INVOC'!$QY$8)),O88,"")</f>
        <v/>
      </c>
      <c r="BB88">
        <f>IF(OR(P88="",P88='DADOS_INVOC'!$EL$9,P88='DADOS_INVOC'!$EM$9,P88='DADOS_INVOC'!$EN$9,P88='DADOS_INVOC'!$EO$9,P88='DADOS_INVOC'!$EP$9,P88='DADOS_INVOC'!$QV$9,P88='DADOS_INVOC'!$QW$9,P88='DADOS_INVOC'!$QX$9,P88='DADOS_INVOC'!$QY$9),O88,"")</f>
        <v/>
      </c>
      <c r="BC88">
        <f>IF(AND(Q88=1,OR(P88="",P88='DADOS_INVOC'!$EL$9,P88='DADOS_INVOC'!$EM$9,P88='DADOS_INVOC'!$EN$9,P88='DADOS_INVOC'!$EO$9,P88='DADOS_INVOC'!$EP$9,P88='DADOS_INVOC'!$QV$9,P88='DADOS_INVOC'!$QW$9,P88='DADOS_INVOC'!$QX$9,P88='DADOS_INVOC'!$QY$9)),O88,"")</f>
        <v/>
      </c>
      <c r="BD88">
        <f>IF(OR(P88="",P88='DADOS_INVOC'!$EL$10,P88='DADOS_INVOC'!$EM$10,P88='DADOS_INVOC'!$EN$10,P88='DADOS_INVOC'!$EO$10,P88='DADOS_INVOC'!$EP$10,P88='DADOS_INVOC'!$QV$10,P88='DADOS_INVOC'!$QW$10,P88='DADOS_INVOC'!$QX$10,P88='DADOS_INVOC'!$QY$10),O88,"")</f>
        <v/>
      </c>
      <c r="BE88">
        <f>IF(AND(Q88=1,OR(P88="",P88='DADOS_INVOC'!$EL$10,P88='DADOS_INVOC'!$EM$10,P88='DADOS_INVOC'!$EN$10,P88='DADOS_INVOC'!$EO$10,P88='DADOS_INVOC'!$EP$10,P88='DADOS_INVOC'!$QV$10,P88='DADOS_INVOC'!$QW$10,P88='DADOS_INVOC'!$QX$10,P88='DADOS_INVOC'!$QY$10)),O88,"")</f>
        <v/>
      </c>
      <c r="BF88">
        <f>IF(OR(P88="",P88='DADOS_INVOC'!$EL$11,P88='DADOS_INVOC'!$EM$11,P88='DADOS_INVOC'!$EN$11,P88='DADOS_INVOC'!$EO$11,P88='DADOS_INVOC'!$EP$11,P88='DADOS_INVOC'!$QV$11,P88='DADOS_INVOC'!$QW$11,P88='DADOS_INVOC'!$QX$11,P88='DADOS_INVOC'!$QY$11),O88,"")</f>
        <v/>
      </c>
      <c r="BG88">
        <f>IF(AND(Q88=1,OR(P88="",P88='DADOS_INVOC'!$EL$11,P88='DADOS_INVOC'!$EM$11,P88='DADOS_INVOC'!$EN$11,P88='DADOS_INVOC'!$EO$11,P88='DADOS_INVOC'!$EP$11,P88='DADOS_INVOC'!$QV$11,P88='DADOS_INVOC'!$QW$11,P88='DADOS_INVOC'!$QX$11,P88='DADOS_INVOC'!$QY$11)),O88,"")</f>
        <v/>
      </c>
      <c r="BH88">
        <f>IF(OR(P88="",P88='DADOS_INVOC'!$EL$12,P88='DADOS_INVOC'!$EM$12,P88='DADOS_INVOC'!$EN$12,P88='DADOS_INVOC'!$EO$12,P88='DADOS_INVOC'!$EP$12,P88='DADOS_INVOC'!$QV$12,P88='DADOS_INVOC'!$QW$12,P88='DADOS_INVOC'!$QX$12,P88='DADOS_INVOC'!$QY$12),O88,"")</f>
        <v/>
      </c>
      <c r="BI88">
        <f>IF(AND(Q88=1,OR(P88="",P88='DADOS_INVOC'!$EL$12,P88='DADOS_INVOC'!$EM$12,P88='DADOS_INVOC'!$EN$12,P88='DADOS_INVOC'!$EO$12,P88='DADOS_INVOC'!$EP$12,P88='DADOS_INVOC'!$QV$12,P88='DADOS_INVOC'!$QW$12,P88='DADOS_INVOC'!$QX$12,P88='DADOS_INVOC'!$QY$12)),O88,"")</f>
        <v/>
      </c>
      <c r="BJ88">
        <f>IF(OR(P88="",P88='DADOS_INVOC'!$EL$13,P88='DADOS_INVOC'!$EM$13,P88='DADOS_INVOC'!$EN$13,P88='DADOS_INVOC'!$EO$13,P88='DADOS_INVOC'!$EP$13,P88='DADOS_INVOC'!$QV$13,P88='DADOS_INVOC'!$QW$13,P88='DADOS_INVOC'!$QX$13,P88='DADOS_INVOC'!$QY$13),O88,"")</f>
        <v/>
      </c>
      <c r="BK88">
        <f>IF(AND(Q88=1,OR(P88="",P88='DADOS_INVOC'!$EL$13,P88='DADOS_INVOC'!$EM$13,P88='DADOS_INVOC'!$EN$13,P88='DADOS_INVOC'!$EO$13,P88='DADOS_INVOC'!$EP$13,P88='DADOS_INVOC'!$QV$13,P88='DADOS_INVOC'!$QW$13,P88='DADOS_INVOC'!$QX$13,P88='DADOS_INVOC'!$QY$13)),O88,"")</f>
        <v/>
      </c>
    </row>
    <row r="89">
      <c r="O89">
        <f>IF(AND(D7&lt;&gt;"",M7=""),D7,"")</f>
        <v/>
      </c>
      <c r="P89">
        <f>IF(O89="","",IF(AND(BR7="Condição",F7="",L7=0),"Controle",IF(O89="","",IF(F7&lt;&gt;"",IF(F7="Nenhuma","",F7),IF(L7&gt;0,INDEX($P$2:$P$83,L7),"")))))</f>
        <v/>
      </c>
      <c r="Q89">
        <f>IF(O89="",0,IF(G7&lt;&gt;"",IFERROR(MATCH(G7,'DADOS_MELHORIAS'!$BN$2:$BN$4,0),0),IF(L7&gt;0,INDEX('DADOS_MELHORIAS'!$Q$2:$Q$83,L7),0)))</f>
        <v/>
      </c>
      <c r="R89">
        <f>IF(O89="",0,Q89+3*IFERROR(VLOOKUP(SUBSTITUTE(SUBSTITUTE(SUBSTITUTE(P89,"~","~~"),"*","~*"),"?","~?"),'DADOS_CRIACAO'!$H$2:$K$20,3,FALSE),0))</f>
        <v/>
      </c>
      <c r="S89">
        <f>IF(O89="",0,IFERROR(VLOOKUP(SUBSTITUTE(SUBSTITUTE(SUBSTITUTE(P89,"~","~~"),"*","~*"),"?","~?"),'DADOS_CRIACAO'!$H$2:$K$20,4,FALSE),0))</f>
        <v/>
      </c>
      <c r="T89">
        <f>IF(O89="",0,IF(BR7="Condição",1,IF(O89="",0,IF(OR(P89="Controle",IF(L7&gt;0,INDEX('DADOS_MELHORIAS'!$T$2:$T$83,L7),0)=1),1,0))))</f>
        <v/>
      </c>
      <c r="U89">
        <f>IF(O89="","",IF(S89=1,"",O89))</f>
        <v/>
      </c>
      <c r="V89">
        <f>IF(O89="","",IF(AND(Q89=1,S89=0),O89,""))</f>
        <v/>
      </c>
      <c r="W89">
        <f>IF(O89="",0,IF(BR7="Condição",1,IF(O89="",0,IF(H7="",IF(L7&gt;0,INDEX('DADOS_MELHORIAS'!$W$2:$W$83,L7),0),IF(H7="Sim",1,0)))))</f>
        <v/>
      </c>
      <c r="X89">
        <f>IF(O89="","",IF(L7&gt;0,INDEX($X$2:$X$83,L7),D7))</f>
        <v/>
      </c>
      <c r="Y89">
        <f>IF(O89="",0,IF(L7&gt;0,INDEX('DADOS_MELHORIAS'!$Y$2:$Y$83,L7),0))</f>
        <v/>
      </c>
      <c r="AG89">
        <f>O89</f>
        <v/>
      </c>
      <c r="AH89">
        <f>P89</f>
        <v/>
      </c>
      <c r="AI89">
        <f>Q89</f>
        <v/>
      </c>
      <c r="AJ89">
        <f>T89</f>
        <v/>
      </c>
      <c r="AK89">
        <f>Y89</f>
        <v/>
      </c>
      <c r="AL89">
        <f>W89</f>
        <v/>
      </c>
      <c r="AN89">
        <f>IF(OR(P89="",P89='DADOS_INVOC'!$EL$2,P89='DADOS_INVOC'!$EM$2,P89='DADOS_INVOC'!$EN$2,P89='DADOS_INVOC'!$EO$2,P89='DADOS_INVOC'!$EP$2,P89='DADOS_INVOC'!$QV$2,P89='DADOS_INVOC'!$QW$2,P89='DADOS_INVOC'!$QX$2,P89='DADOS_INVOC'!$QY$2),O89,"")</f>
        <v/>
      </c>
      <c r="AO89">
        <f>IF(AND(Q89=1,OR(P89="",P89='DADOS_INVOC'!$EL$2,P89='DADOS_INVOC'!$EM$2,P89='DADOS_INVOC'!$EN$2,P89='DADOS_INVOC'!$EO$2,P89='DADOS_INVOC'!$EP$2,P89='DADOS_INVOC'!$QV$2,P89='DADOS_INVOC'!$QW$2,P89='DADOS_INVOC'!$QX$2,P89='DADOS_INVOC'!$QY$2)),O89,"")</f>
        <v/>
      </c>
      <c r="AP89">
        <f>IF(OR(P89="",P89='DADOS_INVOC'!$EL$3,P89='DADOS_INVOC'!$EM$3,P89='DADOS_INVOC'!$EN$3,P89='DADOS_INVOC'!$EO$3,P89='DADOS_INVOC'!$EP$3,P89='DADOS_INVOC'!$QV$3,P89='DADOS_INVOC'!$QW$3,P89='DADOS_INVOC'!$QX$3,P89='DADOS_INVOC'!$QY$3),O89,"")</f>
        <v/>
      </c>
      <c r="AQ89">
        <f>IF(AND(Q89=1,OR(P89="",P89='DADOS_INVOC'!$EL$3,P89='DADOS_INVOC'!$EM$3,P89='DADOS_INVOC'!$EN$3,P89='DADOS_INVOC'!$EO$3,P89='DADOS_INVOC'!$EP$3,P89='DADOS_INVOC'!$QV$3,P89='DADOS_INVOC'!$QW$3,P89='DADOS_INVOC'!$QX$3,P89='DADOS_INVOC'!$QY$3)),O89,"")</f>
        <v/>
      </c>
      <c r="AR89">
        <f>IF(OR(P89="",P89='DADOS_INVOC'!$EL$4,P89='DADOS_INVOC'!$EM$4,P89='DADOS_INVOC'!$EN$4,P89='DADOS_INVOC'!$EO$4,P89='DADOS_INVOC'!$EP$4,P89='DADOS_INVOC'!$QV$4,P89='DADOS_INVOC'!$QW$4,P89='DADOS_INVOC'!$QX$4,P89='DADOS_INVOC'!$QY$4),O89,"")</f>
        <v/>
      </c>
      <c r="AS89">
        <f>IF(AND(Q89=1,OR(P89="",P89='DADOS_INVOC'!$EL$4,P89='DADOS_INVOC'!$EM$4,P89='DADOS_INVOC'!$EN$4,P89='DADOS_INVOC'!$EO$4,P89='DADOS_INVOC'!$EP$4,P89='DADOS_INVOC'!$QV$4,P89='DADOS_INVOC'!$QW$4,P89='DADOS_INVOC'!$QX$4,P89='DADOS_INVOC'!$QY$4)),O89,"")</f>
        <v/>
      </c>
      <c r="AT89">
        <f>IF(OR(P89="",P89='DADOS_INVOC'!$EL$5,P89='DADOS_INVOC'!$EM$5,P89='DADOS_INVOC'!$EN$5,P89='DADOS_INVOC'!$EO$5,P89='DADOS_INVOC'!$EP$5,P89='DADOS_INVOC'!$QV$5,P89='DADOS_INVOC'!$QW$5,P89='DADOS_INVOC'!$QX$5,P89='DADOS_INVOC'!$QY$5),O89,"")</f>
        <v/>
      </c>
      <c r="AU89">
        <f>IF(AND(Q89=1,OR(P89="",P89='DADOS_INVOC'!$EL$5,P89='DADOS_INVOC'!$EM$5,P89='DADOS_INVOC'!$EN$5,P89='DADOS_INVOC'!$EO$5,P89='DADOS_INVOC'!$EP$5,P89='DADOS_INVOC'!$QV$5,P89='DADOS_INVOC'!$QW$5,P89='DADOS_INVOC'!$QX$5,P89='DADOS_INVOC'!$QY$5)),O89,"")</f>
        <v/>
      </c>
      <c r="AV89">
        <f>IF(OR(P89="",P89='DADOS_INVOC'!$EL$6,P89='DADOS_INVOC'!$EM$6,P89='DADOS_INVOC'!$EN$6,P89='DADOS_INVOC'!$EO$6,P89='DADOS_INVOC'!$EP$6,P89='DADOS_INVOC'!$QV$6,P89='DADOS_INVOC'!$QW$6,P89='DADOS_INVOC'!$QX$6,P89='DADOS_INVOC'!$QY$6),O89,"")</f>
        <v/>
      </c>
      <c r="AW89">
        <f>IF(AND(Q89=1,OR(P89="",P89='DADOS_INVOC'!$EL$6,P89='DADOS_INVOC'!$EM$6,P89='DADOS_INVOC'!$EN$6,P89='DADOS_INVOC'!$EO$6,P89='DADOS_INVOC'!$EP$6,P89='DADOS_INVOC'!$QV$6,P89='DADOS_INVOC'!$QW$6,P89='DADOS_INVOC'!$QX$6,P89='DADOS_INVOC'!$QY$6)),O89,"")</f>
        <v/>
      </c>
      <c r="AX89">
        <f>IF(OR(P89="",P89='DADOS_INVOC'!$EL$7,P89='DADOS_INVOC'!$EM$7,P89='DADOS_INVOC'!$EN$7,P89='DADOS_INVOC'!$EO$7,P89='DADOS_INVOC'!$EP$7,P89='DADOS_INVOC'!$QV$7,P89='DADOS_INVOC'!$QW$7,P89='DADOS_INVOC'!$QX$7,P89='DADOS_INVOC'!$QY$7),O89,"")</f>
        <v/>
      </c>
      <c r="AY89">
        <f>IF(AND(Q89=1,OR(P89="",P89='DADOS_INVOC'!$EL$7,P89='DADOS_INVOC'!$EM$7,P89='DADOS_INVOC'!$EN$7,P89='DADOS_INVOC'!$EO$7,P89='DADOS_INVOC'!$EP$7,P89='DADOS_INVOC'!$QV$7,P89='DADOS_INVOC'!$QW$7,P89='DADOS_INVOC'!$QX$7,P89='DADOS_INVOC'!$QY$7)),O89,"")</f>
        <v/>
      </c>
      <c r="AZ89">
        <f>IF(OR(P89="",P89='DADOS_INVOC'!$EL$8,P89='DADOS_INVOC'!$EM$8,P89='DADOS_INVOC'!$EN$8,P89='DADOS_INVOC'!$EO$8,P89='DADOS_INVOC'!$EP$8,P89='DADOS_INVOC'!$QV$8,P89='DADOS_INVOC'!$QW$8,P89='DADOS_INVOC'!$QX$8,P89='DADOS_INVOC'!$QY$8),O89,"")</f>
        <v/>
      </c>
      <c r="BA89">
        <f>IF(AND(Q89=1,OR(P89="",P89='DADOS_INVOC'!$EL$8,P89='DADOS_INVOC'!$EM$8,P89='DADOS_INVOC'!$EN$8,P89='DADOS_INVOC'!$EO$8,P89='DADOS_INVOC'!$EP$8,P89='DADOS_INVOC'!$QV$8,P89='DADOS_INVOC'!$QW$8,P89='DADOS_INVOC'!$QX$8,P89='DADOS_INVOC'!$QY$8)),O89,"")</f>
        <v/>
      </c>
      <c r="BB89">
        <f>IF(OR(P89="",P89='DADOS_INVOC'!$EL$9,P89='DADOS_INVOC'!$EM$9,P89='DADOS_INVOC'!$EN$9,P89='DADOS_INVOC'!$EO$9,P89='DADOS_INVOC'!$EP$9,P89='DADOS_INVOC'!$QV$9,P89='DADOS_INVOC'!$QW$9,P89='DADOS_INVOC'!$QX$9,P89='DADOS_INVOC'!$QY$9),O89,"")</f>
        <v/>
      </c>
      <c r="BC89">
        <f>IF(AND(Q89=1,OR(P89="",P89='DADOS_INVOC'!$EL$9,P89='DADOS_INVOC'!$EM$9,P89='DADOS_INVOC'!$EN$9,P89='DADOS_INVOC'!$EO$9,P89='DADOS_INVOC'!$EP$9,P89='DADOS_INVOC'!$QV$9,P89='DADOS_INVOC'!$QW$9,P89='DADOS_INVOC'!$QX$9,P89='DADOS_INVOC'!$QY$9)),O89,"")</f>
        <v/>
      </c>
      <c r="BD89">
        <f>IF(OR(P89="",P89='DADOS_INVOC'!$EL$10,P89='DADOS_INVOC'!$EM$10,P89='DADOS_INVOC'!$EN$10,P89='DADOS_INVOC'!$EO$10,P89='DADOS_INVOC'!$EP$10,P89='DADOS_INVOC'!$QV$10,P89='DADOS_INVOC'!$QW$10,P89='DADOS_INVOC'!$QX$10,P89='DADOS_INVOC'!$QY$10),O89,"")</f>
        <v/>
      </c>
      <c r="BE89">
        <f>IF(AND(Q89=1,OR(P89="",P89='DADOS_INVOC'!$EL$10,P89='DADOS_INVOC'!$EM$10,P89='DADOS_INVOC'!$EN$10,P89='DADOS_INVOC'!$EO$10,P89='DADOS_INVOC'!$EP$10,P89='DADOS_INVOC'!$QV$10,P89='DADOS_INVOC'!$QW$10,P89='DADOS_INVOC'!$QX$10,P89='DADOS_INVOC'!$QY$10)),O89,"")</f>
        <v/>
      </c>
      <c r="BF89">
        <f>IF(OR(P89="",P89='DADOS_INVOC'!$EL$11,P89='DADOS_INVOC'!$EM$11,P89='DADOS_INVOC'!$EN$11,P89='DADOS_INVOC'!$EO$11,P89='DADOS_INVOC'!$EP$11,P89='DADOS_INVOC'!$QV$11,P89='DADOS_INVOC'!$QW$11,P89='DADOS_INVOC'!$QX$11,P89='DADOS_INVOC'!$QY$11),O89,"")</f>
        <v/>
      </c>
      <c r="BG89">
        <f>IF(AND(Q89=1,OR(P89="",P89='DADOS_INVOC'!$EL$11,P89='DADOS_INVOC'!$EM$11,P89='DADOS_INVOC'!$EN$11,P89='DADOS_INVOC'!$EO$11,P89='DADOS_INVOC'!$EP$11,P89='DADOS_INVOC'!$QV$11,P89='DADOS_INVOC'!$QW$11,P89='DADOS_INVOC'!$QX$11,P89='DADOS_INVOC'!$QY$11)),O89,"")</f>
        <v/>
      </c>
      <c r="BH89">
        <f>IF(OR(P89="",P89='DADOS_INVOC'!$EL$12,P89='DADOS_INVOC'!$EM$12,P89='DADOS_INVOC'!$EN$12,P89='DADOS_INVOC'!$EO$12,P89='DADOS_INVOC'!$EP$12,P89='DADOS_INVOC'!$QV$12,P89='DADOS_INVOC'!$QW$12,P89='DADOS_INVOC'!$QX$12,P89='DADOS_INVOC'!$QY$12),O89,"")</f>
        <v/>
      </c>
      <c r="BI89">
        <f>IF(AND(Q89=1,OR(P89="",P89='DADOS_INVOC'!$EL$12,P89='DADOS_INVOC'!$EM$12,P89='DADOS_INVOC'!$EN$12,P89='DADOS_INVOC'!$EO$12,P89='DADOS_INVOC'!$EP$12,P89='DADOS_INVOC'!$QV$12,P89='DADOS_INVOC'!$QW$12,P89='DADOS_INVOC'!$QX$12,P89='DADOS_INVOC'!$QY$12)),O89,"")</f>
        <v/>
      </c>
      <c r="BJ89">
        <f>IF(OR(P89="",P89='DADOS_INVOC'!$EL$13,P89='DADOS_INVOC'!$EM$13,P89='DADOS_INVOC'!$EN$13,P89='DADOS_INVOC'!$EO$13,P89='DADOS_INVOC'!$EP$13,P89='DADOS_INVOC'!$QV$13,P89='DADOS_INVOC'!$QW$13,P89='DADOS_INVOC'!$QX$13,P89='DADOS_INVOC'!$QY$13),O89,"")</f>
        <v/>
      </c>
      <c r="BK89">
        <f>IF(AND(Q89=1,OR(P89="",P89='DADOS_INVOC'!$EL$13,P89='DADOS_INVOC'!$EM$13,P89='DADOS_INVOC'!$EN$13,P89='DADOS_INVOC'!$EO$13,P89='DADOS_INVOC'!$EP$13,P89='DADOS_INVOC'!$QV$13,P89='DADOS_INVOC'!$QW$13,P89='DADOS_INVOC'!$QX$13,P89='DADOS_INVOC'!$QY$13)),O89,"")</f>
        <v/>
      </c>
    </row>
    <row r="90">
      <c r="O90">
        <f>IF(AND(D8&lt;&gt;"",M8=""),D8,"")</f>
        <v/>
      </c>
      <c r="P90">
        <f>IF(O90="","",IF(AND(BR8="Condição",F8="",L8=0),"Controle",IF(O90="","",IF(F8&lt;&gt;"",IF(F8="Nenhuma","",F8),IF(L8&gt;0,INDEX($P$2:$P$83,L8),"")))))</f>
        <v/>
      </c>
      <c r="Q90">
        <f>IF(O90="",0,IF(G8&lt;&gt;"",IFERROR(MATCH(G8,'DADOS_MELHORIAS'!$BN$2:$BN$4,0),0),IF(L8&gt;0,INDEX('DADOS_MELHORIAS'!$Q$2:$Q$83,L8),0)))</f>
        <v/>
      </c>
      <c r="R90">
        <f>IF(O90="",0,Q90+3*IFERROR(VLOOKUP(SUBSTITUTE(SUBSTITUTE(SUBSTITUTE(P90,"~","~~"),"*","~*"),"?","~?"),'DADOS_CRIACAO'!$H$2:$K$20,3,FALSE),0))</f>
        <v/>
      </c>
      <c r="S90">
        <f>IF(O90="",0,IFERROR(VLOOKUP(SUBSTITUTE(SUBSTITUTE(SUBSTITUTE(P90,"~","~~"),"*","~*"),"?","~?"),'DADOS_CRIACAO'!$H$2:$K$20,4,FALSE),0))</f>
        <v/>
      </c>
      <c r="T90">
        <f>IF(O90="",0,IF(BR8="Condição",1,IF(O90="",0,IF(OR(P90="Controle",IF(L8&gt;0,INDEX('DADOS_MELHORIAS'!$T$2:$T$83,L8),0)=1),1,0))))</f>
        <v/>
      </c>
      <c r="U90">
        <f>IF(O90="","",IF(S90=1,"",O90))</f>
        <v/>
      </c>
      <c r="V90">
        <f>IF(O90="","",IF(AND(Q90=1,S90=0),O90,""))</f>
        <v/>
      </c>
      <c r="W90">
        <f>IF(O90="",0,IF(BR8="Condição",1,IF(O90="",0,IF(H8="",IF(L8&gt;0,INDEX('DADOS_MELHORIAS'!$W$2:$W$83,L8),0),IF(H8="Sim",1,0)))))</f>
        <v/>
      </c>
      <c r="X90">
        <f>IF(O90="","",IF(L8&gt;0,INDEX($X$2:$X$83,L8),D8))</f>
        <v/>
      </c>
      <c r="Y90">
        <f>IF(O90="",0,IF(L8&gt;0,INDEX('DADOS_MELHORIAS'!$Y$2:$Y$83,L8),0))</f>
        <v/>
      </c>
      <c r="AG90">
        <f>O90</f>
        <v/>
      </c>
      <c r="AH90">
        <f>P90</f>
        <v/>
      </c>
      <c r="AI90">
        <f>Q90</f>
        <v/>
      </c>
      <c r="AJ90">
        <f>T90</f>
        <v/>
      </c>
      <c r="AK90">
        <f>Y90</f>
        <v/>
      </c>
      <c r="AL90">
        <f>W90</f>
        <v/>
      </c>
      <c r="AN90">
        <f>IF(OR(P90="",P90='DADOS_INVOC'!$EL$2,P90='DADOS_INVOC'!$EM$2,P90='DADOS_INVOC'!$EN$2,P90='DADOS_INVOC'!$EO$2,P90='DADOS_INVOC'!$EP$2,P90='DADOS_INVOC'!$QV$2,P90='DADOS_INVOC'!$QW$2,P90='DADOS_INVOC'!$QX$2,P90='DADOS_INVOC'!$QY$2),O90,"")</f>
        <v/>
      </c>
      <c r="AO90">
        <f>IF(AND(Q90=1,OR(P90="",P90='DADOS_INVOC'!$EL$2,P90='DADOS_INVOC'!$EM$2,P90='DADOS_INVOC'!$EN$2,P90='DADOS_INVOC'!$EO$2,P90='DADOS_INVOC'!$EP$2,P90='DADOS_INVOC'!$QV$2,P90='DADOS_INVOC'!$QW$2,P90='DADOS_INVOC'!$QX$2,P90='DADOS_INVOC'!$QY$2)),O90,"")</f>
        <v/>
      </c>
      <c r="AP90">
        <f>IF(OR(P90="",P90='DADOS_INVOC'!$EL$3,P90='DADOS_INVOC'!$EM$3,P90='DADOS_INVOC'!$EN$3,P90='DADOS_INVOC'!$EO$3,P90='DADOS_INVOC'!$EP$3,P90='DADOS_INVOC'!$QV$3,P90='DADOS_INVOC'!$QW$3,P90='DADOS_INVOC'!$QX$3,P90='DADOS_INVOC'!$QY$3),O90,"")</f>
        <v/>
      </c>
      <c r="AQ90">
        <f>IF(AND(Q90=1,OR(P90="",P90='DADOS_INVOC'!$EL$3,P90='DADOS_INVOC'!$EM$3,P90='DADOS_INVOC'!$EN$3,P90='DADOS_INVOC'!$EO$3,P90='DADOS_INVOC'!$EP$3,P90='DADOS_INVOC'!$QV$3,P90='DADOS_INVOC'!$QW$3,P90='DADOS_INVOC'!$QX$3,P90='DADOS_INVOC'!$QY$3)),O90,"")</f>
        <v/>
      </c>
      <c r="AR90">
        <f>IF(OR(P90="",P90='DADOS_INVOC'!$EL$4,P90='DADOS_INVOC'!$EM$4,P90='DADOS_INVOC'!$EN$4,P90='DADOS_INVOC'!$EO$4,P90='DADOS_INVOC'!$EP$4,P90='DADOS_INVOC'!$QV$4,P90='DADOS_INVOC'!$QW$4,P90='DADOS_INVOC'!$QX$4,P90='DADOS_INVOC'!$QY$4),O90,"")</f>
        <v/>
      </c>
      <c r="AS90">
        <f>IF(AND(Q90=1,OR(P90="",P90='DADOS_INVOC'!$EL$4,P90='DADOS_INVOC'!$EM$4,P90='DADOS_INVOC'!$EN$4,P90='DADOS_INVOC'!$EO$4,P90='DADOS_INVOC'!$EP$4,P90='DADOS_INVOC'!$QV$4,P90='DADOS_INVOC'!$QW$4,P90='DADOS_INVOC'!$QX$4,P90='DADOS_INVOC'!$QY$4)),O90,"")</f>
        <v/>
      </c>
      <c r="AT90">
        <f>IF(OR(P90="",P90='DADOS_INVOC'!$EL$5,P90='DADOS_INVOC'!$EM$5,P90='DADOS_INVOC'!$EN$5,P90='DADOS_INVOC'!$EO$5,P90='DADOS_INVOC'!$EP$5,P90='DADOS_INVOC'!$QV$5,P90='DADOS_INVOC'!$QW$5,P90='DADOS_INVOC'!$QX$5,P90='DADOS_INVOC'!$QY$5),O90,"")</f>
        <v/>
      </c>
      <c r="AU90">
        <f>IF(AND(Q90=1,OR(P90="",P90='DADOS_INVOC'!$EL$5,P90='DADOS_INVOC'!$EM$5,P90='DADOS_INVOC'!$EN$5,P90='DADOS_INVOC'!$EO$5,P90='DADOS_INVOC'!$EP$5,P90='DADOS_INVOC'!$QV$5,P90='DADOS_INVOC'!$QW$5,P90='DADOS_INVOC'!$QX$5,P90='DADOS_INVOC'!$QY$5)),O90,"")</f>
        <v/>
      </c>
      <c r="AV90">
        <f>IF(OR(P90="",P90='DADOS_INVOC'!$EL$6,P90='DADOS_INVOC'!$EM$6,P90='DADOS_INVOC'!$EN$6,P90='DADOS_INVOC'!$EO$6,P90='DADOS_INVOC'!$EP$6,P90='DADOS_INVOC'!$QV$6,P90='DADOS_INVOC'!$QW$6,P90='DADOS_INVOC'!$QX$6,P90='DADOS_INVOC'!$QY$6),O90,"")</f>
        <v/>
      </c>
      <c r="AW90">
        <f>IF(AND(Q90=1,OR(P90="",P90='DADOS_INVOC'!$EL$6,P90='DADOS_INVOC'!$EM$6,P90='DADOS_INVOC'!$EN$6,P90='DADOS_INVOC'!$EO$6,P90='DADOS_INVOC'!$EP$6,P90='DADOS_INVOC'!$QV$6,P90='DADOS_INVOC'!$QW$6,P90='DADOS_INVOC'!$QX$6,P90='DADOS_INVOC'!$QY$6)),O90,"")</f>
        <v/>
      </c>
      <c r="AX90">
        <f>IF(OR(P90="",P90='DADOS_INVOC'!$EL$7,P90='DADOS_INVOC'!$EM$7,P90='DADOS_INVOC'!$EN$7,P90='DADOS_INVOC'!$EO$7,P90='DADOS_INVOC'!$EP$7,P90='DADOS_INVOC'!$QV$7,P90='DADOS_INVOC'!$QW$7,P90='DADOS_INVOC'!$QX$7,P90='DADOS_INVOC'!$QY$7),O90,"")</f>
        <v/>
      </c>
      <c r="AY90">
        <f>IF(AND(Q90=1,OR(P90="",P90='DADOS_INVOC'!$EL$7,P90='DADOS_INVOC'!$EM$7,P90='DADOS_INVOC'!$EN$7,P90='DADOS_INVOC'!$EO$7,P90='DADOS_INVOC'!$EP$7,P90='DADOS_INVOC'!$QV$7,P90='DADOS_INVOC'!$QW$7,P90='DADOS_INVOC'!$QX$7,P90='DADOS_INVOC'!$QY$7)),O90,"")</f>
        <v/>
      </c>
      <c r="AZ90">
        <f>IF(OR(P90="",P90='DADOS_INVOC'!$EL$8,P90='DADOS_INVOC'!$EM$8,P90='DADOS_INVOC'!$EN$8,P90='DADOS_INVOC'!$EO$8,P90='DADOS_INVOC'!$EP$8,P90='DADOS_INVOC'!$QV$8,P90='DADOS_INVOC'!$QW$8,P90='DADOS_INVOC'!$QX$8,P90='DADOS_INVOC'!$QY$8),O90,"")</f>
        <v/>
      </c>
      <c r="BA90">
        <f>IF(AND(Q90=1,OR(P90="",P90='DADOS_INVOC'!$EL$8,P90='DADOS_INVOC'!$EM$8,P90='DADOS_INVOC'!$EN$8,P90='DADOS_INVOC'!$EO$8,P90='DADOS_INVOC'!$EP$8,P90='DADOS_INVOC'!$QV$8,P90='DADOS_INVOC'!$QW$8,P90='DADOS_INVOC'!$QX$8,P90='DADOS_INVOC'!$QY$8)),O90,"")</f>
        <v/>
      </c>
      <c r="BB90">
        <f>IF(OR(P90="",P90='DADOS_INVOC'!$EL$9,P90='DADOS_INVOC'!$EM$9,P90='DADOS_INVOC'!$EN$9,P90='DADOS_INVOC'!$EO$9,P90='DADOS_INVOC'!$EP$9,P90='DADOS_INVOC'!$QV$9,P90='DADOS_INVOC'!$QW$9,P90='DADOS_INVOC'!$QX$9,P90='DADOS_INVOC'!$QY$9),O90,"")</f>
        <v/>
      </c>
      <c r="BC90">
        <f>IF(AND(Q90=1,OR(P90="",P90='DADOS_INVOC'!$EL$9,P90='DADOS_INVOC'!$EM$9,P90='DADOS_INVOC'!$EN$9,P90='DADOS_INVOC'!$EO$9,P90='DADOS_INVOC'!$EP$9,P90='DADOS_INVOC'!$QV$9,P90='DADOS_INVOC'!$QW$9,P90='DADOS_INVOC'!$QX$9,P90='DADOS_INVOC'!$QY$9)),O90,"")</f>
        <v/>
      </c>
      <c r="BD90">
        <f>IF(OR(P90="",P90='DADOS_INVOC'!$EL$10,P90='DADOS_INVOC'!$EM$10,P90='DADOS_INVOC'!$EN$10,P90='DADOS_INVOC'!$EO$10,P90='DADOS_INVOC'!$EP$10,P90='DADOS_INVOC'!$QV$10,P90='DADOS_INVOC'!$QW$10,P90='DADOS_INVOC'!$QX$10,P90='DADOS_INVOC'!$QY$10),O90,"")</f>
        <v/>
      </c>
      <c r="BE90">
        <f>IF(AND(Q90=1,OR(P90="",P90='DADOS_INVOC'!$EL$10,P90='DADOS_INVOC'!$EM$10,P90='DADOS_INVOC'!$EN$10,P90='DADOS_INVOC'!$EO$10,P90='DADOS_INVOC'!$EP$10,P90='DADOS_INVOC'!$QV$10,P90='DADOS_INVOC'!$QW$10,P90='DADOS_INVOC'!$QX$10,P90='DADOS_INVOC'!$QY$10)),O90,"")</f>
        <v/>
      </c>
      <c r="BF90">
        <f>IF(OR(P90="",P90='DADOS_INVOC'!$EL$11,P90='DADOS_INVOC'!$EM$11,P90='DADOS_INVOC'!$EN$11,P90='DADOS_INVOC'!$EO$11,P90='DADOS_INVOC'!$EP$11,P90='DADOS_INVOC'!$QV$11,P90='DADOS_INVOC'!$QW$11,P90='DADOS_INVOC'!$QX$11,P90='DADOS_INVOC'!$QY$11),O90,"")</f>
        <v/>
      </c>
      <c r="BG90">
        <f>IF(AND(Q90=1,OR(P90="",P90='DADOS_INVOC'!$EL$11,P90='DADOS_INVOC'!$EM$11,P90='DADOS_INVOC'!$EN$11,P90='DADOS_INVOC'!$EO$11,P90='DADOS_INVOC'!$EP$11,P90='DADOS_INVOC'!$QV$11,P90='DADOS_INVOC'!$QW$11,P90='DADOS_INVOC'!$QX$11,P90='DADOS_INVOC'!$QY$11)),O90,"")</f>
        <v/>
      </c>
      <c r="BH90">
        <f>IF(OR(P90="",P90='DADOS_INVOC'!$EL$12,P90='DADOS_INVOC'!$EM$12,P90='DADOS_INVOC'!$EN$12,P90='DADOS_INVOC'!$EO$12,P90='DADOS_INVOC'!$EP$12,P90='DADOS_INVOC'!$QV$12,P90='DADOS_INVOC'!$QW$12,P90='DADOS_INVOC'!$QX$12,P90='DADOS_INVOC'!$QY$12),O90,"")</f>
        <v/>
      </c>
      <c r="BI90">
        <f>IF(AND(Q90=1,OR(P90="",P90='DADOS_INVOC'!$EL$12,P90='DADOS_INVOC'!$EM$12,P90='DADOS_INVOC'!$EN$12,P90='DADOS_INVOC'!$EO$12,P90='DADOS_INVOC'!$EP$12,P90='DADOS_INVOC'!$QV$12,P90='DADOS_INVOC'!$QW$12,P90='DADOS_INVOC'!$QX$12,P90='DADOS_INVOC'!$QY$12)),O90,"")</f>
        <v/>
      </c>
      <c r="BJ90">
        <f>IF(OR(P90="",P90='DADOS_INVOC'!$EL$13,P90='DADOS_INVOC'!$EM$13,P90='DADOS_INVOC'!$EN$13,P90='DADOS_INVOC'!$EO$13,P90='DADOS_INVOC'!$EP$13,P90='DADOS_INVOC'!$QV$13,P90='DADOS_INVOC'!$QW$13,P90='DADOS_INVOC'!$QX$13,P90='DADOS_INVOC'!$QY$13),O90,"")</f>
        <v/>
      </c>
      <c r="BK90">
        <f>IF(AND(Q90=1,OR(P90="",P90='DADOS_INVOC'!$EL$13,P90='DADOS_INVOC'!$EM$13,P90='DADOS_INVOC'!$EN$13,P90='DADOS_INVOC'!$EO$13,P90='DADOS_INVOC'!$EP$13,P90='DADOS_INVOC'!$QV$13,P90='DADOS_INVOC'!$QW$13,P90='DADOS_INVOC'!$QX$13,P90='DADOS_INVOC'!$QY$13)),O90,"")</f>
        <v/>
      </c>
    </row>
    <row r="91">
      <c r="O91">
        <f>IF(AND(D9&lt;&gt;"",M9=""),D9,"")</f>
        <v/>
      </c>
      <c r="P91">
        <f>IF(O91="","",IF(AND(BR9="Condição",F9="",L9=0),"Controle",IF(O91="","",IF(F9&lt;&gt;"",IF(F9="Nenhuma","",F9),IF(L9&gt;0,INDEX($P$2:$P$83,L9),"")))))</f>
        <v/>
      </c>
      <c r="Q91">
        <f>IF(O91="",0,IF(G9&lt;&gt;"",IFERROR(MATCH(G9,'DADOS_MELHORIAS'!$BN$2:$BN$4,0),0),IF(L9&gt;0,INDEX('DADOS_MELHORIAS'!$Q$2:$Q$83,L9),0)))</f>
        <v/>
      </c>
      <c r="R91">
        <f>IF(O91="",0,Q91+3*IFERROR(VLOOKUP(SUBSTITUTE(SUBSTITUTE(SUBSTITUTE(P91,"~","~~"),"*","~*"),"?","~?"),'DADOS_CRIACAO'!$H$2:$K$20,3,FALSE),0))</f>
        <v/>
      </c>
      <c r="S91">
        <f>IF(O91="",0,IFERROR(VLOOKUP(SUBSTITUTE(SUBSTITUTE(SUBSTITUTE(P91,"~","~~"),"*","~*"),"?","~?"),'DADOS_CRIACAO'!$H$2:$K$20,4,FALSE),0))</f>
        <v/>
      </c>
      <c r="T91">
        <f>IF(O91="",0,IF(BR9="Condição",1,IF(O91="",0,IF(OR(P91="Controle",IF(L9&gt;0,INDEX('DADOS_MELHORIAS'!$T$2:$T$83,L9),0)=1),1,0))))</f>
        <v/>
      </c>
      <c r="U91">
        <f>IF(O91="","",IF(S91=1,"",O91))</f>
        <v/>
      </c>
      <c r="V91">
        <f>IF(O91="","",IF(AND(Q91=1,S91=0),O91,""))</f>
        <v/>
      </c>
      <c r="W91">
        <f>IF(O91="",0,IF(BR9="Condição",1,IF(O91="",0,IF(H9="",IF(L9&gt;0,INDEX('DADOS_MELHORIAS'!$W$2:$W$83,L9),0),IF(H9="Sim",1,0)))))</f>
        <v/>
      </c>
      <c r="X91">
        <f>IF(O91="","",IF(L9&gt;0,INDEX($X$2:$X$83,L9),D9))</f>
        <v/>
      </c>
      <c r="Y91">
        <f>IF(O91="",0,IF(L9&gt;0,INDEX('DADOS_MELHORIAS'!$Y$2:$Y$83,L9),0))</f>
        <v/>
      </c>
      <c r="AG91">
        <f>O91</f>
        <v/>
      </c>
      <c r="AH91">
        <f>P91</f>
        <v/>
      </c>
      <c r="AI91">
        <f>Q91</f>
        <v/>
      </c>
      <c r="AJ91">
        <f>T91</f>
        <v/>
      </c>
      <c r="AK91">
        <f>Y91</f>
        <v/>
      </c>
      <c r="AL91">
        <f>W91</f>
        <v/>
      </c>
      <c r="AN91">
        <f>IF(OR(P91="",P91='DADOS_INVOC'!$EL$2,P91='DADOS_INVOC'!$EM$2,P91='DADOS_INVOC'!$EN$2,P91='DADOS_INVOC'!$EO$2,P91='DADOS_INVOC'!$EP$2,P91='DADOS_INVOC'!$QV$2,P91='DADOS_INVOC'!$QW$2,P91='DADOS_INVOC'!$QX$2,P91='DADOS_INVOC'!$QY$2),O91,"")</f>
        <v/>
      </c>
      <c r="AO91">
        <f>IF(AND(Q91=1,OR(P91="",P91='DADOS_INVOC'!$EL$2,P91='DADOS_INVOC'!$EM$2,P91='DADOS_INVOC'!$EN$2,P91='DADOS_INVOC'!$EO$2,P91='DADOS_INVOC'!$EP$2,P91='DADOS_INVOC'!$QV$2,P91='DADOS_INVOC'!$QW$2,P91='DADOS_INVOC'!$QX$2,P91='DADOS_INVOC'!$QY$2)),O91,"")</f>
        <v/>
      </c>
      <c r="AP91">
        <f>IF(OR(P91="",P91='DADOS_INVOC'!$EL$3,P91='DADOS_INVOC'!$EM$3,P91='DADOS_INVOC'!$EN$3,P91='DADOS_INVOC'!$EO$3,P91='DADOS_INVOC'!$EP$3,P91='DADOS_INVOC'!$QV$3,P91='DADOS_INVOC'!$QW$3,P91='DADOS_INVOC'!$QX$3,P91='DADOS_INVOC'!$QY$3),O91,"")</f>
        <v/>
      </c>
      <c r="AQ91">
        <f>IF(AND(Q91=1,OR(P91="",P91='DADOS_INVOC'!$EL$3,P91='DADOS_INVOC'!$EM$3,P91='DADOS_INVOC'!$EN$3,P91='DADOS_INVOC'!$EO$3,P91='DADOS_INVOC'!$EP$3,P91='DADOS_INVOC'!$QV$3,P91='DADOS_INVOC'!$QW$3,P91='DADOS_INVOC'!$QX$3,P91='DADOS_INVOC'!$QY$3)),O91,"")</f>
        <v/>
      </c>
      <c r="AR91">
        <f>IF(OR(P91="",P91='DADOS_INVOC'!$EL$4,P91='DADOS_INVOC'!$EM$4,P91='DADOS_INVOC'!$EN$4,P91='DADOS_INVOC'!$EO$4,P91='DADOS_INVOC'!$EP$4,P91='DADOS_INVOC'!$QV$4,P91='DADOS_INVOC'!$QW$4,P91='DADOS_INVOC'!$QX$4,P91='DADOS_INVOC'!$QY$4),O91,"")</f>
        <v/>
      </c>
      <c r="AS91">
        <f>IF(AND(Q91=1,OR(P91="",P91='DADOS_INVOC'!$EL$4,P91='DADOS_INVOC'!$EM$4,P91='DADOS_INVOC'!$EN$4,P91='DADOS_INVOC'!$EO$4,P91='DADOS_INVOC'!$EP$4,P91='DADOS_INVOC'!$QV$4,P91='DADOS_INVOC'!$QW$4,P91='DADOS_INVOC'!$QX$4,P91='DADOS_INVOC'!$QY$4)),O91,"")</f>
        <v/>
      </c>
      <c r="AT91">
        <f>IF(OR(P91="",P91='DADOS_INVOC'!$EL$5,P91='DADOS_INVOC'!$EM$5,P91='DADOS_INVOC'!$EN$5,P91='DADOS_INVOC'!$EO$5,P91='DADOS_INVOC'!$EP$5,P91='DADOS_INVOC'!$QV$5,P91='DADOS_INVOC'!$QW$5,P91='DADOS_INVOC'!$QX$5,P91='DADOS_INVOC'!$QY$5),O91,"")</f>
        <v/>
      </c>
      <c r="AU91">
        <f>IF(AND(Q91=1,OR(P91="",P91='DADOS_INVOC'!$EL$5,P91='DADOS_INVOC'!$EM$5,P91='DADOS_INVOC'!$EN$5,P91='DADOS_INVOC'!$EO$5,P91='DADOS_INVOC'!$EP$5,P91='DADOS_INVOC'!$QV$5,P91='DADOS_INVOC'!$QW$5,P91='DADOS_INVOC'!$QX$5,P91='DADOS_INVOC'!$QY$5)),O91,"")</f>
        <v/>
      </c>
      <c r="AV91">
        <f>IF(OR(P91="",P91='DADOS_INVOC'!$EL$6,P91='DADOS_INVOC'!$EM$6,P91='DADOS_INVOC'!$EN$6,P91='DADOS_INVOC'!$EO$6,P91='DADOS_INVOC'!$EP$6,P91='DADOS_INVOC'!$QV$6,P91='DADOS_INVOC'!$QW$6,P91='DADOS_INVOC'!$QX$6,P91='DADOS_INVOC'!$QY$6),O91,"")</f>
        <v/>
      </c>
      <c r="AW91">
        <f>IF(AND(Q91=1,OR(P91="",P91='DADOS_INVOC'!$EL$6,P91='DADOS_INVOC'!$EM$6,P91='DADOS_INVOC'!$EN$6,P91='DADOS_INVOC'!$EO$6,P91='DADOS_INVOC'!$EP$6,P91='DADOS_INVOC'!$QV$6,P91='DADOS_INVOC'!$QW$6,P91='DADOS_INVOC'!$QX$6,P91='DADOS_INVOC'!$QY$6)),O91,"")</f>
        <v/>
      </c>
      <c r="AX91">
        <f>IF(OR(P91="",P91='DADOS_INVOC'!$EL$7,P91='DADOS_INVOC'!$EM$7,P91='DADOS_INVOC'!$EN$7,P91='DADOS_INVOC'!$EO$7,P91='DADOS_INVOC'!$EP$7,P91='DADOS_INVOC'!$QV$7,P91='DADOS_INVOC'!$QW$7,P91='DADOS_INVOC'!$QX$7,P91='DADOS_INVOC'!$QY$7),O91,"")</f>
        <v/>
      </c>
      <c r="AY91">
        <f>IF(AND(Q91=1,OR(P91="",P91='DADOS_INVOC'!$EL$7,P91='DADOS_INVOC'!$EM$7,P91='DADOS_INVOC'!$EN$7,P91='DADOS_INVOC'!$EO$7,P91='DADOS_INVOC'!$EP$7,P91='DADOS_INVOC'!$QV$7,P91='DADOS_INVOC'!$QW$7,P91='DADOS_INVOC'!$QX$7,P91='DADOS_INVOC'!$QY$7)),O91,"")</f>
        <v/>
      </c>
      <c r="AZ91">
        <f>IF(OR(P91="",P91='DADOS_INVOC'!$EL$8,P91='DADOS_INVOC'!$EM$8,P91='DADOS_INVOC'!$EN$8,P91='DADOS_INVOC'!$EO$8,P91='DADOS_INVOC'!$EP$8,P91='DADOS_INVOC'!$QV$8,P91='DADOS_INVOC'!$QW$8,P91='DADOS_INVOC'!$QX$8,P91='DADOS_INVOC'!$QY$8),O91,"")</f>
        <v/>
      </c>
      <c r="BA91">
        <f>IF(AND(Q91=1,OR(P91="",P91='DADOS_INVOC'!$EL$8,P91='DADOS_INVOC'!$EM$8,P91='DADOS_INVOC'!$EN$8,P91='DADOS_INVOC'!$EO$8,P91='DADOS_INVOC'!$EP$8,P91='DADOS_INVOC'!$QV$8,P91='DADOS_INVOC'!$QW$8,P91='DADOS_INVOC'!$QX$8,P91='DADOS_INVOC'!$QY$8)),O91,"")</f>
        <v/>
      </c>
      <c r="BB91">
        <f>IF(OR(P91="",P91='DADOS_INVOC'!$EL$9,P91='DADOS_INVOC'!$EM$9,P91='DADOS_INVOC'!$EN$9,P91='DADOS_INVOC'!$EO$9,P91='DADOS_INVOC'!$EP$9,P91='DADOS_INVOC'!$QV$9,P91='DADOS_INVOC'!$QW$9,P91='DADOS_INVOC'!$QX$9,P91='DADOS_INVOC'!$QY$9),O91,"")</f>
        <v/>
      </c>
      <c r="BC91">
        <f>IF(AND(Q91=1,OR(P91="",P91='DADOS_INVOC'!$EL$9,P91='DADOS_INVOC'!$EM$9,P91='DADOS_INVOC'!$EN$9,P91='DADOS_INVOC'!$EO$9,P91='DADOS_INVOC'!$EP$9,P91='DADOS_INVOC'!$QV$9,P91='DADOS_INVOC'!$QW$9,P91='DADOS_INVOC'!$QX$9,P91='DADOS_INVOC'!$QY$9)),O91,"")</f>
        <v/>
      </c>
      <c r="BD91">
        <f>IF(OR(P91="",P91='DADOS_INVOC'!$EL$10,P91='DADOS_INVOC'!$EM$10,P91='DADOS_INVOC'!$EN$10,P91='DADOS_INVOC'!$EO$10,P91='DADOS_INVOC'!$EP$10,P91='DADOS_INVOC'!$QV$10,P91='DADOS_INVOC'!$QW$10,P91='DADOS_INVOC'!$QX$10,P91='DADOS_INVOC'!$QY$10),O91,"")</f>
        <v/>
      </c>
      <c r="BE91">
        <f>IF(AND(Q91=1,OR(P91="",P91='DADOS_INVOC'!$EL$10,P91='DADOS_INVOC'!$EM$10,P91='DADOS_INVOC'!$EN$10,P91='DADOS_INVOC'!$EO$10,P91='DADOS_INVOC'!$EP$10,P91='DADOS_INVOC'!$QV$10,P91='DADOS_INVOC'!$QW$10,P91='DADOS_INVOC'!$QX$10,P91='DADOS_INVOC'!$QY$10)),O91,"")</f>
        <v/>
      </c>
      <c r="BF91">
        <f>IF(OR(P91="",P91='DADOS_INVOC'!$EL$11,P91='DADOS_INVOC'!$EM$11,P91='DADOS_INVOC'!$EN$11,P91='DADOS_INVOC'!$EO$11,P91='DADOS_INVOC'!$EP$11,P91='DADOS_INVOC'!$QV$11,P91='DADOS_INVOC'!$QW$11,P91='DADOS_INVOC'!$QX$11,P91='DADOS_INVOC'!$QY$11),O91,"")</f>
        <v/>
      </c>
      <c r="BG91">
        <f>IF(AND(Q91=1,OR(P91="",P91='DADOS_INVOC'!$EL$11,P91='DADOS_INVOC'!$EM$11,P91='DADOS_INVOC'!$EN$11,P91='DADOS_INVOC'!$EO$11,P91='DADOS_INVOC'!$EP$11,P91='DADOS_INVOC'!$QV$11,P91='DADOS_INVOC'!$QW$11,P91='DADOS_INVOC'!$QX$11,P91='DADOS_INVOC'!$QY$11)),O91,"")</f>
        <v/>
      </c>
      <c r="BH91">
        <f>IF(OR(P91="",P91='DADOS_INVOC'!$EL$12,P91='DADOS_INVOC'!$EM$12,P91='DADOS_INVOC'!$EN$12,P91='DADOS_INVOC'!$EO$12,P91='DADOS_INVOC'!$EP$12,P91='DADOS_INVOC'!$QV$12,P91='DADOS_INVOC'!$QW$12,P91='DADOS_INVOC'!$QX$12,P91='DADOS_INVOC'!$QY$12),O91,"")</f>
        <v/>
      </c>
      <c r="BI91">
        <f>IF(AND(Q91=1,OR(P91="",P91='DADOS_INVOC'!$EL$12,P91='DADOS_INVOC'!$EM$12,P91='DADOS_INVOC'!$EN$12,P91='DADOS_INVOC'!$EO$12,P91='DADOS_INVOC'!$EP$12,P91='DADOS_INVOC'!$QV$12,P91='DADOS_INVOC'!$QW$12,P91='DADOS_INVOC'!$QX$12,P91='DADOS_INVOC'!$QY$12)),O91,"")</f>
        <v/>
      </c>
      <c r="BJ91">
        <f>IF(OR(P91="",P91='DADOS_INVOC'!$EL$13,P91='DADOS_INVOC'!$EM$13,P91='DADOS_INVOC'!$EN$13,P91='DADOS_INVOC'!$EO$13,P91='DADOS_INVOC'!$EP$13,P91='DADOS_INVOC'!$QV$13,P91='DADOS_INVOC'!$QW$13,P91='DADOS_INVOC'!$QX$13,P91='DADOS_INVOC'!$QY$13),O91,"")</f>
        <v/>
      </c>
      <c r="BK91">
        <f>IF(AND(Q91=1,OR(P91="",P91='DADOS_INVOC'!$EL$13,P91='DADOS_INVOC'!$EM$13,P91='DADOS_INVOC'!$EN$13,P91='DADOS_INVOC'!$EO$13,P91='DADOS_INVOC'!$EP$13,P91='DADOS_INVOC'!$QV$13,P91='DADOS_INVOC'!$QW$13,P91='DADOS_INVOC'!$QX$13,P91='DADOS_INVOC'!$QY$13)),O91,"")</f>
        <v/>
      </c>
    </row>
    <row r="92">
      <c r="O92">
        <f>IF(AND(D10&lt;&gt;"",M10=""),D10,"")</f>
        <v/>
      </c>
      <c r="P92">
        <f>IF(O92="","",IF(AND(BR10="Condição",F10="",L10=0),"Controle",IF(O92="","",IF(F10&lt;&gt;"",IF(F10="Nenhuma","",F10),IF(L10&gt;0,INDEX($P$2:$P$83,L10),"")))))</f>
        <v/>
      </c>
      <c r="Q92">
        <f>IF(O92="",0,IF(G10&lt;&gt;"",IFERROR(MATCH(G10,'DADOS_MELHORIAS'!$BN$2:$BN$4,0),0),IF(L10&gt;0,INDEX('DADOS_MELHORIAS'!$Q$2:$Q$83,L10),0)))</f>
        <v/>
      </c>
      <c r="R92">
        <f>IF(O92="",0,Q92+3*IFERROR(VLOOKUP(SUBSTITUTE(SUBSTITUTE(SUBSTITUTE(P92,"~","~~"),"*","~*"),"?","~?"),'DADOS_CRIACAO'!$H$2:$K$20,3,FALSE),0))</f>
        <v/>
      </c>
      <c r="S92">
        <f>IF(O92="",0,IFERROR(VLOOKUP(SUBSTITUTE(SUBSTITUTE(SUBSTITUTE(P92,"~","~~"),"*","~*"),"?","~?"),'DADOS_CRIACAO'!$H$2:$K$20,4,FALSE),0))</f>
        <v/>
      </c>
      <c r="T92">
        <f>IF(O92="",0,IF(BR10="Condição",1,IF(O92="",0,IF(OR(P92="Controle",IF(L10&gt;0,INDEX('DADOS_MELHORIAS'!$T$2:$T$83,L10),0)=1),1,0))))</f>
        <v/>
      </c>
      <c r="U92">
        <f>IF(O92="","",IF(S92=1,"",O92))</f>
        <v/>
      </c>
      <c r="V92">
        <f>IF(O92="","",IF(AND(Q92=1,S92=0),O92,""))</f>
        <v/>
      </c>
      <c r="W92">
        <f>IF(O92="",0,IF(BR10="Condição",1,IF(O92="",0,IF(H10="",IF(L10&gt;0,INDEX('DADOS_MELHORIAS'!$W$2:$W$83,L10),0),IF(H10="Sim",1,0)))))</f>
        <v/>
      </c>
      <c r="X92">
        <f>IF(O92="","",IF(L10&gt;0,INDEX($X$2:$X$83,L10),D10))</f>
        <v/>
      </c>
      <c r="Y92">
        <f>IF(O92="",0,IF(L10&gt;0,INDEX('DADOS_MELHORIAS'!$Y$2:$Y$83,L10),0))</f>
        <v/>
      </c>
      <c r="AG92">
        <f>O92</f>
        <v/>
      </c>
      <c r="AH92">
        <f>P92</f>
        <v/>
      </c>
      <c r="AI92">
        <f>Q92</f>
        <v/>
      </c>
      <c r="AJ92">
        <f>T92</f>
        <v/>
      </c>
      <c r="AK92">
        <f>Y92</f>
        <v/>
      </c>
      <c r="AL92">
        <f>W92</f>
        <v/>
      </c>
      <c r="AN92">
        <f>IF(OR(P92="",P92='DADOS_INVOC'!$EL$2,P92='DADOS_INVOC'!$EM$2,P92='DADOS_INVOC'!$EN$2,P92='DADOS_INVOC'!$EO$2,P92='DADOS_INVOC'!$EP$2,P92='DADOS_INVOC'!$QV$2,P92='DADOS_INVOC'!$QW$2,P92='DADOS_INVOC'!$QX$2,P92='DADOS_INVOC'!$QY$2),O92,"")</f>
        <v/>
      </c>
      <c r="AO92">
        <f>IF(AND(Q92=1,OR(P92="",P92='DADOS_INVOC'!$EL$2,P92='DADOS_INVOC'!$EM$2,P92='DADOS_INVOC'!$EN$2,P92='DADOS_INVOC'!$EO$2,P92='DADOS_INVOC'!$EP$2,P92='DADOS_INVOC'!$QV$2,P92='DADOS_INVOC'!$QW$2,P92='DADOS_INVOC'!$QX$2,P92='DADOS_INVOC'!$QY$2)),O92,"")</f>
        <v/>
      </c>
      <c r="AP92">
        <f>IF(OR(P92="",P92='DADOS_INVOC'!$EL$3,P92='DADOS_INVOC'!$EM$3,P92='DADOS_INVOC'!$EN$3,P92='DADOS_INVOC'!$EO$3,P92='DADOS_INVOC'!$EP$3,P92='DADOS_INVOC'!$QV$3,P92='DADOS_INVOC'!$QW$3,P92='DADOS_INVOC'!$QX$3,P92='DADOS_INVOC'!$QY$3),O92,"")</f>
        <v/>
      </c>
      <c r="AQ92">
        <f>IF(AND(Q92=1,OR(P92="",P92='DADOS_INVOC'!$EL$3,P92='DADOS_INVOC'!$EM$3,P92='DADOS_INVOC'!$EN$3,P92='DADOS_INVOC'!$EO$3,P92='DADOS_INVOC'!$EP$3,P92='DADOS_INVOC'!$QV$3,P92='DADOS_INVOC'!$QW$3,P92='DADOS_INVOC'!$QX$3,P92='DADOS_INVOC'!$QY$3)),O92,"")</f>
        <v/>
      </c>
      <c r="AR92">
        <f>IF(OR(P92="",P92='DADOS_INVOC'!$EL$4,P92='DADOS_INVOC'!$EM$4,P92='DADOS_INVOC'!$EN$4,P92='DADOS_INVOC'!$EO$4,P92='DADOS_INVOC'!$EP$4,P92='DADOS_INVOC'!$QV$4,P92='DADOS_INVOC'!$QW$4,P92='DADOS_INVOC'!$QX$4,P92='DADOS_INVOC'!$QY$4),O92,"")</f>
        <v/>
      </c>
      <c r="AS92">
        <f>IF(AND(Q92=1,OR(P92="",P92='DADOS_INVOC'!$EL$4,P92='DADOS_INVOC'!$EM$4,P92='DADOS_INVOC'!$EN$4,P92='DADOS_INVOC'!$EO$4,P92='DADOS_INVOC'!$EP$4,P92='DADOS_INVOC'!$QV$4,P92='DADOS_INVOC'!$QW$4,P92='DADOS_INVOC'!$QX$4,P92='DADOS_INVOC'!$QY$4)),O92,"")</f>
        <v/>
      </c>
      <c r="AT92">
        <f>IF(OR(P92="",P92='DADOS_INVOC'!$EL$5,P92='DADOS_INVOC'!$EM$5,P92='DADOS_INVOC'!$EN$5,P92='DADOS_INVOC'!$EO$5,P92='DADOS_INVOC'!$EP$5,P92='DADOS_INVOC'!$QV$5,P92='DADOS_INVOC'!$QW$5,P92='DADOS_INVOC'!$QX$5,P92='DADOS_INVOC'!$QY$5),O92,"")</f>
        <v/>
      </c>
      <c r="AU92">
        <f>IF(AND(Q92=1,OR(P92="",P92='DADOS_INVOC'!$EL$5,P92='DADOS_INVOC'!$EM$5,P92='DADOS_INVOC'!$EN$5,P92='DADOS_INVOC'!$EO$5,P92='DADOS_INVOC'!$EP$5,P92='DADOS_INVOC'!$QV$5,P92='DADOS_INVOC'!$QW$5,P92='DADOS_INVOC'!$QX$5,P92='DADOS_INVOC'!$QY$5)),O92,"")</f>
        <v/>
      </c>
      <c r="AV92">
        <f>IF(OR(P92="",P92='DADOS_INVOC'!$EL$6,P92='DADOS_INVOC'!$EM$6,P92='DADOS_INVOC'!$EN$6,P92='DADOS_INVOC'!$EO$6,P92='DADOS_INVOC'!$EP$6,P92='DADOS_INVOC'!$QV$6,P92='DADOS_INVOC'!$QW$6,P92='DADOS_INVOC'!$QX$6,P92='DADOS_INVOC'!$QY$6),O92,"")</f>
        <v/>
      </c>
      <c r="AW92">
        <f>IF(AND(Q92=1,OR(P92="",P92='DADOS_INVOC'!$EL$6,P92='DADOS_INVOC'!$EM$6,P92='DADOS_INVOC'!$EN$6,P92='DADOS_INVOC'!$EO$6,P92='DADOS_INVOC'!$EP$6,P92='DADOS_INVOC'!$QV$6,P92='DADOS_INVOC'!$QW$6,P92='DADOS_INVOC'!$QX$6,P92='DADOS_INVOC'!$QY$6)),O92,"")</f>
        <v/>
      </c>
      <c r="AX92">
        <f>IF(OR(P92="",P92='DADOS_INVOC'!$EL$7,P92='DADOS_INVOC'!$EM$7,P92='DADOS_INVOC'!$EN$7,P92='DADOS_INVOC'!$EO$7,P92='DADOS_INVOC'!$EP$7,P92='DADOS_INVOC'!$QV$7,P92='DADOS_INVOC'!$QW$7,P92='DADOS_INVOC'!$QX$7,P92='DADOS_INVOC'!$QY$7),O92,"")</f>
        <v/>
      </c>
      <c r="AY92">
        <f>IF(AND(Q92=1,OR(P92="",P92='DADOS_INVOC'!$EL$7,P92='DADOS_INVOC'!$EM$7,P92='DADOS_INVOC'!$EN$7,P92='DADOS_INVOC'!$EO$7,P92='DADOS_INVOC'!$EP$7,P92='DADOS_INVOC'!$QV$7,P92='DADOS_INVOC'!$QW$7,P92='DADOS_INVOC'!$QX$7,P92='DADOS_INVOC'!$QY$7)),O92,"")</f>
        <v/>
      </c>
      <c r="AZ92">
        <f>IF(OR(P92="",P92='DADOS_INVOC'!$EL$8,P92='DADOS_INVOC'!$EM$8,P92='DADOS_INVOC'!$EN$8,P92='DADOS_INVOC'!$EO$8,P92='DADOS_INVOC'!$EP$8,P92='DADOS_INVOC'!$QV$8,P92='DADOS_INVOC'!$QW$8,P92='DADOS_INVOC'!$QX$8,P92='DADOS_INVOC'!$QY$8),O92,"")</f>
        <v/>
      </c>
      <c r="BA92">
        <f>IF(AND(Q92=1,OR(P92="",P92='DADOS_INVOC'!$EL$8,P92='DADOS_INVOC'!$EM$8,P92='DADOS_INVOC'!$EN$8,P92='DADOS_INVOC'!$EO$8,P92='DADOS_INVOC'!$EP$8,P92='DADOS_INVOC'!$QV$8,P92='DADOS_INVOC'!$QW$8,P92='DADOS_INVOC'!$QX$8,P92='DADOS_INVOC'!$QY$8)),O92,"")</f>
        <v/>
      </c>
      <c r="BB92">
        <f>IF(OR(P92="",P92='DADOS_INVOC'!$EL$9,P92='DADOS_INVOC'!$EM$9,P92='DADOS_INVOC'!$EN$9,P92='DADOS_INVOC'!$EO$9,P92='DADOS_INVOC'!$EP$9,P92='DADOS_INVOC'!$QV$9,P92='DADOS_INVOC'!$QW$9,P92='DADOS_INVOC'!$QX$9,P92='DADOS_INVOC'!$QY$9),O92,"")</f>
        <v/>
      </c>
      <c r="BC92">
        <f>IF(AND(Q92=1,OR(P92="",P92='DADOS_INVOC'!$EL$9,P92='DADOS_INVOC'!$EM$9,P92='DADOS_INVOC'!$EN$9,P92='DADOS_INVOC'!$EO$9,P92='DADOS_INVOC'!$EP$9,P92='DADOS_INVOC'!$QV$9,P92='DADOS_INVOC'!$QW$9,P92='DADOS_INVOC'!$QX$9,P92='DADOS_INVOC'!$QY$9)),O92,"")</f>
        <v/>
      </c>
      <c r="BD92">
        <f>IF(OR(P92="",P92='DADOS_INVOC'!$EL$10,P92='DADOS_INVOC'!$EM$10,P92='DADOS_INVOC'!$EN$10,P92='DADOS_INVOC'!$EO$10,P92='DADOS_INVOC'!$EP$10,P92='DADOS_INVOC'!$QV$10,P92='DADOS_INVOC'!$QW$10,P92='DADOS_INVOC'!$QX$10,P92='DADOS_INVOC'!$QY$10),O92,"")</f>
        <v/>
      </c>
      <c r="BE92">
        <f>IF(AND(Q92=1,OR(P92="",P92='DADOS_INVOC'!$EL$10,P92='DADOS_INVOC'!$EM$10,P92='DADOS_INVOC'!$EN$10,P92='DADOS_INVOC'!$EO$10,P92='DADOS_INVOC'!$EP$10,P92='DADOS_INVOC'!$QV$10,P92='DADOS_INVOC'!$QW$10,P92='DADOS_INVOC'!$QX$10,P92='DADOS_INVOC'!$QY$10)),O92,"")</f>
        <v/>
      </c>
      <c r="BF92">
        <f>IF(OR(P92="",P92='DADOS_INVOC'!$EL$11,P92='DADOS_INVOC'!$EM$11,P92='DADOS_INVOC'!$EN$11,P92='DADOS_INVOC'!$EO$11,P92='DADOS_INVOC'!$EP$11,P92='DADOS_INVOC'!$QV$11,P92='DADOS_INVOC'!$QW$11,P92='DADOS_INVOC'!$QX$11,P92='DADOS_INVOC'!$QY$11),O92,"")</f>
        <v/>
      </c>
      <c r="BG92">
        <f>IF(AND(Q92=1,OR(P92="",P92='DADOS_INVOC'!$EL$11,P92='DADOS_INVOC'!$EM$11,P92='DADOS_INVOC'!$EN$11,P92='DADOS_INVOC'!$EO$11,P92='DADOS_INVOC'!$EP$11,P92='DADOS_INVOC'!$QV$11,P92='DADOS_INVOC'!$QW$11,P92='DADOS_INVOC'!$QX$11,P92='DADOS_INVOC'!$QY$11)),O92,"")</f>
        <v/>
      </c>
      <c r="BH92">
        <f>IF(OR(P92="",P92='DADOS_INVOC'!$EL$12,P92='DADOS_INVOC'!$EM$12,P92='DADOS_INVOC'!$EN$12,P92='DADOS_INVOC'!$EO$12,P92='DADOS_INVOC'!$EP$12,P92='DADOS_INVOC'!$QV$12,P92='DADOS_INVOC'!$QW$12,P92='DADOS_INVOC'!$QX$12,P92='DADOS_INVOC'!$QY$12),O92,"")</f>
        <v/>
      </c>
      <c r="BI92">
        <f>IF(AND(Q92=1,OR(P92="",P92='DADOS_INVOC'!$EL$12,P92='DADOS_INVOC'!$EM$12,P92='DADOS_INVOC'!$EN$12,P92='DADOS_INVOC'!$EO$12,P92='DADOS_INVOC'!$EP$12,P92='DADOS_INVOC'!$QV$12,P92='DADOS_INVOC'!$QW$12,P92='DADOS_INVOC'!$QX$12,P92='DADOS_INVOC'!$QY$12)),O92,"")</f>
        <v/>
      </c>
      <c r="BJ92">
        <f>IF(OR(P92="",P92='DADOS_INVOC'!$EL$13,P92='DADOS_INVOC'!$EM$13,P92='DADOS_INVOC'!$EN$13,P92='DADOS_INVOC'!$EO$13,P92='DADOS_INVOC'!$EP$13,P92='DADOS_INVOC'!$QV$13,P92='DADOS_INVOC'!$QW$13,P92='DADOS_INVOC'!$QX$13,P92='DADOS_INVOC'!$QY$13),O92,"")</f>
        <v/>
      </c>
      <c r="BK92">
        <f>IF(AND(Q92=1,OR(P92="",P92='DADOS_INVOC'!$EL$13,P92='DADOS_INVOC'!$EM$13,P92='DADOS_INVOC'!$EN$13,P92='DADOS_INVOC'!$EO$13,P92='DADOS_INVOC'!$EP$13,P92='DADOS_INVOC'!$QV$13,P92='DADOS_INVOC'!$QW$13,P92='DADOS_INVOC'!$QX$13,P92='DADOS_INVOC'!$QY$13)),O92,"")</f>
        <v/>
      </c>
    </row>
    <row r="93">
      <c r="O93">
        <f>IF(AND(D11&lt;&gt;"",M11=""),D11,"")</f>
        <v/>
      </c>
      <c r="P93">
        <f>IF(O93="","",IF(AND(BR11="Condição",F11="",L11=0),"Controle",IF(O93="","",IF(F11&lt;&gt;"",IF(F11="Nenhuma","",F11),IF(L11&gt;0,INDEX($P$2:$P$83,L11),"")))))</f>
        <v/>
      </c>
      <c r="Q93">
        <f>IF(O93="",0,IF(G11&lt;&gt;"",IFERROR(MATCH(G11,'DADOS_MELHORIAS'!$BN$2:$BN$4,0),0),IF(L11&gt;0,INDEX('DADOS_MELHORIAS'!$Q$2:$Q$83,L11),0)))</f>
        <v/>
      </c>
      <c r="R93">
        <f>IF(O93="",0,Q93+3*IFERROR(VLOOKUP(SUBSTITUTE(SUBSTITUTE(SUBSTITUTE(P93,"~","~~"),"*","~*"),"?","~?"),'DADOS_CRIACAO'!$H$2:$K$20,3,FALSE),0))</f>
        <v/>
      </c>
      <c r="S93">
        <f>IF(O93="",0,IFERROR(VLOOKUP(SUBSTITUTE(SUBSTITUTE(SUBSTITUTE(P93,"~","~~"),"*","~*"),"?","~?"),'DADOS_CRIACAO'!$H$2:$K$20,4,FALSE),0))</f>
        <v/>
      </c>
      <c r="T93">
        <f>IF(O93="",0,IF(BR11="Condição",1,IF(O93="",0,IF(OR(P93="Controle",IF(L11&gt;0,INDEX('DADOS_MELHORIAS'!$T$2:$T$83,L11),0)=1),1,0))))</f>
        <v/>
      </c>
      <c r="U93">
        <f>IF(O93="","",IF(S93=1,"",O93))</f>
        <v/>
      </c>
      <c r="V93">
        <f>IF(O93="","",IF(AND(Q93=1,S93=0),O93,""))</f>
        <v/>
      </c>
      <c r="W93">
        <f>IF(O93="",0,IF(BR11="Condição",1,IF(O93="",0,IF(H11="",IF(L11&gt;0,INDEX('DADOS_MELHORIAS'!$W$2:$W$83,L11),0),IF(H11="Sim",1,0)))))</f>
        <v/>
      </c>
      <c r="X93">
        <f>IF(O93="","",IF(L11&gt;0,INDEX($X$2:$X$83,L11),D11))</f>
        <v/>
      </c>
      <c r="Y93">
        <f>IF(O93="",0,IF(L11&gt;0,INDEX('DADOS_MELHORIAS'!$Y$2:$Y$83,L11),0))</f>
        <v/>
      </c>
      <c r="AG93">
        <f>O93</f>
        <v/>
      </c>
      <c r="AH93">
        <f>P93</f>
        <v/>
      </c>
      <c r="AI93">
        <f>Q93</f>
        <v/>
      </c>
      <c r="AJ93">
        <f>T93</f>
        <v/>
      </c>
      <c r="AK93">
        <f>Y93</f>
        <v/>
      </c>
      <c r="AL93">
        <f>W93</f>
        <v/>
      </c>
      <c r="AN93">
        <f>IF(OR(P93="",P93='DADOS_INVOC'!$EL$2,P93='DADOS_INVOC'!$EM$2,P93='DADOS_INVOC'!$EN$2,P93='DADOS_INVOC'!$EO$2,P93='DADOS_INVOC'!$EP$2,P93='DADOS_INVOC'!$QV$2,P93='DADOS_INVOC'!$QW$2,P93='DADOS_INVOC'!$QX$2,P93='DADOS_INVOC'!$QY$2),O93,"")</f>
        <v/>
      </c>
      <c r="AO93">
        <f>IF(AND(Q93=1,OR(P93="",P93='DADOS_INVOC'!$EL$2,P93='DADOS_INVOC'!$EM$2,P93='DADOS_INVOC'!$EN$2,P93='DADOS_INVOC'!$EO$2,P93='DADOS_INVOC'!$EP$2,P93='DADOS_INVOC'!$QV$2,P93='DADOS_INVOC'!$QW$2,P93='DADOS_INVOC'!$QX$2,P93='DADOS_INVOC'!$QY$2)),O93,"")</f>
        <v/>
      </c>
      <c r="AP93">
        <f>IF(OR(P93="",P93='DADOS_INVOC'!$EL$3,P93='DADOS_INVOC'!$EM$3,P93='DADOS_INVOC'!$EN$3,P93='DADOS_INVOC'!$EO$3,P93='DADOS_INVOC'!$EP$3,P93='DADOS_INVOC'!$QV$3,P93='DADOS_INVOC'!$QW$3,P93='DADOS_INVOC'!$QX$3,P93='DADOS_INVOC'!$QY$3),O93,"")</f>
        <v/>
      </c>
      <c r="AQ93">
        <f>IF(AND(Q93=1,OR(P93="",P93='DADOS_INVOC'!$EL$3,P93='DADOS_INVOC'!$EM$3,P93='DADOS_INVOC'!$EN$3,P93='DADOS_INVOC'!$EO$3,P93='DADOS_INVOC'!$EP$3,P93='DADOS_INVOC'!$QV$3,P93='DADOS_INVOC'!$QW$3,P93='DADOS_INVOC'!$QX$3,P93='DADOS_INVOC'!$QY$3)),O93,"")</f>
        <v/>
      </c>
      <c r="AR93">
        <f>IF(OR(P93="",P93='DADOS_INVOC'!$EL$4,P93='DADOS_INVOC'!$EM$4,P93='DADOS_INVOC'!$EN$4,P93='DADOS_INVOC'!$EO$4,P93='DADOS_INVOC'!$EP$4,P93='DADOS_INVOC'!$QV$4,P93='DADOS_INVOC'!$QW$4,P93='DADOS_INVOC'!$QX$4,P93='DADOS_INVOC'!$QY$4),O93,"")</f>
        <v/>
      </c>
      <c r="AS93">
        <f>IF(AND(Q93=1,OR(P93="",P93='DADOS_INVOC'!$EL$4,P93='DADOS_INVOC'!$EM$4,P93='DADOS_INVOC'!$EN$4,P93='DADOS_INVOC'!$EO$4,P93='DADOS_INVOC'!$EP$4,P93='DADOS_INVOC'!$QV$4,P93='DADOS_INVOC'!$QW$4,P93='DADOS_INVOC'!$QX$4,P93='DADOS_INVOC'!$QY$4)),O93,"")</f>
        <v/>
      </c>
      <c r="AT93">
        <f>IF(OR(P93="",P93='DADOS_INVOC'!$EL$5,P93='DADOS_INVOC'!$EM$5,P93='DADOS_INVOC'!$EN$5,P93='DADOS_INVOC'!$EO$5,P93='DADOS_INVOC'!$EP$5,P93='DADOS_INVOC'!$QV$5,P93='DADOS_INVOC'!$QW$5,P93='DADOS_INVOC'!$QX$5,P93='DADOS_INVOC'!$QY$5),O93,"")</f>
        <v/>
      </c>
      <c r="AU93">
        <f>IF(AND(Q93=1,OR(P93="",P93='DADOS_INVOC'!$EL$5,P93='DADOS_INVOC'!$EM$5,P93='DADOS_INVOC'!$EN$5,P93='DADOS_INVOC'!$EO$5,P93='DADOS_INVOC'!$EP$5,P93='DADOS_INVOC'!$QV$5,P93='DADOS_INVOC'!$QW$5,P93='DADOS_INVOC'!$QX$5,P93='DADOS_INVOC'!$QY$5)),O93,"")</f>
        <v/>
      </c>
      <c r="AV93">
        <f>IF(OR(P93="",P93='DADOS_INVOC'!$EL$6,P93='DADOS_INVOC'!$EM$6,P93='DADOS_INVOC'!$EN$6,P93='DADOS_INVOC'!$EO$6,P93='DADOS_INVOC'!$EP$6,P93='DADOS_INVOC'!$QV$6,P93='DADOS_INVOC'!$QW$6,P93='DADOS_INVOC'!$QX$6,P93='DADOS_INVOC'!$QY$6),O93,"")</f>
        <v/>
      </c>
      <c r="AW93">
        <f>IF(AND(Q93=1,OR(P93="",P93='DADOS_INVOC'!$EL$6,P93='DADOS_INVOC'!$EM$6,P93='DADOS_INVOC'!$EN$6,P93='DADOS_INVOC'!$EO$6,P93='DADOS_INVOC'!$EP$6,P93='DADOS_INVOC'!$QV$6,P93='DADOS_INVOC'!$QW$6,P93='DADOS_INVOC'!$QX$6,P93='DADOS_INVOC'!$QY$6)),O93,"")</f>
        <v/>
      </c>
      <c r="AX93">
        <f>IF(OR(P93="",P93='DADOS_INVOC'!$EL$7,P93='DADOS_INVOC'!$EM$7,P93='DADOS_INVOC'!$EN$7,P93='DADOS_INVOC'!$EO$7,P93='DADOS_INVOC'!$EP$7,P93='DADOS_INVOC'!$QV$7,P93='DADOS_INVOC'!$QW$7,P93='DADOS_INVOC'!$QX$7,P93='DADOS_INVOC'!$QY$7),O93,"")</f>
        <v/>
      </c>
      <c r="AY93">
        <f>IF(AND(Q93=1,OR(P93="",P93='DADOS_INVOC'!$EL$7,P93='DADOS_INVOC'!$EM$7,P93='DADOS_INVOC'!$EN$7,P93='DADOS_INVOC'!$EO$7,P93='DADOS_INVOC'!$EP$7,P93='DADOS_INVOC'!$QV$7,P93='DADOS_INVOC'!$QW$7,P93='DADOS_INVOC'!$QX$7,P93='DADOS_INVOC'!$QY$7)),O93,"")</f>
        <v/>
      </c>
      <c r="AZ93">
        <f>IF(OR(P93="",P93='DADOS_INVOC'!$EL$8,P93='DADOS_INVOC'!$EM$8,P93='DADOS_INVOC'!$EN$8,P93='DADOS_INVOC'!$EO$8,P93='DADOS_INVOC'!$EP$8,P93='DADOS_INVOC'!$QV$8,P93='DADOS_INVOC'!$QW$8,P93='DADOS_INVOC'!$QX$8,P93='DADOS_INVOC'!$QY$8),O93,"")</f>
        <v/>
      </c>
      <c r="BA93">
        <f>IF(AND(Q93=1,OR(P93="",P93='DADOS_INVOC'!$EL$8,P93='DADOS_INVOC'!$EM$8,P93='DADOS_INVOC'!$EN$8,P93='DADOS_INVOC'!$EO$8,P93='DADOS_INVOC'!$EP$8,P93='DADOS_INVOC'!$QV$8,P93='DADOS_INVOC'!$QW$8,P93='DADOS_INVOC'!$QX$8,P93='DADOS_INVOC'!$QY$8)),O93,"")</f>
        <v/>
      </c>
      <c r="BB93">
        <f>IF(OR(P93="",P93='DADOS_INVOC'!$EL$9,P93='DADOS_INVOC'!$EM$9,P93='DADOS_INVOC'!$EN$9,P93='DADOS_INVOC'!$EO$9,P93='DADOS_INVOC'!$EP$9,P93='DADOS_INVOC'!$QV$9,P93='DADOS_INVOC'!$QW$9,P93='DADOS_INVOC'!$QX$9,P93='DADOS_INVOC'!$QY$9),O93,"")</f>
        <v/>
      </c>
      <c r="BC93">
        <f>IF(AND(Q93=1,OR(P93="",P93='DADOS_INVOC'!$EL$9,P93='DADOS_INVOC'!$EM$9,P93='DADOS_INVOC'!$EN$9,P93='DADOS_INVOC'!$EO$9,P93='DADOS_INVOC'!$EP$9,P93='DADOS_INVOC'!$QV$9,P93='DADOS_INVOC'!$QW$9,P93='DADOS_INVOC'!$QX$9,P93='DADOS_INVOC'!$QY$9)),O93,"")</f>
        <v/>
      </c>
      <c r="BD93">
        <f>IF(OR(P93="",P93='DADOS_INVOC'!$EL$10,P93='DADOS_INVOC'!$EM$10,P93='DADOS_INVOC'!$EN$10,P93='DADOS_INVOC'!$EO$10,P93='DADOS_INVOC'!$EP$10,P93='DADOS_INVOC'!$QV$10,P93='DADOS_INVOC'!$QW$10,P93='DADOS_INVOC'!$QX$10,P93='DADOS_INVOC'!$QY$10),O93,"")</f>
        <v/>
      </c>
      <c r="BE93">
        <f>IF(AND(Q93=1,OR(P93="",P93='DADOS_INVOC'!$EL$10,P93='DADOS_INVOC'!$EM$10,P93='DADOS_INVOC'!$EN$10,P93='DADOS_INVOC'!$EO$10,P93='DADOS_INVOC'!$EP$10,P93='DADOS_INVOC'!$QV$10,P93='DADOS_INVOC'!$QW$10,P93='DADOS_INVOC'!$QX$10,P93='DADOS_INVOC'!$QY$10)),O93,"")</f>
        <v/>
      </c>
      <c r="BF93">
        <f>IF(OR(P93="",P93='DADOS_INVOC'!$EL$11,P93='DADOS_INVOC'!$EM$11,P93='DADOS_INVOC'!$EN$11,P93='DADOS_INVOC'!$EO$11,P93='DADOS_INVOC'!$EP$11,P93='DADOS_INVOC'!$QV$11,P93='DADOS_INVOC'!$QW$11,P93='DADOS_INVOC'!$QX$11,P93='DADOS_INVOC'!$QY$11),O93,"")</f>
        <v/>
      </c>
      <c r="BG93">
        <f>IF(AND(Q93=1,OR(P93="",P93='DADOS_INVOC'!$EL$11,P93='DADOS_INVOC'!$EM$11,P93='DADOS_INVOC'!$EN$11,P93='DADOS_INVOC'!$EO$11,P93='DADOS_INVOC'!$EP$11,P93='DADOS_INVOC'!$QV$11,P93='DADOS_INVOC'!$QW$11,P93='DADOS_INVOC'!$QX$11,P93='DADOS_INVOC'!$QY$11)),O93,"")</f>
        <v/>
      </c>
      <c r="BH93">
        <f>IF(OR(P93="",P93='DADOS_INVOC'!$EL$12,P93='DADOS_INVOC'!$EM$12,P93='DADOS_INVOC'!$EN$12,P93='DADOS_INVOC'!$EO$12,P93='DADOS_INVOC'!$EP$12,P93='DADOS_INVOC'!$QV$12,P93='DADOS_INVOC'!$QW$12,P93='DADOS_INVOC'!$QX$12,P93='DADOS_INVOC'!$QY$12),O93,"")</f>
        <v/>
      </c>
      <c r="BI93">
        <f>IF(AND(Q93=1,OR(P93="",P93='DADOS_INVOC'!$EL$12,P93='DADOS_INVOC'!$EM$12,P93='DADOS_INVOC'!$EN$12,P93='DADOS_INVOC'!$EO$12,P93='DADOS_INVOC'!$EP$12,P93='DADOS_INVOC'!$QV$12,P93='DADOS_INVOC'!$QW$12,P93='DADOS_INVOC'!$QX$12,P93='DADOS_INVOC'!$QY$12)),O93,"")</f>
        <v/>
      </c>
      <c r="BJ93">
        <f>IF(OR(P93="",P93='DADOS_INVOC'!$EL$13,P93='DADOS_INVOC'!$EM$13,P93='DADOS_INVOC'!$EN$13,P93='DADOS_INVOC'!$EO$13,P93='DADOS_INVOC'!$EP$13,P93='DADOS_INVOC'!$QV$13,P93='DADOS_INVOC'!$QW$13,P93='DADOS_INVOC'!$QX$13,P93='DADOS_INVOC'!$QY$13),O93,"")</f>
        <v/>
      </c>
      <c r="BK93">
        <f>IF(AND(Q93=1,OR(P93="",P93='DADOS_INVOC'!$EL$13,P93='DADOS_INVOC'!$EM$13,P93='DADOS_INVOC'!$EN$13,P93='DADOS_INVOC'!$EO$13,P93='DADOS_INVOC'!$EP$13,P93='DADOS_INVOC'!$QV$13,P93='DADOS_INVOC'!$QW$13,P93='DADOS_INVOC'!$QX$13,P93='DADOS_INVOC'!$QY$13)),O93,"")</f>
        <v/>
      </c>
    </row>
    <row r="94">
      <c r="O94">
        <f>IF(AND(D12&lt;&gt;"",M12=""),D12,"")</f>
        <v/>
      </c>
      <c r="P94">
        <f>IF(O94="","",IF(AND(BR12="Condição",F12="",L12=0),"Controle",IF(O94="","",IF(F12&lt;&gt;"",IF(F12="Nenhuma","",F12),IF(L12&gt;0,INDEX($P$2:$P$83,L12),"")))))</f>
        <v/>
      </c>
      <c r="Q94">
        <f>IF(O94="",0,IF(G12&lt;&gt;"",IFERROR(MATCH(G12,'DADOS_MELHORIAS'!$BN$2:$BN$4,0),0),IF(L12&gt;0,INDEX('DADOS_MELHORIAS'!$Q$2:$Q$83,L12),0)))</f>
        <v/>
      </c>
      <c r="R94">
        <f>IF(O94="",0,Q94+3*IFERROR(VLOOKUP(SUBSTITUTE(SUBSTITUTE(SUBSTITUTE(P94,"~","~~"),"*","~*"),"?","~?"),'DADOS_CRIACAO'!$H$2:$K$20,3,FALSE),0))</f>
        <v/>
      </c>
      <c r="S94">
        <f>IF(O94="",0,IFERROR(VLOOKUP(SUBSTITUTE(SUBSTITUTE(SUBSTITUTE(P94,"~","~~"),"*","~*"),"?","~?"),'DADOS_CRIACAO'!$H$2:$K$20,4,FALSE),0))</f>
        <v/>
      </c>
      <c r="T94">
        <f>IF(O94="",0,IF(BR12="Condição",1,IF(O94="",0,IF(OR(P94="Controle",IF(L12&gt;0,INDEX('DADOS_MELHORIAS'!$T$2:$T$83,L12),0)=1),1,0))))</f>
        <v/>
      </c>
      <c r="U94">
        <f>IF(O94="","",IF(S94=1,"",O94))</f>
        <v/>
      </c>
      <c r="V94">
        <f>IF(O94="","",IF(AND(Q94=1,S94=0),O94,""))</f>
        <v/>
      </c>
      <c r="W94">
        <f>IF(O94="",0,IF(BR12="Condição",1,IF(O94="",0,IF(H12="",IF(L12&gt;0,INDEX('DADOS_MELHORIAS'!$W$2:$W$83,L12),0),IF(H12="Sim",1,0)))))</f>
        <v/>
      </c>
      <c r="X94">
        <f>IF(O94="","",IF(L12&gt;0,INDEX($X$2:$X$83,L12),D12))</f>
        <v/>
      </c>
      <c r="Y94">
        <f>IF(O94="",0,IF(L12&gt;0,INDEX('DADOS_MELHORIAS'!$Y$2:$Y$83,L12),0))</f>
        <v/>
      </c>
      <c r="AG94">
        <f>O94</f>
        <v/>
      </c>
      <c r="AH94">
        <f>P94</f>
        <v/>
      </c>
      <c r="AI94">
        <f>Q94</f>
        <v/>
      </c>
      <c r="AJ94">
        <f>T94</f>
        <v/>
      </c>
      <c r="AK94">
        <f>Y94</f>
        <v/>
      </c>
      <c r="AL94">
        <f>W94</f>
        <v/>
      </c>
      <c r="AN94">
        <f>IF(OR(P94="",P94='DADOS_INVOC'!$EL$2,P94='DADOS_INVOC'!$EM$2,P94='DADOS_INVOC'!$EN$2,P94='DADOS_INVOC'!$EO$2,P94='DADOS_INVOC'!$EP$2,P94='DADOS_INVOC'!$QV$2,P94='DADOS_INVOC'!$QW$2,P94='DADOS_INVOC'!$QX$2,P94='DADOS_INVOC'!$QY$2),O94,"")</f>
        <v/>
      </c>
      <c r="AO94">
        <f>IF(AND(Q94=1,OR(P94="",P94='DADOS_INVOC'!$EL$2,P94='DADOS_INVOC'!$EM$2,P94='DADOS_INVOC'!$EN$2,P94='DADOS_INVOC'!$EO$2,P94='DADOS_INVOC'!$EP$2,P94='DADOS_INVOC'!$QV$2,P94='DADOS_INVOC'!$QW$2,P94='DADOS_INVOC'!$QX$2,P94='DADOS_INVOC'!$QY$2)),O94,"")</f>
        <v/>
      </c>
      <c r="AP94">
        <f>IF(OR(P94="",P94='DADOS_INVOC'!$EL$3,P94='DADOS_INVOC'!$EM$3,P94='DADOS_INVOC'!$EN$3,P94='DADOS_INVOC'!$EO$3,P94='DADOS_INVOC'!$EP$3,P94='DADOS_INVOC'!$QV$3,P94='DADOS_INVOC'!$QW$3,P94='DADOS_INVOC'!$QX$3,P94='DADOS_INVOC'!$QY$3),O94,"")</f>
        <v/>
      </c>
      <c r="AQ94">
        <f>IF(AND(Q94=1,OR(P94="",P94='DADOS_INVOC'!$EL$3,P94='DADOS_INVOC'!$EM$3,P94='DADOS_INVOC'!$EN$3,P94='DADOS_INVOC'!$EO$3,P94='DADOS_INVOC'!$EP$3,P94='DADOS_INVOC'!$QV$3,P94='DADOS_INVOC'!$QW$3,P94='DADOS_INVOC'!$QX$3,P94='DADOS_INVOC'!$QY$3)),O94,"")</f>
        <v/>
      </c>
      <c r="AR94">
        <f>IF(OR(P94="",P94='DADOS_INVOC'!$EL$4,P94='DADOS_INVOC'!$EM$4,P94='DADOS_INVOC'!$EN$4,P94='DADOS_INVOC'!$EO$4,P94='DADOS_INVOC'!$EP$4,P94='DADOS_INVOC'!$QV$4,P94='DADOS_INVOC'!$QW$4,P94='DADOS_INVOC'!$QX$4,P94='DADOS_INVOC'!$QY$4),O94,"")</f>
        <v/>
      </c>
      <c r="AS94">
        <f>IF(AND(Q94=1,OR(P94="",P94='DADOS_INVOC'!$EL$4,P94='DADOS_INVOC'!$EM$4,P94='DADOS_INVOC'!$EN$4,P94='DADOS_INVOC'!$EO$4,P94='DADOS_INVOC'!$EP$4,P94='DADOS_INVOC'!$QV$4,P94='DADOS_INVOC'!$QW$4,P94='DADOS_INVOC'!$QX$4,P94='DADOS_INVOC'!$QY$4)),O94,"")</f>
        <v/>
      </c>
      <c r="AT94">
        <f>IF(OR(P94="",P94='DADOS_INVOC'!$EL$5,P94='DADOS_INVOC'!$EM$5,P94='DADOS_INVOC'!$EN$5,P94='DADOS_INVOC'!$EO$5,P94='DADOS_INVOC'!$EP$5,P94='DADOS_INVOC'!$QV$5,P94='DADOS_INVOC'!$QW$5,P94='DADOS_INVOC'!$QX$5,P94='DADOS_INVOC'!$QY$5),O94,"")</f>
        <v/>
      </c>
      <c r="AU94">
        <f>IF(AND(Q94=1,OR(P94="",P94='DADOS_INVOC'!$EL$5,P94='DADOS_INVOC'!$EM$5,P94='DADOS_INVOC'!$EN$5,P94='DADOS_INVOC'!$EO$5,P94='DADOS_INVOC'!$EP$5,P94='DADOS_INVOC'!$QV$5,P94='DADOS_INVOC'!$QW$5,P94='DADOS_INVOC'!$QX$5,P94='DADOS_INVOC'!$QY$5)),O94,"")</f>
        <v/>
      </c>
      <c r="AV94">
        <f>IF(OR(P94="",P94='DADOS_INVOC'!$EL$6,P94='DADOS_INVOC'!$EM$6,P94='DADOS_INVOC'!$EN$6,P94='DADOS_INVOC'!$EO$6,P94='DADOS_INVOC'!$EP$6,P94='DADOS_INVOC'!$QV$6,P94='DADOS_INVOC'!$QW$6,P94='DADOS_INVOC'!$QX$6,P94='DADOS_INVOC'!$QY$6),O94,"")</f>
        <v/>
      </c>
      <c r="AW94">
        <f>IF(AND(Q94=1,OR(P94="",P94='DADOS_INVOC'!$EL$6,P94='DADOS_INVOC'!$EM$6,P94='DADOS_INVOC'!$EN$6,P94='DADOS_INVOC'!$EO$6,P94='DADOS_INVOC'!$EP$6,P94='DADOS_INVOC'!$QV$6,P94='DADOS_INVOC'!$QW$6,P94='DADOS_INVOC'!$QX$6,P94='DADOS_INVOC'!$QY$6)),O94,"")</f>
        <v/>
      </c>
      <c r="AX94">
        <f>IF(OR(P94="",P94='DADOS_INVOC'!$EL$7,P94='DADOS_INVOC'!$EM$7,P94='DADOS_INVOC'!$EN$7,P94='DADOS_INVOC'!$EO$7,P94='DADOS_INVOC'!$EP$7,P94='DADOS_INVOC'!$QV$7,P94='DADOS_INVOC'!$QW$7,P94='DADOS_INVOC'!$QX$7,P94='DADOS_INVOC'!$QY$7),O94,"")</f>
        <v/>
      </c>
      <c r="AY94">
        <f>IF(AND(Q94=1,OR(P94="",P94='DADOS_INVOC'!$EL$7,P94='DADOS_INVOC'!$EM$7,P94='DADOS_INVOC'!$EN$7,P94='DADOS_INVOC'!$EO$7,P94='DADOS_INVOC'!$EP$7,P94='DADOS_INVOC'!$QV$7,P94='DADOS_INVOC'!$QW$7,P94='DADOS_INVOC'!$QX$7,P94='DADOS_INVOC'!$QY$7)),O94,"")</f>
        <v/>
      </c>
      <c r="AZ94">
        <f>IF(OR(P94="",P94='DADOS_INVOC'!$EL$8,P94='DADOS_INVOC'!$EM$8,P94='DADOS_INVOC'!$EN$8,P94='DADOS_INVOC'!$EO$8,P94='DADOS_INVOC'!$EP$8,P94='DADOS_INVOC'!$QV$8,P94='DADOS_INVOC'!$QW$8,P94='DADOS_INVOC'!$QX$8,P94='DADOS_INVOC'!$QY$8),O94,"")</f>
        <v/>
      </c>
      <c r="BA94">
        <f>IF(AND(Q94=1,OR(P94="",P94='DADOS_INVOC'!$EL$8,P94='DADOS_INVOC'!$EM$8,P94='DADOS_INVOC'!$EN$8,P94='DADOS_INVOC'!$EO$8,P94='DADOS_INVOC'!$EP$8,P94='DADOS_INVOC'!$QV$8,P94='DADOS_INVOC'!$QW$8,P94='DADOS_INVOC'!$QX$8,P94='DADOS_INVOC'!$QY$8)),O94,"")</f>
        <v/>
      </c>
      <c r="BB94">
        <f>IF(OR(P94="",P94='DADOS_INVOC'!$EL$9,P94='DADOS_INVOC'!$EM$9,P94='DADOS_INVOC'!$EN$9,P94='DADOS_INVOC'!$EO$9,P94='DADOS_INVOC'!$EP$9,P94='DADOS_INVOC'!$QV$9,P94='DADOS_INVOC'!$QW$9,P94='DADOS_INVOC'!$QX$9,P94='DADOS_INVOC'!$QY$9),O94,"")</f>
        <v/>
      </c>
      <c r="BC94">
        <f>IF(AND(Q94=1,OR(P94="",P94='DADOS_INVOC'!$EL$9,P94='DADOS_INVOC'!$EM$9,P94='DADOS_INVOC'!$EN$9,P94='DADOS_INVOC'!$EO$9,P94='DADOS_INVOC'!$EP$9,P94='DADOS_INVOC'!$QV$9,P94='DADOS_INVOC'!$QW$9,P94='DADOS_INVOC'!$QX$9,P94='DADOS_INVOC'!$QY$9)),O94,"")</f>
        <v/>
      </c>
      <c r="BD94">
        <f>IF(OR(P94="",P94='DADOS_INVOC'!$EL$10,P94='DADOS_INVOC'!$EM$10,P94='DADOS_INVOC'!$EN$10,P94='DADOS_INVOC'!$EO$10,P94='DADOS_INVOC'!$EP$10,P94='DADOS_INVOC'!$QV$10,P94='DADOS_INVOC'!$QW$10,P94='DADOS_INVOC'!$QX$10,P94='DADOS_INVOC'!$QY$10),O94,"")</f>
        <v/>
      </c>
      <c r="BE94">
        <f>IF(AND(Q94=1,OR(P94="",P94='DADOS_INVOC'!$EL$10,P94='DADOS_INVOC'!$EM$10,P94='DADOS_INVOC'!$EN$10,P94='DADOS_INVOC'!$EO$10,P94='DADOS_INVOC'!$EP$10,P94='DADOS_INVOC'!$QV$10,P94='DADOS_INVOC'!$QW$10,P94='DADOS_INVOC'!$QX$10,P94='DADOS_INVOC'!$QY$10)),O94,"")</f>
        <v/>
      </c>
      <c r="BF94">
        <f>IF(OR(P94="",P94='DADOS_INVOC'!$EL$11,P94='DADOS_INVOC'!$EM$11,P94='DADOS_INVOC'!$EN$11,P94='DADOS_INVOC'!$EO$11,P94='DADOS_INVOC'!$EP$11,P94='DADOS_INVOC'!$QV$11,P94='DADOS_INVOC'!$QW$11,P94='DADOS_INVOC'!$QX$11,P94='DADOS_INVOC'!$QY$11),O94,"")</f>
        <v/>
      </c>
      <c r="BG94">
        <f>IF(AND(Q94=1,OR(P94="",P94='DADOS_INVOC'!$EL$11,P94='DADOS_INVOC'!$EM$11,P94='DADOS_INVOC'!$EN$11,P94='DADOS_INVOC'!$EO$11,P94='DADOS_INVOC'!$EP$11,P94='DADOS_INVOC'!$QV$11,P94='DADOS_INVOC'!$QW$11,P94='DADOS_INVOC'!$QX$11,P94='DADOS_INVOC'!$QY$11)),O94,"")</f>
        <v/>
      </c>
      <c r="BH94">
        <f>IF(OR(P94="",P94='DADOS_INVOC'!$EL$12,P94='DADOS_INVOC'!$EM$12,P94='DADOS_INVOC'!$EN$12,P94='DADOS_INVOC'!$EO$12,P94='DADOS_INVOC'!$EP$12,P94='DADOS_INVOC'!$QV$12,P94='DADOS_INVOC'!$QW$12,P94='DADOS_INVOC'!$QX$12,P94='DADOS_INVOC'!$QY$12),O94,"")</f>
        <v/>
      </c>
      <c r="BI94">
        <f>IF(AND(Q94=1,OR(P94="",P94='DADOS_INVOC'!$EL$12,P94='DADOS_INVOC'!$EM$12,P94='DADOS_INVOC'!$EN$12,P94='DADOS_INVOC'!$EO$12,P94='DADOS_INVOC'!$EP$12,P94='DADOS_INVOC'!$QV$12,P94='DADOS_INVOC'!$QW$12,P94='DADOS_INVOC'!$QX$12,P94='DADOS_INVOC'!$QY$12)),O94,"")</f>
        <v/>
      </c>
      <c r="BJ94">
        <f>IF(OR(P94="",P94='DADOS_INVOC'!$EL$13,P94='DADOS_INVOC'!$EM$13,P94='DADOS_INVOC'!$EN$13,P94='DADOS_INVOC'!$EO$13,P94='DADOS_INVOC'!$EP$13,P94='DADOS_INVOC'!$QV$13,P94='DADOS_INVOC'!$QW$13,P94='DADOS_INVOC'!$QX$13,P94='DADOS_INVOC'!$QY$13),O94,"")</f>
        <v/>
      </c>
      <c r="BK94">
        <f>IF(AND(Q94=1,OR(P94="",P94='DADOS_INVOC'!$EL$13,P94='DADOS_INVOC'!$EM$13,P94='DADOS_INVOC'!$EN$13,P94='DADOS_INVOC'!$EO$13,P94='DADOS_INVOC'!$EP$13,P94='DADOS_INVOC'!$QV$13,P94='DADOS_INVOC'!$QW$13,P94='DADOS_INVOC'!$QX$13,P94='DADOS_INVOC'!$QY$13)),O94,"")</f>
        <v/>
      </c>
    </row>
    <row r="95">
      <c r="O95">
        <f>IF(AND(D13&lt;&gt;"",M13=""),D13,"")</f>
        <v/>
      </c>
      <c r="P95">
        <f>IF(O95="","",IF(AND(BR13="Condição",F13="",L13=0),"Controle",IF(O95="","",IF(F13&lt;&gt;"",IF(F13="Nenhuma","",F13),IF(L13&gt;0,INDEX($P$2:$P$83,L13),"")))))</f>
        <v/>
      </c>
      <c r="Q95">
        <f>IF(O95="",0,IF(G13&lt;&gt;"",IFERROR(MATCH(G13,'DADOS_MELHORIAS'!$BN$2:$BN$4,0),0),IF(L13&gt;0,INDEX('DADOS_MELHORIAS'!$Q$2:$Q$83,L13),0)))</f>
        <v/>
      </c>
      <c r="R95">
        <f>IF(O95="",0,Q95+3*IFERROR(VLOOKUP(SUBSTITUTE(SUBSTITUTE(SUBSTITUTE(P95,"~","~~"),"*","~*"),"?","~?"),'DADOS_CRIACAO'!$H$2:$K$20,3,FALSE),0))</f>
        <v/>
      </c>
      <c r="S95">
        <f>IF(O95="",0,IFERROR(VLOOKUP(SUBSTITUTE(SUBSTITUTE(SUBSTITUTE(P95,"~","~~"),"*","~*"),"?","~?"),'DADOS_CRIACAO'!$H$2:$K$20,4,FALSE),0))</f>
        <v/>
      </c>
      <c r="T95">
        <f>IF(O95="",0,IF(BR13="Condição",1,IF(O95="",0,IF(OR(P95="Controle",IF(L13&gt;0,INDEX('DADOS_MELHORIAS'!$T$2:$T$83,L13),0)=1),1,0))))</f>
        <v/>
      </c>
      <c r="U95">
        <f>IF(O95="","",IF(S95=1,"",O95))</f>
        <v/>
      </c>
      <c r="V95">
        <f>IF(O95="","",IF(AND(Q95=1,S95=0),O95,""))</f>
        <v/>
      </c>
      <c r="W95">
        <f>IF(O95="",0,IF(BR13="Condição",1,IF(O95="",0,IF(H13="",IF(L13&gt;0,INDEX('DADOS_MELHORIAS'!$W$2:$W$83,L13),0),IF(H13="Sim",1,0)))))</f>
        <v/>
      </c>
      <c r="X95">
        <f>IF(O95="","",IF(L13&gt;0,INDEX($X$2:$X$83,L13),D13))</f>
        <v/>
      </c>
      <c r="Y95">
        <f>IF(O95="",0,IF(L13&gt;0,INDEX('DADOS_MELHORIAS'!$Y$2:$Y$83,L13),0))</f>
        <v/>
      </c>
      <c r="AG95">
        <f>O95</f>
        <v/>
      </c>
      <c r="AH95">
        <f>P95</f>
        <v/>
      </c>
      <c r="AI95">
        <f>Q95</f>
        <v/>
      </c>
      <c r="AJ95">
        <f>T95</f>
        <v/>
      </c>
      <c r="AK95">
        <f>Y95</f>
        <v/>
      </c>
      <c r="AL95">
        <f>W95</f>
        <v/>
      </c>
      <c r="AN95">
        <f>IF(OR(P95="",P95='DADOS_INVOC'!$EL$2,P95='DADOS_INVOC'!$EM$2,P95='DADOS_INVOC'!$EN$2,P95='DADOS_INVOC'!$EO$2,P95='DADOS_INVOC'!$EP$2,P95='DADOS_INVOC'!$QV$2,P95='DADOS_INVOC'!$QW$2,P95='DADOS_INVOC'!$QX$2,P95='DADOS_INVOC'!$QY$2),O95,"")</f>
        <v/>
      </c>
      <c r="AO95">
        <f>IF(AND(Q95=1,OR(P95="",P95='DADOS_INVOC'!$EL$2,P95='DADOS_INVOC'!$EM$2,P95='DADOS_INVOC'!$EN$2,P95='DADOS_INVOC'!$EO$2,P95='DADOS_INVOC'!$EP$2,P95='DADOS_INVOC'!$QV$2,P95='DADOS_INVOC'!$QW$2,P95='DADOS_INVOC'!$QX$2,P95='DADOS_INVOC'!$QY$2)),O95,"")</f>
        <v/>
      </c>
      <c r="AP95">
        <f>IF(OR(P95="",P95='DADOS_INVOC'!$EL$3,P95='DADOS_INVOC'!$EM$3,P95='DADOS_INVOC'!$EN$3,P95='DADOS_INVOC'!$EO$3,P95='DADOS_INVOC'!$EP$3,P95='DADOS_INVOC'!$QV$3,P95='DADOS_INVOC'!$QW$3,P95='DADOS_INVOC'!$QX$3,P95='DADOS_INVOC'!$QY$3),O95,"")</f>
        <v/>
      </c>
      <c r="AQ95">
        <f>IF(AND(Q95=1,OR(P95="",P95='DADOS_INVOC'!$EL$3,P95='DADOS_INVOC'!$EM$3,P95='DADOS_INVOC'!$EN$3,P95='DADOS_INVOC'!$EO$3,P95='DADOS_INVOC'!$EP$3,P95='DADOS_INVOC'!$QV$3,P95='DADOS_INVOC'!$QW$3,P95='DADOS_INVOC'!$QX$3,P95='DADOS_INVOC'!$QY$3)),O95,"")</f>
        <v/>
      </c>
      <c r="AR95">
        <f>IF(OR(P95="",P95='DADOS_INVOC'!$EL$4,P95='DADOS_INVOC'!$EM$4,P95='DADOS_INVOC'!$EN$4,P95='DADOS_INVOC'!$EO$4,P95='DADOS_INVOC'!$EP$4,P95='DADOS_INVOC'!$QV$4,P95='DADOS_INVOC'!$QW$4,P95='DADOS_INVOC'!$QX$4,P95='DADOS_INVOC'!$QY$4),O95,"")</f>
        <v/>
      </c>
      <c r="AS95">
        <f>IF(AND(Q95=1,OR(P95="",P95='DADOS_INVOC'!$EL$4,P95='DADOS_INVOC'!$EM$4,P95='DADOS_INVOC'!$EN$4,P95='DADOS_INVOC'!$EO$4,P95='DADOS_INVOC'!$EP$4,P95='DADOS_INVOC'!$QV$4,P95='DADOS_INVOC'!$QW$4,P95='DADOS_INVOC'!$QX$4,P95='DADOS_INVOC'!$QY$4)),O95,"")</f>
        <v/>
      </c>
      <c r="AT95">
        <f>IF(OR(P95="",P95='DADOS_INVOC'!$EL$5,P95='DADOS_INVOC'!$EM$5,P95='DADOS_INVOC'!$EN$5,P95='DADOS_INVOC'!$EO$5,P95='DADOS_INVOC'!$EP$5,P95='DADOS_INVOC'!$QV$5,P95='DADOS_INVOC'!$QW$5,P95='DADOS_INVOC'!$QX$5,P95='DADOS_INVOC'!$QY$5),O95,"")</f>
        <v/>
      </c>
      <c r="AU95">
        <f>IF(AND(Q95=1,OR(P95="",P95='DADOS_INVOC'!$EL$5,P95='DADOS_INVOC'!$EM$5,P95='DADOS_INVOC'!$EN$5,P95='DADOS_INVOC'!$EO$5,P95='DADOS_INVOC'!$EP$5,P95='DADOS_INVOC'!$QV$5,P95='DADOS_INVOC'!$QW$5,P95='DADOS_INVOC'!$QX$5,P95='DADOS_INVOC'!$QY$5)),O95,"")</f>
        <v/>
      </c>
      <c r="AV95">
        <f>IF(OR(P95="",P95='DADOS_INVOC'!$EL$6,P95='DADOS_INVOC'!$EM$6,P95='DADOS_INVOC'!$EN$6,P95='DADOS_INVOC'!$EO$6,P95='DADOS_INVOC'!$EP$6,P95='DADOS_INVOC'!$QV$6,P95='DADOS_INVOC'!$QW$6,P95='DADOS_INVOC'!$QX$6,P95='DADOS_INVOC'!$QY$6),O95,"")</f>
        <v/>
      </c>
      <c r="AW95">
        <f>IF(AND(Q95=1,OR(P95="",P95='DADOS_INVOC'!$EL$6,P95='DADOS_INVOC'!$EM$6,P95='DADOS_INVOC'!$EN$6,P95='DADOS_INVOC'!$EO$6,P95='DADOS_INVOC'!$EP$6,P95='DADOS_INVOC'!$QV$6,P95='DADOS_INVOC'!$QW$6,P95='DADOS_INVOC'!$QX$6,P95='DADOS_INVOC'!$QY$6)),O95,"")</f>
        <v/>
      </c>
      <c r="AX95">
        <f>IF(OR(P95="",P95='DADOS_INVOC'!$EL$7,P95='DADOS_INVOC'!$EM$7,P95='DADOS_INVOC'!$EN$7,P95='DADOS_INVOC'!$EO$7,P95='DADOS_INVOC'!$EP$7,P95='DADOS_INVOC'!$QV$7,P95='DADOS_INVOC'!$QW$7,P95='DADOS_INVOC'!$QX$7,P95='DADOS_INVOC'!$QY$7),O95,"")</f>
        <v/>
      </c>
      <c r="AY95">
        <f>IF(AND(Q95=1,OR(P95="",P95='DADOS_INVOC'!$EL$7,P95='DADOS_INVOC'!$EM$7,P95='DADOS_INVOC'!$EN$7,P95='DADOS_INVOC'!$EO$7,P95='DADOS_INVOC'!$EP$7,P95='DADOS_INVOC'!$QV$7,P95='DADOS_INVOC'!$QW$7,P95='DADOS_INVOC'!$QX$7,P95='DADOS_INVOC'!$QY$7)),O95,"")</f>
        <v/>
      </c>
      <c r="AZ95">
        <f>IF(OR(P95="",P95='DADOS_INVOC'!$EL$8,P95='DADOS_INVOC'!$EM$8,P95='DADOS_INVOC'!$EN$8,P95='DADOS_INVOC'!$EO$8,P95='DADOS_INVOC'!$EP$8,P95='DADOS_INVOC'!$QV$8,P95='DADOS_INVOC'!$QW$8,P95='DADOS_INVOC'!$QX$8,P95='DADOS_INVOC'!$QY$8),O95,"")</f>
        <v/>
      </c>
      <c r="BA95">
        <f>IF(AND(Q95=1,OR(P95="",P95='DADOS_INVOC'!$EL$8,P95='DADOS_INVOC'!$EM$8,P95='DADOS_INVOC'!$EN$8,P95='DADOS_INVOC'!$EO$8,P95='DADOS_INVOC'!$EP$8,P95='DADOS_INVOC'!$QV$8,P95='DADOS_INVOC'!$QW$8,P95='DADOS_INVOC'!$QX$8,P95='DADOS_INVOC'!$QY$8)),O95,"")</f>
        <v/>
      </c>
      <c r="BB95">
        <f>IF(OR(P95="",P95='DADOS_INVOC'!$EL$9,P95='DADOS_INVOC'!$EM$9,P95='DADOS_INVOC'!$EN$9,P95='DADOS_INVOC'!$EO$9,P95='DADOS_INVOC'!$EP$9,P95='DADOS_INVOC'!$QV$9,P95='DADOS_INVOC'!$QW$9,P95='DADOS_INVOC'!$QX$9,P95='DADOS_INVOC'!$QY$9),O95,"")</f>
        <v/>
      </c>
      <c r="BC95">
        <f>IF(AND(Q95=1,OR(P95="",P95='DADOS_INVOC'!$EL$9,P95='DADOS_INVOC'!$EM$9,P95='DADOS_INVOC'!$EN$9,P95='DADOS_INVOC'!$EO$9,P95='DADOS_INVOC'!$EP$9,P95='DADOS_INVOC'!$QV$9,P95='DADOS_INVOC'!$QW$9,P95='DADOS_INVOC'!$QX$9,P95='DADOS_INVOC'!$QY$9)),O95,"")</f>
        <v/>
      </c>
      <c r="BD95">
        <f>IF(OR(P95="",P95='DADOS_INVOC'!$EL$10,P95='DADOS_INVOC'!$EM$10,P95='DADOS_INVOC'!$EN$10,P95='DADOS_INVOC'!$EO$10,P95='DADOS_INVOC'!$EP$10,P95='DADOS_INVOC'!$QV$10,P95='DADOS_INVOC'!$QW$10,P95='DADOS_INVOC'!$QX$10,P95='DADOS_INVOC'!$QY$10),O95,"")</f>
        <v/>
      </c>
      <c r="BE95">
        <f>IF(AND(Q95=1,OR(P95="",P95='DADOS_INVOC'!$EL$10,P95='DADOS_INVOC'!$EM$10,P95='DADOS_INVOC'!$EN$10,P95='DADOS_INVOC'!$EO$10,P95='DADOS_INVOC'!$EP$10,P95='DADOS_INVOC'!$QV$10,P95='DADOS_INVOC'!$QW$10,P95='DADOS_INVOC'!$QX$10,P95='DADOS_INVOC'!$QY$10)),O95,"")</f>
        <v/>
      </c>
      <c r="BF95">
        <f>IF(OR(P95="",P95='DADOS_INVOC'!$EL$11,P95='DADOS_INVOC'!$EM$11,P95='DADOS_INVOC'!$EN$11,P95='DADOS_INVOC'!$EO$11,P95='DADOS_INVOC'!$EP$11,P95='DADOS_INVOC'!$QV$11,P95='DADOS_INVOC'!$QW$11,P95='DADOS_INVOC'!$QX$11,P95='DADOS_INVOC'!$QY$11),O95,"")</f>
        <v/>
      </c>
      <c r="BG95">
        <f>IF(AND(Q95=1,OR(P95="",P95='DADOS_INVOC'!$EL$11,P95='DADOS_INVOC'!$EM$11,P95='DADOS_INVOC'!$EN$11,P95='DADOS_INVOC'!$EO$11,P95='DADOS_INVOC'!$EP$11,P95='DADOS_INVOC'!$QV$11,P95='DADOS_INVOC'!$QW$11,P95='DADOS_INVOC'!$QX$11,P95='DADOS_INVOC'!$QY$11)),O95,"")</f>
        <v/>
      </c>
      <c r="BH95">
        <f>IF(OR(P95="",P95='DADOS_INVOC'!$EL$12,P95='DADOS_INVOC'!$EM$12,P95='DADOS_INVOC'!$EN$12,P95='DADOS_INVOC'!$EO$12,P95='DADOS_INVOC'!$EP$12,P95='DADOS_INVOC'!$QV$12,P95='DADOS_INVOC'!$QW$12,P95='DADOS_INVOC'!$QX$12,P95='DADOS_INVOC'!$QY$12),O95,"")</f>
        <v/>
      </c>
      <c r="BI95">
        <f>IF(AND(Q95=1,OR(P95="",P95='DADOS_INVOC'!$EL$12,P95='DADOS_INVOC'!$EM$12,P95='DADOS_INVOC'!$EN$12,P95='DADOS_INVOC'!$EO$12,P95='DADOS_INVOC'!$EP$12,P95='DADOS_INVOC'!$QV$12,P95='DADOS_INVOC'!$QW$12,P95='DADOS_INVOC'!$QX$12,P95='DADOS_INVOC'!$QY$12)),O95,"")</f>
        <v/>
      </c>
      <c r="BJ95">
        <f>IF(OR(P95="",P95='DADOS_INVOC'!$EL$13,P95='DADOS_INVOC'!$EM$13,P95='DADOS_INVOC'!$EN$13,P95='DADOS_INVOC'!$EO$13,P95='DADOS_INVOC'!$EP$13,P95='DADOS_INVOC'!$QV$13,P95='DADOS_INVOC'!$QW$13,P95='DADOS_INVOC'!$QX$13,P95='DADOS_INVOC'!$QY$13),O95,"")</f>
        <v/>
      </c>
      <c r="BK95">
        <f>IF(AND(Q95=1,OR(P95="",P95='DADOS_INVOC'!$EL$13,P95='DADOS_INVOC'!$EM$13,P95='DADOS_INVOC'!$EN$13,P95='DADOS_INVOC'!$EO$13,P95='DADOS_INVOC'!$EP$13,P95='DADOS_INVOC'!$QV$13,P95='DADOS_INVOC'!$QW$13,P95='DADOS_INVOC'!$QX$13,P95='DADOS_INVOC'!$QY$13)),O95,"")</f>
        <v/>
      </c>
    </row>
    <row r="96">
      <c r="O96">
        <f>IF(AND(D14&lt;&gt;"",M14=""),D14,"")</f>
        <v/>
      </c>
      <c r="P96">
        <f>IF(O96="","",IF(AND(BR14="Condição",F14="",L14=0),"Controle",IF(O96="","",IF(F14&lt;&gt;"",IF(F14="Nenhuma","",F14),IF(L14&gt;0,INDEX($P$2:$P$83,L14),"")))))</f>
        <v/>
      </c>
      <c r="Q96">
        <f>IF(O96="",0,IF(G14&lt;&gt;"",IFERROR(MATCH(G14,'DADOS_MELHORIAS'!$BN$2:$BN$4,0),0),IF(L14&gt;0,INDEX('DADOS_MELHORIAS'!$Q$2:$Q$83,L14),0)))</f>
        <v/>
      </c>
      <c r="R96">
        <f>IF(O96="",0,Q96+3*IFERROR(VLOOKUP(SUBSTITUTE(SUBSTITUTE(SUBSTITUTE(P96,"~","~~"),"*","~*"),"?","~?"),'DADOS_CRIACAO'!$H$2:$K$20,3,FALSE),0))</f>
        <v/>
      </c>
      <c r="S96">
        <f>IF(O96="",0,IFERROR(VLOOKUP(SUBSTITUTE(SUBSTITUTE(SUBSTITUTE(P96,"~","~~"),"*","~*"),"?","~?"),'DADOS_CRIACAO'!$H$2:$K$20,4,FALSE),0))</f>
        <v/>
      </c>
      <c r="T96">
        <f>IF(O96="",0,IF(BR14="Condição",1,IF(O96="",0,IF(OR(P96="Controle",IF(L14&gt;0,INDEX('DADOS_MELHORIAS'!$T$2:$T$83,L14),0)=1),1,0))))</f>
        <v/>
      </c>
      <c r="U96">
        <f>IF(O96="","",IF(S96=1,"",O96))</f>
        <v/>
      </c>
      <c r="V96">
        <f>IF(O96="","",IF(AND(Q96=1,S96=0),O96,""))</f>
        <v/>
      </c>
      <c r="W96">
        <f>IF(O96="",0,IF(BR14="Condição",1,IF(O96="",0,IF(H14="",IF(L14&gt;0,INDEX('DADOS_MELHORIAS'!$W$2:$W$83,L14),0),IF(H14="Sim",1,0)))))</f>
        <v/>
      </c>
      <c r="X96">
        <f>IF(O96="","",IF(L14&gt;0,INDEX($X$2:$X$83,L14),D14))</f>
        <v/>
      </c>
      <c r="Y96">
        <f>IF(O96="",0,IF(L14&gt;0,INDEX('DADOS_MELHORIAS'!$Y$2:$Y$83,L14),0))</f>
        <v/>
      </c>
      <c r="AG96">
        <f>O96</f>
        <v/>
      </c>
      <c r="AH96">
        <f>P96</f>
        <v/>
      </c>
      <c r="AI96">
        <f>Q96</f>
        <v/>
      </c>
      <c r="AJ96">
        <f>T96</f>
        <v/>
      </c>
      <c r="AK96">
        <f>Y96</f>
        <v/>
      </c>
      <c r="AL96">
        <f>W96</f>
        <v/>
      </c>
      <c r="AN96">
        <f>IF(OR(P96="",P96='DADOS_INVOC'!$EL$2,P96='DADOS_INVOC'!$EM$2,P96='DADOS_INVOC'!$EN$2,P96='DADOS_INVOC'!$EO$2,P96='DADOS_INVOC'!$EP$2,P96='DADOS_INVOC'!$QV$2,P96='DADOS_INVOC'!$QW$2,P96='DADOS_INVOC'!$QX$2,P96='DADOS_INVOC'!$QY$2),O96,"")</f>
        <v/>
      </c>
      <c r="AO96">
        <f>IF(AND(Q96=1,OR(P96="",P96='DADOS_INVOC'!$EL$2,P96='DADOS_INVOC'!$EM$2,P96='DADOS_INVOC'!$EN$2,P96='DADOS_INVOC'!$EO$2,P96='DADOS_INVOC'!$EP$2,P96='DADOS_INVOC'!$QV$2,P96='DADOS_INVOC'!$QW$2,P96='DADOS_INVOC'!$QX$2,P96='DADOS_INVOC'!$QY$2)),O96,"")</f>
        <v/>
      </c>
      <c r="AP96">
        <f>IF(OR(P96="",P96='DADOS_INVOC'!$EL$3,P96='DADOS_INVOC'!$EM$3,P96='DADOS_INVOC'!$EN$3,P96='DADOS_INVOC'!$EO$3,P96='DADOS_INVOC'!$EP$3,P96='DADOS_INVOC'!$QV$3,P96='DADOS_INVOC'!$QW$3,P96='DADOS_INVOC'!$QX$3,P96='DADOS_INVOC'!$QY$3),O96,"")</f>
        <v/>
      </c>
      <c r="AQ96">
        <f>IF(AND(Q96=1,OR(P96="",P96='DADOS_INVOC'!$EL$3,P96='DADOS_INVOC'!$EM$3,P96='DADOS_INVOC'!$EN$3,P96='DADOS_INVOC'!$EO$3,P96='DADOS_INVOC'!$EP$3,P96='DADOS_INVOC'!$QV$3,P96='DADOS_INVOC'!$QW$3,P96='DADOS_INVOC'!$QX$3,P96='DADOS_INVOC'!$QY$3)),O96,"")</f>
        <v/>
      </c>
      <c r="AR96">
        <f>IF(OR(P96="",P96='DADOS_INVOC'!$EL$4,P96='DADOS_INVOC'!$EM$4,P96='DADOS_INVOC'!$EN$4,P96='DADOS_INVOC'!$EO$4,P96='DADOS_INVOC'!$EP$4,P96='DADOS_INVOC'!$QV$4,P96='DADOS_INVOC'!$QW$4,P96='DADOS_INVOC'!$QX$4,P96='DADOS_INVOC'!$QY$4),O96,"")</f>
        <v/>
      </c>
      <c r="AS96">
        <f>IF(AND(Q96=1,OR(P96="",P96='DADOS_INVOC'!$EL$4,P96='DADOS_INVOC'!$EM$4,P96='DADOS_INVOC'!$EN$4,P96='DADOS_INVOC'!$EO$4,P96='DADOS_INVOC'!$EP$4,P96='DADOS_INVOC'!$QV$4,P96='DADOS_INVOC'!$QW$4,P96='DADOS_INVOC'!$QX$4,P96='DADOS_INVOC'!$QY$4)),O96,"")</f>
        <v/>
      </c>
      <c r="AT96">
        <f>IF(OR(P96="",P96='DADOS_INVOC'!$EL$5,P96='DADOS_INVOC'!$EM$5,P96='DADOS_INVOC'!$EN$5,P96='DADOS_INVOC'!$EO$5,P96='DADOS_INVOC'!$EP$5,P96='DADOS_INVOC'!$QV$5,P96='DADOS_INVOC'!$QW$5,P96='DADOS_INVOC'!$QX$5,P96='DADOS_INVOC'!$QY$5),O96,"")</f>
        <v/>
      </c>
      <c r="AU96">
        <f>IF(AND(Q96=1,OR(P96="",P96='DADOS_INVOC'!$EL$5,P96='DADOS_INVOC'!$EM$5,P96='DADOS_INVOC'!$EN$5,P96='DADOS_INVOC'!$EO$5,P96='DADOS_INVOC'!$EP$5,P96='DADOS_INVOC'!$QV$5,P96='DADOS_INVOC'!$QW$5,P96='DADOS_INVOC'!$QX$5,P96='DADOS_INVOC'!$QY$5)),O96,"")</f>
        <v/>
      </c>
      <c r="AV96">
        <f>IF(OR(P96="",P96='DADOS_INVOC'!$EL$6,P96='DADOS_INVOC'!$EM$6,P96='DADOS_INVOC'!$EN$6,P96='DADOS_INVOC'!$EO$6,P96='DADOS_INVOC'!$EP$6,P96='DADOS_INVOC'!$QV$6,P96='DADOS_INVOC'!$QW$6,P96='DADOS_INVOC'!$QX$6,P96='DADOS_INVOC'!$QY$6),O96,"")</f>
        <v/>
      </c>
      <c r="AW96">
        <f>IF(AND(Q96=1,OR(P96="",P96='DADOS_INVOC'!$EL$6,P96='DADOS_INVOC'!$EM$6,P96='DADOS_INVOC'!$EN$6,P96='DADOS_INVOC'!$EO$6,P96='DADOS_INVOC'!$EP$6,P96='DADOS_INVOC'!$QV$6,P96='DADOS_INVOC'!$QW$6,P96='DADOS_INVOC'!$QX$6,P96='DADOS_INVOC'!$QY$6)),O96,"")</f>
        <v/>
      </c>
      <c r="AX96">
        <f>IF(OR(P96="",P96='DADOS_INVOC'!$EL$7,P96='DADOS_INVOC'!$EM$7,P96='DADOS_INVOC'!$EN$7,P96='DADOS_INVOC'!$EO$7,P96='DADOS_INVOC'!$EP$7,P96='DADOS_INVOC'!$QV$7,P96='DADOS_INVOC'!$QW$7,P96='DADOS_INVOC'!$QX$7,P96='DADOS_INVOC'!$QY$7),O96,"")</f>
        <v/>
      </c>
      <c r="AY96">
        <f>IF(AND(Q96=1,OR(P96="",P96='DADOS_INVOC'!$EL$7,P96='DADOS_INVOC'!$EM$7,P96='DADOS_INVOC'!$EN$7,P96='DADOS_INVOC'!$EO$7,P96='DADOS_INVOC'!$EP$7,P96='DADOS_INVOC'!$QV$7,P96='DADOS_INVOC'!$QW$7,P96='DADOS_INVOC'!$QX$7,P96='DADOS_INVOC'!$QY$7)),O96,"")</f>
        <v/>
      </c>
      <c r="AZ96">
        <f>IF(OR(P96="",P96='DADOS_INVOC'!$EL$8,P96='DADOS_INVOC'!$EM$8,P96='DADOS_INVOC'!$EN$8,P96='DADOS_INVOC'!$EO$8,P96='DADOS_INVOC'!$EP$8,P96='DADOS_INVOC'!$QV$8,P96='DADOS_INVOC'!$QW$8,P96='DADOS_INVOC'!$QX$8,P96='DADOS_INVOC'!$QY$8),O96,"")</f>
        <v/>
      </c>
      <c r="BA96">
        <f>IF(AND(Q96=1,OR(P96="",P96='DADOS_INVOC'!$EL$8,P96='DADOS_INVOC'!$EM$8,P96='DADOS_INVOC'!$EN$8,P96='DADOS_INVOC'!$EO$8,P96='DADOS_INVOC'!$EP$8,P96='DADOS_INVOC'!$QV$8,P96='DADOS_INVOC'!$QW$8,P96='DADOS_INVOC'!$QX$8,P96='DADOS_INVOC'!$QY$8)),O96,"")</f>
        <v/>
      </c>
      <c r="BB96">
        <f>IF(OR(P96="",P96='DADOS_INVOC'!$EL$9,P96='DADOS_INVOC'!$EM$9,P96='DADOS_INVOC'!$EN$9,P96='DADOS_INVOC'!$EO$9,P96='DADOS_INVOC'!$EP$9,P96='DADOS_INVOC'!$QV$9,P96='DADOS_INVOC'!$QW$9,P96='DADOS_INVOC'!$QX$9,P96='DADOS_INVOC'!$QY$9),O96,"")</f>
        <v/>
      </c>
      <c r="BC96">
        <f>IF(AND(Q96=1,OR(P96="",P96='DADOS_INVOC'!$EL$9,P96='DADOS_INVOC'!$EM$9,P96='DADOS_INVOC'!$EN$9,P96='DADOS_INVOC'!$EO$9,P96='DADOS_INVOC'!$EP$9,P96='DADOS_INVOC'!$QV$9,P96='DADOS_INVOC'!$QW$9,P96='DADOS_INVOC'!$QX$9,P96='DADOS_INVOC'!$QY$9)),O96,"")</f>
        <v/>
      </c>
      <c r="BD96">
        <f>IF(OR(P96="",P96='DADOS_INVOC'!$EL$10,P96='DADOS_INVOC'!$EM$10,P96='DADOS_INVOC'!$EN$10,P96='DADOS_INVOC'!$EO$10,P96='DADOS_INVOC'!$EP$10,P96='DADOS_INVOC'!$QV$10,P96='DADOS_INVOC'!$QW$10,P96='DADOS_INVOC'!$QX$10,P96='DADOS_INVOC'!$QY$10),O96,"")</f>
        <v/>
      </c>
      <c r="BE96">
        <f>IF(AND(Q96=1,OR(P96="",P96='DADOS_INVOC'!$EL$10,P96='DADOS_INVOC'!$EM$10,P96='DADOS_INVOC'!$EN$10,P96='DADOS_INVOC'!$EO$10,P96='DADOS_INVOC'!$EP$10,P96='DADOS_INVOC'!$QV$10,P96='DADOS_INVOC'!$QW$10,P96='DADOS_INVOC'!$QX$10,P96='DADOS_INVOC'!$QY$10)),O96,"")</f>
        <v/>
      </c>
      <c r="BF96">
        <f>IF(OR(P96="",P96='DADOS_INVOC'!$EL$11,P96='DADOS_INVOC'!$EM$11,P96='DADOS_INVOC'!$EN$11,P96='DADOS_INVOC'!$EO$11,P96='DADOS_INVOC'!$EP$11,P96='DADOS_INVOC'!$QV$11,P96='DADOS_INVOC'!$QW$11,P96='DADOS_INVOC'!$QX$11,P96='DADOS_INVOC'!$QY$11),O96,"")</f>
        <v/>
      </c>
      <c r="BG96">
        <f>IF(AND(Q96=1,OR(P96="",P96='DADOS_INVOC'!$EL$11,P96='DADOS_INVOC'!$EM$11,P96='DADOS_INVOC'!$EN$11,P96='DADOS_INVOC'!$EO$11,P96='DADOS_INVOC'!$EP$11,P96='DADOS_INVOC'!$QV$11,P96='DADOS_INVOC'!$QW$11,P96='DADOS_INVOC'!$QX$11,P96='DADOS_INVOC'!$QY$11)),O96,"")</f>
        <v/>
      </c>
      <c r="BH96">
        <f>IF(OR(P96="",P96='DADOS_INVOC'!$EL$12,P96='DADOS_INVOC'!$EM$12,P96='DADOS_INVOC'!$EN$12,P96='DADOS_INVOC'!$EO$12,P96='DADOS_INVOC'!$EP$12,P96='DADOS_INVOC'!$QV$12,P96='DADOS_INVOC'!$QW$12,P96='DADOS_INVOC'!$QX$12,P96='DADOS_INVOC'!$QY$12),O96,"")</f>
        <v/>
      </c>
      <c r="BI96">
        <f>IF(AND(Q96=1,OR(P96="",P96='DADOS_INVOC'!$EL$12,P96='DADOS_INVOC'!$EM$12,P96='DADOS_INVOC'!$EN$12,P96='DADOS_INVOC'!$EO$12,P96='DADOS_INVOC'!$EP$12,P96='DADOS_INVOC'!$QV$12,P96='DADOS_INVOC'!$QW$12,P96='DADOS_INVOC'!$QX$12,P96='DADOS_INVOC'!$QY$12)),O96,"")</f>
        <v/>
      </c>
      <c r="BJ96">
        <f>IF(OR(P96="",P96='DADOS_INVOC'!$EL$13,P96='DADOS_INVOC'!$EM$13,P96='DADOS_INVOC'!$EN$13,P96='DADOS_INVOC'!$EO$13,P96='DADOS_INVOC'!$EP$13,P96='DADOS_INVOC'!$QV$13,P96='DADOS_INVOC'!$QW$13,P96='DADOS_INVOC'!$QX$13,P96='DADOS_INVOC'!$QY$13),O96,"")</f>
        <v/>
      </c>
      <c r="BK96">
        <f>IF(AND(Q96=1,OR(P96="",P96='DADOS_INVOC'!$EL$13,P96='DADOS_INVOC'!$EM$13,P96='DADOS_INVOC'!$EN$13,P96='DADOS_INVOC'!$EO$13,P96='DADOS_INVOC'!$EP$13,P96='DADOS_INVOC'!$QV$13,P96='DADOS_INVOC'!$QW$13,P96='DADOS_INVOC'!$QX$13,P96='DADOS_INVOC'!$QY$13)),O96,"")</f>
        <v/>
      </c>
    </row>
    <row r="97">
      <c r="O97">
        <f>IF(AND(D15&lt;&gt;"",M15=""),D15,"")</f>
        <v/>
      </c>
      <c r="P97">
        <f>IF(O97="","",IF(AND(BR15="Condição",F15="",L15=0),"Controle",IF(O97="","",IF(F15&lt;&gt;"",IF(F15="Nenhuma","",F15),IF(L15&gt;0,INDEX($P$2:$P$83,L15),"")))))</f>
        <v/>
      </c>
      <c r="Q97">
        <f>IF(O97="",0,IF(G15&lt;&gt;"",IFERROR(MATCH(G15,'DADOS_MELHORIAS'!$BN$2:$BN$4,0),0),IF(L15&gt;0,INDEX('DADOS_MELHORIAS'!$Q$2:$Q$83,L15),0)))</f>
        <v/>
      </c>
      <c r="R97">
        <f>IF(O97="",0,Q97+3*IFERROR(VLOOKUP(SUBSTITUTE(SUBSTITUTE(SUBSTITUTE(P97,"~","~~"),"*","~*"),"?","~?"),'DADOS_CRIACAO'!$H$2:$K$20,3,FALSE),0))</f>
        <v/>
      </c>
      <c r="S97">
        <f>IF(O97="",0,IFERROR(VLOOKUP(SUBSTITUTE(SUBSTITUTE(SUBSTITUTE(P97,"~","~~"),"*","~*"),"?","~?"),'DADOS_CRIACAO'!$H$2:$K$20,4,FALSE),0))</f>
        <v/>
      </c>
      <c r="T97">
        <f>IF(O97="",0,IF(BR15="Condição",1,IF(O97="",0,IF(OR(P97="Controle",IF(L15&gt;0,INDEX('DADOS_MELHORIAS'!$T$2:$T$83,L15),0)=1),1,0))))</f>
        <v/>
      </c>
      <c r="U97">
        <f>IF(O97="","",IF(S97=1,"",O97))</f>
        <v/>
      </c>
      <c r="V97">
        <f>IF(O97="","",IF(AND(Q97=1,S97=0),O97,""))</f>
        <v/>
      </c>
      <c r="W97">
        <f>IF(O97="",0,IF(BR15="Condição",1,IF(O97="",0,IF(H15="",IF(L15&gt;0,INDEX('DADOS_MELHORIAS'!$W$2:$W$83,L15),0),IF(H15="Sim",1,0)))))</f>
        <v/>
      </c>
      <c r="X97">
        <f>IF(O97="","",IF(L15&gt;0,INDEX($X$2:$X$83,L15),D15))</f>
        <v/>
      </c>
      <c r="Y97">
        <f>IF(O97="",0,IF(L15&gt;0,INDEX('DADOS_MELHORIAS'!$Y$2:$Y$83,L15),0))</f>
        <v/>
      </c>
      <c r="AG97">
        <f>O97</f>
        <v/>
      </c>
      <c r="AH97">
        <f>P97</f>
        <v/>
      </c>
      <c r="AI97">
        <f>Q97</f>
        <v/>
      </c>
      <c r="AJ97">
        <f>T97</f>
        <v/>
      </c>
      <c r="AK97">
        <f>Y97</f>
        <v/>
      </c>
      <c r="AL97">
        <f>W97</f>
        <v/>
      </c>
      <c r="AN97">
        <f>IF(OR(P97="",P97='DADOS_INVOC'!$EL$2,P97='DADOS_INVOC'!$EM$2,P97='DADOS_INVOC'!$EN$2,P97='DADOS_INVOC'!$EO$2,P97='DADOS_INVOC'!$EP$2,P97='DADOS_INVOC'!$QV$2,P97='DADOS_INVOC'!$QW$2,P97='DADOS_INVOC'!$QX$2,P97='DADOS_INVOC'!$QY$2),O97,"")</f>
        <v/>
      </c>
      <c r="AO97">
        <f>IF(AND(Q97=1,OR(P97="",P97='DADOS_INVOC'!$EL$2,P97='DADOS_INVOC'!$EM$2,P97='DADOS_INVOC'!$EN$2,P97='DADOS_INVOC'!$EO$2,P97='DADOS_INVOC'!$EP$2,P97='DADOS_INVOC'!$QV$2,P97='DADOS_INVOC'!$QW$2,P97='DADOS_INVOC'!$QX$2,P97='DADOS_INVOC'!$QY$2)),O97,"")</f>
        <v/>
      </c>
      <c r="AP97">
        <f>IF(OR(P97="",P97='DADOS_INVOC'!$EL$3,P97='DADOS_INVOC'!$EM$3,P97='DADOS_INVOC'!$EN$3,P97='DADOS_INVOC'!$EO$3,P97='DADOS_INVOC'!$EP$3,P97='DADOS_INVOC'!$QV$3,P97='DADOS_INVOC'!$QW$3,P97='DADOS_INVOC'!$QX$3,P97='DADOS_INVOC'!$QY$3),O97,"")</f>
        <v/>
      </c>
      <c r="AQ97">
        <f>IF(AND(Q97=1,OR(P97="",P97='DADOS_INVOC'!$EL$3,P97='DADOS_INVOC'!$EM$3,P97='DADOS_INVOC'!$EN$3,P97='DADOS_INVOC'!$EO$3,P97='DADOS_INVOC'!$EP$3,P97='DADOS_INVOC'!$QV$3,P97='DADOS_INVOC'!$QW$3,P97='DADOS_INVOC'!$QX$3,P97='DADOS_INVOC'!$QY$3)),O97,"")</f>
        <v/>
      </c>
      <c r="AR97">
        <f>IF(OR(P97="",P97='DADOS_INVOC'!$EL$4,P97='DADOS_INVOC'!$EM$4,P97='DADOS_INVOC'!$EN$4,P97='DADOS_INVOC'!$EO$4,P97='DADOS_INVOC'!$EP$4,P97='DADOS_INVOC'!$QV$4,P97='DADOS_INVOC'!$QW$4,P97='DADOS_INVOC'!$QX$4,P97='DADOS_INVOC'!$QY$4),O97,"")</f>
        <v/>
      </c>
      <c r="AS97">
        <f>IF(AND(Q97=1,OR(P97="",P97='DADOS_INVOC'!$EL$4,P97='DADOS_INVOC'!$EM$4,P97='DADOS_INVOC'!$EN$4,P97='DADOS_INVOC'!$EO$4,P97='DADOS_INVOC'!$EP$4,P97='DADOS_INVOC'!$QV$4,P97='DADOS_INVOC'!$QW$4,P97='DADOS_INVOC'!$QX$4,P97='DADOS_INVOC'!$QY$4)),O97,"")</f>
        <v/>
      </c>
      <c r="AT97">
        <f>IF(OR(P97="",P97='DADOS_INVOC'!$EL$5,P97='DADOS_INVOC'!$EM$5,P97='DADOS_INVOC'!$EN$5,P97='DADOS_INVOC'!$EO$5,P97='DADOS_INVOC'!$EP$5,P97='DADOS_INVOC'!$QV$5,P97='DADOS_INVOC'!$QW$5,P97='DADOS_INVOC'!$QX$5,P97='DADOS_INVOC'!$QY$5),O97,"")</f>
        <v/>
      </c>
      <c r="AU97">
        <f>IF(AND(Q97=1,OR(P97="",P97='DADOS_INVOC'!$EL$5,P97='DADOS_INVOC'!$EM$5,P97='DADOS_INVOC'!$EN$5,P97='DADOS_INVOC'!$EO$5,P97='DADOS_INVOC'!$EP$5,P97='DADOS_INVOC'!$QV$5,P97='DADOS_INVOC'!$QW$5,P97='DADOS_INVOC'!$QX$5,P97='DADOS_INVOC'!$QY$5)),O97,"")</f>
        <v/>
      </c>
      <c r="AV97">
        <f>IF(OR(P97="",P97='DADOS_INVOC'!$EL$6,P97='DADOS_INVOC'!$EM$6,P97='DADOS_INVOC'!$EN$6,P97='DADOS_INVOC'!$EO$6,P97='DADOS_INVOC'!$EP$6,P97='DADOS_INVOC'!$QV$6,P97='DADOS_INVOC'!$QW$6,P97='DADOS_INVOC'!$QX$6,P97='DADOS_INVOC'!$QY$6),O97,"")</f>
        <v/>
      </c>
      <c r="AW97">
        <f>IF(AND(Q97=1,OR(P97="",P97='DADOS_INVOC'!$EL$6,P97='DADOS_INVOC'!$EM$6,P97='DADOS_INVOC'!$EN$6,P97='DADOS_INVOC'!$EO$6,P97='DADOS_INVOC'!$EP$6,P97='DADOS_INVOC'!$QV$6,P97='DADOS_INVOC'!$QW$6,P97='DADOS_INVOC'!$QX$6,P97='DADOS_INVOC'!$QY$6)),O97,"")</f>
        <v/>
      </c>
      <c r="AX97">
        <f>IF(OR(P97="",P97='DADOS_INVOC'!$EL$7,P97='DADOS_INVOC'!$EM$7,P97='DADOS_INVOC'!$EN$7,P97='DADOS_INVOC'!$EO$7,P97='DADOS_INVOC'!$EP$7,P97='DADOS_INVOC'!$QV$7,P97='DADOS_INVOC'!$QW$7,P97='DADOS_INVOC'!$QX$7,P97='DADOS_INVOC'!$QY$7),O97,"")</f>
        <v/>
      </c>
      <c r="AY97">
        <f>IF(AND(Q97=1,OR(P97="",P97='DADOS_INVOC'!$EL$7,P97='DADOS_INVOC'!$EM$7,P97='DADOS_INVOC'!$EN$7,P97='DADOS_INVOC'!$EO$7,P97='DADOS_INVOC'!$EP$7,P97='DADOS_INVOC'!$QV$7,P97='DADOS_INVOC'!$QW$7,P97='DADOS_INVOC'!$QX$7,P97='DADOS_INVOC'!$QY$7)),O97,"")</f>
        <v/>
      </c>
      <c r="AZ97">
        <f>IF(OR(P97="",P97='DADOS_INVOC'!$EL$8,P97='DADOS_INVOC'!$EM$8,P97='DADOS_INVOC'!$EN$8,P97='DADOS_INVOC'!$EO$8,P97='DADOS_INVOC'!$EP$8,P97='DADOS_INVOC'!$QV$8,P97='DADOS_INVOC'!$QW$8,P97='DADOS_INVOC'!$QX$8,P97='DADOS_INVOC'!$QY$8),O97,"")</f>
        <v/>
      </c>
      <c r="BA97">
        <f>IF(AND(Q97=1,OR(P97="",P97='DADOS_INVOC'!$EL$8,P97='DADOS_INVOC'!$EM$8,P97='DADOS_INVOC'!$EN$8,P97='DADOS_INVOC'!$EO$8,P97='DADOS_INVOC'!$EP$8,P97='DADOS_INVOC'!$QV$8,P97='DADOS_INVOC'!$QW$8,P97='DADOS_INVOC'!$QX$8,P97='DADOS_INVOC'!$QY$8)),O97,"")</f>
        <v/>
      </c>
      <c r="BB97">
        <f>IF(OR(P97="",P97='DADOS_INVOC'!$EL$9,P97='DADOS_INVOC'!$EM$9,P97='DADOS_INVOC'!$EN$9,P97='DADOS_INVOC'!$EO$9,P97='DADOS_INVOC'!$EP$9,P97='DADOS_INVOC'!$QV$9,P97='DADOS_INVOC'!$QW$9,P97='DADOS_INVOC'!$QX$9,P97='DADOS_INVOC'!$QY$9),O97,"")</f>
        <v/>
      </c>
      <c r="BC97">
        <f>IF(AND(Q97=1,OR(P97="",P97='DADOS_INVOC'!$EL$9,P97='DADOS_INVOC'!$EM$9,P97='DADOS_INVOC'!$EN$9,P97='DADOS_INVOC'!$EO$9,P97='DADOS_INVOC'!$EP$9,P97='DADOS_INVOC'!$QV$9,P97='DADOS_INVOC'!$QW$9,P97='DADOS_INVOC'!$QX$9,P97='DADOS_INVOC'!$QY$9)),O97,"")</f>
        <v/>
      </c>
      <c r="BD97">
        <f>IF(OR(P97="",P97='DADOS_INVOC'!$EL$10,P97='DADOS_INVOC'!$EM$10,P97='DADOS_INVOC'!$EN$10,P97='DADOS_INVOC'!$EO$10,P97='DADOS_INVOC'!$EP$10,P97='DADOS_INVOC'!$QV$10,P97='DADOS_INVOC'!$QW$10,P97='DADOS_INVOC'!$QX$10,P97='DADOS_INVOC'!$QY$10),O97,"")</f>
        <v/>
      </c>
      <c r="BE97">
        <f>IF(AND(Q97=1,OR(P97="",P97='DADOS_INVOC'!$EL$10,P97='DADOS_INVOC'!$EM$10,P97='DADOS_INVOC'!$EN$10,P97='DADOS_INVOC'!$EO$10,P97='DADOS_INVOC'!$EP$10,P97='DADOS_INVOC'!$QV$10,P97='DADOS_INVOC'!$QW$10,P97='DADOS_INVOC'!$QX$10,P97='DADOS_INVOC'!$QY$10)),O97,"")</f>
        <v/>
      </c>
      <c r="BF97">
        <f>IF(OR(P97="",P97='DADOS_INVOC'!$EL$11,P97='DADOS_INVOC'!$EM$11,P97='DADOS_INVOC'!$EN$11,P97='DADOS_INVOC'!$EO$11,P97='DADOS_INVOC'!$EP$11,P97='DADOS_INVOC'!$QV$11,P97='DADOS_INVOC'!$QW$11,P97='DADOS_INVOC'!$QX$11,P97='DADOS_INVOC'!$QY$11),O97,"")</f>
        <v/>
      </c>
      <c r="BG97">
        <f>IF(AND(Q97=1,OR(P97="",P97='DADOS_INVOC'!$EL$11,P97='DADOS_INVOC'!$EM$11,P97='DADOS_INVOC'!$EN$11,P97='DADOS_INVOC'!$EO$11,P97='DADOS_INVOC'!$EP$11,P97='DADOS_INVOC'!$QV$11,P97='DADOS_INVOC'!$QW$11,P97='DADOS_INVOC'!$QX$11,P97='DADOS_INVOC'!$QY$11)),O97,"")</f>
        <v/>
      </c>
      <c r="BH97">
        <f>IF(OR(P97="",P97='DADOS_INVOC'!$EL$12,P97='DADOS_INVOC'!$EM$12,P97='DADOS_INVOC'!$EN$12,P97='DADOS_INVOC'!$EO$12,P97='DADOS_INVOC'!$EP$12,P97='DADOS_INVOC'!$QV$12,P97='DADOS_INVOC'!$QW$12,P97='DADOS_INVOC'!$QX$12,P97='DADOS_INVOC'!$QY$12),O97,"")</f>
        <v/>
      </c>
      <c r="BI97">
        <f>IF(AND(Q97=1,OR(P97="",P97='DADOS_INVOC'!$EL$12,P97='DADOS_INVOC'!$EM$12,P97='DADOS_INVOC'!$EN$12,P97='DADOS_INVOC'!$EO$12,P97='DADOS_INVOC'!$EP$12,P97='DADOS_INVOC'!$QV$12,P97='DADOS_INVOC'!$QW$12,P97='DADOS_INVOC'!$QX$12,P97='DADOS_INVOC'!$QY$12)),O97,"")</f>
        <v/>
      </c>
      <c r="BJ97">
        <f>IF(OR(P97="",P97='DADOS_INVOC'!$EL$13,P97='DADOS_INVOC'!$EM$13,P97='DADOS_INVOC'!$EN$13,P97='DADOS_INVOC'!$EO$13,P97='DADOS_INVOC'!$EP$13,P97='DADOS_INVOC'!$QV$13,P97='DADOS_INVOC'!$QW$13,P97='DADOS_INVOC'!$QX$13,P97='DADOS_INVOC'!$QY$13),O97,"")</f>
        <v/>
      </c>
      <c r="BK97">
        <f>IF(AND(Q97=1,OR(P97="",P97='DADOS_INVOC'!$EL$13,P97='DADOS_INVOC'!$EM$13,P97='DADOS_INVOC'!$EN$13,P97='DADOS_INVOC'!$EO$13,P97='DADOS_INVOC'!$EP$13,P97='DADOS_INVOC'!$QV$13,P97='DADOS_INVOC'!$QW$13,P97='DADOS_INVOC'!$QX$13,P97='DADOS_INVOC'!$QY$13)),O97,"")</f>
        <v/>
      </c>
    </row>
    <row r="98">
      <c r="O98">
        <f>IF(AND(D16&lt;&gt;"",M16=""),D16,"")</f>
        <v/>
      </c>
      <c r="P98">
        <f>IF(O98="","",IF(AND(BR16="Condição",F16="",L16=0),"Controle",IF(O98="","",IF(F16&lt;&gt;"",IF(F16="Nenhuma","",F16),IF(L16&gt;0,INDEX($P$2:$P$83,L16),"")))))</f>
        <v/>
      </c>
      <c r="Q98">
        <f>IF(O98="",0,IF(G16&lt;&gt;"",IFERROR(MATCH(G16,'DADOS_MELHORIAS'!$BN$2:$BN$4,0),0),IF(L16&gt;0,INDEX('DADOS_MELHORIAS'!$Q$2:$Q$83,L16),0)))</f>
        <v/>
      </c>
      <c r="R98">
        <f>IF(O98="",0,Q98+3*IFERROR(VLOOKUP(SUBSTITUTE(SUBSTITUTE(SUBSTITUTE(P98,"~","~~"),"*","~*"),"?","~?"),'DADOS_CRIACAO'!$H$2:$K$20,3,FALSE),0))</f>
        <v/>
      </c>
      <c r="S98">
        <f>IF(O98="",0,IFERROR(VLOOKUP(SUBSTITUTE(SUBSTITUTE(SUBSTITUTE(P98,"~","~~"),"*","~*"),"?","~?"),'DADOS_CRIACAO'!$H$2:$K$20,4,FALSE),0))</f>
        <v/>
      </c>
      <c r="T98">
        <f>IF(O98="",0,IF(BR16="Condição",1,IF(O98="",0,IF(OR(P98="Controle",IF(L16&gt;0,INDEX('DADOS_MELHORIAS'!$T$2:$T$83,L16),0)=1),1,0))))</f>
        <v/>
      </c>
      <c r="U98">
        <f>IF(O98="","",IF(S98=1,"",O98))</f>
        <v/>
      </c>
      <c r="V98">
        <f>IF(O98="","",IF(AND(Q98=1,S98=0),O98,""))</f>
        <v/>
      </c>
      <c r="W98">
        <f>IF(O98="",0,IF(BR16="Condição",1,IF(O98="",0,IF(H16="",IF(L16&gt;0,INDEX('DADOS_MELHORIAS'!$W$2:$W$83,L16),0),IF(H16="Sim",1,0)))))</f>
        <v/>
      </c>
      <c r="X98">
        <f>IF(O98="","",IF(L16&gt;0,INDEX($X$2:$X$83,L16),D16))</f>
        <v/>
      </c>
      <c r="Y98">
        <f>IF(O98="",0,IF(L16&gt;0,INDEX('DADOS_MELHORIAS'!$Y$2:$Y$83,L16),0))</f>
        <v/>
      </c>
      <c r="AG98">
        <f>O98</f>
        <v/>
      </c>
      <c r="AH98">
        <f>P98</f>
        <v/>
      </c>
      <c r="AI98">
        <f>Q98</f>
        <v/>
      </c>
      <c r="AJ98">
        <f>T98</f>
        <v/>
      </c>
      <c r="AK98">
        <f>Y98</f>
        <v/>
      </c>
      <c r="AL98">
        <f>W98</f>
        <v/>
      </c>
      <c r="AN98">
        <f>IF(OR(P98="",P98='DADOS_INVOC'!$EL$2,P98='DADOS_INVOC'!$EM$2,P98='DADOS_INVOC'!$EN$2,P98='DADOS_INVOC'!$EO$2,P98='DADOS_INVOC'!$EP$2,P98='DADOS_INVOC'!$QV$2,P98='DADOS_INVOC'!$QW$2,P98='DADOS_INVOC'!$QX$2,P98='DADOS_INVOC'!$QY$2),O98,"")</f>
        <v/>
      </c>
      <c r="AO98">
        <f>IF(AND(Q98=1,OR(P98="",P98='DADOS_INVOC'!$EL$2,P98='DADOS_INVOC'!$EM$2,P98='DADOS_INVOC'!$EN$2,P98='DADOS_INVOC'!$EO$2,P98='DADOS_INVOC'!$EP$2,P98='DADOS_INVOC'!$QV$2,P98='DADOS_INVOC'!$QW$2,P98='DADOS_INVOC'!$QX$2,P98='DADOS_INVOC'!$QY$2)),O98,"")</f>
        <v/>
      </c>
      <c r="AP98">
        <f>IF(OR(P98="",P98='DADOS_INVOC'!$EL$3,P98='DADOS_INVOC'!$EM$3,P98='DADOS_INVOC'!$EN$3,P98='DADOS_INVOC'!$EO$3,P98='DADOS_INVOC'!$EP$3,P98='DADOS_INVOC'!$QV$3,P98='DADOS_INVOC'!$QW$3,P98='DADOS_INVOC'!$QX$3,P98='DADOS_INVOC'!$QY$3),O98,"")</f>
        <v/>
      </c>
      <c r="AQ98">
        <f>IF(AND(Q98=1,OR(P98="",P98='DADOS_INVOC'!$EL$3,P98='DADOS_INVOC'!$EM$3,P98='DADOS_INVOC'!$EN$3,P98='DADOS_INVOC'!$EO$3,P98='DADOS_INVOC'!$EP$3,P98='DADOS_INVOC'!$QV$3,P98='DADOS_INVOC'!$QW$3,P98='DADOS_INVOC'!$QX$3,P98='DADOS_INVOC'!$QY$3)),O98,"")</f>
        <v/>
      </c>
      <c r="AR98">
        <f>IF(OR(P98="",P98='DADOS_INVOC'!$EL$4,P98='DADOS_INVOC'!$EM$4,P98='DADOS_INVOC'!$EN$4,P98='DADOS_INVOC'!$EO$4,P98='DADOS_INVOC'!$EP$4,P98='DADOS_INVOC'!$QV$4,P98='DADOS_INVOC'!$QW$4,P98='DADOS_INVOC'!$QX$4,P98='DADOS_INVOC'!$QY$4),O98,"")</f>
        <v/>
      </c>
      <c r="AS98">
        <f>IF(AND(Q98=1,OR(P98="",P98='DADOS_INVOC'!$EL$4,P98='DADOS_INVOC'!$EM$4,P98='DADOS_INVOC'!$EN$4,P98='DADOS_INVOC'!$EO$4,P98='DADOS_INVOC'!$EP$4,P98='DADOS_INVOC'!$QV$4,P98='DADOS_INVOC'!$QW$4,P98='DADOS_INVOC'!$QX$4,P98='DADOS_INVOC'!$QY$4)),O98,"")</f>
        <v/>
      </c>
      <c r="AT98">
        <f>IF(OR(P98="",P98='DADOS_INVOC'!$EL$5,P98='DADOS_INVOC'!$EM$5,P98='DADOS_INVOC'!$EN$5,P98='DADOS_INVOC'!$EO$5,P98='DADOS_INVOC'!$EP$5,P98='DADOS_INVOC'!$QV$5,P98='DADOS_INVOC'!$QW$5,P98='DADOS_INVOC'!$QX$5,P98='DADOS_INVOC'!$QY$5),O98,"")</f>
        <v/>
      </c>
      <c r="AU98">
        <f>IF(AND(Q98=1,OR(P98="",P98='DADOS_INVOC'!$EL$5,P98='DADOS_INVOC'!$EM$5,P98='DADOS_INVOC'!$EN$5,P98='DADOS_INVOC'!$EO$5,P98='DADOS_INVOC'!$EP$5,P98='DADOS_INVOC'!$QV$5,P98='DADOS_INVOC'!$QW$5,P98='DADOS_INVOC'!$QX$5,P98='DADOS_INVOC'!$QY$5)),O98,"")</f>
        <v/>
      </c>
      <c r="AV98">
        <f>IF(OR(P98="",P98='DADOS_INVOC'!$EL$6,P98='DADOS_INVOC'!$EM$6,P98='DADOS_INVOC'!$EN$6,P98='DADOS_INVOC'!$EO$6,P98='DADOS_INVOC'!$EP$6,P98='DADOS_INVOC'!$QV$6,P98='DADOS_INVOC'!$QW$6,P98='DADOS_INVOC'!$QX$6,P98='DADOS_INVOC'!$QY$6),O98,"")</f>
        <v/>
      </c>
      <c r="AW98">
        <f>IF(AND(Q98=1,OR(P98="",P98='DADOS_INVOC'!$EL$6,P98='DADOS_INVOC'!$EM$6,P98='DADOS_INVOC'!$EN$6,P98='DADOS_INVOC'!$EO$6,P98='DADOS_INVOC'!$EP$6,P98='DADOS_INVOC'!$QV$6,P98='DADOS_INVOC'!$QW$6,P98='DADOS_INVOC'!$QX$6,P98='DADOS_INVOC'!$QY$6)),O98,"")</f>
        <v/>
      </c>
      <c r="AX98">
        <f>IF(OR(P98="",P98='DADOS_INVOC'!$EL$7,P98='DADOS_INVOC'!$EM$7,P98='DADOS_INVOC'!$EN$7,P98='DADOS_INVOC'!$EO$7,P98='DADOS_INVOC'!$EP$7,P98='DADOS_INVOC'!$QV$7,P98='DADOS_INVOC'!$QW$7,P98='DADOS_INVOC'!$QX$7,P98='DADOS_INVOC'!$QY$7),O98,"")</f>
        <v/>
      </c>
      <c r="AY98">
        <f>IF(AND(Q98=1,OR(P98="",P98='DADOS_INVOC'!$EL$7,P98='DADOS_INVOC'!$EM$7,P98='DADOS_INVOC'!$EN$7,P98='DADOS_INVOC'!$EO$7,P98='DADOS_INVOC'!$EP$7,P98='DADOS_INVOC'!$QV$7,P98='DADOS_INVOC'!$QW$7,P98='DADOS_INVOC'!$QX$7,P98='DADOS_INVOC'!$QY$7)),O98,"")</f>
        <v/>
      </c>
      <c r="AZ98">
        <f>IF(OR(P98="",P98='DADOS_INVOC'!$EL$8,P98='DADOS_INVOC'!$EM$8,P98='DADOS_INVOC'!$EN$8,P98='DADOS_INVOC'!$EO$8,P98='DADOS_INVOC'!$EP$8,P98='DADOS_INVOC'!$QV$8,P98='DADOS_INVOC'!$QW$8,P98='DADOS_INVOC'!$QX$8,P98='DADOS_INVOC'!$QY$8),O98,"")</f>
        <v/>
      </c>
      <c r="BA98">
        <f>IF(AND(Q98=1,OR(P98="",P98='DADOS_INVOC'!$EL$8,P98='DADOS_INVOC'!$EM$8,P98='DADOS_INVOC'!$EN$8,P98='DADOS_INVOC'!$EO$8,P98='DADOS_INVOC'!$EP$8,P98='DADOS_INVOC'!$QV$8,P98='DADOS_INVOC'!$QW$8,P98='DADOS_INVOC'!$QX$8,P98='DADOS_INVOC'!$QY$8)),O98,"")</f>
        <v/>
      </c>
      <c r="BB98">
        <f>IF(OR(P98="",P98='DADOS_INVOC'!$EL$9,P98='DADOS_INVOC'!$EM$9,P98='DADOS_INVOC'!$EN$9,P98='DADOS_INVOC'!$EO$9,P98='DADOS_INVOC'!$EP$9,P98='DADOS_INVOC'!$QV$9,P98='DADOS_INVOC'!$QW$9,P98='DADOS_INVOC'!$QX$9,P98='DADOS_INVOC'!$QY$9),O98,"")</f>
        <v/>
      </c>
      <c r="BC98">
        <f>IF(AND(Q98=1,OR(P98="",P98='DADOS_INVOC'!$EL$9,P98='DADOS_INVOC'!$EM$9,P98='DADOS_INVOC'!$EN$9,P98='DADOS_INVOC'!$EO$9,P98='DADOS_INVOC'!$EP$9,P98='DADOS_INVOC'!$QV$9,P98='DADOS_INVOC'!$QW$9,P98='DADOS_INVOC'!$QX$9,P98='DADOS_INVOC'!$QY$9)),O98,"")</f>
        <v/>
      </c>
      <c r="BD98">
        <f>IF(OR(P98="",P98='DADOS_INVOC'!$EL$10,P98='DADOS_INVOC'!$EM$10,P98='DADOS_INVOC'!$EN$10,P98='DADOS_INVOC'!$EO$10,P98='DADOS_INVOC'!$EP$10,P98='DADOS_INVOC'!$QV$10,P98='DADOS_INVOC'!$QW$10,P98='DADOS_INVOC'!$QX$10,P98='DADOS_INVOC'!$QY$10),O98,"")</f>
        <v/>
      </c>
      <c r="BE98">
        <f>IF(AND(Q98=1,OR(P98="",P98='DADOS_INVOC'!$EL$10,P98='DADOS_INVOC'!$EM$10,P98='DADOS_INVOC'!$EN$10,P98='DADOS_INVOC'!$EO$10,P98='DADOS_INVOC'!$EP$10,P98='DADOS_INVOC'!$QV$10,P98='DADOS_INVOC'!$QW$10,P98='DADOS_INVOC'!$QX$10,P98='DADOS_INVOC'!$QY$10)),O98,"")</f>
        <v/>
      </c>
      <c r="BF98">
        <f>IF(OR(P98="",P98='DADOS_INVOC'!$EL$11,P98='DADOS_INVOC'!$EM$11,P98='DADOS_INVOC'!$EN$11,P98='DADOS_INVOC'!$EO$11,P98='DADOS_INVOC'!$EP$11,P98='DADOS_INVOC'!$QV$11,P98='DADOS_INVOC'!$QW$11,P98='DADOS_INVOC'!$QX$11,P98='DADOS_INVOC'!$QY$11),O98,"")</f>
        <v/>
      </c>
      <c r="BG98">
        <f>IF(AND(Q98=1,OR(P98="",P98='DADOS_INVOC'!$EL$11,P98='DADOS_INVOC'!$EM$11,P98='DADOS_INVOC'!$EN$11,P98='DADOS_INVOC'!$EO$11,P98='DADOS_INVOC'!$EP$11,P98='DADOS_INVOC'!$QV$11,P98='DADOS_INVOC'!$QW$11,P98='DADOS_INVOC'!$QX$11,P98='DADOS_INVOC'!$QY$11)),O98,"")</f>
        <v/>
      </c>
      <c r="BH98">
        <f>IF(OR(P98="",P98='DADOS_INVOC'!$EL$12,P98='DADOS_INVOC'!$EM$12,P98='DADOS_INVOC'!$EN$12,P98='DADOS_INVOC'!$EO$12,P98='DADOS_INVOC'!$EP$12,P98='DADOS_INVOC'!$QV$12,P98='DADOS_INVOC'!$QW$12,P98='DADOS_INVOC'!$QX$12,P98='DADOS_INVOC'!$QY$12),O98,"")</f>
        <v/>
      </c>
      <c r="BI98">
        <f>IF(AND(Q98=1,OR(P98="",P98='DADOS_INVOC'!$EL$12,P98='DADOS_INVOC'!$EM$12,P98='DADOS_INVOC'!$EN$12,P98='DADOS_INVOC'!$EO$12,P98='DADOS_INVOC'!$EP$12,P98='DADOS_INVOC'!$QV$12,P98='DADOS_INVOC'!$QW$12,P98='DADOS_INVOC'!$QX$12,P98='DADOS_INVOC'!$QY$12)),O98,"")</f>
        <v/>
      </c>
      <c r="BJ98">
        <f>IF(OR(P98="",P98='DADOS_INVOC'!$EL$13,P98='DADOS_INVOC'!$EM$13,P98='DADOS_INVOC'!$EN$13,P98='DADOS_INVOC'!$EO$13,P98='DADOS_INVOC'!$EP$13,P98='DADOS_INVOC'!$QV$13,P98='DADOS_INVOC'!$QW$13,P98='DADOS_INVOC'!$QX$13,P98='DADOS_INVOC'!$QY$13),O98,"")</f>
        <v/>
      </c>
      <c r="BK98">
        <f>IF(AND(Q98=1,OR(P98="",P98='DADOS_INVOC'!$EL$13,P98='DADOS_INVOC'!$EM$13,P98='DADOS_INVOC'!$EN$13,P98='DADOS_INVOC'!$EO$13,P98='DADOS_INVOC'!$EP$13,P98='DADOS_INVOC'!$QV$13,P98='DADOS_INVOC'!$QW$13,P98='DADOS_INVOC'!$QX$13,P98='DADOS_INVOC'!$QY$13)),O98,"")</f>
        <v/>
      </c>
    </row>
    <row r="99">
      <c r="O99">
        <f>IF(AND(D17&lt;&gt;"",M17=""),D17,"")</f>
        <v/>
      </c>
      <c r="P99">
        <f>IF(O99="","",IF(AND(BR17="Condição",F17="",L17=0),"Controle",IF(O99="","",IF(F17&lt;&gt;"",IF(F17="Nenhuma","",F17),IF(L17&gt;0,INDEX($P$2:$P$83,L17),"")))))</f>
        <v/>
      </c>
      <c r="Q99">
        <f>IF(O99="",0,IF(G17&lt;&gt;"",IFERROR(MATCH(G17,'DADOS_MELHORIAS'!$BN$2:$BN$4,0),0),IF(L17&gt;0,INDEX('DADOS_MELHORIAS'!$Q$2:$Q$83,L17),0)))</f>
        <v/>
      </c>
      <c r="R99">
        <f>IF(O99="",0,Q99+3*IFERROR(VLOOKUP(SUBSTITUTE(SUBSTITUTE(SUBSTITUTE(P99,"~","~~"),"*","~*"),"?","~?"),'DADOS_CRIACAO'!$H$2:$K$20,3,FALSE),0))</f>
        <v/>
      </c>
      <c r="S99">
        <f>IF(O99="",0,IFERROR(VLOOKUP(SUBSTITUTE(SUBSTITUTE(SUBSTITUTE(P99,"~","~~"),"*","~*"),"?","~?"),'DADOS_CRIACAO'!$H$2:$K$20,4,FALSE),0))</f>
        <v/>
      </c>
      <c r="T99">
        <f>IF(O99="",0,IF(BR17="Condição",1,IF(O99="",0,IF(OR(P99="Controle",IF(L17&gt;0,INDEX('DADOS_MELHORIAS'!$T$2:$T$83,L17),0)=1),1,0))))</f>
        <v/>
      </c>
      <c r="U99">
        <f>IF(O99="","",IF(S99=1,"",O99))</f>
        <v/>
      </c>
      <c r="V99">
        <f>IF(O99="","",IF(AND(Q99=1,S99=0),O99,""))</f>
        <v/>
      </c>
      <c r="W99">
        <f>IF(O99="",0,IF(BR17="Condição",1,IF(O99="",0,IF(H17="",IF(L17&gt;0,INDEX('DADOS_MELHORIAS'!$W$2:$W$83,L17),0),IF(H17="Sim",1,0)))))</f>
        <v/>
      </c>
      <c r="X99">
        <f>IF(O99="","",IF(L17&gt;0,INDEX($X$2:$X$83,L17),D17))</f>
        <v/>
      </c>
      <c r="Y99">
        <f>IF(O99="",0,IF(L17&gt;0,INDEX('DADOS_MELHORIAS'!$Y$2:$Y$83,L17),0))</f>
        <v/>
      </c>
      <c r="AG99">
        <f>O99</f>
        <v/>
      </c>
      <c r="AH99">
        <f>P99</f>
        <v/>
      </c>
      <c r="AI99">
        <f>Q99</f>
        <v/>
      </c>
      <c r="AJ99">
        <f>T99</f>
        <v/>
      </c>
      <c r="AK99">
        <f>Y99</f>
        <v/>
      </c>
      <c r="AL99">
        <f>W99</f>
        <v/>
      </c>
      <c r="AN99">
        <f>IF(OR(P99="",P99='DADOS_INVOC'!$EL$2,P99='DADOS_INVOC'!$EM$2,P99='DADOS_INVOC'!$EN$2,P99='DADOS_INVOC'!$EO$2,P99='DADOS_INVOC'!$EP$2,P99='DADOS_INVOC'!$QV$2,P99='DADOS_INVOC'!$QW$2,P99='DADOS_INVOC'!$QX$2,P99='DADOS_INVOC'!$QY$2),O99,"")</f>
        <v/>
      </c>
      <c r="AO99">
        <f>IF(AND(Q99=1,OR(P99="",P99='DADOS_INVOC'!$EL$2,P99='DADOS_INVOC'!$EM$2,P99='DADOS_INVOC'!$EN$2,P99='DADOS_INVOC'!$EO$2,P99='DADOS_INVOC'!$EP$2,P99='DADOS_INVOC'!$QV$2,P99='DADOS_INVOC'!$QW$2,P99='DADOS_INVOC'!$QX$2,P99='DADOS_INVOC'!$QY$2)),O99,"")</f>
        <v/>
      </c>
      <c r="AP99">
        <f>IF(OR(P99="",P99='DADOS_INVOC'!$EL$3,P99='DADOS_INVOC'!$EM$3,P99='DADOS_INVOC'!$EN$3,P99='DADOS_INVOC'!$EO$3,P99='DADOS_INVOC'!$EP$3,P99='DADOS_INVOC'!$QV$3,P99='DADOS_INVOC'!$QW$3,P99='DADOS_INVOC'!$QX$3,P99='DADOS_INVOC'!$QY$3),O99,"")</f>
        <v/>
      </c>
      <c r="AQ99">
        <f>IF(AND(Q99=1,OR(P99="",P99='DADOS_INVOC'!$EL$3,P99='DADOS_INVOC'!$EM$3,P99='DADOS_INVOC'!$EN$3,P99='DADOS_INVOC'!$EO$3,P99='DADOS_INVOC'!$EP$3,P99='DADOS_INVOC'!$QV$3,P99='DADOS_INVOC'!$QW$3,P99='DADOS_INVOC'!$QX$3,P99='DADOS_INVOC'!$QY$3)),O99,"")</f>
        <v/>
      </c>
      <c r="AR99">
        <f>IF(OR(P99="",P99='DADOS_INVOC'!$EL$4,P99='DADOS_INVOC'!$EM$4,P99='DADOS_INVOC'!$EN$4,P99='DADOS_INVOC'!$EO$4,P99='DADOS_INVOC'!$EP$4,P99='DADOS_INVOC'!$QV$4,P99='DADOS_INVOC'!$QW$4,P99='DADOS_INVOC'!$QX$4,P99='DADOS_INVOC'!$QY$4),O99,"")</f>
        <v/>
      </c>
      <c r="AS99">
        <f>IF(AND(Q99=1,OR(P99="",P99='DADOS_INVOC'!$EL$4,P99='DADOS_INVOC'!$EM$4,P99='DADOS_INVOC'!$EN$4,P99='DADOS_INVOC'!$EO$4,P99='DADOS_INVOC'!$EP$4,P99='DADOS_INVOC'!$QV$4,P99='DADOS_INVOC'!$QW$4,P99='DADOS_INVOC'!$QX$4,P99='DADOS_INVOC'!$QY$4)),O99,"")</f>
        <v/>
      </c>
      <c r="AT99">
        <f>IF(OR(P99="",P99='DADOS_INVOC'!$EL$5,P99='DADOS_INVOC'!$EM$5,P99='DADOS_INVOC'!$EN$5,P99='DADOS_INVOC'!$EO$5,P99='DADOS_INVOC'!$EP$5,P99='DADOS_INVOC'!$QV$5,P99='DADOS_INVOC'!$QW$5,P99='DADOS_INVOC'!$QX$5,P99='DADOS_INVOC'!$QY$5),O99,"")</f>
        <v/>
      </c>
      <c r="AU99">
        <f>IF(AND(Q99=1,OR(P99="",P99='DADOS_INVOC'!$EL$5,P99='DADOS_INVOC'!$EM$5,P99='DADOS_INVOC'!$EN$5,P99='DADOS_INVOC'!$EO$5,P99='DADOS_INVOC'!$EP$5,P99='DADOS_INVOC'!$QV$5,P99='DADOS_INVOC'!$QW$5,P99='DADOS_INVOC'!$QX$5,P99='DADOS_INVOC'!$QY$5)),O99,"")</f>
        <v/>
      </c>
      <c r="AV99">
        <f>IF(OR(P99="",P99='DADOS_INVOC'!$EL$6,P99='DADOS_INVOC'!$EM$6,P99='DADOS_INVOC'!$EN$6,P99='DADOS_INVOC'!$EO$6,P99='DADOS_INVOC'!$EP$6,P99='DADOS_INVOC'!$QV$6,P99='DADOS_INVOC'!$QW$6,P99='DADOS_INVOC'!$QX$6,P99='DADOS_INVOC'!$QY$6),O99,"")</f>
        <v/>
      </c>
      <c r="AW99">
        <f>IF(AND(Q99=1,OR(P99="",P99='DADOS_INVOC'!$EL$6,P99='DADOS_INVOC'!$EM$6,P99='DADOS_INVOC'!$EN$6,P99='DADOS_INVOC'!$EO$6,P99='DADOS_INVOC'!$EP$6,P99='DADOS_INVOC'!$QV$6,P99='DADOS_INVOC'!$QW$6,P99='DADOS_INVOC'!$QX$6,P99='DADOS_INVOC'!$QY$6)),O99,"")</f>
        <v/>
      </c>
      <c r="AX99">
        <f>IF(OR(P99="",P99='DADOS_INVOC'!$EL$7,P99='DADOS_INVOC'!$EM$7,P99='DADOS_INVOC'!$EN$7,P99='DADOS_INVOC'!$EO$7,P99='DADOS_INVOC'!$EP$7,P99='DADOS_INVOC'!$QV$7,P99='DADOS_INVOC'!$QW$7,P99='DADOS_INVOC'!$QX$7,P99='DADOS_INVOC'!$QY$7),O99,"")</f>
        <v/>
      </c>
      <c r="AY99">
        <f>IF(AND(Q99=1,OR(P99="",P99='DADOS_INVOC'!$EL$7,P99='DADOS_INVOC'!$EM$7,P99='DADOS_INVOC'!$EN$7,P99='DADOS_INVOC'!$EO$7,P99='DADOS_INVOC'!$EP$7,P99='DADOS_INVOC'!$QV$7,P99='DADOS_INVOC'!$QW$7,P99='DADOS_INVOC'!$QX$7,P99='DADOS_INVOC'!$QY$7)),O99,"")</f>
        <v/>
      </c>
      <c r="AZ99">
        <f>IF(OR(P99="",P99='DADOS_INVOC'!$EL$8,P99='DADOS_INVOC'!$EM$8,P99='DADOS_INVOC'!$EN$8,P99='DADOS_INVOC'!$EO$8,P99='DADOS_INVOC'!$EP$8,P99='DADOS_INVOC'!$QV$8,P99='DADOS_INVOC'!$QW$8,P99='DADOS_INVOC'!$QX$8,P99='DADOS_INVOC'!$QY$8),O99,"")</f>
        <v/>
      </c>
      <c r="BA99">
        <f>IF(AND(Q99=1,OR(P99="",P99='DADOS_INVOC'!$EL$8,P99='DADOS_INVOC'!$EM$8,P99='DADOS_INVOC'!$EN$8,P99='DADOS_INVOC'!$EO$8,P99='DADOS_INVOC'!$EP$8,P99='DADOS_INVOC'!$QV$8,P99='DADOS_INVOC'!$QW$8,P99='DADOS_INVOC'!$QX$8,P99='DADOS_INVOC'!$QY$8)),O99,"")</f>
        <v/>
      </c>
      <c r="BB99">
        <f>IF(OR(P99="",P99='DADOS_INVOC'!$EL$9,P99='DADOS_INVOC'!$EM$9,P99='DADOS_INVOC'!$EN$9,P99='DADOS_INVOC'!$EO$9,P99='DADOS_INVOC'!$EP$9,P99='DADOS_INVOC'!$QV$9,P99='DADOS_INVOC'!$QW$9,P99='DADOS_INVOC'!$QX$9,P99='DADOS_INVOC'!$QY$9),O99,"")</f>
        <v/>
      </c>
      <c r="BC99">
        <f>IF(AND(Q99=1,OR(P99="",P99='DADOS_INVOC'!$EL$9,P99='DADOS_INVOC'!$EM$9,P99='DADOS_INVOC'!$EN$9,P99='DADOS_INVOC'!$EO$9,P99='DADOS_INVOC'!$EP$9,P99='DADOS_INVOC'!$QV$9,P99='DADOS_INVOC'!$QW$9,P99='DADOS_INVOC'!$QX$9,P99='DADOS_INVOC'!$QY$9)),O99,"")</f>
        <v/>
      </c>
      <c r="BD99">
        <f>IF(OR(P99="",P99='DADOS_INVOC'!$EL$10,P99='DADOS_INVOC'!$EM$10,P99='DADOS_INVOC'!$EN$10,P99='DADOS_INVOC'!$EO$10,P99='DADOS_INVOC'!$EP$10,P99='DADOS_INVOC'!$QV$10,P99='DADOS_INVOC'!$QW$10,P99='DADOS_INVOC'!$QX$10,P99='DADOS_INVOC'!$QY$10),O99,"")</f>
        <v/>
      </c>
      <c r="BE99">
        <f>IF(AND(Q99=1,OR(P99="",P99='DADOS_INVOC'!$EL$10,P99='DADOS_INVOC'!$EM$10,P99='DADOS_INVOC'!$EN$10,P99='DADOS_INVOC'!$EO$10,P99='DADOS_INVOC'!$EP$10,P99='DADOS_INVOC'!$QV$10,P99='DADOS_INVOC'!$QW$10,P99='DADOS_INVOC'!$QX$10,P99='DADOS_INVOC'!$QY$10)),O99,"")</f>
        <v/>
      </c>
      <c r="BF99">
        <f>IF(OR(P99="",P99='DADOS_INVOC'!$EL$11,P99='DADOS_INVOC'!$EM$11,P99='DADOS_INVOC'!$EN$11,P99='DADOS_INVOC'!$EO$11,P99='DADOS_INVOC'!$EP$11,P99='DADOS_INVOC'!$QV$11,P99='DADOS_INVOC'!$QW$11,P99='DADOS_INVOC'!$QX$11,P99='DADOS_INVOC'!$QY$11),O99,"")</f>
        <v/>
      </c>
      <c r="BG99">
        <f>IF(AND(Q99=1,OR(P99="",P99='DADOS_INVOC'!$EL$11,P99='DADOS_INVOC'!$EM$11,P99='DADOS_INVOC'!$EN$11,P99='DADOS_INVOC'!$EO$11,P99='DADOS_INVOC'!$EP$11,P99='DADOS_INVOC'!$QV$11,P99='DADOS_INVOC'!$QW$11,P99='DADOS_INVOC'!$QX$11,P99='DADOS_INVOC'!$QY$11)),O99,"")</f>
        <v/>
      </c>
      <c r="BH99">
        <f>IF(OR(P99="",P99='DADOS_INVOC'!$EL$12,P99='DADOS_INVOC'!$EM$12,P99='DADOS_INVOC'!$EN$12,P99='DADOS_INVOC'!$EO$12,P99='DADOS_INVOC'!$EP$12,P99='DADOS_INVOC'!$QV$12,P99='DADOS_INVOC'!$QW$12,P99='DADOS_INVOC'!$QX$12,P99='DADOS_INVOC'!$QY$12),O99,"")</f>
        <v/>
      </c>
      <c r="BI99">
        <f>IF(AND(Q99=1,OR(P99="",P99='DADOS_INVOC'!$EL$12,P99='DADOS_INVOC'!$EM$12,P99='DADOS_INVOC'!$EN$12,P99='DADOS_INVOC'!$EO$12,P99='DADOS_INVOC'!$EP$12,P99='DADOS_INVOC'!$QV$12,P99='DADOS_INVOC'!$QW$12,P99='DADOS_INVOC'!$QX$12,P99='DADOS_INVOC'!$QY$12)),O99,"")</f>
        <v/>
      </c>
      <c r="BJ99">
        <f>IF(OR(P99="",P99='DADOS_INVOC'!$EL$13,P99='DADOS_INVOC'!$EM$13,P99='DADOS_INVOC'!$EN$13,P99='DADOS_INVOC'!$EO$13,P99='DADOS_INVOC'!$EP$13,P99='DADOS_INVOC'!$QV$13,P99='DADOS_INVOC'!$QW$13,P99='DADOS_INVOC'!$QX$13,P99='DADOS_INVOC'!$QY$13),O99,"")</f>
        <v/>
      </c>
      <c r="BK99">
        <f>IF(AND(Q99=1,OR(P99="",P99='DADOS_INVOC'!$EL$13,P99='DADOS_INVOC'!$EM$13,P99='DADOS_INVOC'!$EN$13,P99='DADOS_INVOC'!$EO$13,P99='DADOS_INVOC'!$EP$13,P99='DADOS_INVOC'!$QV$13,P99='DADOS_INVOC'!$QW$13,P99='DADOS_INVOC'!$QX$13,P99='DADOS_INVOC'!$QY$13)),O99,"")</f>
        <v/>
      </c>
    </row>
    <row r="100">
      <c r="O100">
        <f>IF(AND(D18&lt;&gt;"",M18=""),D18,"")</f>
        <v/>
      </c>
      <c r="P100">
        <f>IF(O100="","",IF(AND(BR18="Condição",F18="",L18=0),"Controle",IF(O100="","",IF(F18&lt;&gt;"",IF(F18="Nenhuma","",F18),IF(L18&gt;0,INDEX($P$2:$P$83,L18),"")))))</f>
        <v/>
      </c>
      <c r="Q100">
        <f>IF(O100="",0,IF(G18&lt;&gt;"",IFERROR(MATCH(G18,'DADOS_MELHORIAS'!$BN$2:$BN$4,0),0),IF(L18&gt;0,INDEX('DADOS_MELHORIAS'!$Q$2:$Q$83,L18),0)))</f>
        <v/>
      </c>
      <c r="R100">
        <f>IF(O100="",0,Q100+3*IFERROR(VLOOKUP(SUBSTITUTE(SUBSTITUTE(SUBSTITUTE(P100,"~","~~"),"*","~*"),"?","~?"),'DADOS_CRIACAO'!$H$2:$K$20,3,FALSE),0))</f>
        <v/>
      </c>
      <c r="S100">
        <f>IF(O100="",0,IFERROR(VLOOKUP(SUBSTITUTE(SUBSTITUTE(SUBSTITUTE(P100,"~","~~"),"*","~*"),"?","~?"),'DADOS_CRIACAO'!$H$2:$K$20,4,FALSE),0))</f>
        <v/>
      </c>
      <c r="T100">
        <f>IF(O100="",0,IF(BR18="Condição",1,IF(O100="",0,IF(OR(P100="Controle",IF(L18&gt;0,INDEX('DADOS_MELHORIAS'!$T$2:$T$83,L18),0)=1),1,0))))</f>
        <v/>
      </c>
      <c r="U100">
        <f>IF(O100="","",IF(S100=1,"",O100))</f>
        <v/>
      </c>
      <c r="V100">
        <f>IF(O100="","",IF(AND(Q100=1,S100=0),O100,""))</f>
        <v/>
      </c>
      <c r="W100">
        <f>IF(O100="",0,IF(BR18="Condição",1,IF(O100="",0,IF(H18="",IF(L18&gt;0,INDEX('DADOS_MELHORIAS'!$W$2:$W$83,L18),0),IF(H18="Sim",1,0)))))</f>
        <v/>
      </c>
      <c r="X100">
        <f>IF(O100="","",IF(L18&gt;0,INDEX($X$2:$X$83,L18),D18))</f>
        <v/>
      </c>
      <c r="Y100">
        <f>IF(O100="",0,IF(L18&gt;0,INDEX('DADOS_MELHORIAS'!$Y$2:$Y$83,L18),0))</f>
        <v/>
      </c>
      <c r="AG100">
        <f>O100</f>
        <v/>
      </c>
      <c r="AH100">
        <f>P100</f>
        <v/>
      </c>
      <c r="AI100">
        <f>Q100</f>
        <v/>
      </c>
      <c r="AJ100">
        <f>T100</f>
        <v/>
      </c>
      <c r="AK100">
        <f>Y100</f>
        <v/>
      </c>
      <c r="AL100">
        <f>W100</f>
        <v/>
      </c>
      <c r="AN100">
        <f>IF(OR(P100="",P100='DADOS_INVOC'!$EL$2,P100='DADOS_INVOC'!$EM$2,P100='DADOS_INVOC'!$EN$2,P100='DADOS_INVOC'!$EO$2,P100='DADOS_INVOC'!$EP$2,P100='DADOS_INVOC'!$QV$2,P100='DADOS_INVOC'!$QW$2,P100='DADOS_INVOC'!$QX$2,P100='DADOS_INVOC'!$QY$2),O100,"")</f>
        <v/>
      </c>
      <c r="AO100">
        <f>IF(AND(Q100=1,OR(P100="",P100='DADOS_INVOC'!$EL$2,P100='DADOS_INVOC'!$EM$2,P100='DADOS_INVOC'!$EN$2,P100='DADOS_INVOC'!$EO$2,P100='DADOS_INVOC'!$EP$2,P100='DADOS_INVOC'!$QV$2,P100='DADOS_INVOC'!$QW$2,P100='DADOS_INVOC'!$QX$2,P100='DADOS_INVOC'!$QY$2)),O100,"")</f>
        <v/>
      </c>
      <c r="AP100">
        <f>IF(OR(P100="",P100='DADOS_INVOC'!$EL$3,P100='DADOS_INVOC'!$EM$3,P100='DADOS_INVOC'!$EN$3,P100='DADOS_INVOC'!$EO$3,P100='DADOS_INVOC'!$EP$3,P100='DADOS_INVOC'!$QV$3,P100='DADOS_INVOC'!$QW$3,P100='DADOS_INVOC'!$QX$3,P100='DADOS_INVOC'!$QY$3),O100,"")</f>
        <v/>
      </c>
      <c r="AQ100">
        <f>IF(AND(Q100=1,OR(P100="",P100='DADOS_INVOC'!$EL$3,P100='DADOS_INVOC'!$EM$3,P100='DADOS_INVOC'!$EN$3,P100='DADOS_INVOC'!$EO$3,P100='DADOS_INVOC'!$EP$3,P100='DADOS_INVOC'!$QV$3,P100='DADOS_INVOC'!$QW$3,P100='DADOS_INVOC'!$QX$3,P100='DADOS_INVOC'!$QY$3)),O100,"")</f>
        <v/>
      </c>
      <c r="AR100">
        <f>IF(OR(P100="",P100='DADOS_INVOC'!$EL$4,P100='DADOS_INVOC'!$EM$4,P100='DADOS_INVOC'!$EN$4,P100='DADOS_INVOC'!$EO$4,P100='DADOS_INVOC'!$EP$4,P100='DADOS_INVOC'!$QV$4,P100='DADOS_INVOC'!$QW$4,P100='DADOS_INVOC'!$QX$4,P100='DADOS_INVOC'!$QY$4),O100,"")</f>
        <v/>
      </c>
      <c r="AS100">
        <f>IF(AND(Q100=1,OR(P100="",P100='DADOS_INVOC'!$EL$4,P100='DADOS_INVOC'!$EM$4,P100='DADOS_INVOC'!$EN$4,P100='DADOS_INVOC'!$EO$4,P100='DADOS_INVOC'!$EP$4,P100='DADOS_INVOC'!$QV$4,P100='DADOS_INVOC'!$QW$4,P100='DADOS_INVOC'!$QX$4,P100='DADOS_INVOC'!$QY$4)),O100,"")</f>
        <v/>
      </c>
      <c r="AT100">
        <f>IF(OR(P100="",P100='DADOS_INVOC'!$EL$5,P100='DADOS_INVOC'!$EM$5,P100='DADOS_INVOC'!$EN$5,P100='DADOS_INVOC'!$EO$5,P100='DADOS_INVOC'!$EP$5,P100='DADOS_INVOC'!$QV$5,P100='DADOS_INVOC'!$QW$5,P100='DADOS_INVOC'!$QX$5,P100='DADOS_INVOC'!$QY$5),O100,"")</f>
        <v/>
      </c>
      <c r="AU100">
        <f>IF(AND(Q100=1,OR(P100="",P100='DADOS_INVOC'!$EL$5,P100='DADOS_INVOC'!$EM$5,P100='DADOS_INVOC'!$EN$5,P100='DADOS_INVOC'!$EO$5,P100='DADOS_INVOC'!$EP$5,P100='DADOS_INVOC'!$QV$5,P100='DADOS_INVOC'!$QW$5,P100='DADOS_INVOC'!$QX$5,P100='DADOS_INVOC'!$QY$5)),O100,"")</f>
        <v/>
      </c>
      <c r="AV100">
        <f>IF(OR(P100="",P100='DADOS_INVOC'!$EL$6,P100='DADOS_INVOC'!$EM$6,P100='DADOS_INVOC'!$EN$6,P100='DADOS_INVOC'!$EO$6,P100='DADOS_INVOC'!$EP$6,P100='DADOS_INVOC'!$QV$6,P100='DADOS_INVOC'!$QW$6,P100='DADOS_INVOC'!$QX$6,P100='DADOS_INVOC'!$QY$6),O100,"")</f>
        <v/>
      </c>
      <c r="AW100">
        <f>IF(AND(Q100=1,OR(P100="",P100='DADOS_INVOC'!$EL$6,P100='DADOS_INVOC'!$EM$6,P100='DADOS_INVOC'!$EN$6,P100='DADOS_INVOC'!$EO$6,P100='DADOS_INVOC'!$EP$6,P100='DADOS_INVOC'!$QV$6,P100='DADOS_INVOC'!$QW$6,P100='DADOS_INVOC'!$QX$6,P100='DADOS_INVOC'!$QY$6)),O100,"")</f>
        <v/>
      </c>
      <c r="AX100">
        <f>IF(OR(P100="",P100='DADOS_INVOC'!$EL$7,P100='DADOS_INVOC'!$EM$7,P100='DADOS_INVOC'!$EN$7,P100='DADOS_INVOC'!$EO$7,P100='DADOS_INVOC'!$EP$7,P100='DADOS_INVOC'!$QV$7,P100='DADOS_INVOC'!$QW$7,P100='DADOS_INVOC'!$QX$7,P100='DADOS_INVOC'!$QY$7),O100,"")</f>
        <v/>
      </c>
      <c r="AY100">
        <f>IF(AND(Q100=1,OR(P100="",P100='DADOS_INVOC'!$EL$7,P100='DADOS_INVOC'!$EM$7,P100='DADOS_INVOC'!$EN$7,P100='DADOS_INVOC'!$EO$7,P100='DADOS_INVOC'!$EP$7,P100='DADOS_INVOC'!$QV$7,P100='DADOS_INVOC'!$QW$7,P100='DADOS_INVOC'!$QX$7,P100='DADOS_INVOC'!$QY$7)),O100,"")</f>
        <v/>
      </c>
      <c r="AZ100">
        <f>IF(OR(P100="",P100='DADOS_INVOC'!$EL$8,P100='DADOS_INVOC'!$EM$8,P100='DADOS_INVOC'!$EN$8,P100='DADOS_INVOC'!$EO$8,P100='DADOS_INVOC'!$EP$8,P100='DADOS_INVOC'!$QV$8,P100='DADOS_INVOC'!$QW$8,P100='DADOS_INVOC'!$QX$8,P100='DADOS_INVOC'!$QY$8),O100,"")</f>
        <v/>
      </c>
      <c r="BA100">
        <f>IF(AND(Q100=1,OR(P100="",P100='DADOS_INVOC'!$EL$8,P100='DADOS_INVOC'!$EM$8,P100='DADOS_INVOC'!$EN$8,P100='DADOS_INVOC'!$EO$8,P100='DADOS_INVOC'!$EP$8,P100='DADOS_INVOC'!$QV$8,P100='DADOS_INVOC'!$QW$8,P100='DADOS_INVOC'!$QX$8,P100='DADOS_INVOC'!$QY$8)),O100,"")</f>
        <v/>
      </c>
      <c r="BB100">
        <f>IF(OR(P100="",P100='DADOS_INVOC'!$EL$9,P100='DADOS_INVOC'!$EM$9,P100='DADOS_INVOC'!$EN$9,P100='DADOS_INVOC'!$EO$9,P100='DADOS_INVOC'!$EP$9,P100='DADOS_INVOC'!$QV$9,P100='DADOS_INVOC'!$QW$9,P100='DADOS_INVOC'!$QX$9,P100='DADOS_INVOC'!$QY$9),O100,"")</f>
        <v/>
      </c>
      <c r="BC100">
        <f>IF(AND(Q100=1,OR(P100="",P100='DADOS_INVOC'!$EL$9,P100='DADOS_INVOC'!$EM$9,P100='DADOS_INVOC'!$EN$9,P100='DADOS_INVOC'!$EO$9,P100='DADOS_INVOC'!$EP$9,P100='DADOS_INVOC'!$QV$9,P100='DADOS_INVOC'!$QW$9,P100='DADOS_INVOC'!$QX$9,P100='DADOS_INVOC'!$QY$9)),O100,"")</f>
        <v/>
      </c>
      <c r="BD100">
        <f>IF(OR(P100="",P100='DADOS_INVOC'!$EL$10,P100='DADOS_INVOC'!$EM$10,P100='DADOS_INVOC'!$EN$10,P100='DADOS_INVOC'!$EO$10,P100='DADOS_INVOC'!$EP$10,P100='DADOS_INVOC'!$QV$10,P100='DADOS_INVOC'!$QW$10,P100='DADOS_INVOC'!$QX$10,P100='DADOS_INVOC'!$QY$10),O100,"")</f>
        <v/>
      </c>
      <c r="BE100">
        <f>IF(AND(Q100=1,OR(P100="",P100='DADOS_INVOC'!$EL$10,P100='DADOS_INVOC'!$EM$10,P100='DADOS_INVOC'!$EN$10,P100='DADOS_INVOC'!$EO$10,P100='DADOS_INVOC'!$EP$10,P100='DADOS_INVOC'!$QV$10,P100='DADOS_INVOC'!$QW$10,P100='DADOS_INVOC'!$QX$10,P100='DADOS_INVOC'!$QY$10)),O100,"")</f>
        <v/>
      </c>
      <c r="BF100">
        <f>IF(OR(P100="",P100='DADOS_INVOC'!$EL$11,P100='DADOS_INVOC'!$EM$11,P100='DADOS_INVOC'!$EN$11,P100='DADOS_INVOC'!$EO$11,P100='DADOS_INVOC'!$EP$11,P100='DADOS_INVOC'!$QV$11,P100='DADOS_INVOC'!$QW$11,P100='DADOS_INVOC'!$QX$11,P100='DADOS_INVOC'!$QY$11),O100,"")</f>
        <v/>
      </c>
      <c r="BG100">
        <f>IF(AND(Q100=1,OR(P100="",P100='DADOS_INVOC'!$EL$11,P100='DADOS_INVOC'!$EM$11,P100='DADOS_INVOC'!$EN$11,P100='DADOS_INVOC'!$EO$11,P100='DADOS_INVOC'!$EP$11,P100='DADOS_INVOC'!$QV$11,P100='DADOS_INVOC'!$QW$11,P100='DADOS_INVOC'!$QX$11,P100='DADOS_INVOC'!$QY$11)),O100,"")</f>
        <v/>
      </c>
      <c r="BH100">
        <f>IF(OR(P100="",P100='DADOS_INVOC'!$EL$12,P100='DADOS_INVOC'!$EM$12,P100='DADOS_INVOC'!$EN$12,P100='DADOS_INVOC'!$EO$12,P100='DADOS_INVOC'!$EP$12,P100='DADOS_INVOC'!$QV$12,P100='DADOS_INVOC'!$QW$12,P100='DADOS_INVOC'!$QX$12,P100='DADOS_INVOC'!$QY$12),O100,"")</f>
        <v/>
      </c>
      <c r="BI100">
        <f>IF(AND(Q100=1,OR(P100="",P100='DADOS_INVOC'!$EL$12,P100='DADOS_INVOC'!$EM$12,P100='DADOS_INVOC'!$EN$12,P100='DADOS_INVOC'!$EO$12,P100='DADOS_INVOC'!$EP$12,P100='DADOS_INVOC'!$QV$12,P100='DADOS_INVOC'!$QW$12,P100='DADOS_INVOC'!$QX$12,P100='DADOS_INVOC'!$QY$12)),O100,"")</f>
        <v/>
      </c>
      <c r="BJ100">
        <f>IF(OR(P100="",P100='DADOS_INVOC'!$EL$13,P100='DADOS_INVOC'!$EM$13,P100='DADOS_INVOC'!$EN$13,P100='DADOS_INVOC'!$EO$13,P100='DADOS_INVOC'!$EP$13,P100='DADOS_INVOC'!$QV$13,P100='DADOS_INVOC'!$QW$13,P100='DADOS_INVOC'!$QX$13,P100='DADOS_INVOC'!$QY$13),O100,"")</f>
        <v/>
      </c>
      <c r="BK100">
        <f>IF(AND(Q100=1,OR(P100="",P100='DADOS_INVOC'!$EL$13,P100='DADOS_INVOC'!$EM$13,P100='DADOS_INVOC'!$EN$13,P100='DADOS_INVOC'!$EO$13,P100='DADOS_INVOC'!$EP$13,P100='DADOS_INVOC'!$QV$13,P100='DADOS_INVOC'!$QW$13,P100='DADOS_INVOC'!$QX$13,P100='DADOS_INVOC'!$QY$13)),O100,"")</f>
        <v/>
      </c>
    </row>
    <row r="101">
      <c r="O101">
        <f>IF(AND(D19&lt;&gt;"",M19=""),D19,"")</f>
        <v/>
      </c>
      <c r="P101">
        <f>IF(O101="","",IF(AND(BR19="Condição",F19="",L19=0),"Controle",IF(O101="","",IF(F19&lt;&gt;"",IF(F19="Nenhuma","",F19),IF(L19&gt;0,INDEX($P$2:$P$83,L19),"")))))</f>
        <v/>
      </c>
      <c r="Q101">
        <f>IF(O101="",0,IF(G19&lt;&gt;"",IFERROR(MATCH(G19,'DADOS_MELHORIAS'!$BN$2:$BN$4,0),0),IF(L19&gt;0,INDEX('DADOS_MELHORIAS'!$Q$2:$Q$83,L19),0)))</f>
        <v/>
      </c>
      <c r="R101">
        <f>IF(O101="",0,Q101+3*IFERROR(VLOOKUP(SUBSTITUTE(SUBSTITUTE(SUBSTITUTE(P101,"~","~~"),"*","~*"),"?","~?"),'DADOS_CRIACAO'!$H$2:$K$20,3,FALSE),0))</f>
        <v/>
      </c>
      <c r="S101">
        <f>IF(O101="",0,IFERROR(VLOOKUP(SUBSTITUTE(SUBSTITUTE(SUBSTITUTE(P101,"~","~~"),"*","~*"),"?","~?"),'DADOS_CRIACAO'!$H$2:$K$20,4,FALSE),0))</f>
        <v/>
      </c>
      <c r="T101">
        <f>IF(O101="",0,IF(BR19="Condição",1,IF(O101="",0,IF(OR(P101="Controle",IF(L19&gt;0,INDEX('DADOS_MELHORIAS'!$T$2:$T$83,L19),0)=1),1,0))))</f>
        <v/>
      </c>
      <c r="U101">
        <f>IF(O101="","",IF(S101=1,"",O101))</f>
        <v/>
      </c>
      <c r="V101">
        <f>IF(O101="","",IF(AND(Q101=1,S101=0),O101,""))</f>
        <v/>
      </c>
      <c r="W101">
        <f>IF(O101="",0,IF(BR19="Condição",1,IF(O101="",0,IF(H19="",IF(L19&gt;0,INDEX('DADOS_MELHORIAS'!$W$2:$W$83,L19),0),IF(H19="Sim",1,0)))))</f>
        <v/>
      </c>
      <c r="X101">
        <f>IF(O101="","",IF(L19&gt;0,INDEX($X$2:$X$83,L19),D19))</f>
        <v/>
      </c>
      <c r="Y101">
        <f>IF(O101="",0,IF(L19&gt;0,INDEX('DADOS_MELHORIAS'!$Y$2:$Y$83,L19),0))</f>
        <v/>
      </c>
      <c r="AG101">
        <f>O101</f>
        <v/>
      </c>
      <c r="AH101">
        <f>P101</f>
        <v/>
      </c>
      <c r="AI101">
        <f>Q101</f>
        <v/>
      </c>
      <c r="AJ101">
        <f>T101</f>
        <v/>
      </c>
      <c r="AK101">
        <f>Y101</f>
        <v/>
      </c>
      <c r="AL101">
        <f>W101</f>
        <v/>
      </c>
      <c r="AN101">
        <f>IF(OR(P101="",P101='DADOS_INVOC'!$EL$2,P101='DADOS_INVOC'!$EM$2,P101='DADOS_INVOC'!$EN$2,P101='DADOS_INVOC'!$EO$2,P101='DADOS_INVOC'!$EP$2,P101='DADOS_INVOC'!$QV$2,P101='DADOS_INVOC'!$QW$2,P101='DADOS_INVOC'!$QX$2,P101='DADOS_INVOC'!$QY$2),O101,"")</f>
        <v/>
      </c>
      <c r="AO101">
        <f>IF(AND(Q101=1,OR(P101="",P101='DADOS_INVOC'!$EL$2,P101='DADOS_INVOC'!$EM$2,P101='DADOS_INVOC'!$EN$2,P101='DADOS_INVOC'!$EO$2,P101='DADOS_INVOC'!$EP$2,P101='DADOS_INVOC'!$QV$2,P101='DADOS_INVOC'!$QW$2,P101='DADOS_INVOC'!$QX$2,P101='DADOS_INVOC'!$QY$2)),O101,"")</f>
        <v/>
      </c>
      <c r="AP101">
        <f>IF(OR(P101="",P101='DADOS_INVOC'!$EL$3,P101='DADOS_INVOC'!$EM$3,P101='DADOS_INVOC'!$EN$3,P101='DADOS_INVOC'!$EO$3,P101='DADOS_INVOC'!$EP$3,P101='DADOS_INVOC'!$QV$3,P101='DADOS_INVOC'!$QW$3,P101='DADOS_INVOC'!$QX$3,P101='DADOS_INVOC'!$QY$3),O101,"")</f>
        <v/>
      </c>
      <c r="AQ101">
        <f>IF(AND(Q101=1,OR(P101="",P101='DADOS_INVOC'!$EL$3,P101='DADOS_INVOC'!$EM$3,P101='DADOS_INVOC'!$EN$3,P101='DADOS_INVOC'!$EO$3,P101='DADOS_INVOC'!$EP$3,P101='DADOS_INVOC'!$QV$3,P101='DADOS_INVOC'!$QW$3,P101='DADOS_INVOC'!$QX$3,P101='DADOS_INVOC'!$QY$3)),O101,"")</f>
        <v/>
      </c>
      <c r="AR101">
        <f>IF(OR(P101="",P101='DADOS_INVOC'!$EL$4,P101='DADOS_INVOC'!$EM$4,P101='DADOS_INVOC'!$EN$4,P101='DADOS_INVOC'!$EO$4,P101='DADOS_INVOC'!$EP$4,P101='DADOS_INVOC'!$QV$4,P101='DADOS_INVOC'!$QW$4,P101='DADOS_INVOC'!$QX$4,P101='DADOS_INVOC'!$QY$4),O101,"")</f>
        <v/>
      </c>
      <c r="AS101">
        <f>IF(AND(Q101=1,OR(P101="",P101='DADOS_INVOC'!$EL$4,P101='DADOS_INVOC'!$EM$4,P101='DADOS_INVOC'!$EN$4,P101='DADOS_INVOC'!$EO$4,P101='DADOS_INVOC'!$EP$4,P101='DADOS_INVOC'!$QV$4,P101='DADOS_INVOC'!$QW$4,P101='DADOS_INVOC'!$QX$4,P101='DADOS_INVOC'!$QY$4)),O101,"")</f>
        <v/>
      </c>
      <c r="AT101">
        <f>IF(OR(P101="",P101='DADOS_INVOC'!$EL$5,P101='DADOS_INVOC'!$EM$5,P101='DADOS_INVOC'!$EN$5,P101='DADOS_INVOC'!$EO$5,P101='DADOS_INVOC'!$EP$5,P101='DADOS_INVOC'!$QV$5,P101='DADOS_INVOC'!$QW$5,P101='DADOS_INVOC'!$QX$5,P101='DADOS_INVOC'!$QY$5),O101,"")</f>
        <v/>
      </c>
      <c r="AU101">
        <f>IF(AND(Q101=1,OR(P101="",P101='DADOS_INVOC'!$EL$5,P101='DADOS_INVOC'!$EM$5,P101='DADOS_INVOC'!$EN$5,P101='DADOS_INVOC'!$EO$5,P101='DADOS_INVOC'!$EP$5,P101='DADOS_INVOC'!$QV$5,P101='DADOS_INVOC'!$QW$5,P101='DADOS_INVOC'!$QX$5,P101='DADOS_INVOC'!$QY$5)),O101,"")</f>
        <v/>
      </c>
      <c r="AV101">
        <f>IF(OR(P101="",P101='DADOS_INVOC'!$EL$6,P101='DADOS_INVOC'!$EM$6,P101='DADOS_INVOC'!$EN$6,P101='DADOS_INVOC'!$EO$6,P101='DADOS_INVOC'!$EP$6,P101='DADOS_INVOC'!$QV$6,P101='DADOS_INVOC'!$QW$6,P101='DADOS_INVOC'!$QX$6,P101='DADOS_INVOC'!$QY$6),O101,"")</f>
        <v/>
      </c>
      <c r="AW101">
        <f>IF(AND(Q101=1,OR(P101="",P101='DADOS_INVOC'!$EL$6,P101='DADOS_INVOC'!$EM$6,P101='DADOS_INVOC'!$EN$6,P101='DADOS_INVOC'!$EO$6,P101='DADOS_INVOC'!$EP$6,P101='DADOS_INVOC'!$QV$6,P101='DADOS_INVOC'!$QW$6,P101='DADOS_INVOC'!$QX$6,P101='DADOS_INVOC'!$QY$6)),O101,"")</f>
        <v/>
      </c>
      <c r="AX101">
        <f>IF(OR(P101="",P101='DADOS_INVOC'!$EL$7,P101='DADOS_INVOC'!$EM$7,P101='DADOS_INVOC'!$EN$7,P101='DADOS_INVOC'!$EO$7,P101='DADOS_INVOC'!$EP$7,P101='DADOS_INVOC'!$QV$7,P101='DADOS_INVOC'!$QW$7,P101='DADOS_INVOC'!$QX$7,P101='DADOS_INVOC'!$QY$7),O101,"")</f>
        <v/>
      </c>
      <c r="AY101">
        <f>IF(AND(Q101=1,OR(P101="",P101='DADOS_INVOC'!$EL$7,P101='DADOS_INVOC'!$EM$7,P101='DADOS_INVOC'!$EN$7,P101='DADOS_INVOC'!$EO$7,P101='DADOS_INVOC'!$EP$7,P101='DADOS_INVOC'!$QV$7,P101='DADOS_INVOC'!$QW$7,P101='DADOS_INVOC'!$QX$7,P101='DADOS_INVOC'!$QY$7)),O101,"")</f>
        <v/>
      </c>
      <c r="AZ101">
        <f>IF(OR(P101="",P101='DADOS_INVOC'!$EL$8,P101='DADOS_INVOC'!$EM$8,P101='DADOS_INVOC'!$EN$8,P101='DADOS_INVOC'!$EO$8,P101='DADOS_INVOC'!$EP$8,P101='DADOS_INVOC'!$QV$8,P101='DADOS_INVOC'!$QW$8,P101='DADOS_INVOC'!$QX$8,P101='DADOS_INVOC'!$QY$8),O101,"")</f>
        <v/>
      </c>
      <c r="BA101">
        <f>IF(AND(Q101=1,OR(P101="",P101='DADOS_INVOC'!$EL$8,P101='DADOS_INVOC'!$EM$8,P101='DADOS_INVOC'!$EN$8,P101='DADOS_INVOC'!$EO$8,P101='DADOS_INVOC'!$EP$8,P101='DADOS_INVOC'!$QV$8,P101='DADOS_INVOC'!$QW$8,P101='DADOS_INVOC'!$QX$8,P101='DADOS_INVOC'!$QY$8)),O101,"")</f>
        <v/>
      </c>
      <c r="BB101">
        <f>IF(OR(P101="",P101='DADOS_INVOC'!$EL$9,P101='DADOS_INVOC'!$EM$9,P101='DADOS_INVOC'!$EN$9,P101='DADOS_INVOC'!$EO$9,P101='DADOS_INVOC'!$EP$9,P101='DADOS_INVOC'!$QV$9,P101='DADOS_INVOC'!$QW$9,P101='DADOS_INVOC'!$QX$9,P101='DADOS_INVOC'!$QY$9),O101,"")</f>
        <v/>
      </c>
      <c r="BC101">
        <f>IF(AND(Q101=1,OR(P101="",P101='DADOS_INVOC'!$EL$9,P101='DADOS_INVOC'!$EM$9,P101='DADOS_INVOC'!$EN$9,P101='DADOS_INVOC'!$EO$9,P101='DADOS_INVOC'!$EP$9,P101='DADOS_INVOC'!$QV$9,P101='DADOS_INVOC'!$QW$9,P101='DADOS_INVOC'!$QX$9,P101='DADOS_INVOC'!$QY$9)),O101,"")</f>
        <v/>
      </c>
      <c r="BD101">
        <f>IF(OR(P101="",P101='DADOS_INVOC'!$EL$10,P101='DADOS_INVOC'!$EM$10,P101='DADOS_INVOC'!$EN$10,P101='DADOS_INVOC'!$EO$10,P101='DADOS_INVOC'!$EP$10,P101='DADOS_INVOC'!$QV$10,P101='DADOS_INVOC'!$QW$10,P101='DADOS_INVOC'!$QX$10,P101='DADOS_INVOC'!$QY$10),O101,"")</f>
        <v/>
      </c>
      <c r="BE101">
        <f>IF(AND(Q101=1,OR(P101="",P101='DADOS_INVOC'!$EL$10,P101='DADOS_INVOC'!$EM$10,P101='DADOS_INVOC'!$EN$10,P101='DADOS_INVOC'!$EO$10,P101='DADOS_INVOC'!$EP$10,P101='DADOS_INVOC'!$QV$10,P101='DADOS_INVOC'!$QW$10,P101='DADOS_INVOC'!$QX$10,P101='DADOS_INVOC'!$QY$10)),O101,"")</f>
        <v/>
      </c>
      <c r="BF101">
        <f>IF(OR(P101="",P101='DADOS_INVOC'!$EL$11,P101='DADOS_INVOC'!$EM$11,P101='DADOS_INVOC'!$EN$11,P101='DADOS_INVOC'!$EO$11,P101='DADOS_INVOC'!$EP$11,P101='DADOS_INVOC'!$QV$11,P101='DADOS_INVOC'!$QW$11,P101='DADOS_INVOC'!$QX$11,P101='DADOS_INVOC'!$QY$11),O101,"")</f>
        <v/>
      </c>
      <c r="BG101">
        <f>IF(AND(Q101=1,OR(P101="",P101='DADOS_INVOC'!$EL$11,P101='DADOS_INVOC'!$EM$11,P101='DADOS_INVOC'!$EN$11,P101='DADOS_INVOC'!$EO$11,P101='DADOS_INVOC'!$EP$11,P101='DADOS_INVOC'!$QV$11,P101='DADOS_INVOC'!$QW$11,P101='DADOS_INVOC'!$QX$11,P101='DADOS_INVOC'!$QY$11)),O101,"")</f>
        <v/>
      </c>
      <c r="BH101">
        <f>IF(OR(P101="",P101='DADOS_INVOC'!$EL$12,P101='DADOS_INVOC'!$EM$12,P101='DADOS_INVOC'!$EN$12,P101='DADOS_INVOC'!$EO$12,P101='DADOS_INVOC'!$EP$12,P101='DADOS_INVOC'!$QV$12,P101='DADOS_INVOC'!$QW$12,P101='DADOS_INVOC'!$QX$12,P101='DADOS_INVOC'!$QY$12),O101,"")</f>
        <v/>
      </c>
      <c r="BI101">
        <f>IF(AND(Q101=1,OR(P101="",P101='DADOS_INVOC'!$EL$12,P101='DADOS_INVOC'!$EM$12,P101='DADOS_INVOC'!$EN$12,P101='DADOS_INVOC'!$EO$12,P101='DADOS_INVOC'!$EP$12,P101='DADOS_INVOC'!$QV$12,P101='DADOS_INVOC'!$QW$12,P101='DADOS_INVOC'!$QX$12,P101='DADOS_INVOC'!$QY$12)),O101,"")</f>
        <v/>
      </c>
      <c r="BJ101">
        <f>IF(OR(P101="",P101='DADOS_INVOC'!$EL$13,P101='DADOS_INVOC'!$EM$13,P101='DADOS_INVOC'!$EN$13,P101='DADOS_INVOC'!$EO$13,P101='DADOS_INVOC'!$EP$13,P101='DADOS_INVOC'!$QV$13,P101='DADOS_INVOC'!$QW$13,P101='DADOS_INVOC'!$QX$13,P101='DADOS_INVOC'!$QY$13),O101,"")</f>
        <v/>
      </c>
      <c r="BK101">
        <f>IF(AND(Q101=1,OR(P101="",P101='DADOS_INVOC'!$EL$13,P101='DADOS_INVOC'!$EM$13,P101='DADOS_INVOC'!$EN$13,P101='DADOS_INVOC'!$EO$13,P101='DADOS_INVOC'!$EP$13,P101='DADOS_INVOC'!$QV$13,P101='DADOS_INVOC'!$QW$13,P101='DADOS_INVOC'!$QX$13,P101='DADOS_INVOC'!$QY$13)),O101,"")</f>
        <v/>
      </c>
    </row>
    <row r="102">
      <c r="O102">
        <f>IF(AND(D20&lt;&gt;"",M20=""),D20,"")</f>
        <v/>
      </c>
      <c r="P102">
        <f>IF(O102="","",IF(AND(BR20="Condição",F20="",L20=0),"Controle",IF(O102="","",IF(F20&lt;&gt;"",IF(F20="Nenhuma","",F20),IF(L20&gt;0,INDEX($P$2:$P$83,L20),"")))))</f>
        <v/>
      </c>
      <c r="Q102">
        <f>IF(O102="",0,IF(G20&lt;&gt;"",IFERROR(MATCH(G20,'DADOS_MELHORIAS'!$BN$2:$BN$4,0),0),IF(L20&gt;0,INDEX('DADOS_MELHORIAS'!$Q$2:$Q$83,L20),0)))</f>
        <v/>
      </c>
      <c r="R102">
        <f>IF(O102="",0,Q102+3*IFERROR(VLOOKUP(SUBSTITUTE(SUBSTITUTE(SUBSTITUTE(P102,"~","~~"),"*","~*"),"?","~?"),'DADOS_CRIACAO'!$H$2:$K$20,3,FALSE),0))</f>
        <v/>
      </c>
      <c r="S102">
        <f>IF(O102="",0,IFERROR(VLOOKUP(SUBSTITUTE(SUBSTITUTE(SUBSTITUTE(P102,"~","~~"),"*","~*"),"?","~?"),'DADOS_CRIACAO'!$H$2:$K$20,4,FALSE),0))</f>
        <v/>
      </c>
      <c r="T102">
        <f>IF(O102="",0,IF(BR20="Condição",1,IF(O102="",0,IF(OR(P102="Controle",IF(L20&gt;0,INDEX('DADOS_MELHORIAS'!$T$2:$T$83,L20),0)=1),1,0))))</f>
        <v/>
      </c>
      <c r="U102">
        <f>IF(O102="","",IF(S102=1,"",O102))</f>
        <v/>
      </c>
      <c r="V102">
        <f>IF(O102="","",IF(AND(Q102=1,S102=0),O102,""))</f>
        <v/>
      </c>
      <c r="W102">
        <f>IF(O102="",0,IF(BR20="Condição",1,IF(O102="",0,IF(H20="",IF(L20&gt;0,INDEX('DADOS_MELHORIAS'!$W$2:$W$83,L20),0),IF(H20="Sim",1,0)))))</f>
        <v/>
      </c>
      <c r="X102">
        <f>IF(O102="","",IF(L20&gt;0,INDEX($X$2:$X$83,L20),D20))</f>
        <v/>
      </c>
      <c r="Y102">
        <f>IF(O102="",0,IF(L20&gt;0,INDEX('DADOS_MELHORIAS'!$Y$2:$Y$83,L20),0))</f>
        <v/>
      </c>
      <c r="AG102">
        <f>O102</f>
        <v/>
      </c>
      <c r="AH102">
        <f>P102</f>
        <v/>
      </c>
      <c r="AI102">
        <f>Q102</f>
        <v/>
      </c>
      <c r="AJ102">
        <f>T102</f>
        <v/>
      </c>
      <c r="AK102">
        <f>Y102</f>
        <v/>
      </c>
      <c r="AL102">
        <f>W102</f>
        <v/>
      </c>
      <c r="AN102">
        <f>IF(OR(P102="",P102='DADOS_INVOC'!$EL$2,P102='DADOS_INVOC'!$EM$2,P102='DADOS_INVOC'!$EN$2,P102='DADOS_INVOC'!$EO$2,P102='DADOS_INVOC'!$EP$2,P102='DADOS_INVOC'!$QV$2,P102='DADOS_INVOC'!$QW$2,P102='DADOS_INVOC'!$QX$2,P102='DADOS_INVOC'!$QY$2),O102,"")</f>
        <v/>
      </c>
      <c r="AO102">
        <f>IF(AND(Q102=1,OR(P102="",P102='DADOS_INVOC'!$EL$2,P102='DADOS_INVOC'!$EM$2,P102='DADOS_INVOC'!$EN$2,P102='DADOS_INVOC'!$EO$2,P102='DADOS_INVOC'!$EP$2,P102='DADOS_INVOC'!$QV$2,P102='DADOS_INVOC'!$QW$2,P102='DADOS_INVOC'!$QX$2,P102='DADOS_INVOC'!$QY$2)),O102,"")</f>
        <v/>
      </c>
      <c r="AP102">
        <f>IF(OR(P102="",P102='DADOS_INVOC'!$EL$3,P102='DADOS_INVOC'!$EM$3,P102='DADOS_INVOC'!$EN$3,P102='DADOS_INVOC'!$EO$3,P102='DADOS_INVOC'!$EP$3,P102='DADOS_INVOC'!$QV$3,P102='DADOS_INVOC'!$QW$3,P102='DADOS_INVOC'!$QX$3,P102='DADOS_INVOC'!$QY$3),O102,"")</f>
        <v/>
      </c>
      <c r="AQ102">
        <f>IF(AND(Q102=1,OR(P102="",P102='DADOS_INVOC'!$EL$3,P102='DADOS_INVOC'!$EM$3,P102='DADOS_INVOC'!$EN$3,P102='DADOS_INVOC'!$EO$3,P102='DADOS_INVOC'!$EP$3,P102='DADOS_INVOC'!$QV$3,P102='DADOS_INVOC'!$QW$3,P102='DADOS_INVOC'!$QX$3,P102='DADOS_INVOC'!$QY$3)),O102,"")</f>
        <v/>
      </c>
      <c r="AR102">
        <f>IF(OR(P102="",P102='DADOS_INVOC'!$EL$4,P102='DADOS_INVOC'!$EM$4,P102='DADOS_INVOC'!$EN$4,P102='DADOS_INVOC'!$EO$4,P102='DADOS_INVOC'!$EP$4,P102='DADOS_INVOC'!$QV$4,P102='DADOS_INVOC'!$QW$4,P102='DADOS_INVOC'!$QX$4,P102='DADOS_INVOC'!$QY$4),O102,"")</f>
        <v/>
      </c>
      <c r="AS102">
        <f>IF(AND(Q102=1,OR(P102="",P102='DADOS_INVOC'!$EL$4,P102='DADOS_INVOC'!$EM$4,P102='DADOS_INVOC'!$EN$4,P102='DADOS_INVOC'!$EO$4,P102='DADOS_INVOC'!$EP$4,P102='DADOS_INVOC'!$QV$4,P102='DADOS_INVOC'!$QW$4,P102='DADOS_INVOC'!$QX$4,P102='DADOS_INVOC'!$QY$4)),O102,"")</f>
        <v/>
      </c>
      <c r="AT102">
        <f>IF(OR(P102="",P102='DADOS_INVOC'!$EL$5,P102='DADOS_INVOC'!$EM$5,P102='DADOS_INVOC'!$EN$5,P102='DADOS_INVOC'!$EO$5,P102='DADOS_INVOC'!$EP$5,P102='DADOS_INVOC'!$QV$5,P102='DADOS_INVOC'!$QW$5,P102='DADOS_INVOC'!$QX$5,P102='DADOS_INVOC'!$QY$5),O102,"")</f>
        <v/>
      </c>
      <c r="AU102">
        <f>IF(AND(Q102=1,OR(P102="",P102='DADOS_INVOC'!$EL$5,P102='DADOS_INVOC'!$EM$5,P102='DADOS_INVOC'!$EN$5,P102='DADOS_INVOC'!$EO$5,P102='DADOS_INVOC'!$EP$5,P102='DADOS_INVOC'!$QV$5,P102='DADOS_INVOC'!$QW$5,P102='DADOS_INVOC'!$QX$5,P102='DADOS_INVOC'!$QY$5)),O102,"")</f>
        <v/>
      </c>
      <c r="AV102">
        <f>IF(OR(P102="",P102='DADOS_INVOC'!$EL$6,P102='DADOS_INVOC'!$EM$6,P102='DADOS_INVOC'!$EN$6,P102='DADOS_INVOC'!$EO$6,P102='DADOS_INVOC'!$EP$6,P102='DADOS_INVOC'!$QV$6,P102='DADOS_INVOC'!$QW$6,P102='DADOS_INVOC'!$QX$6,P102='DADOS_INVOC'!$QY$6),O102,"")</f>
        <v/>
      </c>
      <c r="AW102">
        <f>IF(AND(Q102=1,OR(P102="",P102='DADOS_INVOC'!$EL$6,P102='DADOS_INVOC'!$EM$6,P102='DADOS_INVOC'!$EN$6,P102='DADOS_INVOC'!$EO$6,P102='DADOS_INVOC'!$EP$6,P102='DADOS_INVOC'!$QV$6,P102='DADOS_INVOC'!$QW$6,P102='DADOS_INVOC'!$QX$6,P102='DADOS_INVOC'!$QY$6)),O102,"")</f>
        <v/>
      </c>
      <c r="AX102">
        <f>IF(OR(P102="",P102='DADOS_INVOC'!$EL$7,P102='DADOS_INVOC'!$EM$7,P102='DADOS_INVOC'!$EN$7,P102='DADOS_INVOC'!$EO$7,P102='DADOS_INVOC'!$EP$7,P102='DADOS_INVOC'!$QV$7,P102='DADOS_INVOC'!$QW$7,P102='DADOS_INVOC'!$QX$7,P102='DADOS_INVOC'!$QY$7),O102,"")</f>
        <v/>
      </c>
      <c r="AY102">
        <f>IF(AND(Q102=1,OR(P102="",P102='DADOS_INVOC'!$EL$7,P102='DADOS_INVOC'!$EM$7,P102='DADOS_INVOC'!$EN$7,P102='DADOS_INVOC'!$EO$7,P102='DADOS_INVOC'!$EP$7,P102='DADOS_INVOC'!$QV$7,P102='DADOS_INVOC'!$QW$7,P102='DADOS_INVOC'!$QX$7,P102='DADOS_INVOC'!$QY$7)),O102,"")</f>
        <v/>
      </c>
      <c r="AZ102">
        <f>IF(OR(P102="",P102='DADOS_INVOC'!$EL$8,P102='DADOS_INVOC'!$EM$8,P102='DADOS_INVOC'!$EN$8,P102='DADOS_INVOC'!$EO$8,P102='DADOS_INVOC'!$EP$8,P102='DADOS_INVOC'!$QV$8,P102='DADOS_INVOC'!$QW$8,P102='DADOS_INVOC'!$QX$8,P102='DADOS_INVOC'!$QY$8),O102,"")</f>
        <v/>
      </c>
      <c r="BA102">
        <f>IF(AND(Q102=1,OR(P102="",P102='DADOS_INVOC'!$EL$8,P102='DADOS_INVOC'!$EM$8,P102='DADOS_INVOC'!$EN$8,P102='DADOS_INVOC'!$EO$8,P102='DADOS_INVOC'!$EP$8,P102='DADOS_INVOC'!$QV$8,P102='DADOS_INVOC'!$QW$8,P102='DADOS_INVOC'!$QX$8,P102='DADOS_INVOC'!$QY$8)),O102,"")</f>
        <v/>
      </c>
      <c r="BB102">
        <f>IF(OR(P102="",P102='DADOS_INVOC'!$EL$9,P102='DADOS_INVOC'!$EM$9,P102='DADOS_INVOC'!$EN$9,P102='DADOS_INVOC'!$EO$9,P102='DADOS_INVOC'!$EP$9,P102='DADOS_INVOC'!$QV$9,P102='DADOS_INVOC'!$QW$9,P102='DADOS_INVOC'!$QX$9,P102='DADOS_INVOC'!$QY$9),O102,"")</f>
        <v/>
      </c>
      <c r="BC102">
        <f>IF(AND(Q102=1,OR(P102="",P102='DADOS_INVOC'!$EL$9,P102='DADOS_INVOC'!$EM$9,P102='DADOS_INVOC'!$EN$9,P102='DADOS_INVOC'!$EO$9,P102='DADOS_INVOC'!$EP$9,P102='DADOS_INVOC'!$QV$9,P102='DADOS_INVOC'!$QW$9,P102='DADOS_INVOC'!$QX$9,P102='DADOS_INVOC'!$QY$9)),O102,"")</f>
        <v/>
      </c>
      <c r="BD102">
        <f>IF(OR(P102="",P102='DADOS_INVOC'!$EL$10,P102='DADOS_INVOC'!$EM$10,P102='DADOS_INVOC'!$EN$10,P102='DADOS_INVOC'!$EO$10,P102='DADOS_INVOC'!$EP$10,P102='DADOS_INVOC'!$QV$10,P102='DADOS_INVOC'!$QW$10,P102='DADOS_INVOC'!$QX$10,P102='DADOS_INVOC'!$QY$10),O102,"")</f>
        <v/>
      </c>
      <c r="BE102">
        <f>IF(AND(Q102=1,OR(P102="",P102='DADOS_INVOC'!$EL$10,P102='DADOS_INVOC'!$EM$10,P102='DADOS_INVOC'!$EN$10,P102='DADOS_INVOC'!$EO$10,P102='DADOS_INVOC'!$EP$10,P102='DADOS_INVOC'!$QV$10,P102='DADOS_INVOC'!$QW$10,P102='DADOS_INVOC'!$QX$10,P102='DADOS_INVOC'!$QY$10)),O102,"")</f>
        <v/>
      </c>
      <c r="BF102">
        <f>IF(OR(P102="",P102='DADOS_INVOC'!$EL$11,P102='DADOS_INVOC'!$EM$11,P102='DADOS_INVOC'!$EN$11,P102='DADOS_INVOC'!$EO$11,P102='DADOS_INVOC'!$EP$11,P102='DADOS_INVOC'!$QV$11,P102='DADOS_INVOC'!$QW$11,P102='DADOS_INVOC'!$QX$11,P102='DADOS_INVOC'!$QY$11),O102,"")</f>
        <v/>
      </c>
      <c r="BG102">
        <f>IF(AND(Q102=1,OR(P102="",P102='DADOS_INVOC'!$EL$11,P102='DADOS_INVOC'!$EM$11,P102='DADOS_INVOC'!$EN$11,P102='DADOS_INVOC'!$EO$11,P102='DADOS_INVOC'!$EP$11,P102='DADOS_INVOC'!$QV$11,P102='DADOS_INVOC'!$QW$11,P102='DADOS_INVOC'!$QX$11,P102='DADOS_INVOC'!$QY$11)),O102,"")</f>
        <v/>
      </c>
      <c r="BH102">
        <f>IF(OR(P102="",P102='DADOS_INVOC'!$EL$12,P102='DADOS_INVOC'!$EM$12,P102='DADOS_INVOC'!$EN$12,P102='DADOS_INVOC'!$EO$12,P102='DADOS_INVOC'!$EP$12,P102='DADOS_INVOC'!$QV$12,P102='DADOS_INVOC'!$QW$12,P102='DADOS_INVOC'!$QX$12,P102='DADOS_INVOC'!$QY$12),O102,"")</f>
        <v/>
      </c>
      <c r="BI102">
        <f>IF(AND(Q102=1,OR(P102="",P102='DADOS_INVOC'!$EL$12,P102='DADOS_INVOC'!$EM$12,P102='DADOS_INVOC'!$EN$12,P102='DADOS_INVOC'!$EO$12,P102='DADOS_INVOC'!$EP$12,P102='DADOS_INVOC'!$QV$12,P102='DADOS_INVOC'!$QW$12,P102='DADOS_INVOC'!$QX$12,P102='DADOS_INVOC'!$QY$12)),O102,"")</f>
        <v/>
      </c>
      <c r="BJ102">
        <f>IF(OR(P102="",P102='DADOS_INVOC'!$EL$13,P102='DADOS_INVOC'!$EM$13,P102='DADOS_INVOC'!$EN$13,P102='DADOS_INVOC'!$EO$13,P102='DADOS_INVOC'!$EP$13,P102='DADOS_INVOC'!$QV$13,P102='DADOS_INVOC'!$QW$13,P102='DADOS_INVOC'!$QX$13,P102='DADOS_INVOC'!$QY$13),O102,"")</f>
        <v/>
      </c>
      <c r="BK102">
        <f>IF(AND(Q102=1,OR(P102="",P102='DADOS_INVOC'!$EL$13,P102='DADOS_INVOC'!$EM$13,P102='DADOS_INVOC'!$EN$13,P102='DADOS_INVOC'!$EO$13,P102='DADOS_INVOC'!$EP$13,P102='DADOS_INVOC'!$QV$13,P102='DADOS_INVOC'!$QW$13,P102='DADOS_INVOC'!$QX$13,P102='DADOS_INVOC'!$QY$13)),O102,"")</f>
        <v/>
      </c>
    </row>
    <row r="103">
      <c r="O103">
        <f>IF(AND(D21&lt;&gt;"",M21=""),D21,"")</f>
        <v/>
      </c>
      <c r="P103">
        <f>IF(O103="","",IF(AND(BR21="Condição",F21="",L21=0),"Controle",IF(O103="","",IF(F21&lt;&gt;"",IF(F21="Nenhuma","",F21),IF(L21&gt;0,INDEX($P$2:$P$83,L21),"")))))</f>
        <v/>
      </c>
      <c r="Q103">
        <f>IF(O103="",0,IF(G21&lt;&gt;"",IFERROR(MATCH(G21,'DADOS_MELHORIAS'!$BN$2:$BN$4,0),0),IF(L21&gt;0,INDEX('DADOS_MELHORIAS'!$Q$2:$Q$83,L21),0)))</f>
        <v/>
      </c>
      <c r="R103">
        <f>IF(O103="",0,Q103+3*IFERROR(VLOOKUP(SUBSTITUTE(SUBSTITUTE(SUBSTITUTE(P103,"~","~~"),"*","~*"),"?","~?"),'DADOS_CRIACAO'!$H$2:$K$20,3,FALSE),0))</f>
        <v/>
      </c>
      <c r="S103">
        <f>IF(O103="",0,IFERROR(VLOOKUP(SUBSTITUTE(SUBSTITUTE(SUBSTITUTE(P103,"~","~~"),"*","~*"),"?","~?"),'DADOS_CRIACAO'!$H$2:$K$20,4,FALSE),0))</f>
        <v/>
      </c>
      <c r="T103">
        <f>IF(O103="",0,IF(BR21="Condição",1,IF(O103="",0,IF(OR(P103="Controle",IF(L21&gt;0,INDEX('DADOS_MELHORIAS'!$T$2:$T$83,L21),0)=1),1,0))))</f>
        <v/>
      </c>
      <c r="U103">
        <f>IF(O103="","",IF(S103=1,"",O103))</f>
        <v/>
      </c>
      <c r="V103">
        <f>IF(O103="","",IF(AND(Q103=1,S103=0),O103,""))</f>
        <v/>
      </c>
      <c r="W103">
        <f>IF(O103="",0,IF(BR21="Condição",1,IF(O103="",0,IF(H21="",IF(L21&gt;0,INDEX('DADOS_MELHORIAS'!$W$2:$W$83,L21),0),IF(H21="Sim",1,0)))))</f>
        <v/>
      </c>
      <c r="X103">
        <f>IF(O103="","",IF(L21&gt;0,INDEX($X$2:$X$83,L21),D21))</f>
        <v/>
      </c>
      <c r="Y103">
        <f>IF(O103="",0,IF(L21&gt;0,INDEX('DADOS_MELHORIAS'!$Y$2:$Y$83,L21),0))</f>
        <v/>
      </c>
      <c r="AG103">
        <f>O103</f>
        <v/>
      </c>
      <c r="AH103">
        <f>P103</f>
        <v/>
      </c>
      <c r="AI103">
        <f>Q103</f>
        <v/>
      </c>
      <c r="AJ103">
        <f>T103</f>
        <v/>
      </c>
      <c r="AK103">
        <f>Y103</f>
        <v/>
      </c>
      <c r="AL103">
        <f>W103</f>
        <v/>
      </c>
      <c r="AN103">
        <f>IF(OR(P103="",P103='DADOS_INVOC'!$EL$2,P103='DADOS_INVOC'!$EM$2,P103='DADOS_INVOC'!$EN$2,P103='DADOS_INVOC'!$EO$2,P103='DADOS_INVOC'!$EP$2,P103='DADOS_INVOC'!$QV$2,P103='DADOS_INVOC'!$QW$2,P103='DADOS_INVOC'!$QX$2,P103='DADOS_INVOC'!$QY$2),O103,"")</f>
        <v/>
      </c>
      <c r="AO103">
        <f>IF(AND(Q103=1,OR(P103="",P103='DADOS_INVOC'!$EL$2,P103='DADOS_INVOC'!$EM$2,P103='DADOS_INVOC'!$EN$2,P103='DADOS_INVOC'!$EO$2,P103='DADOS_INVOC'!$EP$2,P103='DADOS_INVOC'!$QV$2,P103='DADOS_INVOC'!$QW$2,P103='DADOS_INVOC'!$QX$2,P103='DADOS_INVOC'!$QY$2)),O103,"")</f>
        <v/>
      </c>
      <c r="AP103">
        <f>IF(OR(P103="",P103='DADOS_INVOC'!$EL$3,P103='DADOS_INVOC'!$EM$3,P103='DADOS_INVOC'!$EN$3,P103='DADOS_INVOC'!$EO$3,P103='DADOS_INVOC'!$EP$3,P103='DADOS_INVOC'!$QV$3,P103='DADOS_INVOC'!$QW$3,P103='DADOS_INVOC'!$QX$3,P103='DADOS_INVOC'!$QY$3),O103,"")</f>
        <v/>
      </c>
      <c r="AQ103">
        <f>IF(AND(Q103=1,OR(P103="",P103='DADOS_INVOC'!$EL$3,P103='DADOS_INVOC'!$EM$3,P103='DADOS_INVOC'!$EN$3,P103='DADOS_INVOC'!$EO$3,P103='DADOS_INVOC'!$EP$3,P103='DADOS_INVOC'!$QV$3,P103='DADOS_INVOC'!$QW$3,P103='DADOS_INVOC'!$QX$3,P103='DADOS_INVOC'!$QY$3)),O103,"")</f>
        <v/>
      </c>
      <c r="AR103">
        <f>IF(OR(P103="",P103='DADOS_INVOC'!$EL$4,P103='DADOS_INVOC'!$EM$4,P103='DADOS_INVOC'!$EN$4,P103='DADOS_INVOC'!$EO$4,P103='DADOS_INVOC'!$EP$4,P103='DADOS_INVOC'!$QV$4,P103='DADOS_INVOC'!$QW$4,P103='DADOS_INVOC'!$QX$4,P103='DADOS_INVOC'!$QY$4),O103,"")</f>
        <v/>
      </c>
      <c r="AS103">
        <f>IF(AND(Q103=1,OR(P103="",P103='DADOS_INVOC'!$EL$4,P103='DADOS_INVOC'!$EM$4,P103='DADOS_INVOC'!$EN$4,P103='DADOS_INVOC'!$EO$4,P103='DADOS_INVOC'!$EP$4,P103='DADOS_INVOC'!$QV$4,P103='DADOS_INVOC'!$QW$4,P103='DADOS_INVOC'!$QX$4,P103='DADOS_INVOC'!$QY$4)),O103,"")</f>
        <v/>
      </c>
      <c r="AT103">
        <f>IF(OR(P103="",P103='DADOS_INVOC'!$EL$5,P103='DADOS_INVOC'!$EM$5,P103='DADOS_INVOC'!$EN$5,P103='DADOS_INVOC'!$EO$5,P103='DADOS_INVOC'!$EP$5,P103='DADOS_INVOC'!$QV$5,P103='DADOS_INVOC'!$QW$5,P103='DADOS_INVOC'!$QX$5,P103='DADOS_INVOC'!$QY$5),O103,"")</f>
        <v/>
      </c>
      <c r="AU103">
        <f>IF(AND(Q103=1,OR(P103="",P103='DADOS_INVOC'!$EL$5,P103='DADOS_INVOC'!$EM$5,P103='DADOS_INVOC'!$EN$5,P103='DADOS_INVOC'!$EO$5,P103='DADOS_INVOC'!$EP$5,P103='DADOS_INVOC'!$QV$5,P103='DADOS_INVOC'!$QW$5,P103='DADOS_INVOC'!$QX$5,P103='DADOS_INVOC'!$QY$5)),O103,"")</f>
        <v/>
      </c>
      <c r="AV103">
        <f>IF(OR(P103="",P103='DADOS_INVOC'!$EL$6,P103='DADOS_INVOC'!$EM$6,P103='DADOS_INVOC'!$EN$6,P103='DADOS_INVOC'!$EO$6,P103='DADOS_INVOC'!$EP$6,P103='DADOS_INVOC'!$QV$6,P103='DADOS_INVOC'!$QW$6,P103='DADOS_INVOC'!$QX$6,P103='DADOS_INVOC'!$QY$6),O103,"")</f>
        <v/>
      </c>
      <c r="AW103">
        <f>IF(AND(Q103=1,OR(P103="",P103='DADOS_INVOC'!$EL$6,P103='DADOS_INVOC'!$EM$6,P103='DADOS_INVOC'!$EN$6,P103='DADOS_INVOC'!$EO$6,P103='DADOS_INVOC'!$EP$6,P103='DADOS_INVOC'!$QV$6,P103='DADOS_INVOC'!$QW$6,P103='DADOS_INVOC'!$QX$6,P103='DADOS_INVOC'!$QY$6)),O103,"")</f>
        <v/>
      </c>
      <c r="AX103">
        <f>IF(OR(P103="",P103='DADOS_INVOC'!$EL$7,P103='DADOS_INVOC'!$EM$7,P103='DADOS_INVOC'!$EN$7,P103='DADOS_INVOC'!$EO$7,P103='DADOS_INVOC'!$EP$7,P103='DADOS_INVOC'!$QV$7,P103='DADOS_INVOC'!$QW$7,P103='DADOS_INVOC'!$QX$7,P103='DADOS_INVOC'!$QY$7),O103,"")</f>
        <v/>
      </c>
      <c r="AY103">
        <f>IF(AND(Q103=1,OR(P103="",P103='DADOS_INVOC'!$EL$7,P103='DADOS_INVOC'!$EM$7,P103='DADOS_INVOC'!$EN$7,P103='DADOS_INVOC'!$EO$7,P103='DADOS_INVOC'!$EP$7,P103='DADOS_INVOC'!$QV$7,P103='DADOS_INVOC'!$QW$7,P103='DADOS_INVOC'!$QX$7,P103='DADOS_INVOC'!$QY$7)),O103,"")</f>
        <v/>
      </c>
      <c r="AZ103">
        <f>IF(OR(P103="",P103='DADOS_INVOC'!$EL$8,P103='DADOS_INVOC'!$EM$8,P103='DADOS_INVOC'!$EN$8,P103='DADOS_INVOC'!$EO$8,P103='DADOS_INVOC'!$EP$8,P103='DADOS_INVOC'!$QV$8,P103='DADOS_INVOC'!$QW$8,P103='DADOS_INVOC'!$QX$8,P103='DADOS_INVOC'!$QY$8),O103,"")</f>
        <v/>
      </c>
      <c r="BA103">
        <f>IF(AND(Q103=1,OR(P103="",P103='DADOS_INVOC'!$EL$8,P103='DADOS_INVOC'!$EM$8,P103='DADOS_INVOC'!$EN$8,P103='DADOS_INVOC'!$EO$8,P103='DADOS_INVOC'!$EP$8,P103='DADOS_INVOC'!$QV$8,P103='DADOS_INVOC'!$QW$8,P103='DADOS_INVOC'!$QX$8,P103='DADOS_INVOC'!$QY$8)),O103,"")</f>
        <v/>
      </c>
      <c r="BB103">
        <f>IF(OR(P103="",P103='DADOS_INVOC'!$EL$9,P103='DADOS_INVOC'!$EM$9,P103='DADOS_INVOC'!$EN$9,P103='DADOS_INVOC'!$EO$9,P103='DADOS_INVOC'!$EP$9,P103='DADOS_INVOC'!$QV$9,P103='DADOS_INVOC'!$QW$9,P103='DADOS_INVOC'!$QX$9,P103='DADOS_INVOC'!$QY$9),O103,"")</f>
        <v/>
      </c>
      <c r="BC103">
        <f>IF(AND(Q103=1,OR(P103="",P103='DADOS_INVOC'!$EL$9,P103='DADOS_INVOC'!$EM$9,P103='DADOS_INVOC'!$EN$9,P103='DADOS_INVOC'!$EO$9,P103='DADOS_INVOC'!$EP$9,P103='DADOS_INVOC'!$QV$9,P103='DADOS_INVOC'!$QW$9,P103='DADOS_INVOC'!$QX$9,P103='DADOS_INVOC'!$QY$9)),O103,"")</f>
        <v/>
      </c>
      <c r="BD103">
        <f>IF(OR(P103="",P103='DADOS_INVOC'!$EL$10,P103='DADOS_INVOC'!$EM$10,P103='DADOS_INVOC'!$EN$10,P103='DADOS_INVOC'!$EO$10,P103='DADOS_INVOC'!$EP$10,P103='DADOS_INVOC'!$QV$10,P103='DADOS_INVOC'!$QW$10,P103='DADOS_INVOC'!$QX$10,P103='DADOS_INVOC'!$QY$10),O103,"")</f>
        <v/>
      </c>
      <c r="BE103">
        <f>IF(AND(Q103=1,OR(P103="",P103='DADOS_INVOC'!$EL$10,P103='DADOS_INVOC'!$EM$10,P103='DADOS_INVOC'!$EN$10,P103='DADOS_INVOC'!$EO$10,P103='DADOS_INVOC'!$EP$10,P103='DADOS_INVOC'!$QV$10,P103='DADOS_INVOC'!$QW$10,P103='DADOS_INVOC'!$QX$10,P103='DADOS_INVOC'!$QY$10)),O103,"")</f>
        <v/>
      </c>
      <c r="BF103">
        <f>IF(OR(P103="",P103='DADOS_INVOC'!$EL$11,P103='DADOS_INVOC'!$EM$11,P103='DADOS_INVOC'!$EN$11,P103='DADOS_INVOC'!$EO$11,P103='DADOS_INVOC'!$EP$11,P103='DADOS_INVOC'!$QV$11,P103='DADOS_INVOC'!$QW$11,P103='DADOS_INVOC'!$QX$11,P103='DADOS_INVOC'!$QY$11),O103,"")</f>
        <v/>
      </c>
      <c r="BG103">
        <f>IF(AND(Q103=1,OR(P103="",P103='DADOS_INVOC'!$EL$11,P103='DADOS_INVOC'!$EM$11,P103='DADOS_INVOC'!$EN$11,P103='DADOS_INVOC'!$EO$11,P103='DADOS_INVOC'!$EP$11,P103='DADOS_INVOC'!$QV$11,P103='DADOS_INVOC'!$QW$11,P103='DADOS_INVOC'!$QX$11,P103='DADOS_INVOC'!$QY$11)),O103,"")</f>
        <v/>
      </c>
      <c r="BH103">
        <f>IF(OR(P103="",P103='DADOS_INVOC'!$EL$12,P103='DADOS_INVOC'!$EM$12,P103='DADOS_INVOC'!$EN$12,P103='DADOS_INVOC'!$EO$12,P103='DADOS_INVOC'!$EP$12,P103='DADOS_INVOC'!$QV$12,P103='DADOS_INVOC'!$QW$12,P103='DADOS_INVOC'!$QX$12,P103='DADOS_INVOC'!$QY$12),O103,"")</f>
        <v/>
      </c>
      <c r="BI103">
        <f>IF(AND(Q103=1,OR(P103="",P103='DADOS_INVOC'!$EL$12,P103='DADOS_INVOC'!$EM$12,P103='DADOS_INVOC'!$EN$12,P103='DADOS_INVOC'!$EO$12,P103='DADOS_INVOC'!$EP$12,P103='DADOS_INVOC'!$QV$12,P103='DADOS_INVOC'!$QW$12,P103='DADOS_INVOC'!$QX$12,P103='DADOS_INVOC'!$QY$12)),O103,"")</f>
        <v/>
      </c>
      <c r="BJ103">
        <f>IF(OR(P103="",P103='DADOS_INVOC'!$EL$13,P103='DADOS_INVOC'!$EM$13,P103='DADOS_INVOC'!$EN$13,P103='DADOS_INVOC'!$EO$13,P103='DADOS_INVOC'!$EP$13,P103='DADOS_INVOC'!$QV$13,P103='DADOS_INVOC'!$QW$13,P103='DADOS_INVOC'!$QX$13,P103='DADOS_INVOC'!$QY$13),O103,"")</f>
        <v/>
      </c>
      <c r="BK103">
        <f>IF(AND(Q103=1,OR(P103="",P103='DADOS_INVOC'!$EL$13,P103='DADOS_INVOC'!$EM$13,P103='DADOS_INVOC'!$EN$13,P103='DADOS_INVOC'!$EO$13,P103='DADOS_INVOC'!$EP$13,P103='DADOS_INVOC'!$QV$13,P103='DADOS_INVOC'!$QW$13,P103='DADOS_INVOC'!$QX$13,P103='DADOS_INVOC'!$QY$13)),O103,"")</f>
        <v/>
      </c>
    </row>
    <row r="104">
      <c r="O104">
        <f>IF(AND(D22&lt;&gt;"",M22=""),D22,"")</f>
        <v/>
      </c>
      <c r="P104">
        <f>IF(O104="","",IF(AND(BR22="Condição",F22="",L22=0),"Controle",IF(O104="","",IF(F22&lt;&gt;"",IF(F22="Nenhuma","",F22),IF(L22&gt;0,INDEX($P$2:$P$83,L22),"")))))</f>
        <v/>
      </c>
      <c r="Q104">
        <f>IF(O104="",0,IF(G22&lt;&gt;"",IFERROR(MATCH(G22,'DADOS_MELHORIAS'!$BN$2:$BN$4,0),0),IF(L22&gt;0,INDEX('DADOS_MELHORIAS'!$Q$2:$Q$83,L22),0)))</f>
        <v/>
      </c>
      <c r="R104">
        <f>IF(O104="",0,Q104+3*IFERROR(VLOOKUP(SUBSTITUTE(SUBSTITUTE(SUBSTITUTE(P104,"~","~~"),"*","~*"),"?","~?"),'DADOS_CRIACAO'!$H$2:$K$20,3,FALSE),0))</f>
        <v/>
      </c>
      <c r="S104">
        <f>IF(O104="",0,IFERROR(VLOOKUP(SUBSTITUTE(SUBSTITUTE(SUBSTITUTE(P104,"~","~~"),"*","~*"),"?","~?"),'DADOS_CRIACAO'!$H$2:$K$20,4,FALSE),0))</f>
        <v/>
      </c>
      <c r="T104">
        <f>IF(O104="",0,IF(BR22="Condição",1,IF(O104="",0,IF(OR(P104="Controle",IF(L22&gt;0,INDEX('DADOS_MELHORIAS'!$T$2:$T$83,L22),0)=1),1,0))))</f>
        <v/>
      </c>
      <c r="U104">
        <f>IF(O104="","",IF(S104=1,"",O104))</f>
        <v/>
      </c>
      <c r="V104">
        <f>IF(O104="","",IF(AND(Q104=1,S104=0),O104,""))</f>
        <v/>
      </c>
      <c r="W104">
        <f>IF(O104="",0,IF(BR22="Condição",1,IF(O104="",0,IF(H22="",IF(L22&gt;0,INDEX('DADOS_MELHORIAS'!$W$2:$W$83,L22),0),IF(H22="Sim",1,0)))))</f>
        <v/>
      </c>
      <c r="X104">
        <f>IF(O104="","",IF(L22&gt;0,INDEX($X$2:$X$83,L22),D22))</f>
        <v/>
      </c>
      <c r="Y104">
        <f>IF(O104="",0,IF(L22&gt;0,INDEX('DADOS_MELHORIAS'!$Y$2:$Y$83,L22),0))</f>
        <v/>
      </c>
      <c r="AG104">
        <f>O104</f>
        <v/>
      </c>
      <c r="AH104">
        <f>P104</f>
        <v/>
      </c>
      <c r="AI104">
        <f>Q104</f>
        <v/>
      </c>
      <c r="AJ104">
        <f>T104</f>
        <v/>
      </c>
      <c r="AK104">
        <f>Y104</f>
        <v/>
      </c>
      <c r="AL104">
        <f>W104</f>
        <v/>
      </c>
      <c r="AN104">
        <f>IF(OR(P104="",P104='DADOS_INVOC'!$EL$2,P104='DADOS_INVOC'!$EM$2,P104='DADOS_INVOC'!$EN$2,P104='DADOS_INVOC'!$EO$2,P104='DADOS_INVOC'!$EP$2,P104='DADOS_INVOC'!$QV$2,P104='DADOS_INVOC'!$QW$2,P104='DADOS_INVOC'!$QX$2,P104='DADOS_INVOC'!$QY$2),O104,"")</f>
        <v/>
      </c>
      <c r="AO104">
        <f>IF(AND(Q104=1,OR(P104="",P104='DADOS_INVOC'!$EL$2,P104='DADOS_INVOC'!$EM$2,P104='DADOS_INVOC'!$EN$2,P104='DADOS_INVOC'!$EO$2,P104='DADOS_INVOC'!$EP$2,P104='DADOS_INVOC'!$QV$2,P104='DADOS_INVOC'!$QW$2,P104='DADOS_INVOC'!$QX$2,P104='DADOS_INVOC'!$QY$2)),O104,"")</f>
        <v/>
      </c>
      <c r="AP104">
        <f>IF(OR(P104="",P104='DADOS_INVOC'!$EL$3,P104='DADOS_INVOC'!$EM$3,P104='DADOS_INVOC'!$EN$3,P104='DADOS_INVOC'!$EO$3,P104='DADOS_INVOC'!$EP$3,P104='DADOS_INVOC'!$QV$3,P104='DADOS_INVOC'!$QW$3,P104='DADOS_INVOC'!$QX$3,P104='DADOS_INVOC'!$QY$3),O104,"")</f>
        <v/>
      </c>
      <c r="AQ104">
        <f>IF(AND(Q104=1,OR(P104="",P104='DADOS_INVOC'!$EL$3,P104='DADOS_INVOC'!$EM$3,P104='DADOS_INVOC'!$EN$3,P104='DADOS_INVOC'!$EO$3,P104='DADOS_INVOC'!$EP$3,P104='DADOS_INVOC'!$QV$3,P104='DADOS_INVOC'!$QW$3,P104='DADOS_INVOC'!$QX$3,P104='DADOS_INVOC'!$QY$3)),O104,"")</f>
        <v/>
      </c>
      <c r="AR104">
        <f>IF(OR(P104="",P104='DADOS_INVOC'!$EL$4,P104='DADOS_INVOC'!$EM$4,P104='DADOS_INVOC'!$EN$4,P104='DADOS_INVOC'!$EO$4,P104='DADOS_INVOC'!$EP$4,P104='DADOS_INVOC'!$QV$4,P104='DADOS_INVOC'!$QW$4,P104='DADOS_INVOC'!$QX$4,P104='DADOS_INVOC'!$QY$4),O104,"")</f>
        <v/>
      </c>
      <c r="AS104">
        <f>IF(AND(Q104=1,OR(P104="",P104='DADOS_INVOC'!$EL$4,P104='DADOS_INVOC'!$EM$4,P104='DADOS_INVOC'!$EN$4,P104='DADOS_INVOC'!$EO$4,P104='DADOS_INVOC'!$EP$4,P104='DADOS_INVOC'!$QV$4,P104='DADOS_INVOC'!$QW$4,P104='DADOS_INVOC'!$QX$4,P104='DADOS_INVOC'!$QY$4)),O104,"")</f>
        <v/>
      </c>
      <c r="AT104">
        <f>IF(OR(P104="",P104='DADOS_INVOC'!$EL$5,P104='DADOS_INVOC'!$EM$5,P104='DADOS_INVOC'!$EN$5,P104='DADOS_INVOC'!$EO$5,P104='DADOS_INVOC'!$EP$5,P104='DADOS_INVOC'!$QV$5,P104='DADOS_INVOC'!$QW$5,P104='DADOS_INVOC'!$QX$5,P104='DADOS_INVOC'!$QY$5),O104,"")</f>
        <v/>
      </c>
      <c r="AU104">
        <f>IF(AND(Q104=1,OR(P104="",P104='DADOS_INVOC'!$EL$5,P104='DADOS_INVOC'!$EM$5,P104='DADOS_INVOC'!$EN$5,P104='DADOS_INVOC'!$EO$5,P104='DADOS_INVOC'!$EP$5,P104='DADOS_INVOC'!$QV$5,P104='DADOS_INVOC'!$QW$5,P104='DADOS_INVOC'!$QX$5,P104='DADOS_INVOC'!$QY$5)),O104,"")</f>
        <v/>
      </c>
      <c r="AV104">
        <f>IF(OR(P104="",P104='DADOS_INVOC'!$EL$6,P104='DADOS_INVOC'!$EM$6,P104='DADOS_INVOC'!$EN$6,P104='DADOS_INVOC'!$EO$6,P104='DADOS_INVOC'!$EP$6,P104='DADOS_INVOC'!$QV$6,P104='DADOS_INVOC'!$QW$6,P104='DADOS_INVOC'!$QX$6,P104='DADOS_INVOC'!$QY$6),O104,"")</f>
        <v/>
      </c>
      <c r="AW104">
        <f>IF(AND(Q104=1,OR(P104="",P104='DADOS_INVOC'!$EL$6,P104='DADOS_INVOC'!$EM$6,P104='DADOS_INVOC'!$EN$6,P104='DADOS_INVOC'!$EO$6,P104='DADOS_INVOC'!$EP$6,P104='DADOS_INVOC'!$QV$6,P104='DADOS_INVOC'!$QW$6,P104='DADOS_INVOC'!$QX$6,P104='DADOS_INVOC'!$QY$6)),O104,"")</f>
        <v/>
      </c>
      <c r="AX104">
        <f>IF(OR(P104="",P104='DADOS_INVOC'!$EL$7,P104='DADOS_INVOC'!$EM$7,P104='DADOS_INVOC'!$EN$7,P104='DADOS_INVOC'!$EO$7,P104='DADOS_INVOC'!$EP$7,P104='DADOS_INVOC'!$QV$7,P104='DADOS_INVOC'!$QW$7,P104='DADOS_INVOC'!$QX$7,P104='DADOS_INVOC'!$QY$7),O104,"")</f>
        <v/>
      </c>
      <c r="AY104">
        <f>IF(AND(Q104=1,OR(P104="",P104='DADOS_INVOC'!$EL$7,P104='DADOS_INVOC'!$EM$7,P104='DADOS_INVOC'!$EN$7,P104='DADOS_INVOC'!$EO$7,P104='DADOS_INVOC'!$EP$7,P104='DADOS_INVOC'!$QV$7,P104='DADOS_INVOC'!$QW$7,P104='DADOS_INVOC'!$QX$7,P104='DADOS_INVOC'!$QY$7)),O104,"")</f>
        <v/>
      </c>
      <c r="AZ104">
        <f>IF(OR(P104="",P104='DADOS_INVOC'!$EL$8,P104='DADOS_INVOC'!$EM$8,P104='DADOS_INVOC'!$EN$8,P104='DADOS_INVOC'!$EO$8,P104='DADOS_INVOC'!$EP$8,P104='DADOS_INVOC'!$QV$8,P104='DADOS_INVOC'!$QW$8,P104='DADOS_INVOC'!$QX$8,P104='DADOS_INVOC'!$QY$8),O104,"")</f>
        <v/>
      </c>
      <c r="BA104">
        <f>IF(AND(Q104=1,OR(P104="",P104='DADOS_INVOC'!$EL$8,P104='DADOS_INVOC'!$EM$8,P104='DADOS_INVOC'!$EN$8,P104='DADOS_INVOC'!$EO$8,P104='DADOS_INVOC'!$EP$8,P104='DADOS_INVOC'!$QV$8,P104='DADOS_INVOC'!$QW$8,P104='DADOS_INVOC'!$QX$8,P104='DADOS_INVOC'!$QY$8)),O104,"")</f>
        <v/>
      </c>
      <c r="BB104">
        <f>IF(OR(P104="",P104='DADOS_INVOC'!$EL$9,P104='DADOS_INVOC'!$EM$9,P104='DADOS_INVOC'!$EN$9,P104='DADOS_INVOC'!$EO$9,P104='DADOS_INVOC'!$EP$9,P104='DADOS_INVOC'!$QV$9,P104='DADOS_INVOC'!$QW$9,P104='DADOS_INVOC'!$QX$9,P104='DADOS_INVOC'!$QY$9),O104,"")</f>
        <v/>
      </c>
      <c r="BC104">
        <f>IF(AND(Q104=1,OR(P104="",P104='DADOS_INVOC'!$EL$9,P104='DADOS_INVOC'!$EM$9,P104='DADOS_INVOC'!$EN$9,P104='DADOS_INVOC'!$EO$9,P104='DADOS_INVOC'!$EP$9,P104='DADOS_INVOC'!$QV$9,P104='DADOS_INVOC'!$QW$9,P104='DADOS_INVOC'!$QX$9,P104='DADOS_INVOC'!$QY$9)),O104,"")</f>
        <v/>
      </c>
      <c r="BD104">
        <f>IF(OR(P104="",P104='DADOS_INVOC'!$EL$10,P104='DADOS_INVOC'!$EM$10,P104='DADOS_INVOC'!$EN$10,P104='DADOS_INVOC'!$EO$10,P104='DADOS_INVOC'!$EP$10,P104='DADOS_INVOC'!$QV$10,P104='DADOS_INVOC'!$QW$10,P104='DADOS_INVOC'!$QX$10,P104='DADOS_INVOC'!$QY$10),O104,"")</f>
        <v/>
      </c>
      <c r="BE104">
        <f>IF(AND(Q104=1,OR(P104="",P104='DADOS_INVOC'!$EL$10,P104='DADOS_INVOC'!$EM$10,P104='DADOS_INVOC'!$EN$10,P104='DADOS_INVOC'!$EO$10,P104='DADOS_INVOC'!$EP$10,P104='DADOS_INVOC'!$QV$10,P104='DADOS_INVOC'!$QW$10,P104='DADOS_INVOC'!$QX$10,P104='DADOS_INVOC'!$QY$10)),O104,"")</f>
        <v/>
      </c>
      <c r="BF104">
        <f>IF(OR(P104="",P104='DADOS_INVOC'!$EL$11,P104='DADOS_INVOC'!$EM$11,P104='DADOS_INVOC'!$EN$11,P104='DADOS_INVOC'!$EO$11,P104='DADOS_INVOC'!$EP$11,P104='DADOS_INVOC'!$QV$11,P104='DADOS_INVOC'!$QW$11,P104='DADOS_INVOC'!$QX$11,P104='DADOS_INVOC'!$QY$11),O104,"")</f>
        <v/>
      </c>
      <c r="BG104">
        <f>IF(AND(Q104=1,OR(P104="",P104='DADOS_INVOC'!$EL$11,P104='DADOS_INVOC'!$EM$11,P104='DADOS_INVOC'!$EN$11,P104='DADOS_INVOC'!$EO$11,P104='DADOS_INVOC'!$EP$11,P104='DADOS_INVOC'!$QV$11,P104='DADOS_INVOC'!$QW$11,P104='DADOS_INVOC'!$QX$11,P104='DADOS_INVOC'!$QY$11)),O104,"")</f>
        <v/>
      </c>
      <c r="BH104">
        <f>IF(OR(P104="",P104='DADOS_INVOC'!$EL$12,P104='DADOS_INVOC'!$EM$12,P104='DADOS_INVOC'!$EN$12,P104='DADOS_INVOC'!$EO$12,P104='DADOS_INVOC'!$EP$12,P104='DADOS_INVOC'!$QV$12,P104='DADOS_INVOC'!$QW$12,P104='DADOS_INVOC'!$QX$12,P104='DADOS_INVOC'!$QY$12),O104,"")</f>
        <v/>
      </c>
      <c r="BI104">
        <f>IF(AND(Q104=1,OR(P104="",P104='DADOS_INVOC'!$EL$12,P104='DADOS_INVOC'!$EM$12,P104='DADOS_INVOC'!$EN$12,P104='DADOS_INVOC'!$EO$12,P104='DADOS_INVOC'!$EP$12,P104='DADOS_INVOC'!$QV$12,P104='DADOS_INVOC'!$QW$12,P104='DADOS_INVOC'!$QX$12,P104='DADOS_INVOC'!$QY$12)),O104,"")</f>
        <v/>
      </c>
      <c r="BJ104">
        <f>IF(OR(P104="",P104='DADOS_INVOC'!$EL$13,P104='DADOS_INVOC'!$EM$13,P104='DADOS_INVOC'!$EN$13,P104='DADOS_INVOC'!$EO$13,P104='DADOS_INVOC'!$EP$13,P104='DADOS_INVOC'!$QV$13,P104='DADOS_INVOC'!$QW$13,P104='DADOS_INVOC'!$QX$13,P104='DADOS_INVOC'!$QY$13),O104,"")</f>
        <v/>
      </c>
      <c r="BK104">
        <f>IF(AND(Q104=1,OR(P104="",P104='DADOS_INVOC'!$EL$13,P104='DADOS_INVOC'!$EM$13,P104='DADOS_INVOC'!$EN$13,P104='DADOS_INVOC'!$EO$13,P104='DADOS_INVOC'!$EP$13,P104='DADOS_INVOC'!$QV$13,P104='DADOS_INVOC'!$QW$13,P104='DADOS_INVOC'!$QX$13,P104='DADOS_INVOC'!$QY$13)),O104,"")</f>
        <v/>
      </c>
    </row>
    <row r="105">
      <c r="O105">
        <f>IF(AND(D23&lt;&gt;"",M23=""),D23,"")</f>
        <v/>
      </c>
      <c r="P105">
        <f>IF(O105="","",IF(AND(BR23="Condição",F23="",L23=0),"Controle",IF(O105="","",IF(F23&lt;&gt;"",IF(F23="Nenhuma","",F23),IF(L23&gt;0,INDEX($P$2:$P$83,L23),"")))))</f>
        <v/>
      </c>
      <c r="Q105">
        <f>IF(O105="",0,IF(G23&lt;&gt;"",IFERROR(MATCH(G23,'DADOS_MELHORIAS'!$BN$2:$BN$4,0),0),IF(L23&gt;0,INDEX('DADOS_MELHORIAS'!$Q$2:$Q$83,L23),0)))</f>
        <v/>
      </c>
      <c r="R105">
        <f>IF(O105="",0,Q105+3*IFERROR(VLOOKUP(SUBSTITUTE(SUBSTITUTE(SUBSTITUTE(P105,"~","~~"),"*","~*"),"?","~?"),'DADOS_CRIACAO'!$H$2:$K$20,3,FALSE),0))</f>
        <v/>
      </c>
      <c r="S105">
        <f>IF(O105="",0,IFERROR(VLOOKUP(SUBSTITUTE(SUBSTITUTE(SUBSTITUTE(P105,"~","~~"),"*","~*"),"?","~?"),'DADOS_CRIACAO'!$H$2:$K$20,4,FALSE),0))</f>
        <v/>
      </c>
      <c r="T105">
        <f>IF(O105="",0,IF(BR23="Condição",1,IF(O105="",0,IF(OR(P105="Controle",IF(L23&gt;0,INDEX('DADOS_MELHORIAS'!$T$2:$T$83,L23),0)=1),1,0))))</f>
        <v/>
      </c>
      <c r="U105">
        <f>IF(O105="","",IF(S105=1,"",O105))</f>
        <v/>
      </c>
      <c r="V105">
        <f>IF(O105="","",IF(AND(Q105=1,S105=0),O105,""))</f>
        <v/>
      </c>
      <c r="W105">
        <f>IF(O105="",0,IF(BR23="Condição",1,IF(O105="",0,IF(H23="",IF(L23&gt;0,INDEX('DADOS_MELHORIAS'!$W$2:$W$83,L23),0),IF(H23="Sim",1,0)))))</f>
        <v/>
      </c>
      <c r="X105">
        <f>IF(O105="","",IF(L23&gt;0,INDEX($X$2:$X$83,L23),D23))</f>
        <v/>
      </c>
      <c r="Y105">
        <f>IF(O105="",0,IF(L23&gt;0,INDEX('DADOS_MELHORIAS'!$Y$2:$Y$83,L23),0))</f>
        <v/>
      </c>
      <c r="AG105">
        <f>O105</f>
        <v/>
      </c>
      <c r="AH105">
        <f>P105</f>
        <v/>
      </c>
      <c r="AI105">
        <f>Q105</f>
        <v/>
      </c>
      <c r="AJ105">
        <f>T105</f>
        <v/>
      </c>
      <c r="AK105">
        <f>Y105</f>
        <v/>
      </c>
      <c r="AL105">
        <f>W105</f>
        <v/>
      </c>
      <c r="AN105">
        <f>IF(OR(P105="",P105='DADOS_INVOC'!$EL$2,P105='DADOS_INVOC'!$EM$2,P105='DADOS_INVOC'!$EN$2,P105='DADOS_INVOC'!$EO$2,P105='DADOS_INVOC'!$EP$2,P105='DADOS_INVOC'!$QV$2,P105='DADOS_INVOC'!$QW$2,P105='DADOS_INVOC'!$QX$2,P105='DADOS_INVOC'!$QY$2),O105,"")</f>
        <v/>
      </c>
      <c r="AO105">
        <f>IF(AND(Q105=1,OR(P105="",P105='DADOS_INVOC'!$EL$2,P105='DADOS_INVOC'!$EM$2,P105='DADOS_INVOC'!$EN$2,P105='DADOS_INVOC'!$EO$2,P105='DADOS_INVOC'!$EP$2,P105='DADOS_INVOC'!$QV$2,P105='DADOS_INVOC'!$QW$2,P105='DADOS_INVOC'!$QX$2,P105='DADOS_INVOC'!$QY$2)),O105,"")</f>
        <v/>
      </c>
      <c r="AP105">
        <f>IF(OR(P105="",P105='DADOS_INVOC'!$EL$3,P105='DADOS_INVOC'!$EM$3,P105='DADOS_INVOC'!$EN$3,P105='DADOS_INVOC'!$EO$3,P105='DADOS_INVOC'!$EP$3,P105='DADOS_INVOC'!$QV$3,P105='DADOS_INVOC'!$QW$3,P105='DADOS_INVOC'!$QX$3,P105='DADOS_INVOC'!$QY$3),O105,"")</f>
        <v/>
      </c>
      <c r="AQ105">
        <f>IF(AND(Q105=1,OR(P105="",P105='DADOS_INVOC'!$EL$3,P105='DADOS_INVOC'!$EM$3,P105='DADOS_INVOC'!$EN$3,P105='DADOS_INVOC'!$EO$3,P105='DADOS_INVOC'!$EP$3,P105='DADOS_INVOC'!$QV$3,P105='DADOS_INVOC'!$QW$3,P105='DADOS_INVOC'!$QX$3,P105='DADOS_INVOC'!$QY$3)),O105,"")</f>
        <v/>
      </c>
      <c r="AR105">
        <f>IF(OR(P105="",P105='DADOS_INVOC'!$EL$4,P105='DADOS_INVOC'!$EM$4,P105='DADOS_INVOC'!$EN$4,P105='DADOS_INVOC'!$EO$4,P105='DADOS_INVOC'!$EP$4,P105='DADOS_INVOC'!$QV$4,P105='DADOS_INVOC'!$QW$4,P105='DADOS_INVOC'!$QX$4,P105='DADOS_INVOC'!$QY$4),O105,"")</f>
        <v/>
      </c>
      <c r="AS105">
        <f>IF(AND(Q105=1,OR(P105="",P105='DADOS_INVOC'!$EL$4,P105='DADOS_INVOC'!$EM$4,P105='DADOS_INVOC'!$EN$4,P105='DADOS_INVOC'!$EO$4,P105='DADOS_INVOC'!$EP$4,P105='DADOS_INVOC'!$QV$4,P105='DADOS_INVOC'!$QW$4,P105='DADOS_INVOC'!$QX$4,P105='DADOS_INVOC'!$QY$4)),O105,"")</f>
        <v/>
      </c>
      <c r="AT105">
        <f>IF(OR(P105="",P105='DADOS_INVOC'!$EL$5,P105='DADOS_INVOC'!$EM$5,P105='DADOS_INVOC'!$EN$5,P105='DADOS_INVOC'!$EO$5,P105='DADOS_INVOC'!$EP$5,P105='DADOS_INVOC'!$QV$5,P105='DADOS_INVOC'!$QW$5,P105='DADOS_INVOC'!$QX$5,P105='DADOS_INVOC'!$QY$5),O105,"")</f>
        <v/>
      </c>
      <c r="AU105">
        <f>IF(AND(Q105=1,OR(P105="",P105='DADOS_INVOC'!$EL$5,P105='DADOS_INVOC'!$EM$5,P105='DADOS_INVOC'!$EN$5,P105='DADOS_INVOC'!$EO$5,P105='DADOS_INVOC'!$EP$5,P105='DADOS_INVOC'!$QV$5,P105='DADOS_INVOC'!$QW$5,P105='DADOS_INVOC'!$QX$5,P105='DADOS_INVOC'!$QY$5)),O105,"")</f>
        <v/>
      </c>
      <c r="AV105">
        <f>IF(OR(P105="",P105='DADOS_INVOC'!$EL$6,P105='DADOS_INVOC'!$EM$6,P105='DADOS_INVOC'!$EN$6,P105='DADOS_INVOC'!$EO$6,P105='DADOS_INVOC'!$EP$6,P105='DADOS_INVOC'!$QV$6,P105='DADOS_INVOC'!$QW$6,P105='DADOS_INVOC'!$QX$6,P105='DADOS_INVOC'!$QY$6),O105,"")</f>
        <v/>
      </c>
      <c r="AW105">
        <f>IF(AND(Q105=1,OR(P105="",P105='DADOS_INVOC'!$EL$6,P105='DADOS_INVOC'!$EM$6,P105='DADOS_INVOC'!$EN$6,P105='DADOS_INVOC'!$EO$6,P105='DADOS_INVOC'!$EP$6,P105='DADOS_INVOC'!$QV$6,P105='DADOS_INVOC'!$QW$6,P105='DADOS_INVOC'!$QX$6,P105='DADOS_INVOC'!$QY$6)),O105,"")</f>
        <v/>
      </c>
      <c r="AX105">
        <f>IF(OR(P105="",P105='DADOS_INVOC'!$EL$7,P105='DADOS_INVOC'!$EM$7,P105='DADOS_INVOC'!$EN$7,P105='DADOS_INVOC'!$EO$7,P105='DADOS_INVOC'!$EP$7,P105='DADOS_INVOC'!$QV$7,P105='DADOS_INVOC'!$QW$7,P105='DADOS_INVOC'!$QX$7,P105='DADOS_INVOC'!$QY$7),O105,"")</f>
        <v/>
      </c>
      <c r="AY105">
        <f>IF(AND(Q105=1,OR(P105="",P105='DADOS_INVOC'!$EL$7,P105='DADOS_INVOC'!$EM$7,P105='DADOS_INVOC'!$EN$7,P105='DADOS_INVOC'!$EO$7,P105='DADOS_INVOC'!$EP$7,P105='DADOS_INVOC'!$QV$7,P105='DADOS_INVOC'!$QW$7,P105='DADOS_INVOC'!$QX$7,P105='DADOS_INVOC'!$QY$7)),O105,"")</f>
        <v/>
      </c>
      <c r="AZ105">
        <f>IF(OR(P105="",P105='DADOS_INVOC'!$EL$8,P105='DADOS_INVOC'!$EM$8,P105='DADOS_INVOC'!$EN$8,P105='DADOS_INVOC'!$EO$8,P105='DADOS_INVOC'!$EP$8,P105='DADOS_INVOC'!$QV$8,P105='DADOS_INVOC'!$QW$8,P105='DADOS_INVOC'!$QX$8,P105='DADOS_INVOC'!$QY$8),O105,"")</f>
        <v/>
      </c>
      <c r="BA105">
        <f>IF(AND(Q105=1,OR(P105="",P105='DADOS_INVOC'!$EL$8,P105='DADOS_INVOC'!$EM$8,P105='DADOS_INVOC'!$EN$8,P105='DADOS_INVOC'!$EO$8,P105='DADOS_INVOC'!$EP$8,P105='DADOS_INVOC'!$QV$8,P105='DADOS_INVOC'!$QW$8,P105='DADOS_INVOC'!$QX$8,P105='DADOS_INVOC'!$QY$8)),O105,"")</f>
        <v/>
      </c>
      <c r="BB105">
        <f>IF(OR(P105="",P105='DADOS_INVOC'!$EL$9,P105='DADOS_INVOC'!$EM$9,P105='DADOS_INVOC'!$EN$9,P105='DADOS_INVOC'!$EO$9,P105='DADOS_INVOC'!$EP$9,P105='DADOS_INVOC'!$QV$9,P105='DADOS_INVOC'!$QW$9,P105='DADOS_INVOC'!$QX$9,P105='DADOS_INVOC'!$QY$9),O105,"")</f>
        <v/>
      </c>
      <c r="BC105">
        <f>IF(AND(Q105=1,OR(P105="",P105='DADOS_INVOC'!$EL$9,P105='DADOS_INVOC'!$EM$9,P105='DADOS_INVOC'!$EN$9,P105='DADOS_INVOC'!$EO$9,P105='DADOS_INVOC'!$EP$9,P105='DADOS_INVOC'!$QV$9,P105='DADOS_INVOC'!$QW$9,P105='DADOS_INVOC'!$QX$9,P105='DADOS_INVOC'!$QY$9)),O105,"")</f>
        <v/>
      </c>
      <c r="BD105">
        <f>IF(OR(P105="",P105='DADOS_INVOC'!$EL$10,P105='DADOS_INVOC'!$EM$10,P105='DADOS_INVOC'!$EN$10,P105='DADOS_INVOC'!$EO$10,P105='DADOS_INVOC'!$EP$10,P105='DADOS_INVOC'!$QV$10,P105='DADOS_INVOC'!$QW$10,P105='DADOS_INVOC'!$QX$10,P105='DADOS_INVOC'!$QY$10),O105,"")</f>
        <v/>
      </c>
      <c r="BE105">
        <f>IF(AND(Q105=1,OR(P105="",P105='DADOS_INVOC'!$EL$10,P105='DADOS_INVOC'!$EM$10,P105='DADOS_INVOC'!$EN$10,P105='DADOS_INVOC'!$EO$10,P105='DADOS_INVOC'!$EP$10,P105='DADOS_INVOC'!$QV$10,P105='DADOS_INVOC'!$QW$10,P105='DADOS_INVOC'!$QX$10,P105='DADOS_INVOC'!$QY$10)),O105,"")</f>
        <v/>
      </c>
      <c r="BF105">
        <f>IF(OR(P105="",P105='DADOS_INVOC'!$EL$11,P105='DADOS_INVOC'!$EM$11,P105='DADOS_INVOC'!$EN$11,P105='DADOS_INVOC'!$EO$11,P105='DADOS_INVOC'!$EP$11,P105='DADOS_INVOC'!$QV$11,P105='DADOS_INVOC'!$QW$11,P105='DADOS_INVOC'!$QX$11,P105='DADOS_INVOC'!$QY$11),O105,"")</f>
        <v/>
      </c>
      <c r="BG105">
        <f>IF(AND(Q105=1,OR(P105="",P105='DADOS_INVOC'!$EL$11,P105='DADOS_INVOC'!$EM$11,P105='DADOS_INVOC'!$EN$11,P105='DADOS_INVOC'!$EO$11,P105='DADOS_INVOC'!$EP$11,P105='DADOS_INVOC'!$QV$11,P105='DADOS_INVOC'!$QW$11,P105='DADOS_INVOC'!$QX$11,P105='DADOS_INVOC'!$QY$11)),O105,"")</f>
        <v/>
      </c>
      <c r="BH105">
        <f>IF(OR(P105="",P105='DADOS_INVOC'!$EL$12,P105='DADOS_INVOC'!$EM$12,P105='DADOS_INVOC'!$EN$12,P105='DADOS_INVOC'!$EO$12,P105='DADOS_INVOC'!$EP$12,P105='DADOS_INVOC'!$QV$12,P105='DADOS_INVOC'!$QW$12,P105='DADOS_INVOC'!$QX$12,P105='DADOS_INVOC'!$QY$12),O105,"")</f>
        <v/>
      </c>
      <c r="BI105">
        <f>IF(AND(Q105=1,OR(P105="",P105='DADOS_INVOC'!$EL$12,P105='DADOS_INVOC'!$EM$12,P105='DADOS_INVOC'!$EN$12,P105='DADOS_INVOC'!$EO$12,P105='DADOS_INVOC'!$EP$12,P105='DADOS_INVOC'!$QV$12,P105='DADOS_INVOC'!$QW$12,P105='DADOS_INVOC'!$QX$12,P105='DADOS_INVOC'!$QY$12)),O105,"")</f>
        <v/>
      </c>
      <c r="BJ105">
        <f>IF(OR(P105="",P105='DADOS_INVOC'!$EL$13,P105='DADOS_INVOC'!$EM$13,P105='DADOS_INVOC'!$EN$13,P105='DADOS_INVOC'!$EO$13,P105='DADOS_INVOC'!$EP$13,P105='DADOS_INVOC'!$QV$13,P105='DADOS_INVOC'!$QW$13,P105='DADOS_INVOC'!$QX$13,P105='DADOS_INVOC'!$QY$13),O105,"")</f>
        <v/>
      </c>
      <c r="BK105">
        <f>IF(AND(Q105=1,OR(P105="",P105='DADOS_INVOC'!$EL$13,P105='DADOS_INVOC'!$EM$13,P105='DADOS_INVOC'!$EN$13,P105='DADOS_INVOC'!$EO$13,P105='DADOS_INVOC'!$EP$13,P105='DADOS_INVOC'!$QV$13,P105='DADOS_INVOC'!$QW$13,P105='DADOS_INVOC'!$QX$13,P105='DADOS_INVOC'!$QY$13)),O105,"")</f>
        <v/>
      </c>
    </row>
    <row r="106">
      <c r="O106">
        <f>IF(AND(D24&lt;&gt;"",M24=""),D24,"")</f>
        <v/>
      </c>
      <c r="P106">
        <f>IF(O106="","",IF(AND(BR24="Condição",F24="",L24=0),"Controle",IF(O106="","",IF(F24&lt;&gt;"",IF(F24="Nenhuma","",F24),IF(L24&gt;0,INDEX($P$2:$P$83,L24),"")))))</f>
        <v/>
      </c>
      <c r="Q106">
        <f>IF(O106="",0,IF(G24&lt;&gt;"",IFERROR(MATCH(G24,'DADOS_MELHORIAS'!$BN$2:$BN$4,0),0),IF(L24&gt;0,INDEX('DADOS_MELHORIAS'!$Q$2:$Q$83,L24),0)))</f>
        <v/>
      </c>
      <c r="R106">
        <f>IF(O106="",0,Q106+3*IFERROR(VLOOKUP(SUBSTITUTE(SUBSTITUTE(SUBSTITUTE(P106,"~","~~"),"*","~*"),"?","~?"),'DADOS_CRIACAO'!$H$2:$K$20,3,FALSE),0))</f>
        <v/>
      </c>
      <c r="S106">
        <f>IF(O106="",0,IFERROR(VLOOKUP(SUBSTITUTE(SUBSTITUTE(SUBSTITUTE(P106,"~","~~"),"*","~*"),"?","~?"),'DADOS_CRIACAO'!$H$2:$K$20,4,FALSE),0))</f>
        <v/>
      </c>
      <c r="T106">
        <f>IF(O106="",0,IF(BR24="Condição",1,IF(O106="",0,IF(OR(P106="Controle",IF(L24&gt;0,INDEX('DADOS_MELHORIAS'!$T$2:$T$83,L24),0)=1),1,0))))</f>
        <v/>
      </c>
      <c r="U106">
        <f>IF(O106="","",IF(S106=1,"",O106))</f>
        <v/>
      </c>
      <c r="V106">
        <f>IF(O106="","",IF(AND(Q106=1,S106=0),O106,""))</f>
        <v/>
      </c>
      <c r="W106">
        <f>IF(O106="",0,IF(BR24="Condição",1,IF(O106="",0,IF(H24="",IF(L24&gt;0,INDEX('DADOS_MELHORIAS'!$W$2:$W$83,L24),0),IF(H24="Sim",1,0)))))</f>
        <v/>
      </c>
      <c r="X106">
        <f>IF(O106="","",IF(L24&gt;0,INDEX($X$2:$X$83,L24),D24))</f>
        <v/>
      </c>
      <c r="Y106">
        <f>IF(O106="",0,IF(L24&gt;0,INDEX('DADOS_MELHORIAS'!$Y$2:$Y$83,L24),0))</f>
        <v/>
      </c>
      <c r="AG106">
        <f>O106</f>
        <v/>
      </c>
      <c r="AH106">
        <f>P106</f>
        <v/>
      </c>
      <c r="AI106">
        <f>Q106</f>
        <v/>
      </c>
      <c r="AJ106">
        <f>T106</f>
        <v/>
      </c>
      <c r="AK106">
        <f>Y106</f>
        <v/>
      </c>
      <c r="AL106">
        <f>W106</f>
        <v/>
      </c>
      <c r="AN106">
        <f>IF(OR(P106="",P106='DADOS_INVOC'!$EL$2,P106='DADOS_INVOC'!$EM$2,P106='DADOS_INVOC'!$EN$2,P106='DADOS_INVOC'!$EO$2,P106='DADOS_INVOC'!$EP$2,P106='DADOS_INVOC'!$QV$2,P106='DADOS_INVOC'!$QW$2,P106='DADOS_INVOC'!$QX$2,P106='DADOS_INVOC'!$QY$2),O106,"")</f>
        <v/>
      </c>
      <c r="AO106">
        <f>IF(AND(Q106=1,OR(P106="",P106='DADOS_INVOC'!$EL$2,P106='DADOS_INVOC'!$EM$2,P106='DADOS_INVOC'!$EN$2,P106='DADOS_INVOC'!$EO$2,P106='DADOS_INVOC'!$EP$2,P106='DADOS_INVOC'!$QV$2,P106='DADOS_INVOC'!$QW$2,P106='DADOS_INVOC'!$QX$2,P106='DADOS_INVOC'!$QY$2)),O106,"")</f>
        <v/>
      </c>
      <c r="AP106">
        <f>IF(OR(P106="",P106='DADOS_INVOC'!$EL$3,P106='DADOS_INVOC'!$EM$3,P106='DADOS_INVOC'!$EN$3,P106='DADOS_INVOC'!$EO$3,P106='DADOS_INVOC'!$EP$3,P106='DADOS_INVOC'!$QV$3,P106='DADOS_INVOC'!$QW$3,P106='DADOS_INVOC'!$QX$3,P106='DADOS_INVOC'!$QY$3),O106,"")</f>
        <v/>
      </c>
      <c r="AQ106">
        <f>IF(AND(Q106=1,OR(P106="",P106='DADOS_INVOC'!$EL$3,P106='DADOS_INVOC'!$EM$3,P106='DADOS_INVOC'!$EN$3,P106='DADOS_INVOC'!$EO$3,P106='DADOS_INVOC'!$EP$3,P106='DADOS_INVOC'!$QV$3,P106='DADOS_INVOC'!$QW$3,P106='DADOS_INVOC'!$QX$3,P106='DADOS_INVOC'!$QY$3)),O106,"")</f>
        <v/>
      </c>
      <c r="AR106">
        <f>IF(OR(P106="",P106='DADOS_INVOC'!$EL$4,P106='DADOS_INVOC'!$EM$4,P106='DADOS_INVOC'!$EN$4,P106='DADOS_INVOC'!$EO$4,P106='DADOS_INVOC'!$EP$4,P106='DADOS_INVOC'!$QV$4,P106='DADOS_INVOC'!$QW$4,P106='DADOS_INVOC'!$QX$4,P106='DADOS_INVOC'!$QY$4),O106,"")</f>
        <v/>
      </c>
      <c r="AS106">
        <f>IF(AND(Q106=1,OR(P106="",P106='DADOS_INVOC'!$EL$4,P106='DADOS_INVOC'!$EM$4,P106='DADOS_INVOC'!$EN$4,P106='DADOS_INVOC'!$EO$4,P106='DADOS_INVOC'!$EP$4,P106='DADOS_INVOC'!$QV$4,P106='DADOS_INVOC'!$QW$4,P106='DADOS_INVOC'!$QX$4,P106='DADOS_INVOC'!$QY$4)),O106,"")</f>
        <v/>
      </c>
      <c r="AT106">
        <f>IF(OR(P106="",P106='DADOS_INVOC'!$EL$5,P106='DADOS_INVOC'!$EM$5,P106='DADOS_INVOC'!$EN$5,P106='DADOS_INVOC'!$EO$5,P106='DADOS_INVOC'!$EP$5,P106='DADOS_INVOC'!$QV$5,P106='DADOS_INVOC'!$QW$5,P106='DADOS_INVOC'!$QX$5,P106='DADOS_INVOC'!$QY$5),O106,"")</f>
        <v/>
      </c>
      <c r="AU106">
        <f>IF(AND(Q106=1,OR(P106="",P106='DADOS_INVOC'!$EL$5,P106='DADOS_INVOC'!$EM$5,P106='DADOS_INVOC'!$EN$5,P106='DADOS_INVOC'!$EO$5,P106='DADOS_INVOC'!$EP$5,P106='DADOS_INVOC'!$QV$5,P106='DADOS_INVOC'!$QW$5,P106='DADOS_INVOC'!$QX$5,P106='DADOS_INVOC'!$QY$5)),O106,"")</f>
        <v/>
      </c>
      <c r="AV106">
        <f>IF(OR(P106="",P106='DADOS_INVOC'!$EL$6,P106='DADOS_INVOC'!$EM$6,P106='DADOS_INVOC'!$EN$6,P106='DADOS_INVOC'!$EO$6,P106='DADOS_INVOC'!$EP$6,P106='DADOS_INVOC'!$QV$6,P106='DADOS_INVOC'!$QW$6,P106='DADOS_INVOC'!$QX$6,P106='DADOS_INVOC'!$QY$6),O106,"")</f>
        <v/>
      </c>
      <c r="AW106">
        <f>IF(AND(Q106=1,OR(P106="",P106='DADOS_INVOC'!$EL$6,P106='DADOS_INVOC'!$EM$6,P106='DADOS_INVOC'!$EN$6,P106='DADOS_INVOC'!$EO$6,P106='DADOS_INVOC'!$EP$6,P106='DADOS_INVOC'!$QV$6,P106='DADOS_INVOC'!$QW$6,P106='DADOS_INVOC'!$QX$6,P106='DADOS_INVOC'!$QY$6)),O106,"")</f>
        <v/>
      </c>
      <c r="AX106">
        <f>IF(OR(P106="",P106='DADOS_INVOC'!$EL$7,P106='DADOS_INVOC'!$EM$7,P106='DADOS_INVOC'!$EN$7,P106='DADOS_INVOC'!$EO$7,P106='DADOS_INVOC'!$EP$7,P106='DADOS_INVOC'!$QV$7,P106='DADOS_INVOC'!$QW$7,P106='DADOS_INVOC'!$QX$7,P106='DADOS_INVOC'!$QY$7),O106,"")</f>
        <v/>
      </c>
      <c r="AY106">
        <f>IF(AND(Q106=1,OR(P106="",P106='DADOS_INVOC'!$EL$7,P106='DADOS_INVOC'!$EM$7,P106='DADOS_INVOC'!$EN$7,P106='DADOS_INVOC'!$EO$7,P106='DADOS_INVOC'!$EP$7,P106='DADOS_INVOC'!$QV$7,P106='DADOS_INVOC'!$QW$7,P106='DADOS_INVOC'!$QX$7,P106='DADOS_INVOC'!$QY$7)),O106,"")</f>
        <v/>
      </c>
      <c r="AZ106">
        <f>IF(OR(P106="",P106='DADOS_INVOC'!$EL$8,P106='DADOS_INVOC'!$EM$8,P106='DADOS_INVOC'!$EN$8,P106='DADOS_INVOC'!$EO$8,P106='DADOS_INVOC'!$EP$8,P106='DADOS_INVOC'!$QV$8,P106='DADOS_INVOC'!$QW$8,P106='DADOS_INVOC'!$QX$8,P106='DADOS_INVOC'!$QY$8),O106,"")</f>
        <v/>
      </c>
      <c r="BA106">
        <f>IF(AND(Q106=1,OR(P106="",P106='DADOS_INVOC'!$EL$8,P106='DADOS_INVOC'!$EM$8,P106='DADOS_INVOC'!$EN$8,P106='DADOS_INVOC'!$EO$8,P106='DADOS_INVOC'!$EP$8,P106='DADOS_INVOC'!$QV$8,P106='DADOS_INVOC'!$QW$8,P106='DADOS_INVOC'!$QX$8,P106='DADOS_INVOC'!$QY$8)),O106,"")</f>
        <v/>
      </c>
      <c r="BB106">
        <f>IF(OR(P106="",P106='DADOS_INVOC'!$EL$9,P106='DADOS_INVOC'!$EM$9,P106='DADOS_INVOC'!$EN$9,P106='DADOS_INVOC'!$EO$9,P106='DADOS_INVOC'!$EP$9,P106='DADOS_INVOC'!$QV$9,P106='DADOS_INVOC'!$QW$9,P106='DADOS_INVOC'!$QX$9,P106='DADOS_INVOC'!$QY$9),O106,"")</f>
        <v/>
      </c>
      <c r="BC106">
        <f>IF(AND(Q106=1,OR(P106="",P106='DADOS_INVOC'!$EL$9,P106='DADOS_INVOC'!$EM$9,P106='DADOS_INVOC'!$EN$9,P106='DADOS_INVOC'!$EO$9,P106='DADOS_INVOC'!$EP$9,P106='DADOS_INVOC'!$QV$9,P106='DADOS_INVOC'!$QW$9,P106='DADOS_INVOC'!$QX$9,P106='DADOS_INVOC'!$QY$9)),O106,"")</f>
        <v/>
      </c>
      <c r="BD106">
        <f>IF(OR(P106="",P106='DADOS_INVOC'!$EL$10,P106='DADOS_INVOC'!$EM$10,P106='DADOS_INVOC'!$EN$10,P106='DADOS_INVOC'!$EO$10,P106='DADOS_INVOC'!$EP$10,P106='DADOS_INVOC'!$QV$10,P106='DADOS_INVOC'!$QW$10,P106='DADOS_INVOC'!$QX$10,P106='DADOS_INVOC'!$QY$10),O106,"")</f>
        <v/>
      </c>
      <c r="BE106">
        <f>IF(AND(Q106=1,OR(P106="",P106='DADOS_INVOC'!$EL$10,P106='DADOS_INVOC'!$EM$10,P106='DADOS_INVOC'!$EN$10,P106='DADOS_INVOC'!$EO$10,P106='DADOS_INVOC'!$EP$10,P106='DADOS_INVOC'!$QV$10,P106='DADOS_INVOC'!$QW$10,P106='DADOS_INVOC'!$QX$10,P106='DADOS_INVOC'!$QY$10)),O106,"")</f>
        <v/>
      </c>
      <c r="BF106">
        <f>IF(OR(P106="",P106='DADOS_INVOC'!$EL$11,P106='DADOS_INVOC'!$EM$11,P106='DADOS_INVOC'!$EN$11,P106='DADOS_INVOC'!$EO$11,P106='DADOS_INVOC'!$EP$11,P106='DADOS_INVOC'!$QV$11,P106='DADOS_INVOC'!$QW$11,P106='DADOS_INVOC'!$QX$11,P106='DADOS_INVOC'!$QY$11),O106,"")</f>
        <v/>
      </c>
      <c r="BG106">
        <f>IF(AND(Q106=1,OR(P106="",P106='DADOS_INVOC'!$EL$11,P106='DADOS_INVOC'!$EM$11,P106='DADOS_INVOC'!$EN$11,P106='DADOS_INVOC'!$EO$11,P106='DADOS_INVOC'!$EP$11,P106='DADOS_INVOC'!$QV$11,P106='DADOS_INVOC'!$QW$11,P106='DADOS_INVOC'!$QX$11,P106='DADOS_INVOC'!$QY$11)),O106,"")</f>
        <v/>
      </c>
      <c r="BH106">
        <f>IF(OR(P106="",P106='DADOS_INVOC'!$EL$12,P106='DADOS_INVOC'!$EM$12,P106='DADOS_INVOC'!$EN$12,P106='DADOS_INVOC'!$EO$12,P106='DADOS_INVOC'!$EP$12,P106='DADOS_INVOC'!$QV$12,P106='DADOS_INVOC'!$QW$12,P106='DADOS_INVOC'!$QX$12,P106='DADOS_INVOC'!$QY$12),O106,"")</f>
        <v/>
      </c>
      <c r="BI106">
        <f>IF(AND(Q106=1,OR(P106="",P106='DADOS_INVOC'!$EL$12,P106='DADOS_INVOC'!$EM$12,P106='DADOS_INVOC'!$EN$12,P106='DADOS_INVOC'!$EO$12,P106='DADOS_INVOC'!$EP$12,P106='DADOS_INVOC'!$QV$12,P106='DADOS_INVOC'!$QW$12,P106='DADOS_INVOC'!$QX$12,P106='DADOS_INVOC'!$QY$12)),O106,"")</f>
        <v/>
      </c>
      <c r="BJ106">
        <f>IF(OR(P106="",P106='DADOS_INVOC'!$EL$13,P106='DADOS_INVOC'!$EM$13,P106='DADOS_INVOC'!$EN$13,P106='DADOS_INVOC'!$EO$13,P106='DADOS_INVOC'!$EP$13,P106='DADOS_INVOC'!$QV$13,P106='DADOS_INVOC'!$QW$13,P106='DADOS_INVOC'!$QX$13,P106='DADOS_INVOC'!$QY$13),O106,"")</f>
        <v/>
      </c>
      <c r="BK106">
        <f>IF(AND(Q106=1,OR(P106="",P106='DADOS_INVOC'!$EL$13,P106='DADOS_INVOC'!$EM$13,P106='DADOS_INVOC'!$EN$13,P106='DADOS_INVOC'!$EO$13,P106='DADOS_INVOC'!$EP$13,P106='DADOS_INVOC'!$QV$13,P106='DADOS_INVOC'!$QW$13,P106='DADOS_INVOC'!$QX$13,P106='DADOS_INVOC'!$QY$13)),O106,"")</f>
        <v/>
      </c>
    </row>
    <row r="107">
      <c r="O107">
        <f>IF(AND(D25&lt;&gt;"",M25=""),D25,"")</f>
        <v/>
      </c>
      <c r="P107">
        <f>IF(O107="","",IF(AND(BR25="Condição",F25="",L25=0),"Controle",IF(O107="","",IF(F25&lt;&gt;"",IF(F25="Nenhuma","",F25),IF(L25&gt;0,INDEX($P$2:$P$83,L25),"")))))</f>
        <v/>
      </c>
      <c r="Q107">
        <f>IF(O107="",0,IF(G25&lt;&gt;"",IFERROR(MATCH(G25,'DADOS_MELHORIAS'!$BN$2:$BN$4,0),0),IF(L25&gt;0,INDEX('DADOS_MELHORIAS'!$Q$2:$Q$83,L25),0)))</f>
        <v/>
      </c>
      <c r="R107">
        <f>IF(O107="",0,Q107+3*IFERROR(VLOOKUP(SUBSTITUTE(SUBSTITUTE(SUBSTITUTE(P107,"~","~~"),"*","~*"),"?","~?"),'DADOS_CRIACAO'!$H$2:$K$20,3,FALSE),0))</f>
        <v/>
      </c>
      <c r="S107">
        <f>IF(O107="",0,IFERROR(VLOOKUP(SUBSTITUTE(SUBSTITUTE(SUBSTITUTE(P107,"~","~~"),"*","~*"),"?","~?"),'DADOS_CRIACAO'!$H$2:$K$20,4,FALSE),0))</f>
        <v/>
      </c>
      <c r="T107">
        <f>IF(O107="",0,IF(BR25="Condição",1,IF(O107="",0,IF(OR(P107="Controle",IF(L25&gt;0,INDEX('DADOS_MELHORIAS'!$T$2:$T$83,L25),0)=1),1,0))))</f>
        <v/>
      </c>
      <c r="U107">
        <f>IF(O107="","",IF(S107=1,"",O107))</f>
        <v/>
      </c>
      <c r="V107">
        <f>IF(O107="","",IF(AND(Q107=1,S107=0),O107,""))</f>
        <v/>
      </c>
      <c r="W107">
        <f>IF(O107="",0,IF(BR25="Condição",1,IF(O107="",0,IF(H25="",IF(L25&gt;0,INDEX('DADOS_MELHORIAS'!$W$2:$W$83,L25),0),IF(H25="Sim",1,0)))))</f>
        <v/>
      </c>
      <c r="X107">
        <f>IF(O107="","",IF(L25&gt;0,INDEX($X$2:$X$83,L25),D25))</f>
        <v/>
      </c>
      <c r="Y107">
        <f>IF(O107="",0,IF(L25&gt;0,INDEX('DADOS_MELHORIAS'!$Y$2:$Y$83,L25),0))</f>
        <v/>
      </c>
      <c r="AG107">
        <f>O107</f>
        <v/>
      </c>
      <c r="AH107">
        <f>P107</f>
        <v/>
      </c>
      <c r="AI107">
        <f>Q107</f>
        <v/>
      </c>
      <c r="AJ107">
        <f>T107</f>
        <v/>
      </c>
      <c r="AK107">
        <f>Y107</f>
        <v/>
      </c>
      <c r="AL107">
        <f>W107</f>
        <v/>
      </c>
      <c r="AN107">
        <f>IF(OR(P107="",P107='DADOS_INVOC'!$EL$2,P107='DADOS_INVOC'!$EM$2,P107='DADOS_INVOC'!$EN$2,P107='DADOS_INVOC'!$EO$2,P107='DADOS_INVOC'!$EP$2,P107='DADOS_INVOC'!$QV$2,P107='DADOS_INVOC'!$QW$2,P107='DADOS_INVOC'!$QX$2,P107='DADOS_INVOC'!$QY$2),O107,"")</f>
        <v/>
      </c>
      <c r="AO107">
        <f>IF(AND(Q107=1,OR(P107="",P107='DADOS_INVOC'!$EL$2,P107='DADOS_INVOC'!$EM$2,P107='DADOS_INVOC'!$EN$2,P107='DADOS_INVOC'!$EO$2,P107='DADOS_INVOC'!$EP$2,P107='DADOS_INVOC'!$QV$2,P107='DADOS_INVOC'!$QW$2,P107='DADOS_INVOC'!$QX$2,P107='DADOS_INVOC'!$QY$2)),O107,"")</f>
        <v/>
      </c>
      <c r="AP107">
        <f>IF(OR(P107="",P107='DADOS_INVOC'!$EL$3,P107='DADOS_INVOC'!$EM$3,P107='DADOS_INVOC'!$EN$3,P107='DADOS_INVOC'!$EO$3,P107='DADOS_INVOC'!$EP$3,P107='DADOS_INVOC'!$QV$3,P107='DADOS_INVOC'!$QW$3,P107='DADOS_INVOC'!$QX$3,P107='DADOS_INVOC'!$QY$3),O107,"")</f>
        <v/>
      </c>
      <c r="AQ107">
        <f>IF(AND(Q107=1,OR(P107="",P107='DADOS_INVOC'!$EL$3,P107='DADOS_INVOC'!$EM$3,P107='DADOS_INVOC'!$EN$3,P107='DADOS_INVOC'!$EO$3,P107='DADOS_INVOC'!$EP$3,P107='DADOS_INVOC'!$QV$3,P107='DADOS_INVOC'!$QW$3,P107='DADOS_INVOC'!$QX$3,P107='DADOS_INVOC'!$QY$3)),O107,"")</f>
        <v/>
      </c>
      <c r="AR107">
        <f>IF(OR(P107="",P107='DADOS_INVOC'!$EL$4,P107='DADOS_INVOC'!$EM$4,P107='DADOS_INVOC'!$EN$4,P107='DADOS_INVOC'!$EO$4,P107='DADOS_INVOC'!$EP$4,P107='DADOS_INVOC'!$QV$4,P107='DADOS_INVOC'!$QW$4,P107='DADOS_INVOC'!$QX$4,P107='DADOS_INVOC'!$QY$4),O107,"")</f>
        <v/>
      </c>
      <c r="AS107">
        <f>IF(AND(Q107=1,OR(P107="",P107='DADOS_INVOC'!$EL$4,P107='DADOS_INVOC'!$EM$4,P107='DADOS_INVOC'!$EN$4,P107='DADOS_INVOC'!$EO$4,P107='DADOS_INVOC'!$EP$4,P107='DADOS_INVOC'!$QV$4,P107='DADOS_INVOC'!$QW$4,P107='DADOS_INVOC'!$QX$4,P107='DADOS_INVOC'!$QY$4)),O107,"")</f>
        <v/>
      </c>
      <c r="AT107">
        <f>IF(OR(P107="",P107='DADOS_INVOC'!$EL$5,P107='DADOS_INVOC'!$EM$5,P107='DADOS_INVOC'!$EN$5,P107='DADOS_INVOC'!$EO$5,P107='DADOS_INVOC'!$EP$5,P107='DADOS_INVOC'!$QV$5,P107='DADOS_INVOC'!$QW$5,P107='DADOS_INVOC'!$QX$5,P107='DADOS_INVOC'!$QY$5),O107,"")</f>
        <v/>
      </c>
      <c r="AU107">
        <f>IF(AND(Q107=1,OR(P107="",P107='DADOS_INVOC'!$EL$5,P107='DADOS_INVOC'!$EM$5,P107='DADOS_INVOC'!$EN$5,P107='DADOS_INVOC'!$EO$5,P107='DADOS_INVOC'!$EP$5,P107='DADOS_INVOC'!$QV$5,P107='DADOS_INVOC'!$QW$5,P107='DADOS_INVOC'!$QX$5,P107='DADOS_INVOC'!$QY$5)),O107,"")</f>
        <v/>
      </c>
      <c r="AV107">
        <f>IF(OR(P107="",P107='DADOS_INVOC'!$EL$6,P107='DADOS_INVOC'!$EM$6,P107='DADOS_INVOC'!$EN$6,P107='DADOS_INVOC'!$EO$6,P107='DADOS_INVOC'!$EP$6,P107='DADOS_INVOC'!$QV$6,P107='DADOS_INVOC'!$QW$6,P107='DADOS_INVOC'!$QX$6,P107='DADOS_INVOC'!$QY$6),O107,"")</f>
        <v/>
      </c>
      <c r="AW107">
        <f>IF(AND(Q107=1,OR(P107="",P107='DADOS_INVOC'!$EL$6,P107='DADOS_INVOC'!$EM$6,P107='DADOS_INVOC'!$EN$6,P107='DADOS_INVOC'!$EO$6,P107='DADOS_INVOC'!$EP$6,P107='DADOS_INVOC'!$QV$6,P107='DADOS_INVOC'!$QW$6,P107='DADOS_INVOC'!$QX$6,P107='DADOS_INVOC'!$QY$6)),O107,"")</f>
        <v/>
      </c>
      <c r="AX107">
        <f>IF(OR(P107="",P107='DADOS_INVOC'!$EL$7,P107='DADOS_INVOC'!$EM$7,P107='DADOS_INVOC'!$EN$7,P107='DADOS_INVOC'!$EO$7,P107='DADOS_INVOC'!$EP$7,P107='DADOS_INVOC'!$QV$7,P107='DADOS_INVOC'!$QW$7,P107='DADOS_INVOC'!$QX$7,P107='DADOS_INVOC'!$QY$7),O107,"")</f>
        <v/>
      </c>
      <c r="AY107">
        <f>IF(AND(Q107=1,OR(P107="",P107='DADOS_INVOC'!$EL$7,P107='DADOS_INVOC'!$EM$7,P107='DADOS_INVOC'!$EN$7,P107='DADOS_INVOC'!$EO$7,P107='DADOS_INVOC'!$EP$7,P107='DADOS_INVOC'!$QV$7,P107='DADOS_INVOC'!$QW$7,P107='DADOS_INVOC'!$QX$7,P107='DADOS_INVOC'!$QY$7)),O107,"")</f>
        <v/>
      </c>
      <c r="AZ107">
        <f>IF(OR(P107="",P107='DADOS_INVOC'!$EL$8,P107='DADOS_INVOC'!$EM$8,P107='DADOS_INVOC'!$EN$8,P107='DADOS_INVOC'!$EO$8,P107='DADOS_INVOC'!$EP$8,P107='DADOS_INVOC'!$QV$8,P107='DADOS_INVOC'!$QW$8,P107='DADOS_INVOC'!$QX$8,P107='DADOS_INVOC'!$QY$8),O107,"")</f>
        <v/>
      </c>
      <c r="BA107">
        <f>IF(AND(Q107=1,OR(P107="",P107='DADOS_INVOC'!$EL$8,P107='DADOS_INVOC'!$EM$8,P107='DADOS_INVOC'!$EN$8,P107='DADOS_INVOC'!$EO$8,P107='DADOS_INVOC'!$EP$8,P107='DADOS_INVOC'!$QV$8,P107='DADOS_INVOC'!$QW$8,P107='DADOS_INVOC'!$QX$8,P107='DADOS_INVOC'!$QY$8)),O107,"")</f>
        <v/>
      </c>
      <c r="BB107">
        <f>IF(OR(P107="",P107='DADOS_INVOC'!$EL$9,P107='DADOS_INVOC'!$EM$9,P107='DADOS_INVOC'!$EN$9,P107='DADOS_INVOC'!$EO$9,P107='DADOS_INVOC'!$EP$9,P107='DADOS_INVOC'!$QV$9,P107='DADOS_INVOC'!$QW$9,P107='DADOS_INVOC'!$QX$9,P107='DADOS_INVOC'!$QY$9),O107,"")</f>
        <v/>
      </c>
      <c r="BC107">
        <f>IF(AND(Q107=1,OR(P107="",P107='DADOS_INVOC'!$EL$9,P107='DADOS_INVOC'!$EM$9,P107='DADOS_INVOC'!$EN$9,P107='DADOS_INVOC'!$EO$9,P107='DADOS_INVOC'!$EP$9,P107='DADOS_INVOC'!$QV$9,P107='DADOS_INVOC'!$QW$9,P107='DADOS_INVOC'!$QX$9,P107='DADOS_INVOC'!$QY$9)),O107,"")</f>
        <v/>
      </c>
      <c r="BD107">
        <f>IF(OR(P107="",P107='DADOS_INVOC'!$EL$10,P107='DADOS_INVOC'!$EM$10,P107='DADOS_INVOC'!$EN$10,P107='DADOS_INVOC'!$EO$10,P107='DADOS_INVOC'!$EP$10,P107='DADOS_INVOC'!$QV$10,P107='DADOS_INVOC'!$QW$10,P107='DADOS_INVOC'!$QX$10,P107='DADOS_INVOC'!$QY$10),O107,"")</f>
        <v/>
      </c>
      <c r="BE107">
        <f>IF(AND(Q107=1,OR(P107="",P107='DADOS_INVOC'!$EL$10,P107='DADOS_INVOC'!$EM$10,P107='DADOS_INVOC'!$EN$10,P107='DADOS_INVOC'!$EO$10,P107='DADOS_INVOC'!$EP$10,P107='DADOS_INVOC'!$QV$10,P107='DADOS_INVOC'!$QW$10,P107='DADOS_INVOC'!$QX$10,P107='DADOS_INVOC'!$QY$10)),O107,"")</f>
        <v/>
      </c>
      <c r="BF107">
        <f>IF(OR(P107="",P107='DADOS_INVOC'!$EL$11,P107='DADOS_INVOC'!$EM$11,P107='DADOS_INVOC'!$EN$11,P107='DADOS_INVOC'!$EO$11,P107='DADOS_INVOC'!$EP$11,P107='DADOS_INVOC'!$QV$11,P107='DADOS_INVOC'!$QW$11,P107='DADOS_INVOC'!$QX$11,P107='DADOS_INVOC'!$QY$11),O107,"")</f>
        <v/>
      </c>
      <c r="BG107">
        <f>IF(AND(Q107=1,OR(P107="",P107='DADOS_INVOC'!$EL$11,P107='DADOS_INVOC'!$EM$11,P107='DADOS_INVOC'!$EN$11,P107='DADOS_INVOC'!$EO$11,P107='DADOS_INVOC'!$EP$11,P107='DADOS_INVOC'!$QV$11,P107='DADOS_INVOC'!$QW$11,P107='DADOS_INVOC'!$QX$11,P107='DADOS_INVOC'!$QY$11)),O107,"")</f>
        <v/>
      </c>
      <c r="BH107">
        <f>IF(OR(P107="",P107='DADOS_INVOC'!$EL$12,P107='DADOS_INVOC'!$EM$12,P107='DADOS_INVOC'!$EN$12,P107='DADOS_INVOC'!$EO$12,P107='DADOS_INVOC'!$EP$12,P107='DADOS_INVOC'!$QV$12,P107='DADOS_INVOC'!$QW$12,P107='DADOS_INVOC'!$QX$12,P107='DADOS_INVOC'!$QY$12),O107,"")</f>
        <v/>
      </c>
      <c r="BI107">
        <f>IF(AND(Q107=1,OR(P107="",P107='DADOS_INVOC'!$EL$12,P107='DADOS_INVOC'!$EM$12,P107='DADOS_INVOC'!$EN$12,P107='DADOS_INVOC'!$EO$12,P107='DADOS_INVOC'!$EP$12,P107='DADOS_INVOC'!$QV$12,P107='DADOS_INVOC'!$QW$12,P107='DADOS_INVOC'!$QX$12,P107='DADOS_INVOC'!$QY$12)),O107,"")</f>
        <v/>
      </c>
      <c r="BJ107">
        <f>IF(OR(P107="",P107='DADOS_INVOC'!$EL$13,P107='DADOS_INVOC'!$EM$13,P107='DADOS_INVOC'!$EN$13,P107='DADOS_INVOC'!$EO$13,P107='DADOS_INVOC'!$EP$13,P107='DADOS_INVOC'!$QV$13,P107='DADOS_INVOC'!$QW$13,P107='DADOS_INVOC'!$QX$13,P107='DADOS_INVOC'!$QY$13),O107,"")</f>
        <v/>
      </c>
      <c r="BK107">
        <f>IF(AND(Q107=1,OR(P107="",P107='DADOS_INVOC'!$EL$13,P107='DADOS_INVOC'!$EM$13,P107='DADOS_INVOC'!$EN$13,P107='DADOS_INVOC'!$EO$13,P107='DADOS_INVOC'!$EP$13,P107='DADOS_INVOC'!$QV$13,P107='DADOS_INVOC'!$QW$13,P107='DADOS_INVOC'!$QX$13,P107='DADOS_INVOC'!$QY$13)),O107,"")</f>
        <v/>
      </c>
    </row>
    <row r="108">
      <c r="O108">
        <f>IF(AND(D26&lt;&gt;"",M26=""),D26,"")</f>
        <v/>
      </c>
      <c r="P108">
        <f>IF(O108="","",IF(AND(BR26="Condição",F26="",L26=0),"Controle",IF(O108="","",IF(F26&lt;&gt;"",IF(F26="Nenhuma","",F26),IF(L26&gt;0,INDEX($P$2:$P$83,L26),"")))))</f>
        <v/>
      </c>
      <c r="Q108">
        <f>IF(O108="",0,IF(G26&lt;&gt;"",IFERROR(MATCH(G26,'DADOS_MELHORIAS'!$BN$2:$BN$4,0),0),IF(L26&gt;0,INDEX('DADOS_MELHORIAS'!$Q$2:$Q$83,L26),0)))</f>
        <v/>
      </c>
      <c r="R108">
        <f>IF(O108="",0,Q108+3*IFERROR(VLOOKUP(SUBSTITUTE(SUBSTITUTE(SUBSTITUTE(P108,"~","~~"),"*","~*"),"?","~?"),'DADOS_CRIACAO'!$H$2:$K$20,3,FALSE),0))</f>
        <v/>
      </c>
      <c r="S108">
        <f>IF(O108="",0,IFERROR(VLOOKUP(SUBSTITUTE(SUBSTITUTE(SUBSTITUTE(P108,"~","~~"),"*","~*"),"?","~?"),'DADOS_CRIACAO'!$H$2:$K$20,4,FALSE),0))</f>
        <v/>
      </c>
      <c r="T108">
        <f>IF(O108="",0,IF(BR26="Condição",1,IF(O108="",0,IF(OR(P108="Controle",IF(L26&gt;0,INDEX('DADOS_MELHORIAS'!$T$2:$T$83,L26),0)=1),1,0))))</f>
        <v/>
      </c>
      <c r="U108">
        <f>IF(O108="","",IF(S108=1,"",O108))</f>
        <v/>
      </c>
      <c r="V108">
        <f>IF(O108="","",IF(AND(Q108=1,S108=0),O108,""))</f>
        <v/>
      </c>
      <c r="W108">
        <f>IF(O108="",0,IF(BR26="Condição",1,IF(O108="",0,IF(H26="",IF(L26&gt;0,INDEX('DADOS_MELHORIAS'!$W$2:$W$83,L26),0),IF(H26="Sim",1,0)))))</f>
        <v/>
      </c>
      <c r="X108">
        <f>IF(O108="","",IF(L26&gt;0,INDEX($X$2:$X$83,L26),D26))</f>
        <v/>
      </c>
      <c r="Y108">
        <f>IF(O108="",0,IF(L26&gt;0,INDEX('DADOS_MELHORIAS'!$Y$2:$Y$83,L26),0))</f>
        <v/>
      </c>
      <c r="AG108">
        <f>O108</f>
        <v/>
      </c>
      <c r="AH108">
        <f>P108</f>
        <v/>
      </c>
      <c r="AI108">
        <f>Q108</f>
        <v/>
      </c>
      <c r="AJ108">
        <f>T108</f>
        <v/>
      </c>
      <c r="AK108">
        <f>Y108</f>
        <v/>
      </c>
      <c r="AL108">
        <f>W108</f>
        <v/>
      </c>
      <c r="AN108">
        <f>IF(OR(P108="",P108='DADOS_INVOC'!$EL$2,P108='DADOS_INVOC'!$EM$2,P108='DADOS_INVOC'!$EN$2,P108='DADOS_INVOC'!$EO$2,P108='DADOS_INVOC'!$EP$2,P108='DADOS_INVOC'!$QV$2,P108='DADOS_INVOC'!$QW$2,P108='DADOS_INVOC'!$QX$2,P108='DADOS_INVOC'!$QY$2),O108,"")</f>
        <v/>
      </c>
      <c r="AO108">
        <f>IF(AND(Q108=1,OR(P108="",P108='DADOS_INVOC'!$EL$2,P108='DADOS_INVOC'!$EM$2,P108='DADOS_INVOC'!$EN$2,P108='DADOS_INVOC'!$EO$2,P108='DADOS_INVOC'!$EP$2,P108='DADOS_INVOC'!$QV$2,P108='DADOS_INVOC'!$QW$2,P108='DADOS_INVOC'!$QX$2,P108='DADOS_INVOC'!$QY$2)),O108,"")</f>
        <v/>
      </c>
      <c r="AP108">
        <f>IF(OR(P108="",P108='DADOS_INVOC'!$EL$3,P108='DADOS_INVOC'!$EM$3,P108='DADOS_INVOC'!$EN$3,P108='DADOS_INVOC'!$EO$3,P108='DADOS_INVOC'!$EP$3,P108='DADOS_INVOC'!$QV$3,P108='DADOS_INVOC'!$QW$3,P108='DADOS_INVOC'!$QX$3,P108='DADOS_INVOC'!$QY$3),O108,"")</f>
        <v/>
      </c>
      <c r="AQ108">
        <f>IF(AND(Q108=1,OR(P108="",P108='DADOS_INVOC'!$EL$3,P108='DADOS_INVOC'!$EM$3,P108='DADOS_INVOC'!$EN$3,P108='DADOS_INVOC'!$EO$3,P108='DADOS_INVOC'!$EP$3,P108='DADOS_INVOC'!$QV$3,P108='DADOS_INVOC'!$QW$3,P108='DADOS_INVOC'!$QX$3,P108='DADOS_INVOC'!$QY$3)),O108,"")</f>
        <v/>
      </c>
      <c r="AR108">
        <f>IF(OR(P108="",P108='DADOS_INVOC'!$EL$4,P108='DADOS_INVOC'!$EM$4,P108='DADOS_INVOC'!$EN$4,P108='DADOS_INVOC'!$EO$4,P108='DADOS_INVOC'!$EP$4,P108='DADOS_INVOC'!$QV$4,P108='DADOS_INVOC'!$QW$4,P108='DADOS_INVOC'!$QX$4,P108='DADOS_INVOC'!$QY$4),O108,"")</f>
        <v/>
      </c>
      <c r="AS108">
        <f>IF(AND(Q108=1,OR(P108="",P108='DADOS_INVOC'!$EL$4,P108='DADOS_INVOC'!$EM$4,P108='DADOS_INVOC'!$EN$4,P108='DADOS_INVOC'!$EO$4,P108='DADOS_INVOC'!$EP$4,P108='DADOS_INVOC'!$QV$4,P108='DADOS_INVOC'!$QW$4,P108='DADOS_INVOC'!$QX$4,P108='DADOS_INVOC'!$QY$4)),O108,"")</f>
        <v/>
      </c>
      <c r="AT108">
        <f>IF(OR(P108="",P108='DADOS_INVOC'!$EL$5,P108='DADOS_INVOC'!$EM$5,P108='DADOS_INVOC'!$EN$5,P108='DADOS_INVOC'!$EO$5,P108='DADOS_INVOC'!$EP$5,P108='DADOS_INVOC'!$QV$5,P108='DADOS_INVOC'!$QW$5,P108='DADOS_INVOC'!$QX$5,P108='DADOS_INVOC'!$QY$5),O108,"")</f>
        <v/>
      </c>
      <c r="AU108">
        <f>IF(AND(Q108=1,OR(P108="",P108='DADOS_INVOC'!$EL$5,P108='DADOS_INVOC'!$EM$5,P108='DADOS_INVOC'!$EN$5,P108='DADOS_INVOC'!$EO$5,P108='DADOS_INVOC'!$EP$5,P108='DADOS_INVOC'!$QV$5,P108='DADOS_INVOC'!$QW$5,P108='DADOS_INVOC'!$QX$5,P108='DADOS_INVOC'!$QY$5)),O108,"")</f>
        <v/>
      </c>
      <c r="AV108">
        <f>IF(OR(P108="",P108='DADOS_INVOC'!$EL$6,P108='DADOS_INVOC'!$EM$6,P108='DADOS_INVOC'!$EN$6,P108='DADOS_INVOC'!$EO$6,P108='DADOS_INVOC'!$EP$6,P108='DADOS_INVOC'!$QV$6,P108='DADOS_INVOC'!$QW$6,P108='DADOS_INVOC'!$QX$6,P108='DADOS_INVOC'!$QY$6),O108,"")</f>
        <v/>
      </c>
      <c r="AW108">
        <f>IF(AND(Q108=1,OR(P108="",P108='DADOS_INVOC'!$EL$6,P108='DADOS_INVOC'!$EM$6,P108='DADOS_INVOC'!$EN$6,P108='DADOS_INVOC'!$EO$6,P108='DADOS_INVOC'!$EP$6,P108='DADOS_INVOC'!$QV$6,P108='DADOS_INVOC'!$QW$6,P108='DADOS_INVOC'!$QX$6,P108='DADOS_INVOC'!$QY$6)),O108,"")</f>
        <v/>
      </c>
      <c r="AX108">
        <f>IF(OR(P108="",P108='DADOS_INVOC'!$EL$7,P108='DADOS_INVOC'!$EM$7,P108='DADOS_INVOC'!$EN$7,P108='DADOS_INVOC'!$EO$7,P108='DADOS_INVOC'!$EP$7,P108='DADOS_INVOC'!$QV$7,P108='DADOS_INVOC'!$QW$7,P108='DADOS_INVOC'!$QX$7,P108='DADOS_INVOC'!$QY$7),O108,"")</f>
        <v/>
      </c>
      <c r="AY108">
        <f>IF(AND(Q108=1,OR(P108="",P108='DADOS_INVOC'!$EL$7,P108='DADOS_INVOC'!$EM$7,P108='DADOS_INVOC'!$EN$7,P108='DADOS_INVOC'!$EO$7,P108='DADOS_INVOC'!$EP$7,P108='DADOS_INVOC'!$QV$7,P108='DADOS_INVOC'!$QW$7,P108='DADOS_INVOC'!$QX$7,P108='DADOS_INVOC'!$QY$7)),O108,"")</f>
        <v/>
      </c>
      <c r="AZ108">
        <f>IF(OR(P108="",P108='DADOS_INVOC'!$EL$8,P108='DADOS_INVOC'!$EM$8,P108='DADOS_INVOC'!$EN$8,P108='DADOS_INVOC'!$EO$8,P108='DADOS_INVOC'!$EP$8,P108='DADOS_INVOC'!$QV$8,P108='DADOS_INVOC'!$QW$8,P108='DADOS_INVOC'!$QX$8,P108='DADOS_INVOC'!$QY$8),O108,"")</f>
        <v/>
      </c>
      <c r="BA108">
        <f>IF(AND(Q108=1,OR(P108="",P108='DADOS_INVOC'!$EL$8,P108='DADOS_INVOC'!$EM$8,P108='DADOS_INVOC'!$EN$8,P108='DADOS_INVOC'!$EO$8,P108='DADOS_INVOC'!$EP$8,P108='DADOS_INVOC'!$QV$8,P108='DADOS_INVOC'!$QW$8,P108='DADOS_INVOC'!$QX$8,P108='DADOS_INVOC'!$QY$8)),O108,"")</f>
        <v/>
      </c>
      <c r="BB108">
        <f>IF(OR(P108="",P108='DADOS_INVOC'!$EL$9,P108='DADOS_INVOC'!$EM$9,P108='DADOS_INVOC'!$EN$9,P108='DADOS_INVOC'!$EO$9,P108='DADOS_INVOC'!$EP$9,P108='DADOS_INVOC'!$QV$9,P108='DADOS_INVOC'!$QW$9,P108='DADOS_INVOC'!$QX$9,P108='DADOS_INVOC'!$QY$9),O108,"")</f>
        <v/>
      </c>
      <c r="BC108">
        <f>IF(AND(Q108=1,OR(P108="",P108='DADOS_INVOC'!$EL$9,P108='DADOS_INVOC'!$EM$9,P108='DADOS_INVOC'!$EN$9,P108='DADOS_INVOC'!$EO$9,P108='DADOS_INVOC'!$EP$9,P108='DADOS_INVOC'!$QV$9,P108='DADOS_INVOC'!$QW$9,P108='DADOS_INVOC'!$QX$9,P108='DADOS_INVOC'!$QY$9)),O108,"")</f>
        <v/>
      </c>
      <c r="BD108">
        <f>IF(OR(P108="",P108='DADOS_INVOC'!$EL$10,P108='DADOS_INVOC'!$EM$10,P108='DADOS_INVOC'!$EN$10,P108='DADOS_INVOC'!$EO$10,P108='DADOS_INVOC'!$EP$10,P108='DADOS_INVOC'!$QV$10,P108='DADOS_INVOC'!$QW$10,P108='DADOS_INVOC'!$QX$10,P108='DADOS_INVOC'!$QY$10),O108,"")</f>
        <v/>
      </c>
      <c r="BE108">
        <f>IF(AND(Q108=1,OR(P108="",P108='DADOS_INVOC'!$EL$10,P108='DADOS_INVOC'!$EM$10,P108='DADOS_INVOC'!$EN$10,P108='DADOS_INVOC'!$EO$10,P108='DADOS_INVOC'!$EP$10,P108='DADOS_INVOC'!$QV$10,P108='DADOS_INVOC'!$QW$10,P108='DADOS_INVOC'!$QX$10,P108='DADOS_INVOC'!$QY$10)),O108,"")</f>
        <v/>
      </c>
      <c r="BF108">
        <f>IF(OR(P108="",P108='DADOS_INVOC'!$EL$11,P108='DADOS_INVOC'!$EM$11,P108='DADOS_INVOC'!$EN$11,P108='DADOS_INVOC'!$EO$11,P108='DADOS_INVOC'!$EP$11,P108='DADOS_INVOC'!$QV$11,P108='DADOS_INVOC'!$QW$11,P108='DADOS_INVOC'!$QX$11,P108='DADOS_INVOC'!$QY$11),O108,"")</f>
        <v/>
      </c>
      <c r="BG108">
        <f>IF(AND(Q108=1,OR(P108="",P108='DADOS_INVOC'!$EL$11,P108='DADOS_INVOC'!$EM$11,P108='DADOS_INVOC'!$EN$11,P108='DADOS_INVOC'!$EO$11,P108='DADOS_INVOC'!$EP$11,P108='DADOS_INVOC'!$QV$11,P108='DADOS_INVOC'!$QW$11,P108='DADOS_INVOC'!$QX$11,P108='DADOS_INVOC'!$QY$11)),O108,"")</f>
        <v/>
      </c>
      <c r="BH108">
        <f>IF(OR(P108="",P108='DADOS_INVOC'!$EL$12,P108='DADOS_INVOC'!$EM$12,P108='DADOS_INVOC'!$EN$12,P108='DADOS_INVOC'!$EO$12,P108='DADOS_INVOC'!$EP$12,P108='DADOS_INVOC'!$QV$12,P108='DADOS_INVOC'!$QW$12,P108='DADOS_INVOC'!$QX$12,P108='DADOS_INVOC'!$QY$12),O108,"")</f>
        <v/>
      </c>
      <c r="BI108">
        <f>IF(AND(Q108=1,OR(P108="",P108='DADOS_INVOC'!$EL$12,P108='DADOS_INVOC'!$EM$12,P108='DADOS_INVOC'!$EN$12,P108='DADOS_INVOC'!$EO$12,P108='DADOS_INVOC'!$EP$12,P108='DADOS_INVOC'!$QV$12,P108='DADOS_INVOC'!$QW$12,P108='DADOS_INVOC'!$QX$12,P108='DADOS_INVOC'!$QY$12)),O108,"")</f>
        <v/>
      </c>
      <c r="BJ108">
        <f>IF(OR(P108="",P108='DADOS_INVOC'!$EL$13,P108='DADOS_INVOC'!$EM$13,P108='DADOS_INVOC'!$EN$13,P108='DADOS_INVOC'!$EO$13,P108='DADOS_INVOC'!$EP$13,P108='DADOS_INVOC'!$QV$13,P108='DADOS_INVOC'!$QW$13,P108='DADOS_INVOC'!$QX$13,P108='DADOS_INVOC'!$QY$13),O108,"")</f>
        <v/>
      </c>
      <c r="BK108">
        <f>IF(AND(Q108=1,OR(P108="",P108='DADOS_INVOC'!$EL$13,P108='DADOS_INVOC'!$EM$13,P108='DADOS_INVOC'!$EN$13,P108='DADOS_INVOC'!$EO$13,P108='DADOS_INVOC'!$EP$13,P108='DADOS_INVOC'!$QV$13,P108='DADOS_INVOC'!$QW$13,P108='DADOS_INVOC'!$QX$13,P108='DADOS_INVOC'!$QY$13)),O108,"")</f>
        <v/>
      </c>
    </row>
    <row r="109">
      <c r="O109">
        <f>IF(AND(D27&lt;&gt;"",M27=""),D27,"")</f>
        <v/>
      </c>
      <c r="P109">
        <f>IF(O109="","",IF(AND(BR27="Condição",F27="",L27=0),"Controle",IF(O109="","",IF(F27&lt;&gt;"",IF(F27="Nenhuma","",F27),IF(L27&gt;0,INDEX($P$2:$P$83,L27),"")))))</f>
        <v/>
      </c>
      <c r="Q109">
        <f>IF(O109="",0,IF(G27&lt;&gt;"",IFERROR(MATCH(G27,'DADOS_MELHORIAS'!$BN$2:$BN$4,0),0),IF(L27&gt;0,INDEX('DADOS_MELHORIAS'!$Q$2:$Q$83,L27),0)))</f>
        <v/>
      </c>
      <c r="R109">
        <f>IF(O109="",0,Q109+3*IFERROR(VLOOKUP(SUBSTITUTE(SUBSTITUTE(SUBSTITUTE(P109,"~","~~"),"*","~*"),"?","~?"),'DADOS_CRIACAO'!$H$2:$K$20,3,FALSE),0))</f>
        <v/>
      </c>
      <c r="S109">
        <f>IF(O109="",0,IFERROR(VLOOKUP(SUBSTITUTE(SUBSTITUTE(SUBSTITUTE(P109,"~","~~"),"*","~*"),"?","~?"),'DADOS_CRIACAO'!$H$2:$K$20,4,FALSE),0))</f>
        <v/>
      </c>
      <c r="T109">
        <f>IF(O109="",0,IF(BR27="Condição",1,IF(O109="",0,IF(OR(P109="Controle",IF(L27&gt;0,INDEX('DADOS_MELHORIAS'!$T$2:$T$83,L27),0)=1),1,0))))</f>
        <v/>
      </c>
      <c r="U109">
        <f>IF(O109="","",IF(S109=1,"",O109))</f>
        <v/>
      </c>
      <c r="V109">
        <f>IF(O109="","",IF(AND(Q109=1,S109=0),O109,""))</f>
        <v/>
      </c>
      <c r="W109">
        <f>IF(O109="",0,IF(BR27="Condição",1,IF(O109="",0,IF(H27="",IF(L27&gt;0,INDEX('DADOS_MELHORIAS'!$W$2:$W$83,L27),0),IF(H27="Sim",1,0)))))</f>
        <v/>
      </c>
      <c r="X109">
        <f>IF(O109="","",IF(L27&gt;0,INDEX($X$2:$X$83,L27),D27))</f>
        <v/>
      </c>
      <c r="Y109">
        <f>IF(O109="",0,IF(L27&gt;0,INDEX('DADOS_MELHORIAS'!$Y$2:$Y$83,L27),0))</f>
        <v/>
      </c>
      <c r="AG109">
        <f>O109</f>
        <v/>
      </c>
      <c r="AH109">
        <f>P109</f>
        <v/>
      </c>
      <c r="AI109">
        <f>Q109</f>
        <v/>
      </c>
      <c r="AJ109">
        <f>T109</f>
        <v/>
      </c>
      <c r="AK109">
        <f>Y109</f>
        <v/>
      </c>
      <c r="AL109">
        <f>W109</f>
        <v/>
      </c>
      <c r="AN109">
        <f>IF(OR(P109="",P109='DADOS_INVOC'!$EL$2,P109='DADOS_INVOC'!$EM$2,P109='DADOS_INVOC'!$EN$2,P109='DADOS_INVOC'!$EO$2,P109='DADOS_INVOC'!$EP$2,P109='DADOS_INVOC'!$QV$2,P109='DADOS_INVOC'!$QW$2,P109='DADOS_INVOC'!$QX$2,P109='DADOS_INVOC'!$QY$2),O109,"")</f>
        <v/>
      </c>
      <c r="AO109">
        <f>IF(AND(Q109=1,OR(P109="",P109='DADOS_INVOC'!$EL$2,P109='DADOS_INVOC'!$EM$2,P109='DADOS_INVOC'!$EN$2,P109='DADOS_INVOC'!$EO$2,P109='DADOS_INVOC'!$EP$2,P109='DADOS_INVOC'!$QV$2,P109='DADOS_INVOC'!$QW$2,P109='DADOS_INVOC'!$QX$2,P109='DADOS_INVOC'!$QY$2)),O109,"")</f>
        <v/>
      </c>
      <c r="AP109">
        <f>IF(OR(P109="",P109='DADOS_INVOC'!$EL$3,P109='DADOS_INVOC'!$EM$3,P109='DADOS_INVOC'!$EN$3,P109='DADOS_INVOC'!$EO$3,P109='DADOS_INVOC'!$EP$3,P109='DADOS_INVOC'!$QV$3,P109='DADOS_INVOC'!$QW$3,P109='DADOS_INVOC'!$QX$3,P109='DADOS_INVOC'!$QY$3),O109,"")</f>
        <v/>
      </c>
      <c r="AQ109">
        <f>IF(AND(Q109=1,OR(P109="",P109='DADOS_INVOC'!$EL$3,P109='DADOS_INVOC'!$EM$3,P109='DADOS_INVOC'!$EN$3,P109='DADOS_INVOC'!$EO$3,P109='DADOS_INVOC'!$EP$3,P109='DADOS_INVOC'!$QV$3,P109='DADOS_INVOC'!$QW$3,P109='DADOS_INVOC'!$QX$3,P109='DADOS_INVOC'!$QY$3)),O109,"")</f>
        <v/>
      </c>
      <c r="AR109">
        <f>IF(OR(P109="",P109='DADOS_INVOC'!$EL$4,P109='DADOS_INVOC'!$EM$4,P109='DADOS_INVOC'!$EN$4,P109='DADOS_INVOC'!$EO$4,P109='DADOS_INVOC'!$EP$4,P109='DADOS_INVOC'!$QV$4,P109='DADOS_INVOC'!$QW$4,P109='DADOS_INVOC'!$QX$4,P109='DADOS_INVOC'!$QY$4),O109,"")</f>
        <v/>
      </c>
      <c r="AS109">
        <f>IF(AND(Q109=1,OR(P109="",P109='DADOS_INVOC'!$EL$4,P109='DADOS_INVOC'!$EM$4,P109='DADOS_INVOC'!$EN$4,P109='DADOS_INVOC'!$EO$4,P109='DADOS_INVOC'!$EP$4,P109='DADOS_INVOC'!$QV$4,P109='DADOS_INVOC'!$QW$4,P109='DADOS_INVOC'!$QX$4,P109='DADOS_INVOC'!$QY$4)),O109,"")</f>
        <v/>
      </c>
      <c r="AT109">
        <f>IF(OR(P109="",P109='DADOS_INVOC'!$EL$5,P109='DADOS_INVOC'!$EM$5,P109='DADOS_INVOC'!$EN$5,P109='DADOS_INVOC'!$EO$5,P109='DADOS_INVOC'!$EP$5,P109='DADOS_INVOC'!$QV$5,P109='DADOS_INVOC'!$QW$5,P109='DADOS_INVOC'!$QX$5,P109='DADOS_INVOC'!$QY$5),O109,"")</f>
        <v/>
      </c>
      <c r="AU109">
        <f>IF(AND(Q109=1,OR(P109="",P109='DADOS_INVOC'!$EL$5,P109='DADOS_INVOC'!$EM$5,P109='DADOS_INVOC'!$EN$5,P109='DADOS_INVOC'!$EO$5,P109='DADOS_INVOC'!$EP$5,P109='DADOS_INVOC'!$QV$5,P109='DADOS_INVOC'!$QW$5,P109='DADOS_INVOC'!$QX$5,P109='DADOS_INVOC'!$QY$5)),O109,"")</f>
        <v/>
      </c>
      <c r="AV109">
        <f>IF(OR(P109="",P109='DADOS_INVOC'!$EL$6,P109='DADOS_INVOC'!$EM$6,P109='DADOS_INVOC'!$EN$6,P109='DADOS_INVOC'!$EO$6,P109='DADOS_INVOC'!$EP$6,P109='DADOS_INVOC'!$QV$6,P109='DADOS_INVOC'!$QW$6,P109='DADOS_INVOC'!$QX$6,P109='DADOS_INVOC'!$QY$6),O109,"")</f>
        <v/>
      </c>
      <c r="AW109">
        <f>IF(AND(Q109=1,OR(P109="",P109='DADOS_INVOC'!$EL$6,P109='DADOS_INVOC'!$EM$6,P109='DADOS_INVOC'!$EN$6,P109='DADOS_INVOC'!$EO$6,P109='DADOS_INVOC'!$EP$6,P109='DADOS_INVOC'!$QV$6,P109='DADOS_INVOC'!$QW$6,P109='DADOS_INVOC'!$QX$6,P109='DADOS_INVOC'!$QY$6)),O109,"")</f>
        <v/>
      </c>
      <c r="AX109">
        <f>IF(OR(P109="",P109='DADOS_INVOC'!$EL$7,P109='DADOS_INVOC'!$EM$7,P109='DADOS_INVOC'!$EN$7,P109='DADOS_INVOC'!$EO$7,P109='DADOS_INVOC'!$EP$7,P109='DADOS_INVOC'!$QV$7,P109='DADOS_INVOC'!$QW$7,P109='DADOS_INVOC'!$QX$7,P109='DADOS_INVOC'!$QY$7),O109,"")</f>
        <v/>
      </c>
      <c r="AY109">
        <f>IF(AND(Q109=1,OR(P109="",P109='DADOS_INVOC'!$EL$7,P109='DADOS_INVOC'!$EM$7,P109='DADOS_INVOC'!$EN$7,P109='DADOS_INVOC'!$EO$7,P109='DADOS_INVOC'!$EP$7,P109='DADOS_INVOC'!$QV$7,P109='DADOS_INVOC'!$QW$7,P109='DADOS_INVOC'!$QX$7,P109='DADOS_INVOC'!$QY$7)),O109,"")</f>
        <v/>
      </c>
      <c r="AZ109">
        <f>IF(OR(P109="",P109='DADOS_INVOC'!$EL$8,P109='DADOS_INVOC'!$EM$8,P109='DADOS_INVOC'!$EN$8,P109='DADOS_INVOC'!$EO$8,P109='DADOS_INVOC'!$EP$8,P109='DADOS_INVOC'!$QV$8,P109='DADOS_INVOC'!$QW$8,P109='DADOS_INVOC'!$QX$8,P109='DADOS_INVOC'!$QY$8),O109,"")</f>
        <v/>
      </c>
      <c r="BA109">
        <f>IF(AND(Q109=1,OR(P109="",P109='DADOS_INVOC'!$EL$8,P109='DADOS_INVOC'!$EM$8,P109='DADOS_INVOC'!$EN$8,P109='DADOS_INVOC'!$EO$8,P109='DADOS_INVOC'!$EP$8,P109='DADOS_INVOC'!$QV$8,P109='DADOS_INVOC'!$QW$8,P109='DADOS_INVOC'!$QX$8,P109='DADOS_INVOC'!$QY$8)),O109,"")</f>
        <v/>
      </c>
      <c r="BB109">
        <f>IF(OR(P109="",P109='DADOS_INVOC'!$EL$9,P109='DADOS_INVOC'!$EM$9,P109='DADOS_INVOC'!$EN$9,P109='DADOS_INVOC'!$EO$9,P109='DADOS_INVOC'!$EP$9,P109='DADOS_INVOC'!$QV$9,P109='DADOS_INVOC'!$QW$9,P109='DADOS_INVOC'!$QX$9,P109='DADOS_INVOC'!$QY$9),O109,"")</f>
        <v/>
      </c>
      <c r="BC109">
        <f>IF(AND(Q109=1,OR(P109="",P109='DADOS_INVOC'!$EL$9,P109='DADOS_INVOC'!$EM$9,P109='DADOS_INVOC'!$EN$9,P109='DADOS_INVOC'!$EO$9,P109='DADOS_INVOC'!$EP$9,P109='DADOS_INVOC'!$QV$9,P109='DADOS_INVOC'!$QW$9,P109='DADOS_INVOC'!$QX$9,P109='DADOS_INVOC'!$QY$9)),O109,"")</f>
        <v/>
      </c>
      <c r="BD109">
        <f>IF(OR(P109="",P109='DADOS_INVOC'!$EL$10,P109='DADOS_INVOC'!$EM$10,P109='DADOS_INVOC'!$EN$10,P109='DADOS_INVOC'!$EO$10,P109='DADOS_INVOC'!$EP$10,P109='DADOS_INVOC'!$QV$10,P109='DADOS_INVOC'!$QW$10,P109='DADOS_INVOC'!$QX$10,P109='DADOS_INVOC'!$QY$10),O109,"")</f>
        <v/>
      </c>
      <c r="BE109">
        <f>IF(AND(Q109=1,OR(P109="",P109='DADOS_INVOC'!$EL$10,P109='DADOS_INVOC'!$EM$10,P109='DADOS_INVOC'!$EN$10,P109='DADOS_INVOC'!$EO$10,P109='DADOS_INVOC'!$EP$10,P109='DADOS_INVOC'!$QV$10,P109='DADOS_INVOC'!$QW$10,P109='DADOS_INVOC'!$QX$10,P109='DADOS_INVOC'!$QY$10)),O109,"")</f>
        <v/>
      </c>
      <c r="BF109">
        <f>IF(OR(P109="",P109='DADOS_INVOC'!$EL$11,P109='DADOS_INVOC'!$EM$11,P109='DADOS_INVOC'!$EN$11,P109='DADOS_INVOC'!$EO$11,P109='DADOS_INVOC'!$EP$11,P109='DADOS_INVOC'!$QV$11,P109='DADOS_INVOC'!$QW$11,P109='DADOS_INVOC'!$QX$11,P109='DADOS_INVOC'!$QY$11),O109,"")</f>
        <v/>
      </c>
      <c r="BG109">
        <f>IF(AND(Q109=1,OR(P109="",P109='DADOS_INVOC'!$EL$11,P109='DADOS_INVOC'!$EM$11,P109='DADOS_INVOC'!$EN$11,P109='DADOS_INVOC'!$EO$11,P109='DADOS_INVOC'!$EP$11,P109='DADOS_INVOC'!$QV$11,P109='DADOS_INVOC'!$QW$11,P109='DADOS_INVOC'!$QX$11,P109='DADOS_INVOC'!$QY$11)),O109,"")</f>
        <v/>
      </c>
      <c r="BH109">
        <f>IF(OR(P109="",P109='DADOS_INVOC'!$EL$12,P109='DADOS_INVOC'!$EM$12,P109='DADOS_INVOC'!$EN$12,P109='DADOS_INVOC'!$EO$12,P109='DADOS_INVOC'!$EP$12,P109='DADOS_INVOC'!$QV$12,P109='DADOS_INVOC'!$QW$12,P109='DADOS_INVOC'!$QX$12,P109='DADOS_INVOC'!$QY$12),O109,"")</f>
        <v/>
      </c>
      <c r="BI109">
        <f>IF(AND(Q109=1,OR(P109="",P109='DADOS_INVOC'!$EL$12,P109='DADOS_INVOC'!$EM$12,P109='DADOS_INVOC'!$EN$12,P109='DADOS_INVOC'!$EO$12,P109='DADOS_INVOC'!$EP$12,P109='DADOS_INVOC'!$QV$12,P109='DADOS_INVOC'!$QW$12,P109='DADOS_INVOC'!$QX$12,P109='DADOS_INVOC'!$QY$12)),O109,"")</f>
        <v/>
      </c>
      <c r="BJ109">
        <f>IF(OR(P109="",P109='DADOS_INVOC'!$EL$13,P109='DADOS_INVOC'!$EM$13,P109='DADOS_INVOC'!$EN$13,P109='DADOS_INVOC'!$EO$13,P109='DADOS_INVOC'!$EP$13,P109='DADOS_INVOC'!$QV$13,P109='DADOS_INVOC'!$QW$13,P109='DADOS_INVOC'!$QX$13,P109='DADOS_INVOC'!$QY$13),O109,"")</f>
        <v/>
      </c>
      <c r="BK109">
        <f>IF(AND(Q109=1,OR(P109="",P109='DADOS_INVOC'!$EL$13,P109='DADOS_INVOC'!$EM$13,P109='DADOS_INVOC'!$EN$13,P109='DADOS_INVOC'!$EO$13,P109='DADOS_INVOC'!$EP$13,P109='DADOS_INVOC'!$QV$13,P109='DADOS_INVOC'!$QW$13,P109='DADOS_INVOC'!$QX$13,P109='DADOS_INVOC'!$QY$13)),O109,"")</f>
        <v/>
      </c>
    </row>
    <row r="110">
      <c r="O110">
        <f>IF(AND(D28&lt;&gt;"",M28=""),D28,"")</f>
        <v/>
      </c>
      <c r="P110">
        <f>IF(O110="","",IF(AND(BR28="Condição",F28="",L28=0),"Controle",IF(O110="","",IF(F28&lt;&gt;"",IF(F28="Nenhuma","",F28),IF(L28&gt;0,INDEX($P$2:$P$83,L28),"")))))</f>
        <v/>
      </c>
      <c r="Q110">
        <f>IF(O110="",0,IF(G28&lt;&gt;"",IFERROR(MATCH(G28,'DADOS_MELHORIAS'!$BN$2:$BN$4,0),0),IF(L28&gt;0,INDEX('DADOS_MELHORIAS'!$Q$2:$Q$83,L28),0)))</f>
        <v/>
      </c>
      <c r="R110">
        <f>IF(O110="",0,Q110+3*IFERROR(VLOOKUP(SUBSTITUTE(SUBSTITUTE(SUBSTITUTE(P110,"~","~~"),"*","~*"),"?","~?"),'DADOS_CRIACAO'!$H$2:$K$20,3,FALSE),0))</f>
        <v/>
      </c>
      <c r="S110">
        <f>IF(O110="",0,IFERROR(VLOOKUP(SUBSTITUTE(SUBSTITUTE(SUBSTITUTE(P110,"~","~~"),"*","~*"),"?","~?"),'DADOS_CRIACAO'!$H$2:$K$20,4,FALSE),0))</f>
        <v/>
      </c>
      <c r="T110">
        <f>IF(O110="",0,IF(BR28="Condição",1,IF(O110="",0,IF(OR(P110="Controle",IF(L28&gt;0,INDEX('DADOS_MELHORIAS'!$T$2:$T$83,L28),0)=1),1,0))))</f>
        <v/>
      </c>
      <c r="U110">
        <f>IF(O110="","",IF(S110=1,"",O110))</f>
        <v/>
      </c>
      <c r="V110">
        <f>IF(O110="","",IF(AND(Q110=1,S110=0),O110,""))</f>
        <v/>
      </c>
      <c r="W110">
        <f>IF(O110="",0,IF(BR28="Condição",1,IF(O110="",0,IF(H28="",IF(L28&gt;0,INDEX('DADOS_MELHORIAS'!$W$2:$W$83,L28),0),IF(H28="Sim",1,0)))))</f>
        <v/>
      </c>
      <c r="X110">
        <f>IF(O110="","",IF(L28&gt;0,INDEX($X$2:$X$83,L28),D28))</f>
        <v/>
      </c>
      <c r="Y110">
        <f>IF(O110="",0,IF(L28&gt;0,INDEX('DADOS_MELHORIAS'!$Y$2:$Y$83,L28),0))</f>
        <v/>
      </c>
      <c r="AG110">
        <f>O110</f>
        <v/>
      </c>
      <c r="AH110">
        <f>P110</f>
        <v/>
      </c>
      <c r="AI110">
        <f>Q110</f>
        <v/>
      </c>
      <c r="AJ110">
        <f>T110</f>
        <v/>
      </c>
      <c r="AK110">
        <f>Y110</f>
        <v/>
      </c>
      <c r="AL110">
        <f>W110</f>
        <v/>
      </c>
      <c r="AN110">
        <f>IF(OR(P110="",P110='DADOS_INVOC'!$EL$2,P110='DADOS_INVOC'!$EM$2,P110='DADOS_INVOC'!$EN$2,P110='DADOS_INVOC'!$EO$2,P110='DADOS_INVOC'!$EP$2,P110='DADOS_INVOC'!$QV$2,P110='DADOS_INVOC'!$QW$2,P110='DADOS_INVOC'!$QX$2,P110='DADOS_INVOC'!$QY$2),O110,"")</f>
        <v/>
      </c>
      <c r="AO110">
        <f>IF(AND(Q110=1,OR(P110="",P110='DADOS_INVOC'!$EL$2,P110='DADOS_INVOC'!$EM$2,P110='DADOS_INVOC'!$EN$2,P110='DADOS_INVOC'!$EO$2,P110='DADOS_INVOC'!$EP$2,P110='DADOS_INVOC'!$QV$2,P110='DADOS_INVOC'!$QW$2,P110='DADOS_INVOC'!$QX$2,P110='DADOS_INVOC'!$QY$2)),O110,"")</f>
        <v/>
      </c>
      <c r="AP110">
        <f>IF(OR(P110="",P110='DADOS_INVOC'!$EL$3,P110='DADOS_INVOC'!$EM$3,P110='DADOS_INVOC'!$EN$3,P110='DADOS_INVOC'!$EO$3,P110='DADOS_INVOC'!$EP$3,P110='DADOS_INVOC'!$QV$3,P110='DADOS_INVOC'!$QW$3,P110='DADOS_INVOC'!$QX$3,P110='DADOS_INVOC'!$QY$3),O110,"")</f>
        <v/>
      </c>
      <c r="AQ110">
        <f>IF(AND(Q110=1,OR(P110="",P110='DADOS_INVOC'!$EL$3,P110='DADOS_INVOC'!$EM$3,P110='DADOS_INVOC'!$EN$3,P110='DADOS_INVOC'!$EO$3,P110='DADOS_INVOC'!$EP$3,P110='DADOS_INVOC'!$QV$3,P110='DADOS_INVOC'!$QW$3,P110='DADOS_INVOC'!$QX$3,P110='DADOS_INVOC'!$QY$3)),O110,"")</f>
        <v/>
      </c>
      <c r="AR110">
        <f>IF(OR(P110="",P110='DADOS_INVOC'!$EL$4,P110='DADOS_INVOC'!$EM$4,P110='DADOS_INVOC'!$EN$4,P110='DADOS_INVOC'!$EO$4,P110='DADOS_INVOC'!$EP$4,P110='DADOS_INVOC'!$QV$4,P110='DADOS_INVOC'!$QW$4,P110='DADOS_INVOC'!$QX$4,P110='DADOS_INVOC'!$QY$4),O110,"")</f>
        <v/>
      </c>
      <c r="AS110">
        <f>IF(AND(Q110=1,OR(P110="",P110='DADOS_INVOC'!$EL$4,P110='DADOS_INVOC'!$EM$4,P110='DADOS_INVOC'!$EN$4,P110='DADOS_INVOC'!$EO$4,P110='DADOS_INVOC'!$EP$4,P110='DADOS_INVOC'!$QV$4,P110='DADOS_INVOC'!$QW$4,P110='DADOS_INVOC'!$QX$4,P110='DADOS_INVOC'!$QY$4)),O110,"")</f>
        <v/>
      </c>
      <c r="AT110">
        <f>IF(OR(P110="",P110='DADOS_INVOC'!$EL$5,P110='DADOS_INVOC'!$EM$5,P110='DADOS_INVOC'!$EN$5,P110='DADOS_INVOC'!$EO$5,P110='DADOS_INVOC'!$EP$5,P110='DADOS_INVOC'!$QV$5,P110='DADOS_INVOC'!$QW$5,P110='DADOS_INVOC'!$QX$5,P110='DADOS_INVOC'!$QY$5),O110,"")</f>
        <v/>
      </c>
      <c r="AU110">
        <f>IF(AND(Q110=1,OR(P110="",P110='DADOS_INVOC'!$EL$5,P110='DADOS_INVOC'!$EM$5,P110='DADOS_INVOC'!$EN$5,P110='DADOS_INVOC'!$EO$5,P110='DADOS_INVOC'!$EP$5,P110='DADOS_INVOC'!$QV$5,P110='DADOS_INVOC'!$QW$5,P110='DADOS_INVOC'!$QX$5,P110='DADOS_INVOC'!$QY$5)),O110,"")</f>
        <v/>
      </c>
      <c r="AV110">
        <f>IF(OR(P110="",P110='DADOS_INVOC'!$EL$6,P110='DADOS_INVOC'!$EM$6,P110='DADOS_INVOC'!$EN$6,P110='DADOS_INVOC'!$EO$6,P110='DADOS_INVOC'!$EP$6,P110='DADOS_INVOC'!$QV$6,P110='DADOS_INVOC'!$QW$6,P110='DADOS_INVOC'!$QX$6,P110='DADOS_INVOC'!$QY$6),O110,"")</f>
        <v/>
      </c>
      <c r="AW110">
        <f>IF(AND(Q110=1,OR(P110="",P110='DADOS_INVOC'!$EL$6,P110='DADOS_INVOC'!$EM$6,P110='DADOS_INVOC'!$EN$6,P110='DADOS_INVOC'!$EO$6,P110='DADOS_INVOC'!$EP$6,P110='DADOS_INVOC'!$QV$6,P110='DADOS_INVOC'!$QW$6,P110='DADOS_INVOC'!$QX$6,P110='DADOS_INVOC'!$QY$6)),O110,"")</f>
        <v/>
      </c>
      <c r="AX110">
        <f>IF(OR(P110="",P110='DADOS_INVOC'!$EL$7,P110='DADOS_INVOC'!$EM$7,P110='DADOS_INVOC'!$EN$7,P110='DADOS_INVOC'!$EO$7,P110='DADOS_INVOC'!$EP$7,P110='DADOS_INVOC'!$QV$7,P110='DADOS_INVOC'!$QW$7,P110='DADOS_INVOC'!$QX$7,P110='DADOS_INVOC'!$QY$7),O110,"")</f>
        <v/>
      </c>
      <c r="AY110">
        <f>IF(AND(Q110=1,OR(P110="",P110='DADOS_INVOC'!$EL$7,P110='DADOS_INVOC'!$EM$7,P110='DADOS_INVOC'!$EN$7,P110='DADOS_INVOC'!$EO$7,P110='DADOS_INVOC'!$EP$7,P110='DADOS_INVOC'!$QV$7,P110='DADOS_INVOC'!$QW$7,P110='DADOS_INVOC'!$QX$7,P110='DADOS_INVOC'!$QY$7)),O110,"")</f>
        <v/>
      </c>
      <c r="AZ110">
        <f>IF(OR(P110="",P110='DADOS_INVOC'!$EL$8,P110='DADOS_INVOC'!$EM$8,P110='DADOS_INVOC'!$EN$8,P110='DADOS_INVOC'!$EO$8,P110='DADOS_INVOC'!$EP$8,P110='DADOS_INVOC'!$QV$8,P110='DADOS_INVOC'!$QW$8,P110='DADOS_INVOC'!$QX$8,P110='DADOS_INVOC'!$QY$8),O110,"")</f>
        <v/>
      </c>
      <c r="BA110">
        <f>IF(AND(Q110=1,OR(P110="",P110='DADOS_INVOC'!$EL$8,P110='DADOS_INVOC'!$EM$8,P110='DADOS_INVOC'!$EN$8,P110='DADOS_INVOC'!$EO$8,P110='DADOS_INVOC'!$EP$8,P110='DADOS_INVOC'!$QV$8,P110='DADOS_INVOC'!$QW$8,P110='DADOS_INVOC'!$QX$8,P110='DADOS_INVOC'!$QY$8)),O110,"")</f>
        <v/>
      </c>
      <c r="BB110">
        <f>IF(OR(P110="",P110='DADOS_INVOC'!$EL$9,P110='DADOS_INVOC'!$EM$9,P110='DADOS_INVOC'!$EN$9,P110='DADOS_INVOC'!$EO$9,P110='DADOS_INVOC'!$EP$9,P110='DADOS_INVOC'!$QV$9,P110='DADOS_INVOC'!$QW$9,P110='DADOS_INVOC'!$QX$9,P110='DADOS_INVOC'!$QY$9),O110,"")</f>
        <v/>
      </c>
      <c r="BC110">
        <f>IF(AND(Q110=1,OR(P110="",P110='DADOS_INVOC'!$EL$9,P110='DADOS_INVOC'!$EM$9,P110='DADOS_INVOC'!$EN$9,P110='DADOS_INVOC'!$EO$9,P110='DADOS_INVOC'!$EP$9,P110='DADOS_INVOC'!$QV$9,P110='DADOS_INVOC'!$QW$9,P110='DADOS_INVOC'!$QX$9,P110='DADOS_INVOC'!$QY$9)),O110,"")</f>
        <v/>
      </c>
      <c r="BD110">
        <f>IF(OR(P110="",P110='DADOS_INVOC'!$EL$10,P110='DADOS_INVOC'!$EM$10,P110='DADOS_INVOC'!$EN$10,P110='DADOS_INVOC'!$EO$10,P110='DADOS_INVOC'!$EP$10,P110='DADOS_INVOC'!$QV$10,P110='DADOS_INVOC'!$QW$10,P110='DADOS_INVOC'!$QX$10,P110='DADOS_INVOC'!$QY$10),O110,"")</f>
        <v/>
      </c>
      <c r="BE110">
        <f>IF(AND(Q110=1,OR(P110="",P110='DADOS_INVOC'!$EL$10,P110='DADOS_INVOC'!$EM$10,P110='DADOS_INVOC'!$EN$10,P110='DADOS_INVOC'!$EO$10,P110='DADOS_INVOC'!$EP$10,P110='DADOS_INVOC'!$QV$10,P110='DADOS_INVOC'!$QW$10,P110='DADOS_INVOC'!$QX$10,P110='DADOS_INVOC'!$QY$10)),O110,"")</f>
        <v/>
      </c>
      <c r="BF110">
        <f>IF(OR(P110="",P110='DADOS_INVOC'!$EL$11,P110='DADOS_INVOC'!$EM$11,P110='DADOS_INVOC'!$EN$11,P110='DADOS_INVOC'!$EO$11,P110='DADOS_INVOC'!$EP$11,P110='DADOS_INVOC'!$QV$11,P110='DADOS_INVOC'!$QW$11,P110='DADOS_INVOC'!$QX$11,P110='DADOS_INVOC'!$QY$11),O110,"")</f>
        <v/>
      </c>
      <c r="BG110">
        <f>IF(AND(Q110=1,OR(P110="",P110='DADOS_INVOC'!$EL$11,P110='DADOS_INVOC'!$EM$11,P110='DADOS_INVOC'!$EN$11,P110='DADOS_INVOC'!$EO$11,P110='DADOS_INVOC'!$EP$11,P110='DADOS_INVOC'!$QV$11,P110='DADOS_INVOC'!$QW$11,P110='DADOS_INVOC'!$QX$11,P110='DADOS_INVOC'!$QY$11)),O110,"")</f>
        <v/>
      </c>
      <c r="BH110">
        <f>IF(OR(P110="",P110='DADOS_INVOC'!$EL$12,P110='DADOS_INVOC'!$EM$12,P110='DADOS_INVOC'!$EN$12,P110='DADOS_INVOC'!$EO$12,P110='DADOS_INVOC'!$EP$12,P110='DADOS_INVOC'!$QV$12,P110='DADOS_INVOC'!$QW$12,P110='DADOS_INVOC'!$QX$12,P110='DADOS_INVOC'!$QY$12),O110,"")</f>
        <v/>
      </c>
      <c r="BI110">
        <f>IF(AND(Q110=1,OR(P110="",P110='DADOS_INVOC'!$EL$12,P110='DADOS_INVOC'!$EM$12,P110='DADOS_INVOC'!$EN$12,P110='DADOS_INVOC'!$EO$12,P110='DADOS_INVOC'!$EP$12,P110='DADOS_INVOC'!$QV$12,P110='DADOS_INVOC'!$QW$12,P110='DADOS_INVOC'!$QX$12,P110='DADOS_INVOC'!$QY$12)),O110,"")</f>
        <v/>
      </c>
      <c r="BJ110">
        <f>IF(OR(P110="",P110='DADOS_INVOC'!$EL$13,P110='DADOS_INVOC'!$EM$13,P110='DADOS_INVOC'!$EN$13,P110='DADOS_INVOC'!$EO$13,P110='DADOS_INVOC'!$EP$13,P110='DADOS_INVOC'!$QV$13,P110='DADOS_INVOC'!$QW$13,P110='DADOS_INVOC'!$QX$13,P110='DADOS_INVOC'!$QY$13),O110,"")</f>
        <v/>
      </c>
      <c r="BK110">
        <f>IF(AND(Q110=1,OR(P110="",P110='DADOS_INVOC'!$EL$13,P110='DADOS_INVOC'!$EM$13,P110='DADOS_INVOC'!$EN$13,P110='DADOS_INVOC'!$EO$13,P110='DADOS_INVOC'!$EP$13,P110='DADOS_INVOC'!$QV$13,P110='DADOS_INVOC'!$QW$13,P110='DADOS_INVOC'!$QX$13,P110='DADOS_INVOC'!$QY$13)),O110,"")</f>
        <v/>
      </c>
    </row>
    <row r="111">
      <c r="O111">
        <f>IF(AND(D29&lt;&gt;"",M29=""),D29,"")</f>
        <v/>
      </c>
      <c r="P111">
        <f>IF(O111="","",IF(AND(BR29="Condição",F29="",L29=0),"Controle",IF(O111="","",IF(F29&lt;&gt;"",IF(F29="Nenhuma","",F29),IF(L29&gt;0,INDEX($P$2:$P$83,L29),"")))))</f>
        <v/>
      </c>
      <c r="Q111">
        <f>IF(O111="",0,IF(G29&lt;&gt;"",IFERROR(MATCH(G29,'DADOS_MELHORIAS'!$BN$2:$BN$4,0),0),IF(L29&gt;0,INDEX('DADOS_MELHORIAS'!$Q$2:$Q$83,L29),0)))</f>
        <v/>
      </c>
      <c r="R111">
        <f>IF(O111="",0,Q111+3*IFERROR(VLOOKUP(SUBSTITUTE(SUBSTITUTE(SUBSTITUTE(P111,"~","~~"),"*","~*"),"?","~?"),'DADOS_CRIACAO'!$H$2:$K$20,3,FALSE),0))</f>
        <v/>
      </c>
      <c r="S111">
        <f>IF(O111="",0,IFERROR(VLOOKUP(SUBSTITUTE(SUBSTITUTE(SUBSTITUTE(P111,"~","~~"),"*","~*"),"?","~?"),'DADOS_CRIACAO'!$H$2:$K$20,4,FALSE),0))</f>
        <v/>
      </c>
      <c r="T111">
        <f>IF(O111="",0,IF(BR29="Condição",1,IF(O111="",0,IF(OR(P111="Controle",IF(L29&gt;0,INDEX('DADOS_MELHORIAS'!$T$2:$T$83,L29),0)=1),1,0))))</f>
        <v/>
      </c>
      <c r="U111">
        <f>IF(O111="","",IF(S111=1,"",O111))</f>
        <v/>
      </c>
      <c r="V111">
        <f>IF(O111="","",IF(AND(Q111=1,S111=0),O111,""))</f>
        <v/>
      </c>
      <c r="W111">
        <f>IF(O111="",0,IF(BR29="Condição",1,IF(O111="",0,IF(H29="",IF(L29&gt;0,INDEX('DADOS_MELHORIAS'!$W$2:$W$83,L29),0),IF(H29="Sim",1,0)))))</f>
        <v/>
      </c>
      <c r="X111">
        <f>IF(O111="","",IF(L29&gt;0,INDEX($X$2:$X$83,L29),D29))</f>
        <v/>
      </c>
      <c r="Y111">
        <f>IF(O111="",0,IF(L29&gt;0,INDEX('DADOS_MELHORIAS'!$Y$2:$Y$83,L29),0))</f>
        <v/>
      </c>
      <c r="AG111">
        <f>O111</f>
        <v/>
      </c>
      <c r="AH111">
        <f>P111</f>
        <v/>
      </c>
      <c r="AI111">
        <f>Q111</f>
        <v/>
      </c>
      <c r="AJ111">
        <f>T111</f>
        <v/>
      </c>
      <c r="AK111">
        <f>Y111</f>
        <v/>
      </c>
      <c r="AL111">
        <f>W111</f>
        <v/>
      </c>
      <c r="AN111">
        <f>IF(OR(P111="",P111='DADOS_INVOC'!$EL$2,P111='DADOS_INVOC'!$EM$2,P111='DADOS_INVOC'!$EN$2,P111='DADOS_INVOC'!$EO$2,P111='DADOS_INVOC'!$EP$2,P111='DADOS_INVOC'!$QV$2,P111='DADOS_INVOC'!$QW$2,P111='DADOS_INVOC'!$QX$2,P111='DADOS_INVOC'!$QY$2),O111,"")</f>
        <v/>
      </c>
      <c r="AO111">
        <f>IF(AND(Q111=1,OR(P111="",P111='DADOS_INVOC'!$EL$2,P111='DADOS_INVOC'!$EM$2,P111='DADOS_INVOC'!$EN$2,P111='DADOS_INVOC'!$EO$2,P111='DADOS_INVOC'!$EP$2,P111='DADOS_INVOC'!$QV$2,P111='DADOS_INVOC'!$QW$2,P111='DADOS_INVOC'!$QX$2,P111='DADOS_INVOC'!$QY$2)),O111,"")</f>
        <v/>
      </c>
      <c r="AP111">
        <f>IF(OR(P111="",P111='DADOS_INVOC'!$EL$3,P111='DADOS_INVOC'!$EM$3,P111='DADOS_INVOC'!$EN$3,P111='DADOS_INVOC'!$EO$3,P111='DADOS_INVOC'!$EP$3,P111='DADOS_INVOC'!$QV$3,P111='DADOS_INVOC'!$QW$3,P111='DADOS_INVOC'!$QX$3,P111='DADOS_INVOC'!$QY$3),O111,"")</f>
        <v/>
      </c>
      <c r="AQ111">
        <f>IF(AND(Q111=1,OR(P111="",P111='DADOS_INVOC'!$EL$3,P111='DADOS_INVOC'!$EM$3,P111='DADOS_INVOC'!$EN$3,P111='DADOS_INVOC'!$EO$3,P111='DADOS_INVOC'!$EP$3,P111='DADOS_INVOC'!$QV$3,P111='DADOS_INVOC'!$QW$3,P111='DADOS_INVOC'!$QX$3,P111='DADOS_INVOC'!$QY$3)),O111,"")</f>
        <v/>
      </c>
      <c r="AR111">
        <f>IF(OR(P111="",P111='DADOS_INVOC'!$EL$4,P111='DADOS_INVOC'!$EM$4,P111='DADOS_INVOC'!$EN$4,P111='DADOS_INVOC'!$EO$4,P111='DADOS_INVOC'!$EP$4,P111='DADOS_INVOC'!$QV$4,P111='DADOS_INVOC'!$QW$4,P111='DADOS_INVOC'!$QX$4,P111='DADOS_INVOC'!$QY$4),O111,"")</f>
        <v/>
      </c>
      <c r="AS111">
        <f>IF(AND(Q111=1,OR(P111="",P111='DADOS_INVOC'!$EL$4,P111='DADOS_INVOC'!$EM$4,P111='DADOS_INVOC'!$EN$4,P111='DADOS_INVOC'!$EO$4,P111='DADOS_INVOC'!$EP$4,P111='DADOS_INVOC'!$QV$4,P111='DADOS_INVOC'!$QW$4,P111='DADOS_INVOC'!$QX$4,P111='DADOS_INVOC'!$QY$4)),O111,"")</f>
        <v/>
      </c>
      <c r="AT111">
        <f>IF(OR(P111="",P111='DADOS_INVOC'!$EL$5,P111='DADOS_INVOC'!$EM$5,P111='DADOS_INVOC'!$EN$5,P111='DADOS_INVOC'!$EO$5,P111='DADOS_INVOC'!$EP$5,P111='DADOS_INVOC'!$QV$5,P111='DADOS_INVOC'!$QW$5,P111='DADOS_INVOC'!$QX$5,P111='DADOS_INVOC'!$QY$5),O111,"")</f>
        <v/>
      </c>
      <c r="AU111">
        <f>IF(AND(Q111=1,OR(P111="",P111='DADOS_INVOC'!$EL$5,P111='DADOS_INVOC'!$EM$5,P111='DADOS_INVOC'!$EN$5,P111='DADOS_INVOC'!$EO$5,P111='DADOS_INVOC'!$EP$5,P111='DADOS_INVOC'!$QV$5,P111='DADOS_INVOC'!$QW$5,P111='DADOS_INVOC'!$QX$5,P111='DADOS_INVOC'!$QY$5)),O111,"")</f>
        <v/>
      </c>
      <c r="AV111">
        <f>IF(OR(P111="",P111='DADOS_INVOC'!$EL$6,P111='DADOS_INVOC'!$EM$6,P111='DADOS_INVOC'!$EN$6,P111='DADOS_INVOC'!$EO$6,P111='DADOS_INVOC'!$EP$6,P111='DADOS_INVOC'!$QV$6,P111='DADOS_INVOC'!$QW$6,P111='DADOS_INVOC'!$QX$6,P111='DADOS_INVOC'!$QY$6),O111,"")</f>
        <v/>
      </c>
      <c r="AW111">
        <f>IF(AND(Q111=1,OR(P111="",P111='DADOS_INVOC'!$EL$6,P111='DADOS_INVOC'!$EM$6,P111='DADOS_INVOC'!$EN$6,P111='DADOS_INVOC'!$EO$6,P111='DADOS_INVOC'!$EP$6,P111='DADOS_INVOC'!$QV$6,P111='DADOS_INVOC'!$QW$6,P111='DADOS_INVOC'!$QX$6,P111='DADOS_INVOC'!$QY$6)),O111,"")</f>
        <v/>
      </c>
      <c r="AX111">
        <f>IF(OR(P111="",P111='DADOS_INVOC'!$EL$7,P111='DADOS_INVOC'!$EM$7,P111='DADOS_INVOC'!$EN$7,P111='DADOS_INVOC'!$EO$7,P111='DADOS_INVOC'!$EP$7,P111='DADOS_INVOC'!$QV$7,P111='DADOS_INVOC'!$QW$7,P111='DADOS_INVOC'!$QX$7,P111='DADOS_INVOC'!$QY$7),O111,"")</f>
        <v/>
      </c>
      <c r="AY111">
        <f>IF(AND(Q111=1,OR(P111="",P111='DADOS_INVOC'!$EL$7,P111='DADOS_INVOC'!$EM$7,P111='DADOS_INVOC'!$EN$7,P111='DADOS_INVOC'!$EO$7,P111='DADOS_INVOC'!$EP$7,P111='DADOS_INVOC'!$QV$7,P111='DADOS_INVOC'!$QW$7,P111='DADOS_INVOC'!$QX$7,P111='DADOS_INVOC'!$QY$7)),O111,"")</f>
        <v/>
      </c>
      <c r="AZ111">
        <f>IF(OR(P111="",P111='DADOS_INVOC'!$EL$8,P111='DADOS_INVOC'!$EM$8,P111='DADOS_INVOC'!$EN$8,P111='DADOS_INVOC'!$EO$8,P111='DADOS_INVOC'!$EP$8,P111='DADOS_INVOC'!$QV$8,P111='DADOS_INVOC'!$QW$8,P111='DADOS_INVOC'!$QX$8,P111='DADOS_INVOC'!$QY$8),O111,"")</f>
        <v/>
      </c>
      <c r="BA111">
        <f>IF(AND(Q111=1,OR(P111="",P111='DADOS_INVOC'!$EL$8,P111='DADOS_INVOC'!$EM$8,P111='DADOS_INVOC'!$EN$8,P111='DADOS_INVOC'!$EO$8,P111='DADOS_INVOC'!$EP$8,P111='DADOS_INVOC'!$QV$8,P111='DADOS_INVOC'!$QW$8,P111='DADOS_INVOC'!$QX$8,P111='DADOS_INVOC'!$QY$8)),O111,"")</f>
        <v/>
      </c>
      <c r="BB111">
        <f>IF(OR(P111="",P111='DADOS_INVOC'!$EL$9,P111='DADOS_INVOC'!$EM$9,P111='DADOS_INVOC'!$EN$9,P111='DADOS_INVOC'!$EO$9,P111='DADOS_INVOC'!$EP$9,P111='DADOS_INVOC'!$QV$9,P111='DADOS_INVOC'!$QW$9,P111='DADOS_INVOC'!$QX$9,P111='DADOS_INVOC'!$QY$9),O111,"")</f>
        <v/>
      </c>
      <c r="BC111">
        <f>IF(AND(Q111=1,OR(P111="",P111='DADOS_INVOC'!$EL$9,P111='DADOS_INVOC'!$EM$9,P111='DADOS_INVOC'!$EN$9,P111='DADOS_INVOC'!$EO$9,P111='DADOS_INVOC'!$EP$9,P111='DADOS_INVOC'!$QV$9,P111='DADOS_INVOC'!$QW$9,P111='DADOS_INVOC'!$QX$9,P111='DADOS_INVOC'!$QY$9)),O111,"")</f>
        <v/>
      </c>
      <c r="BD111">
        <f>IF(OR(P111="",P111='DADOS_INVOC'!$EL$10,P111='DADOS_INVOC'!$EM$10,P111='DADOS_INVOC'!$EN$10,P111='DADOS_INVOC'!$EO$10,P111='DADOS_INVOC'!$EP$10,P111='DADOS_INVOC'!$QV$10,P111='DADOS_INVOC'!$QW$10,P111='DADOS_INVOC'!$QX$10,P111='DADOS_INVOC'!$QY$10),O111,"")</f>
        <v/>
      </c>
      <c r="BE111">
        <f>IF(AND(Q111=1,OR(P111="",P111='DADOS_INVOC'!$EL$10,P111='DADOS_INVOC'!$EM$10,P111='DADOS_INVOC'!$EN$10,P111='DADOS_INVOC'!$EO$10,P111='DADOS_INVOC'!$EP$10,P111='DADOS_INVOC'!$QV$10,P111='DADOS_INVOC'!$QW$10,P111='DADOS_INVOC'!$QX$10,P111='DADOS_INVOC'!$QY$10)),O111,"")</f>
        <v/>
      </c>
      <c r="BF111">
        <f>IF(OR(P111="",P111='DADOS_INVOC'!$EL$11,P111='DADOS_INVOC'!$EM$11,P111='DADOS_INVOC'!$EN$11,P111='DADOS_INVOC'!$EO$11,P111='DADOS_INVOC'!$EP$11,P111='DADOS_INVOC'!$QV$11,P111='DADOS_INVOC'!$QW$11,P111='DADOS_INVOC'!$QX$11,P111='DADOS_INVOC'!$QY$11),O111,"")</f>
        <v/>
      </c>
      <c r="BG111">
        <f>IF(AND(Q111=1,OR(P111="",P111='DADOS_INVOC'!$EL$11,P111='DADOS_INVOC'!$EM$11,P111='DADOS_INVOC'!$EN$11,P111='DADOS_INVOC'!$EO$11,P111='DADOS_INVOC'!$EP$11,P111='DADOS_INVOC'!$QV$11,P111='DADOS_INVOC'!$QW$11,P111='DADOS_INVOC'!$QX$11,P111='DADOS_INVOC'!$QY$11)),O111,"")</f>
        <v/>
      </c>
      <c r="BH111">
        <f>IF(OR(P111="",P111='DADOS_INVOC'!$EL$12,P111='DADOS_INVOC'!$EM$12,P111='DADOS_INVOC'!$EN$12,P111='DADOS_INVOC'!$EO$12,P111='DADOS_INVOC'!$EP$12,P111='DADOS_INVOC'!$QV$12,P111='DADOS_INVOC'!$QW$12,P111='DADOS_INVOC'!$QX$12,P111='DADOS_INVOC'!$QY$12),O111,"")</f>
        <v/>
      </c>
      <c r="BI111">
        <f>IF(AND(Q111=1,OR(P111="",P111='DADOS_INVOC'!$EL$12,P111='DADOS_INVOC'!$EM$12,P111='DADOS_INVOC'!$EN$12,P111='DADOS_INVOC'!$EO$12,P111='DADOS_INVOC'!$EP$12,P111='DADOS_INVOC'!$QV$12,P111='DADOS_INVOC'!$QW$12,P111='DADOS_INVOC'!$QX$12,P111='DADOS_INVOC'!$QY$12)),O111,"")</f>
        <v/>
      </c>
      <c r="BJ111">
        <f>IF(OR(P111="",P111='DADOS_INVOC'!$EL$13,P111='DADOS_INVOC'!$EM$13,P111='DADOS_INVOC'!$EN$13,P111='DADOS_INVOC'!$EO$13,P111='DADOS_INVOC'!$EP$13,P111='DADOS_INVOC'!$QV$13,P111='DADOS_INVOC'!$QW$13,P111='DADOS_INVOC'!$QX$13,P111='DADOS_INVOC'!$QY$13),O111,"")</f>
        <v/>
      </c>
      <c r="BK111">
        <f>IF(AND(Q111=1,OR(P111="",P111='DADOS_INVOC'!$EL$13,P111='DADOS_INVOC'!$EM$13,P111='DADOS_INVOC'!$EN$13,P111='DADOS_INVOC'!$EO$13,P111='DADOS_INVOC'!$EP$13,P111='DADOS_INVOC'!$QV$13,P111='DADOS_INVOC'!$QW$13,P111='DADOS_INVOC'!$QX$13,P111='DADOS_INVOC'!$QY$13)),O111,"")</f>
        <v/>
      </c>
    </row>
    <row r="112">
      <c r="O112">
        <f>IF(AND(D30&lt;&gt;"",M30=""),D30,"")</f>
        <v/>
      </c>
      <c r="P112">
        <f>IF(O112="","",IF(AND(BR30="Condição",F30="",L30=0),"Controle",IF(O112="","",IF(F30&lt;&gt;"",IF(F30="Nenhuma","",F30),IF(L30&gt;0,INDEX($P$2:$P$83,L30),"")))))</f>
        <v/>
      </c>
      <c r="Q112">
        <f>IF(O112="",0,IF(G30&lt;&gt;"",IFERROR(MATCH(G30,'DADOS_MELHORIAS'!$BN$2:$BN$4,0),0),IF(L30&gt;0,INDEX('DADOS_MELHORIAS'!$Q$2:$Q$83,L30),0)))</f>
        <v/>
      </c>
      <c r="R112">
        <f>IF(O112="",0,Q112+3*IFERROR(VLOOKUP(SUBSTITUTE(SUBSTITUTE(SUBSTITUTE(P112,"~","~~"),"*","~*"),"?","~?"),'DADOS_CRIACAO'!$H$2:$K$20,3,FALSE),0))</f>
        <v/>
      </c>
      <c r="S112">
        <f>IF(O112="",0,IFERROR(VLOOKUP(SUBSTITUTE(SUBSTITUTE(SUBSTITUTE(P112,"~","~~"),"*","~*"),"?","~?"),'DADOS_CRIACAO'!$H$2:$K$20,4,FALSE),0))</f>
        <v/>
      </c>
      <c r="T112">
        <f>IF(O112="",0,IF(BR30="Condição",1,IF(O112="",0,IF(OR(P112="Controle",IF(L30&gt;0,INDEX('DADOS_MELHORIAS'!$T$2:$T$83,L30),0)=1),1,0))))</f>
        <v/>
      </c>
      <c r="U112">
        <f>IF(O112="","",IF(S112=1,"",O112))</f>
        <v/>
      </c>
      <c r="V112">
        <f>IF(O112="","",IF(AND(Q112=1,S112=0),O112,""))</f>
        <v/>
      </c>
      <c r="W112">
        <f>IF(O112="",0,IF(BR30="Condição",1,IF(O112="",0,IF(H30="",IF(L30&gt;0,INDEX('DADOS_MELHORIAS'!$W$2:$W$83,L30),0),IF(H30="Sim",1,0)))))</f>
        <v/>
      </c>
      <c r="X112">
        <f>IF(O112="","",IF(L30&gt;0,INDEX($X$2:$X$83,L30),D30))</f>
        <v/>
      </c>
      <c r="Y112">
        <f>IF(O112="",0,IF(L30&gt;0,INDEX('DADOS_MELHORIAS'!$Y$2:$Y$83,L30),0))</f>
        <v/>
      </c>
      <c r="AG112">
        <f>O112</f>
        <v/>
      </c>
      <c r="AH112">
        <f>P112</f>
        <v/>
      </c>
      <c r="AI112">
        <f>Q112</f>
        <v/>
      </c>
      <c r="AJ112">
        <f>T112</f>
        <v/>
      </c>
      <c r="AK112">
        <f>Y112</f>
        <v/>
      </c>
      <c r="AL112">
        <f>W112</f>
        <v/>
      </c>
      <c r="AN112">
        <f>IF(OR(P112="",P112='DADOS_INVOC'!$EL$2,P112='DADOS_INVOC'!$EM$2,P112='DADOS_INVOC'!$EN$2,P112='DADOS_INVOC'!$EO$2,P112='DADOS_INVOC'!$EP$2,P112='DADOS_INVOC'!$QV$2,P112='DADOS_INVOC'!$QW$2,P112='DADOS_INVOC'!$QX$2,P112='DADOS_INVOC'!$QY$2),O112,"")</f>
        <v/>
      </c>
      <c r="AO112">
        <f>IF(AND(Q112=1,OR(P112="",P112='DADOS_INVOC'!$EL$2,P112='DADOS_INVOC'!$EM$2,P112='DADOS_INVOC'!$EN$2,P112='DADOS_INVOC'!$EO$2,P112='DADOS_INVOC'!$EP$2,P112='DADOS_INVOC'!$QV$2,P112='DADOS_INVOC'!$QW$2,P112='DADOS_INVOC'!$QX$2,P112='DADOS_INVOC'!$QY$2)),O112,"")</f>
        <v/>
      </c>
      <c r="AP112">
        <f>IF(OR(P112="",P112='DADOS_INVOC'!$EL$3,P112='DADOS_INVOC'!$EM$3,P112='DADOS_INVOC'!$EN$3,P112='DADOS_INVOC'!$EO$3,P112='DADOS_INVOC'!$EP$3,P112='DADOS_INVOC'!$QV$3,P112='DADOS_INVOC'!$QW$3,P112='DADOS_INVOC'!$QX$3,P112='DADOS_INVOC'!$QY$3),O112,"")</f>
        <v/>
      </c>
      <c r="AQ112">
        <f>IF(AND(Q112=1,OR(P112="",P112='DADOS_INVOC'!$EL$3,P112='DADOS_INVOC'!$EM$3,P112='DADOS_INVOC'!$EN$3,P112='DADOS_INVOC'!$EO$3,P112='DADOS_INVOC'!$EP$3,P112='DADOS_INVOC'!$QV$3,P112='DADOS_INVOC'!$QW$3,P112='DADOS_INVOC'!$QX$3,P112='DADOS_INVOC'!$QY$3)),O112,"")</f>
        <v/>
      </c>
      <c r="AR112">
        <f>IF(OR(P112="",P112='DADOS_INVOC'!$EL$4,P112='DADOS_INVOC'!$EM$4,P112='DADOS_INVOC'!$EN$4,P112='DADOS_INVOC'!$EO$4,P112='DADOS_INVOC'!$EP$4,P112='DADOS_INVOC'!$QV$4,P112='DADOS_INVOC'!$QW$4,P112='DADOS_INVOC'!$QX$4,P112='DADOS_INVOC'!$QY$4),O112,"")</f>
        <v/>
      </c>
      <c r="AS112">
        <f>IF(AND(Q112=1,OR(P112="",P112='DADOS_INVOC'!$EL$4,P112='DADOS_INVOC'!$EM$4,P112='DADOS_INVOC'!$EN$4,P112='DADOS_INVOC'!$EO$4,P112='DADOS_INVOC'!$EP$4,P112='DADOS_INVOC'!$QV$4,P112='DADOS_INVOC'!$QW$4,P112='DADOS_INVOC'!$QX$4,P112='DADOS_INVOC'!$QY$4)),O112,"")</f>
        <v/>
      </c>
      <c r="AT112">
        <f>IF(OR(P112="",P112='DADOS_INVOC'!$EL$5,P112='DADOS_INVOC'!$EM$5,P112='DADOS_INVOC'!$EN$5,P112='DADOS_INVOC'!$EO$5,P112='DADOS_INVOC'!$EP$5,P112='DADOS_INVOC'!$QV$5,P112='DADOS_INVOC'!$QW$5,P112='DADOS_INVOC'!$QX$5,P112='DADOS_INVOC'!$QY$5),O112,"")</f>
        <v/>
      </c>
      <c r="AU112">
        <f>IF(AND(Q112=1,OR(P112="",P112='DADOS_INVOC'!$EL$5,P112='DADOS_INVOC'!$EM$5,P112='DADOS_INVOC'!$EN$5,P112='DADOS_INVOC'!$EO$5,P112='DADOS_INVOC'!$EP$5,P112='DADOS_INVOC'!$QV$5,P112='DADOS_INVOC'!$QW$5,P112='DADOS_INVOC'!$QX$5,P112='DADOS_INVOC'!$QY$5)),O112,"")</f>
        <v/>
      </c>
      <c r="AV112">
        <f>IF(OR(P112="",P112='DADOS_INVOC'!$EL$6,P112='DADOS_INVOC'!$EM$6,P112='DADOS_INVOC'!$EN$6,P112='DADOS_INVOC'!$EO$6,P112='DADOS_INVOC'!$EP$6,P112='DADOS_INVOC'!$QV$6,P112='DADOS_INVOC'!$QW$6,P112='DADOS_INVOC'!$QX$6,P112='DADOS_INVOC'!$QY$6),O112,"")</f>
        <v/>
      </c>
      <c r="AW112">
        <f>IF(AND(Q112=1,OR(P112="",P112='DADOS_INVOC'!$EL$6,P112='DADOS_INVOC'!$EM$6,P112='DADOS_INVOC'!$EN$6,P112='DADOS_INVOC'!$EO$6,P112='DADOS_INVOC'!$EP$6,P112='DADOS_INVOC'!$QV$6,P112='DADOS_INVOC'!$QW$6,P112='DADOS_INVOC'!$QX$6,P112='DADOS_INVOC'!$QY$6)),O112,"")</f>
        <v/>
      </c>
      <c r="AX112">
        <f>IF(OR(P112="",P112='DADOS_INVOC'!$EL$7,P112='DADOS_INVOC'!$EM$7,P112='DADOS_INVOC'!$EN$7,P112='DADOS_INVOC'!$EO$7,P112='DADOS_INVOC'!$EP$7,P112='DADOS_INVOC'!$QV$7,P112='DADOS_INVOC'!$QW$7,P112='DADOS_INVOC'!$QX$7,P112='DADOS_INVOC'!$QY$7),O112,"")</f>
        <v/>
      </c>
      <c r="AY112">
        <f>IF(AND(Q112=1,OR(P112="",P112='DADOS_INVOC'!$EL$7,P112='DADOS_INVOC'!$EM$7,P112='DADOS_INVOC'!$EN$7,P112='DADOS_INVOC'!$EO$7,P112='DADOS_INVOC'!$EP$7,P112='DADOS_INVOC'!$QV$7,P112='DADOS_INVOC'!$QW$7,P112='DADOS_INVOC'!$QX$7,P112='DADOS_INVOC'!$QY$7)),O112,"")</f>
        <v/>
      </c>
      <c r="AZ112">
        <f>IF(OR(P112="",P112='DADOS_INVOC'!$EL$8,P112='DADOS_INVOC'!$EM$8,P112='DADOS_INVOC'!$EN$8,P112='DADOS_INVOC'!$EO$8,P112='DADOS_INVOC'!$EP$8,P112='DADOS_INVOC'!$QV$8,P112='DADOS_INVOC'!$QW$8,P112='DADOS_INVOC'!$QX$8,P112='DADOS_INVOC'!$QY$8),O112,"")</f>
        <v/>
      </c>
      <c r="BA112">
        <f>IF(AND(Q112=1,OR(P112="",P112='DADOS_INVOC'!$EL$8,P112='DADOS_INVOC'!$EM$8,P112='DADOS_INVOC'!$EN$8,P112='DADOS_INVOC'!$EO$8,P112='DADOS_INVOC'!$EP$8,P112='DADOS_INVOC'!$QV$8,P112='DADOS_INVOC'!$QW$8,P112='DADOS_INVOC'!$QX$8,P112='DADOS_INVOC'!$QY$8)),O112,"")</f>
        <v/>
      </c>
      <c r="BB112">
        <f>IF(OR(P112="",P112='DADOS_INVOC'!$EL$9,P112='DADOS_INVOC'!$EM$9,P112='DADOS_INVOC'!$EN$9,P112='DADOS_INVOC'!$EO$9,P112='DADOS_INVOC'!$EP$9,P112='DADOS_INVOC'!$QV$9,P112='DADOS_INVOC'!$QW$9,P112='DADOS_INVOC'!$QX$9,P112='DADOS_INVOC'!$QY$9),O112,"")</f>
        <v/>
      </c>
      <c r="BC112">
        <f>IF(AND(Q112=1,OR(P112="",P112='DADOS_INVOC'!$EL$9,P112='DADOS_INVOC'!$EM$9,P112='DADOS_INVOC'!$EN$9,P112='DADOS_INVOC'!$EO$9,P112='DADOS_INVOC'!$EP$9,P112='DADOS_INVOC'!$QV$9,P112='DADOS_INVOC'!$QW$9,P112='DADOS_INVOC'!$QX$9,P112='DADOS_INVOC'!$QY$9)),O112,"")</f>
        <v/>
      </c>
      <c r="BD112">
        <f>IF(OR(P112="",P112='DADOS_INVOC'!$EL$10,P112='DADOS_INVOC'!$EM$10,P112='DADOS_INVOC'!$EN$10,P112='DADOS_INVOC'!$EO$10,P112='DADOS_INVOC'!$EP$10,P112='DADOS_INVOC'!$QV$10,P112='DADOS_INVOC'!$QW$10,P112='DADOS_INVOC'!$QX$10,P112='DADOS_INVOC'!$QY$10),O112,"")</f>
        <v/>
      </c>
      <c r="BE112">
        <f>IF(AND(Q112=1,OR(P112="",P112='DADOS_INVOC'!$EL$10,P112='DADOS_INVOC'!$EM$10,P112='DADOS_INVOC'!$EN$10,P112='DADOS_INVOC'!$EO$10,P112='DADOS_INVOC'!$EP$10,P112='DADOS_INVOC'!$QV$10,P112='DADOS_INVOC'!$QW$10,P112='DADOS_INVOC'!$QX$10,P112='DADOS_INVOC'!$QY$10)),O112,"")</f>
        <v/>
      </c>
      <c r="BF112">
        <f>IF(OR(P112="",P112='DADOS_INVOC'!$EL$11,P112='DADOS_INVOC'!$EM$11,P112='DADOS_INVOC'!$EN$11,P112='DADOS_INVOC'!$EO$11,P112='DADOS_INVOC'!$EP$11,P112='DADOS_INVOC'!$QV$11,P112='DADOS_INVOC'!$QW$11,P112='DADOS_INVOC'!$QX$11,P112='DADOS_INVOC'!$QY$11),O112,"")</f>
        <v/>
      </c>
      <c r="BG112">
        <f>IF(AND(Q112=1,OR(P112="",P112='DADOS_INVOC'!$EL$11,P112='DADOS_INVOC'!$EM$11,P112='DADOS_INVOC'!$EN$11,P112='DADOS_INVOC'!$EO$11,P112='DADOS_INVOC'!$EP$11,P112='DADOS_INVOC'!$QV$11,P112='DADOS_INVOC'!$QW$11,P112='DADOS_INVOC'!$QX$11,P112='DADOS_INVOC'!$QY$11)),O112,"")</f>
        <v/>
      </c>
      <c r="BH112">
        <f>IF(OR(P112="",P112='DADOS_INVOC'!$EL$12,P112='DADOS_INVOC'!$EM$12,P112='DADOS_INVOC'!$EN$12,P112='DADOS_INVOC'!$EO$12,P112='DADOS_INVOC'!$EP$12,P112='DADOS_INVOC'!$QV$12,P112='DADOS_INVOC'!$QW$12,P112='DADOS_INVOC'!$QX$12,P112='DADOS_INVOC'!$QY$12),O112,"")</f>
        <v/>
      </c>
      <c r="BI112">
        <f>IF(AND(Q112=1,OR(P112="",P112='DADOS_INVOC'!$EL$12,P112='DADOS_INVOC'!$EM$12,P112='DADOS_INVOC'!$EN$12,P112='DADOS_INVOC'!$EO$12,P112='DADOS_INVOC'!$EP$12,P112='DADOS_INVOC'!$QV$12,P112='DADOS_INVOC'!$QW$12,P112='DADOS_INVOC'!$QX$12,P112='DADOS_INVOC'!$QY$12)),O112,"")</f>
        <v/>
      </c>
      <c r="BJ112">
        <f>IF(OR(P112="",P112='DADOS_INVOC'!$EL$13,P112='DADOS_INVOC'!$EM$13,P112='DADOS_INVOC'!$EN$13,P112='DADOS_INVOC'!$EO$13,P112='DADOS_INVOC'!$EP$13,P112='DADOS_INVOC'!$QV$13,P112='DADOS_INVOC'!$QW$13,P112='DADOS_INVOC'!$QX$13,P112='DADOS_INVOC'!$QY$13),O112,"")</f>
        <v/>
      </c>
      <c r="BK112">
        <f>IF(AND(Q112=1,OR(P112="",P112='DADOS_INVOC'!$EL$13,P112='DADOS_INVOC'!$EM$13,P112='DADOS_INVOC'!$EN$13,P112='DADOS_INVOC'!$EO$13,P112='DADOS_INVOC'!$EP$13,P112='DADOS_INVOC'!$QV$13,P112='DADOS_INVOC'!$QW$13,P112='DADOS_INVOC'!$QX$13,P112='DADOS_INVOC'!$QY$13)),O112,"")</f>
        <v/>
      </c>
    </row>
    <row r="113">
      <c r="O113">
        <f>IF(AND(D31&lt;&gt;"",M31=""),D31,"")</f>
        <v/>
      </c>
      <c r="P113">
        <f>IF(O113="","",IF(AND(BR31="Condição",F31="",L31=0),"Controle",IF(O113="","",IF(F31&lt;&gt;"",IF(F31="Nenhuma","",F31),IF(L31&gt;0,INDEX($P$2:$P$83,L31),"")))))</f>
        <v/>
      </c>
      <c r="Q113">
        <f>IF(O113="",0,IF(G31&lt;&gt;"",IFERROR(MATCH(G31,'DADOS_MELHORIAS'!$BN$2:$BN$4,0),0),IF(L31&gt;0,INDEX('DADOS_MELHORIAS'!$Q$2:$Q$83,L31),0)))</f>
        <v/>
      </c>
      <c r="R113">
        <f>IF(O113="",0,Q113+3*IFERROR(VLOOKUP(SUBSTITUTE(SUBSTITUTE(SUBSTITUTE(P113,"~","~~"),"*","~*"),"?","~?"),'DADOS_CRIACAO'!$H$2:$K$20,3,FALSE),0))</f>
        <v/>
      </c>
      <c r="S113">
        <f>IF(O113="",0,IFERROR(VLOOKUP(SUBSTITUTE(SUBSTITUTE(SUBSTITUTE(P113,"~","~~"),"*","~*"),"?","~?"),'DADOS_CRIACAO'!$H$2:$K$20,4,FALSE),0))</f>
        <v/>
      </c>
      <c r="T113">
        <f>IF(O113="",0,IF(BR31="Condição",1,IF(O113="",0,IF(OR(P113="Controle",IF(L31&gt;0,INDEX('DADOS_MELHORIAS'!$T$2:$T$83,L31),0)=1),1,0))))</f>
        <v/>
      </c>
      <c r="U113">
        <f>IF(O113="","",IF(S113=1,"",O113))</f>
        <v/>
      </c>
      <c r="V113">
        <f>IF(O113="","",IF(AND(Q113=1,S113=0),O113,""))</f>
        <v/>
      </c>
      <c r="W113">
        <f>IF(O113="",0,IF(BR31="Condição",1,IF(O113="",0,IF(H31="",IF(L31&gt;0,INDEX('DADOS_MELHORIAS'!$W$2:$W$83,L31),0),IF(H31="Sim",1,0)))))</f>
        <v/>
      </c>
      <c r="X113">
        <f>IF(O113="","",IF(L31&gt;0,INDEX($X$2:$X$83,L31),D31))</f>
        <v/>
      </c>
      <c r="Y113">
        <f>IF(O113="",0,IF(L31&gt;0,INDEX('DADOS_MELHORIAS'!$Y$2:$Y$83,L31),0))</f>
        <v/>
      </c>
      <c r="AG113">
        <f>O113</f>
        <v/>
      </c>
      <c r="AH113">
        <f>P113</f>
        <v/>
      </c>
      <c r="AI113">
        <f>Q113</f>
        <v/>
      </c>
      <c r="AJ113">
        <f>T113</f>
        <v/>
      </c>
      <c r="AK113">
        <f>Y113</f>
        <v/>
      </c>
      <c r="AL113">
        <f>W113</f>
        <v/>
      </c>
      <c r="AN113">
        <f>IF(OR(P113="",P113='DADOS_INVOC'!$EL$2,P113='DADOS_INVOC'!$EM$2,P113='DADOS_INVOC'!$EN$2,P113='DADOS_INVOC'!$EO$2,P113='DADOS_INVOC'!$EP$2,P113='DADOS_INVOC'!$QV$2,P113='DADOS_INVOC'!$QW$2,P113='DADOS_INVOC'!$QX$2,P113='DADOS_INVOC'!$QY$2),O113,"")</f>
        <v/>
      </c>
      <c r="AO113">
        <f>IF(AND(Q113=1,OR(P113="",P113='DADOS_INVOC'!$EL$2,P113='DADOS_INVOC'!$EM$2,P113='DADOS_INVOC'!$EN$2,P113='DADOS_INVOC'!$EO$2,P113='DADOS_INVOC'!$EP$2,P113='DADOS_INVOC'!$QV$2,P113='DADOS_INVOC'!$QW$2,P113='DADOS_INVOC'!$QX$2,P113='DADOS_INVOC'!$QY$2)),O113,"")</f>
        <v/>
      </c>
      <c r="AP113">
        <f>IF(OR(P113="",P113='DADOS_INVOC'!$EL$3,P113='DADOS_INVOC'!$EM$3,P113='DADOS_INVOC'!$EN$3,P113='DADOS_INVOC'!$EO$3,P113='DADOS_INVOC'!$EP$3,P113='DADOS_INVOC'!$QV$3,P113='DADOS_INVOC'!$QW$3,P113='DADOS_INVOC'!$QX$3,P113='DADOS_INVOC'!$QY$3),O113,"")</f>
        <v/>
      </c>
      <c r="AQ113">
        <f>IF(AND(Q113=1,OR(P113="",P113='DADOS_INVOC'!$EL$3,P113='DADOS_INVOC'!$EM$3,P113='DADOS_INVOC'!$EN$3,P113='DADOS_INVOC'!$EO$3,P113='DADOS_INVOC'!$EP$3,P113='DADOS_INVOC'!$QV$3,P113='DADOS_INVOC'!$QW$3,P113='DADOS_INVOC'!$QX$3,P113='DADOS_INVOC'!$QY$3)),O113,"")</f>
        <v/>
      </c>
      <c r="AR113">
        <f>IF(OR(P113="",P113='DADOS_INVOC'!$EL$4,P113='DADOS_INVOC'!$EM$4,P113='DADOS_INVOC'!$EN$4,P113='DADOS_INVOC'!$EO$4,P113='DADOS_INVOC'!$EP$4,P113='DADOS_INVOC'!$QV$4,P113='DADOS_INVOC'!$QW$4,P113='DADOS_INVOC'!$QX$4,P113='DADOS_INVOC'!$QY$4),O113,"")</f>
        <v/>
      </c>
      <c r="AS113">
        <f>IF(AND(Q113=1,OR(P113="",P113='DADOS_INVOC'!$EL$4,P113='DADOS_INVOC'!$EM$4,P113='DADOS_INVOC'!$EN$4,P113='DADOS_INVOC'!$EO$4,P113='DADOS_INVOC'!$EP$4,P113='DADOS_INVOC'!$QV$4,P113='DADOS_INVOC'!$QW$4,P113='DADOS_INVOC'!$QX$4,P113='DADOS_INVOC'!$QY$4)),O113,"")</f>
        <v/>
      </c>
      <c r="AT113">
        <f>IF(OR(P113="",P113='DADOS_INVOC'!$EL$5,P113='DADOS_INVOC'!$EM$5,P113='DADOS_INVOC'!$EN$5,P113='DADOS_INVOC'!$EO$5,P113='DADOS_INVOC'!$EP$5,P113='DADOS_INVOC'!$QV$5,P113='DADOS_INVOC'!$QW$5,P113='DADOS_INVOC'!$QX$5,P113='DADOS_INVOC'!$QY$5),O113,"")</f>
        <v/>
      </c>
      <c r="AU113">
        <f>IF(AND(Q113=1,OR(P113="",P113='DADOS_INVOC'!$EL$5,P113='DADOS_INVOC'!$EM$5,P113='DADOS_INVOC'!$EN$5,P113='DADOS_INVOC'!$EO$5,P113='DADOS_INVOC'!$EP$5,P113='DADOS_INVOC'!$QV$5,P113='DADOS_INVOC'!$QW$5,P113='DADOS_INVOC'!$QX$5,P113='DADOS_INVOC'!$QY$5)),O113,"")</f>
        <v/>
      </c>
      <c r="AV113">
        <f>IF(OR(P113="",P113='DADOS_INVOC'!$EL$6,P113='DADOS_INVOC'!$EM$6,P113='DADOS_INVOC'!$EN$6,P113='DADOS_INVOC'!$EO$6,P113='DADOS_INVOC'!$EP$6,P113='DADOS_INVOC'!$QV$6,P113='DADOS_INVOC'!$QW$6,P113='DADOS_INVOC'!$QX$6,P113='DADOS_INVOC'!$QY$6),O113,"")</f>
        <v/>
      </c>
      <c r="AW113">
        <f>IF(AND(Q113=1,OR(P113="",P113='DADOS_INVOC'!$EL$6,P113='DADOS_INVOC'!$EM$6,P113='DADOS_INVOC'!$EN$6,P113='DADOS_INVOC'!$EO$6,P113='DADOS_INVOC'!$EP$6,P113='DADOS_INVOC'!$QV$6,P113='DADOS_INVOC'!$QW$6,P113='DADOS_INVOC'!$QX$6,P113='DADOS_INVOC'!$QY$6)),O113,"")</f>
        <v/>
      </c>
      <c r="AX113">
        <f>IF(OR(P113="",P113='DADOS_INVOC'!$EL$7,P113='DADOS_INVOC'!$EM$7,P113='DADOS_INVOC'!$EN$7,P113='DADOS_INVOC'!$EO$7,P113='DADOS_INVOC'!$EP$7,P113='DADOS_INVOC'!$QV$7,P113='DADOS_INVOC'!$QW$7,P113='DADOS_INVOC'!$QX$7,P113='DADOS_INVOC'!$QY$7),O113,"")</f>
        <v/>
      </c>
      <c r="AY113">
        <f>IF(AND(Q113=1,OR(P113="",P113='DADOS_INVOC'!$EL$7,P113='DADOS_INVOC'!$EM$7,P113='DADOS_INVOC'!$EN$7,P113='DADOS_INVOC'!$EO$7,P113='DADOS_INVOC'!$EP$7,P113='DADOS_INVOC'!$QV$7,P113='DADOS_INVOC'!$QW$7,P113='DADOS_INVOC'!$QX$7,P113='DADOS_INVOC'!$QY$7)),O113,"")</f>
        <v/>
      </c>
      <c r="AZ113">
        <f>IF(OR(P113="",P113='DADOS_INVOC'!$EL$8,P113='DADOS_INVOC'!$EM$8,P113='DADOS_INVOC'!$EN$8,P113='DADOS_INVOC'!$EO$8,P113='DADOS_INVOC'!$EP$8,P113='DADOS_INVOC'!$QV$8,P113='DADOS_INVOC'!$QW$8,P113='DADOS_INVOC'!$QX$8,P113='DADOS_INVOC'!$QY$8),O113,"")</f>
        <v/>
      </c>
      <c r="BA113">
        <f>IF(AND(Q113=1,OR(P113="",P113='DADOS_INVOC'!$EL$8,P113='DADOS_INVOC'!$EM$8,P113='DADOS_INVOC'!$EN$8,P113='DADOS_INVOC'!$EO$8,P113='DADOS_INVOC'!$EP$8,P113='DADOS_INVOC'!$QV$8,P113='DADOS_INVOC'!$QW$8,P113='DADOS_INVOC'!$QX$8,P113='DADOS_INVOC'!$QY$8)),O113,"")</f>
        <v/>
      </c>
      <c r="BB113">
        <f>IF(OR(P113="",P113='DADOS_INVOC'!$EL$9,P113='DADOS_INVOC'!$EM$9,P113='DADOS_INVOC'!$EN$9,P113='DADOS_INVOC'!$EO$9,P113='DADOS_INVOC'!$EP$9,P113='DADOS_INVOC'!$QV$9,P113='DADOS_INVOC'!$QW$9,P113='DADOS_INVOC'!$QX$9,P113='DADOS_INVOC'!$QY$9),O113,"")</f>
        <v/>
      </c>
      <c r="BC113">
        <f>IF(AND(Q113=1,OR(P113="",P113='DADOS_INVOC'!$EL$9,P113='DADOS_INVOC'!$EM$9,P113='DADOS_INVOC'!$EN$9,P113='DADOS_INVOC'!$EO$9,P113='DADOS_INVOC'!$EP$9,P113='DADOS_INVOC'!$QV$9,P113='DADOS_INVOC'!$QW$9,P113='DADOS_INVOC'!$QX$9,P113='DADOS_INVOC'!$QY$9)),O113,"")</f>
        <v/>
      </c>
      <c r="BD113">
        <f>IF(OR(P113="",P113='DADOS_INVOC'!$EL$10,P113='DADOS_INVOC'!$EM$10,P113='DADOS_INVOC'!$EN$10,P113='DADOS_INVOC'!$EO$10,P113='DADOS_INVOC'!$EP$10,P113='DADOS_INVOC'!$QV$10,P113='DADOS_INVOC'!$QW$10,P113='DADOS_INVOC'!$QX$10,P113='DADOS_INVOC'!$QY$10),O113,"")</f>
        <v/>
      </c>
      <c r="BE113">
        <f>IF(AND(Q113=1,OR(P113="",P113='DADOS_INVOC'!$EL$10,P113='DADOS_INVOC'!$EM$10,P113='DADOS_INVOC'!$EN$10,P113='DADOS_INVOC'!$EO$10,P113='DADOS_INVOC'!$EP$10,P113='DADOS_INVOC'!$QV$10,P113='DADOS_INVOC'!$QW$10,P113='DADOS_INVOC'!$QX$10,P113='DADOS_INVOC'!$QY$10)),O113,"")</f>
        <v/>
      </c>
      <c r="BF113">
        <f>IF(OR(P113="",P113='DADOS_INVOC'!$EL$11,P113='DADOS_INVOC'!$EM$11,P113='DADOS_INVOC'!$EN$11,P113='DADOS_INVOC'!$EO$11,P113='DADOS_INVOC'!$EP$11,P113='DADOS_INVOC'!$QV$11,P113='DADOS_INVOC'!$QW$11,P113='DADOS_INVOC'!$QX$11,P113='DADOS_INVOC'!$QY$11),O113,"")</f>
        <v/>
      </c>
      <c r="BG113">
        <f>IF(AND(Q113=1,OR(P113="",P113='DADOS_INVOC'!$EL$11,P113='DADOS_INVOC'!$EM$11,P113='DADOS_INVOC'!$EN$11,P113='DADOS_INVOC'!$EO$11,P113='DADOS_INVOC'!$EP$11,P113='DADOS_INVOC'!$QV$11,P113='DADOS_INVOC'!$QW$11,P113='DADOS_INVOC'!$QX$11,P113='DADOS_INVOC'!$QY$11)),O113,"")</f>
        <v/>
      </c>
      <c r="BH113">
        <f>IF(OR(P113="",P113='DADOS_INVOC'!$EL$12,P113='DADOS_INVOC'!$EM$12,P113='DADOS_INVOC'!$EN$12,P113='DADOS_INVOC'!$EO$12,P113='DADOS_INVOC'!$EP$12,P113='DADOS_INVOC'!$QV$12,P113='DADOS_INVOC'!$QW$12,P113='DADOS_INVOC'!$QX$12,P113='DADOS_INVOC'!$QY$12),O113,"")</f>
        <v/>
      </c>
      <c r="BI113">
        <f>IF(AND(Q113=1,OR(P113="",P113='DADOS_INVOC'!$EL$12,P113='DADOS_INVOC'!$EM$12,P113='DADOS_INVOC'!$EN$12,P113='DADOS_INVOC'!$EO$12,P113='DADOS_INVOC'!$EP$12,P113='DADOS_INVOC'!$QV$12,P113='DADOS_INVOC'!$QW$12,P113='DADOS_INVOC'!$QX$12,P113='DADOS_INVOC'!$QY$12)),O113,"")</f>
        <v/>
      </c>
      <c r="BJ113">
        <f>IF(OR(P113="",P113='DADOS_INVOC'!$EL$13,P113='DADOS_INVOC'!$EM$13,P113='DADOS_INVOC'!$EN$13,P113='DADOS_INVOC'!$EO$13,P113='DADOS_INVOC'!$EP$13,P113='DADOS_INVOC'!$QV$13,P113='DADOS_INVOC'!$QW$13,P113='DADOS_INVOC'!$QX$13,P113='DADOS_INVOC'!$QY$13),O113,"")</f>
        <v/>
      </c>
      <c r="BK113">
        <f>IF(AND(Q113=1,OR(P113="",P113='DADOS_INVOC'!$EL$13,P113='DADOS_INVOC'!$EM$13,P113='DADOS_INVOC'!$EN$13,P113='DADOS_INVOC'!$EO$13,P113='DADOS_INVOC'!$EP$13,P113='DADOS_INVOC'!$QV$13,P113='DADOS_INVOC'!$QW$13,P113='DADOS_INVOC'!$QX$13,P113='DADOS_INVOC'!$QY$13)),O113,"")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54"/>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devolução</t>
        </is>
      </c>
      <c r="G1" t="inlineStr">
        <is>
          <t>frequência</t>
        </is>
      </c>
      <c r="H1" t="inlineStr">
        <is>
          <t>efeito</t>
        </is>
      </c>
      <c r="I1" t="inlineStr">
        <is>
          <t>mestre viu</t>
        </is>
      </c>
      <c r="J1" t="inlineStr">
        <is>
          <t>linha da base</t>
        </is>
      </c>
      <c r="K1" t="inlineStr">
        <is>
          <t>problema</t>
        </is>
      </c>
    </row>
    <row r="2">
      <c r="A2" t="n">
        <v>1404</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IF(ISBLANK(INDEX('CONFIGURAÇÃO'!$B$1:$O$1731,$A2+10,$B2+1)),"",INDEX('CONFIGURAÇÃO'!$B$1:$O$1731,$A2+10,$B2+1))</f>
        <v/>
      </c>
      <c r="I2">
        <f>IF(ISBLANK(INDEX('CONFIGURAÇÃO'!$B$1:$O$1731,$A2+2,$B2+5)),"",INDEX('CONFIGURAÇÃO'!$B$1:$O$1731,$A2+2,$B2+5))</f>
        <v/>
      </c>
      <c r="J2">
        <f>IF(OR(E2="",E2="Nenhuma"),0,IFERROR(MATCH(SUBSTITUTE(SUBSTITUTE(SUBSTITUTE(E2,"~","~~"),"*","~*"),"?","~?"),'DADOS_RESTRICOES'!$M$2:$M$24,0),-1))</f>
        <v/>
      </c>
      <c r="K2">
        <f>IF(D2="",IF(OR(F2&lt;&gt;"",G2&lt;&gt;"",H2&lt;&gt;"",I2=TRUE,AND(E2&lt;&gt;"",E2&lt;&gt;"Nenhuma")),"Preencha NOME",""),TEXTJOIN(" · ",TRUE,IF(OR(NOT(ISTEXT(D2)),TRIM(D2)&lt;&gt;D2),"NOME precisa ser texto sem espaços nas pontas",""),IF(COUNTIF($D$2:$D$31,SUBSTITUTE(SUBSTITUTE(SUBSTITUTE(D2,"~","~~"),"*","~*"),"?","~?"))+COUNTIF('DADOS_RESTRICOES'!$M$2:$M$24,SUBSTITUTE(SUBSTITUTE(SUBSTITUTE(D2,"~","~~"),"*","~*"),"?","~?"))&gt;1,"Nome repetido no livro ou custom",""),IF(J2&lt;0,"Escolha uma BASE DO LIVRO válida",""),IF(ISLOGICAL(I2),"","MESTRE VIU deve ser caixa de seleção"),IF(AND(F2="",J2&lt;=0),"Escolha DEVOLUÇÃO",""),IF(AND(F2&lt;&gt;"",COUNTIF('DADOS_RESTRICOES'!$T$2:$T$3,SUBSTITUTE(SUBSTITUTE(SUBSTITUTE(F2,"~","~~"),"*","~*"),"?","~?"))&lt;&gt;1),"Peso ou devolução inválido",""),IF(AND(G2&lt;&gt;"",G2&lt;&gt;"Sim",G2&lt;&gt;"Não"),"Escolha Sim ou Não","")))</f>
        <v/>
      </c>
      <c r="M2">
        <f>IF(ISBLANK(DADOS_AM!$BM$2),"",DADOS_AM!$BM$2)</f>
        <v/>
      </c>
      <c r="N2">
        <f>IF(ISBLANK(DADOS_AM!$BN$2),"",DADOS_AM!$BN$2)</f>
        <v/>
      </c>
      <c r="O2">
        <f>IF(ISBLANK(DADOS_AM!$BO$2),"",DADOS_AM!$BO$2)</f>
        <v/>
      </c>
      <c r="P2">
        <f>IF(ISBLANK(DADOS_AM!$BP$2),"",DADOS_AM!$BP$2)</f>
        <v/>
      </c>
      <c r="Q2">
        <f>IF(ISBLANK(DADOS_AM!$BQ$2),"",DADOS_AM!$BQ$2)</f>
        <v/>
      </c>
      <c r="T2" t="inlineStr">
        <is>
          <t>Leve</t>
        </is>
      </c>
      <c r="U2" t="inlineStr">
        <is>
          <t>Sim</t>
        </is>
      </c>
      <c r="V2" t="inlineStr">
        <is>
          <t>Nenhuma</t>
        </is>
      </c>
    </row>
    <row r="3">
      <c r="A3" t="n">
        <v>1404</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IF(ISBLANK(INDEX('CONFIGURAÇÃO'!$B$1:$O$1731,$A3+10,$B3+1)),"",INDEX('CONFIGURAÇÃO'!$B$1:$O$1731,$A3+10,$B3+1))</f>
        <v/>
      </c>
      <c r="I3">
        <f>IF(ISBLANK(INDEX('CONFIGURAÇÃO'!$B$1:$O$1731,$A3+2,$B3+5)),"",INDEX('CONFIGURAÇÃO'!$B$1:$O$1731,$A3+2,$B3+5))</f>
        <v/>
      </c>
      <c r="J3">
        <f>IF(OR(E3="",E3="Nenhuma"),0,IFERROR(MATCH(SUBSTITUTE(SUBSTITUTE(SUBSTITUTE(E3,"~","~~"),"*","~*"),"?","~?"),'DADOS_RESTRICOES'!$M$2:$M$24,0),-1))</f>
        <v/>
      </c>
      <c r="K3">
        <f>IF(D3="",IF(OR(F3&lt;&gt;"",G3&lt;&gt;"",H3&lt;&gt;"",I3=TRUE,AND(E3&lt;&gt;"",E3&lt;&gt;"Nenhuma")),"Preencha NOME",""),TEXTJOIN(" · ",TRUE,IF(OR(NOT(ISTEXT(D3)),TRIM(D3)&lt;&gt;D3),"NOME precisa ser texto sem espaços nas pontas",""),IF(COUNTIF($D$2:$D$31,SUBSTITUTE(SUBSTITUTE(SUBSTITUTE(D3,"~","~~"),"*","~*"),"?","~?"))+COUNTIF('DADOS_RESTRICOES'!$M$2:$M$24,SUBSTITUTE(SUBSTITUTE(SUBSTITUTE(D3,"~","~~"),"*","~*"),"?","~?"))&gt;1,"Nome repetido no livro ou custom",""),IF(J3&lt;0,"Escolha uma BASE DO LIVRO válida",""),IF(ISLOGICAL(I3),"","MESTRE VIU deve ser caixa de seleção"),IF(AND(F3="",J3&lt;=0),"Escolha DEVOLUÇÃO",""),IF(AND(F3&lt;&gt;"",COUNTIF('DADOS_RESTRICOES'!$T$2:$T$3,SUBSTITUTE(SUBSTITUTE(SUBSTITUTE(F3,"~","~~"),"*","~*"),"?","~?"))&lt;&gt;1),"Peso ou devolução inválido",""),IF(AND(G3&lt;&gt;"",G3&lt;&gt;"Sim",G3&lt;&gt;"Não"),"Escolha Sim ou Não","")))</f>
        <v/>
      </c>
      <c r="M3">
        <f>IF(ISBLANK(DADOS_AM!$BM$3),"",DADOS_AM!$BM$3)</f>
        <v/>
      </c>
      <c r="N3">
        <f>IF(ISBLANK(DADOS_AM!$BN$3),"",DADOS_AM!$BN$3)</f>
        <v/>
      </c>
      <c r="O3">
        <f>IF(ISBLANK(DADOS_AM!$BO$3),"",DADOS_AM!$BO$3)</f>
        <v/>
      </c>
      <c r="P3">
        <f>IF(ISBLANK(DADOS_AM!$BP$3),"",DADOS_AM!$BP$3)</f>
        <v/>
      </c>
      <c r="Q3">
        <f>IF(ISBLANK(DADOS_AM!$BQ$3),"",DADOS_AM!$BQ$3)</f>
        <v/>
      </c>
      <c r="T3" t="inlineStr">
        <is>
          <t>Média</t>
        </is>
      </c>
      <c r="U3" t="inlineStr">
        <is>
          <t>Não</t>
        </is>
      </c>
      <c r="V3" t="inlineStr">
        <is>
          <t>Corpo a Corpo</t>
        </is>
      </c>
    </row>
    <row r="4">
      <c r="A4" t="n">
        <v>1426</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IF(ISBLANK(INDEX('CONFIGURAÇÃO'!$B$1:$O$1731,$A4+10,$B4+1)),"",INDEX('CONFIGURAÇÃO'!$B$1:$O$1731,$A4+10,$B4+1))</f>
        <v/>
      </c>
      <c r="I4">
        <f>IF(ISBLANK(INDEX('CONFIGURAÇÃO'!$B$1:$O$1731,$A4+2,$B4+5)),"",INDEX('CONFIGURAÇÃO'!$B$1:$O$1731,$A4+2,$B4+5))</f>
        <v/>
      </c>
      <c r="J4">
        <f>IF(OR(E4="",E4="Nenhuma"),0,IFERROR(MATCH(SUBSTITUTE(SUBSTITUTE(SUBSTITUTE(E4,"~","~~"),"*","~*"),"?","~?"),'DADOS_RESTRICOES'!$M$2:$M$24,0),-1))</f>
        <v/>
      </c>
      <c r="K4">
        <f>IF(D4="",IF(OR(F4&lt;&gt;"",G4&lt;&gt;"",H4&lt;&gt;"",I4=TRUE,AND(E4&lt;&gt;"",E4&lt;&gt;"Nenhuma")),"Preencha NOME",""),TEXTJOIN(" · ",TRUE,IF(OR(NOT(ISTEXT(D4)),TRIM(D4)&lt;&gt;D4),"NOME precisa ser texto sem espaços nas pontas",""),IF(COUNTIF($D$2:$D$31,SUBSTITUTE(SUBSTITUTE(SUBSTITUTE(D4,"~","~~"),"*","~*"),"?","~?"))+COUNTIF('DADOS_RESTRICOES'!$M$2:$M$24,SUBSTITUTE(SUBSTITUTE(SUBSTITUTE(D4,"~","~~"),"*","~*"),"?","~?"))&gt;1,"Nome repetido no livro ou custom",""),IF(J4&lt;0,"Escolha uma BASE DO LIVRO válida",""),IF(ISLOGICAL(I4),"","MESTRE VIU deve ser caixa de seleção"),IF(AND(F4="",J4&lt;=0),"Escolha DEVOLUÇÃO",""),IF(AND(F4&lt;&gt;"",COUNTIF('DADOS_RESTRICOES'!$T$2:$T$3,SUBSTITUTE(SUBSTITUTE(SUBSTITUTE(F4,"~","~~"),"*","~*"),"?","~?"))&lt;&gt;1),"Peso ou devolução inválido",""),IF(AND(G4&lt;&gt;"",G4&lt;&gt;"Sim",G4&lt;&gt;"Não"),"Escolha Sim ou Não","")))</f>
        <v/>
      </c>
      <c r="M4">
        <f>IF(ISBLANK(DADOS_AM!$BM$4),"",DADOS_AM!$BM$4)</f>
        <v/>
      </c>
      <c r="N4">
        <f>IF(ISBLANK(DADOS_AM!$BN$4),"",DADOS_AM!$BN$4)</f>
        <v/>
      </c>
      <c r="O4">
        <f>IF(ISBLANK(DADOS_AM!$BO$4),"",DADOS_AM!$BO$4)</f>
        <v/>
      </c>
      <c r="P4">
        <f>IF(ISBLANK(DADOS_AM!$BP$4),"",DADOS_AM!$BP$4)</f>
        <v/>
      </c>
      <c r="Q4">
        <f>IF(ISBLANK(DADOS_AM!$BQ$4),"",DADOS_AM!$BQ$4)</f>
        <v/>
      </c>
      <c r="V4" t="inlineStr">
        <is>
          <t>Atrasar</t>
        </is>
      </c>
    </row>
    <row r="5">
      <c r="A5" t="n">
        <v>1426</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IF(ISBLANK(INDEX('CONFIGURAÇÃO'!$B$1:$O$1731,$A5+10,$B5+1)),"",INDEX('CONFIGURAÇÃO'!$B$1:$O$1731,$A5+10,$B5+1))</f>
        <v/>
      </c>
      <c r="I5">
        <f>IF(ISBLANK(INDEX('CONFIGURAÇÃO'!$B$1:$O$1731,$A5+2,$B5+5)),"",INDEX('CONFIGURAÇÃO'!$B$1:$O$1731,$A5+2,$B5+5))</f>
        <v/>
      </c>
      <c r="J5">
        <f>IF(OR(E5="",E5="Nenhuma"),0,IFERROR(MATCH(SUBSTITUTE(SUBSTITUTE(SUBSTITUTE(E5,"~","~~"),"*","~*"),"?","~?"),'DADOS_RESTRICOES'!$M$2:$M$24,0),-1))</f>
        <v/>
      </c>
      <c r="K5">
        <f>IF(D5="",IF(OR(F5&lt;&gt;"",G5&lt;&gt;"",H5&lt;&gt;"",I5=TRUE,AND(E5&lt;&gt;"",E5&lt;&gt;"Nenhuma")),"Preencha NOME",""),TEXTJOIN(" · ",TRUE,IF(OR(NOT(ISTEXT(D5)),TRIM(D5)&lt;&gt;D5),"NOME precisa ser texto sem espaços nas pontas",""),IF(COUNTIF($D$2:$D$31,SUBSTITUTE(SUBSTITUTE(SUBSTITUTE(D5,"~","~~"),"*","~*"),"?","~?"))+COUNTIF('DADOS_RESTRICOES'!$M$2:$M$24,SUBSTITUTE(SUBSTITUTE(SUBSTITUTE(D5,"~","~~"),"*","~*"),"?","~?"))&gt;1,"Nome repetido no livro ou custom",""),IF(J5&lt;0,"Escolha uma BASE DO LIVRO válida",""),IF(ISLOGICAL(I5),"","MESTRE VIU deve ser caixa de seleção"),IF(AND(F5="",J5&lt;=0),"Escolha DEVOLUÇÃO",""),IF(AND(F5&lt;&gt;"",COUNTIF('DADOS_RESTRICOES'!$T$2:$T$3,SUBSTITUTE(SUBSTITUTE(SUBSTITUTE(F5,"~","~~"),"*","~*"),"?","~?"))&lt;&gt;1),"Peso ou devolução inválido",""),IF(AND(G5&lt;&gt;"",G5&lt;&gt;"Sim",G5&lt;&gt;"Não"),"Escolha Sim ou Não","")))</f>
        <v/>
      </c>
      <c r="M5">
        <f>IF(ISBLANK(DADOS_AM!$BM$5),"",DADOS_AM!$BM$5)</f>
        <v/>
      </c>
      <c r="N5">
        <f>IF(ISBLANK(DADOS_AM!$BN$5),"",DADOS_AM!$BN$5)</f>
        <v/>
      </c>
      <c r="O5">
        <f>IF(ISBLANK(DADOS_AM!$BO$5),"",DADOS_AM!$BO$5)</f>
        <v/>
      </c>
      <c r="P5">
        <f>IF(ISBLANK(DADOS_AM!$BP$5),"",DADOS_AM!$BP$5)</f>
        <v/>
      </c>
      <c r="Q5">
        <f>IF(ISBLANK(DADOS_AM!$BQ$5),"",DADOS_AM!$BQ$5)</f>
        <v/>
      </c>
      <c r="V5" t="inlineStr">
        <is>
          <t>Parado</t>
        </is>
      </c>
    </row>
    <row r="6">
      <c r="A6" t="n">
        <v>1448</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IF(ISBLANK(INDEX('CONFIGURAÇÃO'!$B$1:$O$1731,$A6+10,$B6+1)),"",INDEX('CONFIGURAÇÃO'!$B$1:$O$1731,$A6+10,$B6+1))</f>
        <v/>
      </c>
      <c r="I6">
        <f>IF(ISBLANK(INDEX('CONFIGURAÇÃO'!$B$1:$O$1731,$A6+2,$B6+5)),"",INDEX('CONFIGURAÇÃO'!$B$1:$O$1731,$A6+2,$B6+5))</f>
        <v/>
      </c>
      <c r="J6">
        <f>IF(OR(E6="",E6="Nenhuma"),0,IFERROR(MATCH(SUBSTITUTE(SUBSTITUTE(SUBSTITUTE(E6,"~","~~"),"*","~*"),"?","~?"),'DADOS_RESTRICOES'!$M$2:$M$24,0),-1))</f>
        <v/>
      </c>
      <c r="K6">
        <f>IF(D6="",IF(OR(F6&lt;&gt;"",G6&lt;&gt;"",H6&lt;&gt;"",I6=TRUE,AND(E6&lt;&gt;"",E6&lt;&gt;"Nenhuma")),"Preencha NOME",""),TEXTJOIN(" · ",TRUE,IF(OR(NOT(ISTEXT(D6)),TRIM(D6)&lt;&gt;D6),"NOME precisa ser texto sem espaços nas pontas",""),IF(COUNTIF($D$2:$D$31,SUBSTITUTE(SUBSTITUTE(SUBSTITUTE(D6,"~","~~"),"*","~*"),"?","~?"))+COUNTIF('DADOS_RESTRICOES'!$M$2:$M$24,SUBSTITUTE(SUBSTITUTE(SUBSTITUTE(D6,"~","~~"),"*","~*"),"?","~?"))&gt;1,"Nome repetido no livro ou custom",""),IF(J6&lt;0,"Escolha uma BASE DO LIVRO válida",""),IF(ISLOGICAL(I6),"","MESTRE VIU deve ser caixa de seleção"),IF(AND(F6="",J6&lt;=0),"Escolha DEVOLUÇÃO",""),IF(AND(F6&lt;&gt;"",COUNTIF('DADOS_RESTRICOES'!$T$2:$T$3,SUBSTITUTE(SUBSTITUTE(SUBSTITUTE(F6,"~","~~"),"*","~*"),"?","~?"))&lt;&gt;1),"Peso ou devolução inválido",""),IF(AND(G6&lt;&gt;"",G6&lt;&gt;"Sim",G6&lt;&gt;"Não"),"Escolha Sim ou Não","")))</f>
        <v/>
      </c>
      <c r="M6">
        <f>IF(ISBLANK(DADOS_AM!$BM$6),"",DADOS_AM!$BM$6)</f>
        <v/>
      </c>
      <c r="N6">
        <f>IF(ISBLANK(DADOS_AM!$BN$6),"",DADOS_AM!$BN$6)</f>
        <v/>
      </c>
      <c r="O6">
        <f>IF(ISBLANK(DADOS_AM!$BO$6),"",DADOS_AM!$BO$6)</f>
        <v/>
      </c>
      <c r="P6">
        <f>IF(ISBLANK(DADOS_AM!$BP$6),"",DADOS_AM!$BP$6)</f>
        <v/>
      </c>
      <c r="Q6">
        <f>IF(ISBLANK(DADOS_AM!$BQ$6),"",DADOS_AM!$BQ$6)</f>
        <v/>
      </c>
      <c r="V6" t="inlineStr">
        <is>
          <t>Gesto</t>
        </is>
      </c>
    </row>
    <row r="7">
      <c r="A7" t="n">
        <v>1448</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IF(ISBLANK(INDEX('CONFIGURAÇÃO'!$B$1:$O$1731,$A7+10,$B7+1)),"",INDEX('CONFIGURAÇÃO'!$B$1:$O$1731,$A7+10,$B7+1))</f>
        <v/>
      </c>
      <c r="I7">
        <f>IF(ISBLANK(INDEX('CONFIGURAÇÃO'!$B$1:$O$1731,$A7+2,$B7+5)),"",INDEX('CONFIGURAÇÃO'!$B$1:$O$1731,$A7+2,$B7+5))</f>
        <v/>
      </c>
      <c r="J7">
        <f>IF(OR(E7="",E7="Nenhuma"),0,IFERROR(MATCH(SUBSTITUTE(SUBSTITUTE(SUBSTITUTE(E7,"~","~~"),"*","~*"),"?","~?"),'DADOS_RESTRICOES'!$M$2:$M$24,0),-1))</f>
        <v/>
      </c>
      <c r="K7">
        <f>IF(D7="",IF(OR(F7&lt;&gt;"",G7&lt;&gt;"",H7&lt;&gt;"",I7=TRUE,AND(E7&lt;&gt;"",E7&lt;&gt;"Nenhuma")),"Preencha NOME",""),TEXTJOIN(" · ",TRUE,IF(OR(NOT(ISTEXT(D7)),TRIM(D7)&lt;&gt;D7),"NOME precisa ser texto sem espaços nas pontas",""),IF(COUNTIF($D$2:$D$31,SUBSTITUTE(SUBSTITUTE(SUBSTITUTE(D7,"~","~~"),"*","~*"),"?","~?"))+COUNTIF('DADOS_RESTRICOES'!$M$2:$M$24,SUBSTITUTE(SUBSTITUTE(SUBSTITUTE(D7,"~","~~"),"*","~*"),"?","~?"))&gt;1,"Nome repetido no livro ou custom",""),IF(J7&lt;0,"Escolha uma BASE DO LIVRO válida",""),IF(ISLOGICAL(I7),"","MESTRE VIU deve ser caixa de seleção"),IF(AND(F7="",J7&lt;=0),"Escolha DEVOLUÇÃO",""),IF(AND(F7&lt;&gt;"",COUNTIF('DADOS_RESTRICOES'!$T$2:$T$3,SUBSTITUTE(SUBSTITUTE(SUBSTITUTE(F7,"~","~~"),"*","~*"),"?","~?"))&lt;&gt;1),"Peso ou devolução inválido",""),IF(AND(G7&lt;&gt;"",G7&lt;&gt;"Sim",G7&lt;&gt;"Não"),"Escolha Sim ou Não","")))</f>
        <v/>
      </c>
      <c r="M7">
        <f>IF(ISBLANK(DADOS_AM!$BM$7),"",DADOS_AM!$BM$7)</f>
        <v/>
      </c>
      <c r="N7">
        <f>IF(ISBLANK(DADOS_AM!$BN$7),"",DADOS_AM!$BN$7)</f>
        <v/>
      </c>
      <c r="O7">
        <f>IF(ISBLANK(DADOS_AM!$BO$7),"",DADOS_AM!$BO$7)</f>
        <v/>
      </c>
      <c r="P7">
        <f>IF(ISBLANK(DADOS_AM!$BP$7),"",DADOS_AM!$BP$7)</f>
        <v/>
      </c>
      <c r="Q7">
        <f>IF(ISBLANK(DADOS_AM!$BQ$7),"",DADOS_AM!$BQ$7)</f>
        <v/>
      </c>
      <c r="V7" t="inlineStr">
        <is>
          <t>Carregar</t>
        </is>
      </c>
    </row>
    <row r="8">
      <c r="A8" t="n">
        <v>1470</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IF(ISBLANK(INDEX('CONFIGURAÇÃO'!$B$1:$O$1731,$A8+10,$B8+1)),"",INDEX('CONFIGURAÇÃO'!$B$1:$O$1731,$A8+10,$B8+1))</f>
        <v/>
      </c>
      <c r="I8">
        <f>IF(ISBLANK(INDEX('CONFIGURAÇÃO'!$B$1:$O$1731,$A8+2,$B8+5)),"",INDEX('CONFIGURAÇÃO'!$B$1:$O$1731,$A8+2,$B8+5))</f>
        <v/>
      </c>
      <c r="J8">
        <f>IF(OR(E8="",E8="Nenhuma"),0,IFERROR(MATCH(SUBSTITUTE(SUBSTITUTE(SUBSTITUTE(E8,"~","~~"),"*","~*"),"?","~?"),'DADOS_RESTRICOES'!$M$2:$M$24,0),-1))</f>
        <v/>
      </c>
      <c r="K8">
        <f>IF(D8="",IF(OR(F8&lt;&gt;"",G8&lt;&gt;"",H8&lt;&gt;"",I8=TRUE,AND(E8&lt;&gt;"",E8&lt;&gt;"Nenhuma")),"Preencha NOME",""),TEXTJOIN(" · ",TRUE,IF(OR(NOT(ISTEXT(D8)),TRIM(D8)&lt;&gt;D8),"NOME precisa ser texto sem espaços nas pontas",""),IF(COUNTIF($D$2:$D$31,SUBSTITUTE(SUBSTITUTE(SUBSTITUTE(D8,"~","~~"),"*","~*"),"?","~?"))+COUNTIF('DADOS_RESTRICOES'!$M$2:$M$24,SUBSTITUTE(SUBSTITUTE(SUBSTITUTE(D8,"~","~~"),"*","~*"),"?","~?"))&gt;1,"Nome repetido no livro ou custom",""),IF(J8&lt;0,"Escolha uma BASE DO LIVRO válida",""),IF(ISLOGICAL(I8),"","MESTRE VIU deve ser caixa de seleção"),IF(AND(F8="",J8&lt;=0),"Escolha DEVOLUÇÃO",""),IF(AND(F8&lt;&gt;"",COUNTIF('DADOS_RESTRICOES'!$T$2:$T$3,SUBSTITUTE(SUBSTITUTE(SUBSTITUTE(F8,"~","~~"),"*","~*"),"?","~?"))&lt;&gt;1),"Peso ou devolução inválido",""),IF(AND(G8&lt;&gt;"",G8&lt;&gt;"Sim",G8&lt;&gt;"Não"),"Escolha Sim ou Não","")))</f>
        <v/>
      </c>
      <c r="M8">
        <f>IF(ISBLANK(DADOS_AM!$BM$8),"",DADOS_AM!$BM$8)</f>
        <v/>
      </c>
      <c r="N8">
        <f>IF(ISBLANK(DADOS_AM!$BN$8),"",DADOS_AM!$BN$8)</f>
        <v/>
      </c>
      <c r="O8">
        <f>IF(ISBLANK(DADOS_AM!$BO$8),"",DADOS_AM!$BO$8)</f>
        <v/>
      </c>
      <c r="P8">
        <f>IF(ISBLANK(DADOS_AM!$BP$8),"",DADOS_AM!$BP$8)</f>
        <v/>
      </c>
      <c r="Q8">
        <f>IF(ISBLANK(DADOS_AM!$BQ$8),"",DADOS_AM!$BQ$8)</f>
        <v/>
      </c>
      <c r="V8" t="inlineStr">
        <is>
          <t>Sangra</t>
        </is>
      </c>
    </row>
    <row r="9">
      <c r="A9" t="n">
        <v>1470</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IF(ISBLANK(INDEX('CONFIGURAÇÃO'!$B$1:$O$1731,$A9+10,$B9+1)),"",INDEX('CONFIGURAÇÃO'!$B$1:$O$1731,$A9+10,$B9+1))</f>
        <v/>
      </c>
      <c r="I9">
        <f>IF(ISBLANK(INDEX('CONFIGURAÇÃO'!$B$1:$O$1731,$A9+2,$B9+5)),"",INDEX('CONFIGURAÇÃO'!$B$1:$O$1731,$A9+2,$B9+5))</f>
        <v/>
      </c>
      <c r="J9">
        <f>IF(OR(E9="",E9="Nenhuma"),0,IFERROR(MATCH(SUBSTITUTE(SUBSTITUTE(SUBSTITUTE(E9,"~","~~"),"*","~*"),"?","~?"),'DADOS_RESTRICOES'!$M$2:$M$24,0),-1))</f>
        <v/>
      </c>
      <c r="K9">
        <f>IF(D9="",IF(OR(F9&lt;&gt;"",G9&lt;&gt;"",H9&lt;&gt;"",I9=TRUE,AND(E9&lt;&gt;"",E9&lt;&gt;"Nenhuma")),"Preencha NOME",""),TEXTJOIN(" · ",TRUE,IF(OR(NOT(ISTEXT(D9)),TRIM(D9)&lt;&gt;D9),"NOME precisa ser texto sem espaços nas pontas",""),IF(COUNTIF($D$2:$D$31,SUBSTITUTE(SUBSTITUTE(SUBSTITUTE(D9,"~","~~"),"*","~*"),"?","~?"))+COUNTIF('DADOS_RESTRICOES'!$M$2:$M$24,SUBSTITUTE(SUBSTITUTE(SUBSTITUTE(D9,"~","~~"),"*","~*"),"?","~?"))&gt;1,"Nome repetido no livro ou custom",""),IF(J9&lt;0,"Escolha uma BASE DO LIVRO válida",""),IF(ISLOGICAL(I9),"","MESTRE VIU deve ser caixa de seleção"),IF(AND(F9="",J9&lt;=0),"Escolha DEVOLUÇÃO",""),IF(AND(F9&lt;&gt;"",COUNTIF('DADOS_RESTRICOES'!$T$2:$T$3,SUBSTITUTE(SUBSTITUTE(SUBSTITUTE(F9,"~","~~"),"*","~*"),"?","~?"))&lt;&gt;1),"Peso ou devolução inválido",""),IF(AND(G9&lt;&gt;"",G9&lt;&gt;"Sim",G9&lt;&gt;"Não"),"Escolha Sim ou Não","")))</f>
        <v/>
      </c>
      <c r="M9">
        <f>IF(ISBLANK(DADOS_AM!$BM$9),"",DADOS_AM!$BM$9)</f>
        <v/>
      </c>
      <c r="N9">
        <f>IF(ISBLANK(DADOS_AM!$BN$9),"",DADOS_AM!$BN$9)</f>
        <v/>
      </c>
      <c r="O9">
        <f>IF(ISBLANK(DADOS_AM!$BO$9),"",DADOS_AM!$BO$9)</f>
        <v/>
      </c>
      <c r="P9">
        <f>IF(ISBLANK(DADOS_AM!$BP$9),"",DADOS_AM!$BP$9)</f>
        <v/>
      </c>
      <c r="Q9">
        <f>IF(ISBLANK(DADOS_AM!$BQ$9),"",DADOS_AM!$BQ$9)</f>
        <v/>
      </c>
      <c r="V9" t="inlineStr">
        <is>
          <t>Recuo (Leve)</t>
        </is>
      </c>
    </row>
    <row r="10">
      <c r="A10" t="n">
        <v>1492</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IF(ISBLANK(INDEX('CONFIGURAÇÃO'!$B$1:$O$1731,$A10+10,$B10+1)),"",INDEX('CONFIGURAÇÃO'!$B$1:$O$1731,$A10+10,$B10+1))</f>
        <v/>
      </c>
      <c r="I10">
        <f>IF(ISBLANK(INDEX('CONFIGURAÇÃO'!$B$1:$O$1731,$A10+2,$B10+5)),"",INDEX('CONFIGURAÇÃO'!$B$1:$O$1731,$A10+2,$B10+5))</f>
        <v/>
      </c>
      <c r="J10">
        <f>IF(OR(E10="",E10="Nenhuma"),0,IFERROR(MATCH(SUBSTITUTE(SUBSTITUTE(SUBSTITUTE(E10,"~","~~"),"*","~*"),"?","~?"),'DADOS_RESTRICOES'!$M$2:$M$24,0),-1))</f>
        <v/>
      </c>
      <c r="K10">
        <f>IF(D10="",IF(OR(F10&lt;&gt;"",G10&lt;&gt;"",H10&lt;&gt;"",I10=TRUE,AND(E10&lt;&gt;"",E10&lt;&gt;"Nenhuma")),"Preencha NOME",""),TEXTJOIN(" · ",TRUE,IF(OR(NOT(ISTEXT(D10)),TRIM(D10)&lt;&gt;D10),"NOME precisa ser texto sem espaços nas pontas",""),IF(COUNTIF($D$2:$D$31,SUBSTITUTE(SUBSTITUTE(SUBSTITUTE(D10,"~","~~"),"*","~*"),"?","~?"))+COUNTIF('DADOS_RESTRICOES'!$M$2:$M$24,SUBSTITUTE(SUBSTITUTE(SUBSTITUTE(D10,"~","~~"),"*","~*"),"?","~?"))&gt;1,"Nome repetido no livro ou custom",""),IF(J10&lt;0,"Escolha uma BASE DO LIVRO válida",""),IF(ISLOGICAL(I10),"","MESTRE VIU deve ser caixa de seleção"),IF(AND(F10="",J10&lt;=0),"Escolha DEVOLUÇÃO",""),IF(AND(F10&lt;&gt;"",COUNTIF('DADOS_RESTRICOES'!$T$2:$T$3,SUBSTITUTE(SUBSTITUTE(SUBSTITUTE(F10,"~","~~"),"*","~*"),"?","~?"))&lt;&gt;1),"Peso ou devolução inválido",""),IF(AND(G10&lt;&gt;"",G10&lt;&gt;"Sim",G10&lt;&gt;"Não"),"Escolha Sim ou Não","")))</f>
        <v/>
      </c>
      <c r="M10">
        <f>IF(ISBLANK(DADOS_AM!$BM$10),"",DADOS_AM!$BM$10)</f>
        <v/>
      </c>
      <c r="N10">
        <f>IF(ISBLANK(DADOS_AM!$BN$10),"",DADOS_AM!$BN$10)</f>
        <v/>
      </c>
      <c r="O10">
        <f>IF(ISBLANK(DADOS_AM!$BO$10),"",DADOS_AM!$BO$10)</f>
        <v/>
      </c>
      <c r="P10">
        <f>IF(ISBLANK(DADOS_AM!$BP$10),"",DADOS_AM!$BP$10)</f>
        <v/>
      </c>
      <c r="Q10">
        <f>IF(ISBLANK(DADOS_AM!$BQ$10),"",DADOS_AM!$BQ$10)</f>
        <v/>
      </c>
      <c r="V10" t="inlineStr">
        <is>
          <t>Recuo (Média)</t>
        </is>
      </c>
    </row>
    <row r="11">
      <c r="A11" t="n">
        <v>1492</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IF(ISBLANK(INDEX('CONFIGURAÇÃO'!$B$1:$O$1731,$A11+10,$B11+1)),"",INDEX('CONFIGURAÇÃO'!$B$1:$O$1731,$A11+10,$B11+1))</f>
        <v/>
      </c>
      <c r="I11">
        <f>IF(ISBLANK(INDEX('CONFIGURAÇÃO'!$B$1:$O$1731,$A11+2,$B11+5)),"",INDEX('CONFIGURAÇÃO'!$B$1:$O$1731,$A11+2,$B11+5))</f>
        <v/>
      </c>
      <c r="J11">
        <f>IF(OR(E11="",E11="Nenhuma"),0,IFERROR(MATCH(SUBSTITUTE(SUBSTITUTE(SUBSTITUTE(E11,"~","~~"),"*","~*"),"?","~?"),'DADOS_RESTRICOES'!$M$2:$M$24,0),-1))</f>
        <v/>
      </c>
      <c r="K11">
        <f>IF(D11="",IF(OR(F11&lt;&gt;"",G11&lt;&gt;"",H11&lt;&gt;"",I11=TRUE,AND(E11&lt;&gt;"",E11&lt;&gt;"Nenhuma")),"Preencha NOME",""),TEXTJOIN(" · ",TRUE,IF(OR(NOT(ISTEXT(D11)),TRIM(D11)&lt;&gt;D11),"NOME precisa ser texto sem espaços nas pontas",""),IF(COUNTIF($D$2:$D$31,SUBSTITUTE(SUBSTITUTE(SUBSTITUTE(D11,"~","~~"),"*","~*"),"?","~?"))+COUNTIF('DADOS_RESTRICOES'!$M$2:$M$24,SUBSTITUTE(SUBSTITUTE(SUBSTITUTE(D11,"~","~~"),"*","~*"),"?","~?"))&gt;1,"Nome repetido no livro ou custom",""),IF(J11&lt;0,"Escolha uma BASE DO LIVRO válida",""),IF(ISLOGICAL(I11),"","MESTRE VIU deve ser caixa de seleção"),IF(AND(F11="",J11&lt;=0),"Escolha DEVOLUÇÃO",""),IF(AND(F11&lt;&gt;"",COUNTIF('DADOS_RESTRICOES'!$T$2:$T$3,SUBSTITUTE(SUBSTITUTE(SUBSTITUTE(F11,"~","~~"),"*","~*"),"?","~?"))&lt;&gt;1),"Peso ou devolução inválido",""),IF(AND(G11&lt;&gt;"",G11&lt;&gt;"Sim",G11&lt;&gt;"Não"),"Escolha Sim ou Não","")))</f>
        <v/>
      </c>
      <c r="M11">
        <f>IF(ISBLANK(DADOS_AM!$BM$11),"",DADOS_AM!$BM$11)</f>
        <v/>
      </c>
      <c r="N11">
        <f>IF(ISBLANK(DADOS_AM!$BN$11),"",DADOS_AM!$BN$11)</f>
        <v/>
      </c>
      <c r="O11">
        <f>IF(ISBLANK(DADOS_AM!$BO$11),"",DADOS_AM!$BO$11)</f>
        <v/>
      </c>
      <c r="P11">
        <f>IF(ISBLANK(DADOS_AM!$BP$11),"",DADOS_AM!$BP$11)</f>
        <v/>
      </c>
      <c r="Q11">
        <f>IF(ISBLANK(DADOS_AM!$BQ$11),"",DADOS_AM!$BQ$11)</f>
        <v/>
      </c>
      <c r="V11" t="inlineStr">
        <is>
          <t>Fraqueza (Leve)</t>
        </is>
      </c>
    </row>
    <row r="12">
      <c r="A12" t="n">
        <v>1514</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IF(ISBLANK(INDEX('CONFIGURAÇÃO'!$B$1:$O$1731,$A12+10,$B12+1)),"",INDEX('CONFIGURAÇÃO'!$B$1:$O$1731,$A12+10,$B12+1))</f>
        <v/>
      </c>
      <c r="I12">
        <f>IF(ISBLANK(INDEX('CONFIGURAÇÃO'!$B$1:$O$1731,$A12+2,$B12+5)),"",INDEX('CONFIGURAÇÃO'!$B$1:$O$1731,$A12+2,$B12+5))</f>
        <v/>
      </c>
      <c r="J12">
        <f>IF(OR(E12="",E12="Nenhuma"),0,IFERROR(MATCH(SUBSTITUTE(SUBSTITUTE(SUBSTITUTE(E12,"~","~~"),"*","~*"),"?","~?"),'DADOS_RESTRICOES'!$M$2:$M$24,0),-1))</f>
        <v/>
      </c>
      <c r="K12">
        <f>IF(D12="",IF(OR(F12&lt;&gt;"",G12&lt;&gt;"",H12&lt;&gt;"",I12=TRUE,AND(E12&lt;&gt;"",E12&lt;&gt;"Nenhuma")),"Preencha NOME",""),TEXTJOIN(" · ",TRUE,IF(OR(NOT(ISTEXT(D12)),TRIM(D12)&lt;&gt;D12),"NOME precisa ser texto sem espaços nas pontas",""),IF(COUNTIF($D$2:$D$31,SUBSTITUTE(SUBSTITUTE(SUBSTITUTE(D12,"~","~~"),"*","~*"),"?","~?"))+COUNTIF('DADOS_RESTRICOES'!$M$2:$M$24,SUBSTITUTE(SUBSTITUTE(SUBSTITUTE(D12,"~","~~"),"*","~*"),"?","~?"))&gt;1,"Nome repetido no livro ou custom",""),IF(J12&lt;0,"Escolha uma BASE DO LIVRO válida",""),IF(ISLOGICAL(I12),"","MESTRE VIU deve ser caixa de seleção"),IF(AND(F12="",J12&lt;=0),"Escolha DEVOLUÇÃO",""),IF(AND(F12&lt;&gt;"",COUNTIF('DADOS_RESTRICOES'!$T$2:$T$3,SUBSTITUTE(SUBSTITUTE(SUBSTITUTE(F12,"~","~~"),"*","~*"),"?","~?"))&lt;&gt;1),"Peso ou devolução inválido",""),IF(AND(G12&lt;&gt;"",G12&lt;&gt;"Sim",G12&lt;&gt;"Não"),"Escolha Sim ou Não","")))</f>
        <v/>
      </c>
      <c r="M12">
        <f>IF(ISBLANK(DADOS_AM!$BM$12),"",DADOS_AM!$BM$12)</f>
        <v/>
      </c>
      <c r="N12">
        <f>IF(ISBLANK(DADOS_AM!$BN$12),"",DADOS_AM!$BN$12)</f>
        <v/>
      </c>
      <c r="O12">
        <f>IF(ISBLANK(DADOS_AM!$BO$12),"",DADOS_AM!$BO$12)</f>
        <v/>
      </c>
      <c r="P12">
        <f>IF(ISBLANK(DADOS_AM!$BP$12),"",DADOS_AM!$BP$12)</f>
        <v/>
      </c>
      <c r="Q12">
        <f>IF(ISBLANK(DADOS_AM!$BQ$12),"",DADOS_AM!$BQ$12)</f>
        <v/>
      </c>
      <c r="V12" t="inlineStr">
        <is>
          <t>Fraqueza (Média)</t>
        </is>
      </c>
    </row>
    <row r="13">
      <c r="A13" t="n">
        <v>1514</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IF(ISBLANK(INDEX('CONFIGURAÇÃO'!$B$1:$O$1731,$A13+10,$B13+1)),"",INDEX('CONFIGURAÇÃO'!$B$1:$O$1731,$A13+10,$B13+1))</f>
        <v/>
      </c>
      <c r="I13">
        <f>IF(ISBLANK(INDEX('CONFIGURAÇÃO'!$B$1:$O$1731,$A13+2,$B13+5)),"",INDEX('CONFIGURAÇÃO'!$B$1:$O$1731,$A13+2,$B13+5))</f>
        <v/>
      </c>
      <c r="J13">
        <f>IF(OR(E13="",E13="Nenhuma"),0,IFERROR(MATCH(SUBSTITUTE(SUBSTITUTE(SUBSTITUTE(E13,"~","~~"),"*","~*"),"?","~?"),'DADOS_RESTRICOES'!$M$2:$M$24,0),-1))</f>
        <v/>
      </c>
      <c r="K13">
        <f>IF(D13="",IF(OR(F13&lt;&gt;"",G13&lt;&gt;"",H13&lt;&gt;"",I13=TRUE,AND(E13&lt;&gt;"",E13&lt;&gt;"Nenhuma")),"Preencha NOME",""),TEXTJOIN(" · ",TRUE,IF(OR(NOT(ISTEXT(D13)),TRIM(D13)&lt;&gt;D13),"NOME precisa ser texto sem espaços nas pontas",""),IF(COUNTIF($D$2:$D$31,SUBSTITUTE(SUBSTITUTE(SUBSTITUTE(D13,"~","~~"),"*","~*"),"?","~?"))+COUNTIF('DADOS_RESTRICOES'!$M$2:$M$24,SUBSTITUTE(SUBSTITUTE(SUBSTITUTE(D13,"~","~~"),"*","~*"),"?","~?"))&gt;1,"Nome repetido no livro ou custom",""),IF(J13&lt;0,"Escolha uma BASE DO LIVRO válida",""),IF(ISLOGICAL(I13),"","MESTRE VIU deve ser caixa de seleção"),IF(AND(F13="",J13&lt;=0),"Escolha DEVOLUÇÃO",""),IF(AND(F13&lt;&gt;"",COUNTIF('DADOS_RESTRICOES'!$T$2:$T$3,SUBSTITUTE(SUBSTITUTE(SUBSTITUTE(F13,"~","~~"),"*","~*"),"?","~?"))&lt;&gt;1),"Peso ou devolução inválido",""),IF(AND(G13&lt;&gt;"",G13&lt;&gt;"Sim",G13&lt;&gt;"Não"),"Escolha Sim ou Não","")))</f>
        <v/>
      </c>
      <c r="M13">
        <f>IF(ISBLANK(DADOS_AM!$BM$13),"",DADOS_AM!$BM$13)</f>
        <v/>
      </c>
      <c r="N13">
        <f>IF(ISBLANK(DADOS_AM!$BN$13),"",DADOS_AM!$BN$13)</f>
        <v/>
      </c>
      <c r="O13">
        <f>IF(ISBLANK(DADOS_AM!$BO$13),"",DADOS_AM!$BO$13)</f>
        <v/>
      </c>
      <c r="P13">
        <f>IF(ISBLANK(DADOS_AM!$BP$13),"",DADOS_AM!$BP$13)</f>
        <v/>
      </c>
      <c r="Q13">
        <f>IF(ISBLANK(DADOS_AM!$BQ$13),"",DADOS_AM!$BQ$13)</f>
        <v/>
      </c>
      <c r="V13" t="inlineStr">
        <is>
          <t>Peso Morto</t>
        </is>
      </c>
    </row>
    <row r="14">
      <c r="A14" t="n">
        <v>1536</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IF(ISBLANK(INDEX('CONFIGURAÇÃO'!$B$1:$O$1731,$A14+10,$B14+1)),"",INDEX('CONFIGURAÇÃO'!$B$1:$O$1731,$A14+10,$B14+1))</f>
        <v/>
      </c>
      <c r="I14">
        <f>IF(ISBLANK(INDEX('CONFIGURAÇÃO'!$B$1:$O$1731,$A14+2,$B14+5)),"",INDEX('CONFIGURAÇÃO'!$B$1:$O$1731,$A14+2,$B14+5))</f>
        <v/>
      </c>
      <c r="J14">
        <f>IF(OR(E14="",E14="Nenhuma"),0,IFERROR(MATCH(SUBSTITUTE(SUBSTITUTE(SUBSTITUTE(E14,"~","~~"),"*","~*"),"?","~?"),'DADOS_RESTRICOES'!$M$2:$M$24,0),-1))</f>
        <v/>
      </c>
      <c r="K14">
        <f>IF(D14="",IF(OR(F14&lt;&gt;"",G14&lt;&gt;"",H14&lt;&gt;"",I14=TRUE,AND(E14&lt;&gt;"",E14&lt;&gt;"Nenhuma")),"Preencha NOME",""),TEXTJOIN(" · ",TRUE,IF(OR(NOT(ISTEXT(D14)),TRIM(D14)&lt;&gt;D14),"NOME precisa ser texto sem espaços nas pontas",""),IF(COUNTIF($D$2:$D$31,SUBSTITUTE(SUBSTITUTE(SUBSTITUTE(D14,"~","~~"),"*","~*"),"?","~?"))+COUNTIF('DADOS_RESTRICOES'!$M$2:$M$24,SUBSTITUTE(SUBSTITUTE(SUBSTITUTE(D14,"~","~~"),"*","~*"),"?","~?"))&gt;1,"Nome repetido no livro ou custom",""),IF(J14&lt;0,"Escolha uma BASE DO LIVRO válida",""),IF(ISLOGICAL(I14),"","MESTRE VIU deve ser caixa de seleção"),IF(AND(F14="",J14&lt;=0),"Escolha DEVOLUÇÃO",""),IF(AND(F14&lt;&gt;"",COUNTIF('DADOS_RESTRICOES'!$T$2:$T$3,SUBSTITUTE(SUBSTITUTE(SUBSTITUTE(F14,"~","~~"),"*","~*"),"?","~?"))&lt;&gt;1),"Peso ou devolução inválido",""),IF(AND(G14&lt;&gt;"",G14&lt;&gt;"Sim",G14&lt;&gt;"Não"),"Escolha Sim ou Não","")))</f>
        <v/>
      </c>
      <c r="M14">
        <f>IF(ISBLANK(DADOS_AM!$BM$14),"",DADOS_AM!$BM$14)</f>
        <v/>
      </c>
      <c r="N14">
        <f>IF(ISBLANK(DADOS_AM!$BN$14),"",DADOS_AM!$BN$14)</f>
        <v/>
      </c>
      <c r="O14">
        <f>IF(ISBLANK(DADOS_AM!$BO$14),"",DADOS_AM!$BO$14)</f>
        <v/>
      </c>
      <c r="P14">
        <f>IF(ISBLANK(DADOS_AM!$BP$14),"",DADOS_AM!$BP$14)</f>
        <v/>
      </c>
      <c r="Q14">
        <f>IF(ISBLANK(DADOS_AM!$BQ$14),"",DADOS_AM!$BQ$14)</f>
        <v/>
      </c>
      <c r="V14" t="inlineStr">
        <is>
          <t>Frágil</t>
        </is>
      </c>
    </row>
    <row r="15">
      <c r="A15" t="n">
        <v>1536</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IF(ISBLANK(INDEX('CONFIGURAÇÃO'!$B$1:$O$1731,$A15+10,$B15+1)),"",INDEX('CONFIGURAÇÃO'!$B$1:$O$1731,$A15+10,$B15+1))</f>
        <v/>
      </c>
      <c r="I15">
        <f>IF(ISBLANK(INDEX('CONFIGURAÇÃO'!$B$1:$O$1731,$A15+2,$B15+5)),"",INDEX('CONFIGURAÇÃO'!$B$1:$O$1731,$A15+2,$B15+5))</f>
        <v/>
      </c>
      <c r="J15">
        <f>IF(OR(E15="",E15="Nenhuma"),0,IFERROR(MATCH(SUBSTITUTE(SUBSTITUTE(SUBSTITUTE(E15,"~","~~"),"*","~*"),"?","~?"),'DADOS_RESTRICOES'!$M$2:$M$24,0),-1))</f>
        <v/>
      </c>
      <c r="K15">
        <f>IF(D15="",IF(OR(F15&lt;&gt;"",G15&lt;&gt;"",H15&lt;&gt;"",I15=TRUE,AND(E15&lt;&gt;"",E15&lt;&gt;"Nenhuma")),"Preencha NOME",""),TEXTJOIN(" · ",TRUE,IF(OR(NOT(ISTEXT(D15)),TRIM(D15)&lt;&gt;D15),"NOME precisa ser texto sem espaços nas pontas",""),IF(COUNTIF($D$2:$D$31,SUBSTITUTE(SUBSTITUTE(SUBSTITUTE(D15,"~","~~"),"*","~*"),"?","~?"))+COUNTIF('DADOS_RESTRICOES'!$M$2:$M$24,SUBSTITUTE(SUBSTITUTE(SUBSTITUTE(D15,"~","~~"),"*","~*"),"?","~?"))&gt;1,"Nome repetido no livro ou custom",""),IF(J15&lt;0,"Escolha uma BASE DO LIVRO válida",""),IF(ISLOGICAL(I15),"","MESTRE VIU deve ser caixa de seleção"),IF(AND(F15="",J15&lt;=0),"Escolha DEVOLUÇÃO",""),IF(AND(F15&lt;&gt;"",COUNTIF('DADOS_RESTRICOES'!$T$2:$T$3,SUBSTITUTE(SUBSTITUTE(SUBSTITUTE(F15,"~","~~"),"*","~*"),"?","~?"))&lt;&gt;1),"Peso ou devolução inválido",""),IF(AND(G15&lt;&gt;"",G15&lt;&gt;"Sim",G15&lt;&gt;"Não"),"Escolha Sim ou Não","")))</f>
        <v/>
      </c>
      <c r="M15">
        <f>IF(ISBLANK(DADOS_AM!$BM$15),"",DADOS_AM!$BM$15)</f>
        <v/>
      </c>
      <c r="N15">
        <f>IF(ISBLANK(DADOS_AM!$BN$15),"",DADOS_AM!$BN$15)</f>
        <v/>
      </c>
      <c r="O15">
        <f>IF(ISBLANK(DADOS_AM!$BO$15),"",DADOS_AM!$BO$15)</f>
        <v/>
      </c>
      <c r="P15">
        <f>IF(ISBLANK(DADOS_AM!$BP$15),"",DADOS_AM!$BP$15)</f>
        <v/>
      </c>
      <c r="Q15">
        <f>IF(ISBLANK(DADOS_AM!$BQ$15),"",DADOS_AM!$BQ$15)</f>
        <v/>
      </c>
      <c r="V15" t="inlineStr">
        <is>
          <t>Sem Volta</t>
        </is>
      </c>
    </row>
    <row r="16">
      <c r="A16" t="n">
        <v>1558</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IF(ISBLANK(INDEX('CONFIGURAÇÃO'!$B$1:$O$1731,$A16+10,$B16+1)),"",INDEX('CONFIGURAÇÃO'!$B$1:$O$1731,$A16+10,$B16+1))</f>
        <v/>
      </c>
      <c r="I16">
        <f>IF(ISBLANK(INDEX('CONFIGURAÇÃO'!$B$1:$O$1731,$A16+2,$B16+5)),"",INDEX('CONFIGURAÇÃO'!$B$1:$O$1731,$A16+2,$B16+5))</f>
        <v/>
      </c>
      <c r="J16">
        <f>IF(OR(E16="",E16="Nenhuma"),0,IFERROR(MATCH(SUBSTITUTE(SUBSTITUTE(SUBSTITUTE(E16,"~","~~"),"*","~*"),"?","~?"),'DADOS_RESTRICOES'!$M$2:$M$24,0),-1))</f>
        <v/>
      </c>
      <c r="K16">
        <f>IF(D16="",IF(OR(F16&lt;&gt;"",G16&lt;&gt;"",H16&lt;&gt;"",I16=TRUE,AND(E16&lt;&gt;"",E16&lt;&gt;"Nenhuma")),"Preencha NOME",""),TEXTJOIN(" · ",TRUE,IF(OR(NOT(ISTEXT(D16)),TRIM(D16)&lt;&gt;D16),"NOME precisa ser texto sem espaços nas pontas",""),IF(COUNTIF($D$2:$D$31,SUBSTITUTE(SUBSTITUTE(SUBSTITUTE(D16,"~","~~"),"*","~*"),"?","~?"))+COUNTIF('DADOS_RESTRICOES'!$M$2:$M$24,SUBSTITUTE(SUBSTITUTE(SUBSTITUTE(D16,"~","~~"),"*","~*"),"?","~?"))&gt;1,"Nome repetido no livro ou custom",""),IF(J16&lt;0,"Escolha uma BASE DO LIVRO válida",""),IF(ISLOGICAL(I16),"","MESTRE VIU deve ser caixa de seleção"),IF(AND(F16="",J16&lt;=0),"Escolha DEVOLUÇÃO",""),IF(AND(F16&lt;&gt;"",COUNTIF('DADOS_RESTRICOES'!$T$2:$T$3,SUBSTITUTE(SUBSTITUTE(SUBSTITUTE(F16,"~","~~"),"*","~*"),"?","~?"))&lt;&gt;1),"Peso ou devolução inválido",""),IF(AND(G16&lt;&gt;"",G16&lt;&gt;"Sim",G16&lt;&gt;"Não"),"Escolha Sim ou Não","")))</f>
        <v/>
      </c>
      <c r="M16">
        <f>IF(ISBLANK(DADOS_AM!$BM$16),"",DADOS_AM!$BM$16)</f>
        <v/>
      </c>
      <c r="N16">
        <f>IF(ISBLANK(DADOS_AM!$BN$16),"",DADOS_AM!$BN$16)</f>
        <v/>
      </c>
      <c r="O16">
        <f>IF(ISBLANK(DADOS_AM!$BO$16),"",DADOS_AM!$BO$16)</f>
        <v/>
      </c>
      <c r="P16">
        <f>IF(ISBLANK(DADOS_AM!$BP$16),"",DADOS_AM!$BP$16)</f>
        <v/>
      </c>
      <c r="Q16">
        <f>IF(ISBLANK(DADOS_AM!$BQ$16),"",DADOS_AM!$BQ$16)</f>
        <v/>
      </c>
      <c r="V16" t="inlineStr">
        <is>
          <t>Uma Vez</t>
        </is>
      </c>
    </row>
    <row r="17">
      <c r="A17" t="n">
        <v>1558</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IF(ISBLANK(INDEX('CONFIGURAÇÃO'!$B$1:$O$1731,$A17+10,$B17+1)),"",INDEX('CONFIGURAÇÃO'!$B$1:$O$1731,$A17+10,$B17+1))</f>
        <v/>
      </c>
      <c r="I17">
        <f>IF(ISBLANK(INDEX('CONFIGURAÇÃO'!$B$1:$O$1731,$A17+2,$B17+5)),"",INDEX('CONFIGURAÇÃO'!$B$1:$O$1731,$A17+2,$B17+5))</f>
        <v/>
      </c>
      <c r="J17">
        <f>IF(OR(E17="",E17="Nenhuma"),0,IFERROR(MATCH(SUBSTITUTE(SUBSTITUTE(SUBSTITUTE(E17,"~","~~"),"*","~*"),"?","~?"),'DADOS_RESTRICOES'!$M$2:$M$24,0),-1))</f>
        <v/>
      </c>
      <c r="K17">
        <f>IF(D17="",IF(OR(F17&lt;&gt;"",G17&lt;&gt;"",H17&lt;&gt;"",I17=TRUE,AND(E17&lt;&gt;"",E17&lt;&gt;"Nenhuma")),"Preencha NOME",""),TEXTJOIN(" · ",TRUE,IF(OR(NOT(ISTEXT(D17)),TRIM(D17)&lt;&gt;D17),"NOME precisa ser texto sem espaços nas pontas",""),IF(COUNTIF($D$2:$D$31,SUBSTITUTE(SUBSTITUTE(SUBSTITUTE(D17,"~","~~"),"*","~*"),"?","~?"))+COUNTIF('DADOS_RESTRICOES'!$M$2:$M$24,SUBSTITUTE(SUBSTITUTE(SUBSTITUTE(D17,"~","~~"),"*","~*"),"?","~?"))&gt;1,"Nome repetido no livro ou custom",""),IF(J17&lt;0,"Escolha uma BASE DO LIVRO válida",""),IF(ISLOGICAL(I17),"","MESTRE VIU deve ser caixa de seleção"),IF(AND(F17="",J17&lt;=0),"Escolha DEVOLUÇÃO",""),IF(AND(F17&lt;&gt;"",COUNTIF('DADOS_RESTRICOES'!$T$2:$T$3,SUBSTITUTE(SUBSTITUTE(SUBSTITUTE(F17,"~","~~"),"*","~*"),"?","~?"))&lt;&gt;1),"Peso ou devolução inválido",""),IF(AND(G17&lt;&gt;"",G17&lt;&gt;"Sim",G17&lt;&gt;"Não"),"Escolha Sim ou Não","")))</f>
        <v/>
      </c>
      <c r="M17">
        <f>IF(ISBLANK(DADOS_AM!$BM$17),"",DADOS_AM!$BM$17)</f>
        <v/>
      </c>
      <c r="N17">
        <f>IF(ISBLANK(DADOS_AM!$BN$17),"",DADOS_AM!$BN$17)</f>
        <v/>
      </c>
      <c r="O17">
        <f>IF(ISBLANK(DADOS_AM!$BO$17),"",DADOS_AM!$BO$17)</f>
        <v/>
      </c>
      <c r="P17">
        <f>IF(ISBLANK(DADOS_AM!$BP$17),"",DADOS_AM!$BP$17)</f>
        <v/>
      </c>
      <c r="Q17">
        <f>IF(ISBLANK(DADOS_AM!$BQ$17),"",DADOS_AM!$BQ$17)</f>
        <v/>
      </c>
      <c r="V17" t="inlineStr">
        <is>
          <t>Condicional (Leve)</t>
        </is>
      </c>
    </row>
    <row r="18">
      <c r="A18" t="n">
        <v>1580</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IF(ISBLANK(INDEX('CONFIGURAÇÃO'!$B$1:$O$1731,$A18+10,$B18+1)),"",INDEX('CONFIGURAÇÃO'!$B$1:$O$1731,$A18+10,$B18+1))</f>
        <v/>
      </c>
      <c r="I18">
        <f>IF(ISBLANK(INDEX('CONFIGURAÇÃO'!$B$1:$O$1731,$A18+2,$B18+5)),"",INDEX('CONFIGURAÇÃO'!$B$1:$O$1731,$A18+2,$B18+5))</f>
        <v/>
      </c>
      <c r="J18">
        <f>IF(OR(E18="",E18="Nenhuma"),0,IFERROR(MATCH(SUBSTITUTE(SUBSTITUTE(SUBSTITUTE(E18,"~","~~"),"*","~*"),"?","~?"),'DADOS_RESTRICOES'!$M$2:$M$24,0),-1))</f>
        <v/>
      </c>
      <c r="K18">
        <f>IF(D18="",IF(OR(F18&lt;&gt;"",G18&lt;&gt;"",H18&lt;&gt;"",I18=TRUE,AND(E18&lt;&gt;"",E18&lt;&gt;"Nenhuma")),"Preencha NOME",""),TEXTJOIN(" · ",TRUE,IF(OR(NOT(ISTEXT(D18)),TRIM(D18)&lt;&gt;D18),"NOME precisa ser texto sem espaços nas pontas",""),IF(COUNTIF($D$2:$D$31,SUBSTITUTE(SUBSTITUTE(SUBSTITUTE(D18,"~","~~"),"*","~*"),"?","~?"))+COUNTIF('DADOS_RESTRICOES'!$M$2:$M$24,SUBSTITUTE(SUBSTITUTE(SUBSTITUTE(D18,"~","~~"),"*","~*"),"?","~?"))&gt;1,"Nome repetido no livro ou custom",""),IF(J18&lt;0,"Escolha uma BASE DO LIVRO válida",""),IF(ISLOGICAL(I18),"","MESTRE VIU deve ser caixa de seleção"),IF(AND(F18="",J18&lt;=0),"Escolha DEVOLUÇÃO",""),IF(AND(F18&lt;&gt;"",COUNTIF('DADOS_RESTRICOES'!$T$2:$T$3,SUBSTITUTE(SUBSTITUTE(SUBSTITUTE(F18,"~","~~"),"*","~*"),"?","~?"))&lt;&gt;1),"Peso ou devolução inválido",""),IF(AND(G18&lt;&gt;"",G18&lt;&gt;"Sim",G18&lt;&gt;"Não"),"Escolha Sim ou Não","")))</f>
        <v/>
      </c>
      <c r="M18">
        <f>IF(ISBLANK(DADOS_AM!$BM$18),"",DADOS_AM!$BM$18)</f>
        <v/>
      </c>
      <c r="N18">
        <f>IF(ISBLANK(DADOS_AM!$BN$18),"",DADOS_AM!$BN$18)</f>
        <v/>
      </c>
      <c r="O18">
        <f>IF(ISBLANK(DADOS_AM!$BO$18),"",DADOS_AM!$BO$18)</f>
        <v/>
      </c>
      <c r="P18">
        <f>IF(ISBLANK(DADOS_AM!$BP$18),"",DADOS_AM!$BP$18)</f>
        <v/>
      </c>
      <c r="Q18">
        <f>IF(ISBLANK(DADOS_AM!$BQ$18),"",DADOS_AM!$BQ$18)</f>
        <v/>
      </c>
      <c r="V18" t="inlineStr">
        <is>
          <t>Condicional (Média)</t>
        </is>
      </c>
    </row>
    <row r="19">
      <c r="A19" t="n">
        <v>1580</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IF(ISBLANK(INDEX('CONFIGURAÇÃO'!$B$1:$O$1731,$A19+10,$B19+1)),"",INDEX('CONFIGURAÇÃO'!$B$1:$O$1731,$A19+10,$B19+1))</f>
        <v/>
      </c>
      <c r="I19">
        <f>IF(ISBLANK(INDEX('CONFIGURAÇÃO'!$B$1:$O$1731,$A19+2,$B19+5)),"",INDEX('CONFIGURAÇÃO'!$B$1:$O$1731,$A19+2,$B19+5))</f>
        <v/>
      </c>
      <c r="J19">
        <f>IF(OR(E19="",E19="Nenhuma"),0,IFERROR(MATCH(SUBSTITUTE(SUBSTITUTE(SUBSTITUTE(E19,"~","~~"),"*","~*"),"?","~?"),'DADOS_RESTRICOES'!$M$2:$M$24,0),-1))</f>
        <v/>
      </c>
      <c r="K19">
        <f>IF(D19="",IF(OR(F19&lt;&gt;"",G19&lt;&gt;"",H19&lt;&gt;"",I19=TRUE,AND(E19&lt;&gt;"",E19&lt;&gt;"Nenhuma")),"Preencha NOME",""),TEXTJOIN(" · ",TRUE,IF(OR(NOT(ISTEXT(D19)),TRIM(D19)&lt;&gt;D19),"NOME precisa ser texto sem espaços nas pontas",""),IF(COUNTIF($D$2:$D$31,SUBSTITUTE(SUBSTITUTE(SUBSTITUTE(D19,"~","~~"),"*","~*"),"?","~?"))+COUNTIF('DADOS_RESTRICOES'!$M$2:$M$24,SUBSTITUTE(SUBSTITUTE(SUBSTITUTE(D19,"~","~~"),"*","~*"),"?","~?"))&gt;1,"Nome repetido no livro ou custom",""),IF(J19&lt;0,"Escolha uma BASE DO LIVRO válida",""),IF(ISLOGICAL(I19),"","MESTRE VIU deve ser caixa de seleção"),IF(AND(F19="",J19&lt;=0),"Escolha DEVOLUÇÃO",""),IF(AND(F19&lt;&gt;"",COUNTIF('DADOS_RESTRICOES'!$T$2:$T$3,SUBSTITUTE(SUBSTITUTE(SUBSTITUTE(F19,"~","~~"),"*","~*"),"?","~?"))&lt;&gt;1),"Peso ou devolução inválido",""),IF(AND(G19&lt;&gt;"",G19&lt;&gt;"Sim",G19&lt;&gt;"Não"),"Escolha Sim ou Não","")))</f>
        <v/>
      </c>
      <c r="M19">
        <f>IF(ISBLANK(DADOS_AM!$BM$19),"",DADOS_AM!$BM$19)</f>
        <v/>
      </c>
      <c r="N19">
        <f>IF(ISBLANK(DADOS_AM!$BN$19),"",DADOS_AM!$BN$19)</f>
        <v/>
      </c>
      <c r="O19">
        <f>IF(ISBLANK(DADOS_AM!$BO$19),"",DADOS_AM!$BO$19)</f>
        <v/>
      </c>
      <c r="P19">
        <f>IF(ISBLANK(DADOS_AM!$BP$19),"",DADOS_AM!$BP$19)</f>
        <v/>
      </c>
      <c r="Q19">
        <f>IF(ISBLANK(DADOS_AM!$BQ$19),"",DADOS_AM!$BQ$19)</f>
        <v/>
      </c>
      <c r="V19" t="inlineStr">
        <is>
          <t>Aquecer</t>
        </is>
      </c>
    </row>
    <row r="20">
      <c r="A20" t="n">
        <v>1602</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IF(ISBLANK(INDEX('CONFIGURAÇÃO'!$B$1:$O$1731,$A20+10,$B20+1)),"",INDEX('CONFIGURAÇÃO'!$B$1:$O$1731,$A20+10,$B20+1))</f>
        <v/>
      </c>
      <c r="I20">
        <f>IF(ISBLANK(INDEX('CONFIGURAÇÃO'!$B$1:$O$1731,$A20+2,$B20+5)),"",INDEX('CONFIGURAÇÃO'!$B$1:$O$1731,$A20+2,$B20+5))</f>
        <v/>
      </c>
      <c r="J20">
        <f>IF(OR(E20="",E20="Nenhuma"),0,IFERROR(MATCH(SUBSTITUTE(SUBSTITUTE(SUBSTITUTE(E20,"~","~~"),"*","~*"),"?","~?"),'DADOS_RESTRICOES'!$M$2:$M$24,0),-1))</f>
        <v/>
      </c>
      <c r="K20">
        <f>IF(D20="",IF(OR(F20&lt;&gt;"",G20&lt;&gt;"",H20&lt;&gt;"",I20=TRUE,AND(E20&lt;&gt;"",E20&lt;&gt;"Nenhuma")),"Preencha NOME",""),TEXTJOIN(" · ",TRUE,IF(OR(NOT(ISTEXT(D20)),TRIM(D20)&lt;&gt;D20),"NOME precisa ser texto sem espaços nas pontas",""),IF(COUNTIF($D$2:$D$31,SUBSTITUTE(SUBSTITUTE(SUBSTITUTE(D20,"~","~~"),"*","~*"),"?","~?"))+COUNTIF('DADOS_RESTRICOES'!$M$2:$M$24,SUBSTITUTE(SUBSTITUTE(SUBSTITUTE(D20,"~","~~"),"*","~*"),"?","~?"))&gt;1,"Nome repetido no livro ou custom",""),IF(J20&lt;0,"Escolha uma BASE DO LIVRO válida",""),IF(ISLOGICAL(I20),"","MESTRE VIU deve ser caixa de seleção"),IF(AND(F20="",J20&lt;=0),"Escolha DEVOLUÇÃO",""),IF(AND(F20&lt;&gt;"",COUNTIF('DADOS_RESTRICOES'!$T$2:$T$3,SUBSTITUTE(SUBSTITUTE(SUBSTITUTE(F20,"~","~~"),"*","~*"),"?","~?"))&lt;&gt;1),"Peso ou devolução inválido",""),IF(AND(G20&lt;&gt;"",G20&lt;&gt;"Sim",G20&lt;&gt;"Não"),"Escolha Sim ou Não","")))</f>
        <v/>
      </c>
      <c r="M20">
        <f>IF(ISBLANK(DADOS_AM!$BM$20),"",DADOS_AM!$BM$20)</f>
        <v/>
      </c>
      <c r="N20">
        <f>IF(ISBLANK(DADOS_AM!$BN$20),"",DADOS_AM!$BN$20)</f>
        <v/>
      </c>
      <c r="O20">
        <f>IF(ISBLANK(DADOS_AM!$BO$20),"",DADOS_AM!$BO$20)</f>
        <v/>
      </c>
      <c r="P20">
        <f>IF(ISBLANK(DADOS_AM!$BP$20),"",DADOS_AM!$BP$20)</f>
        <v/>
      </c>
      <c r="Q20">
        <f>IF(ISBLANK(DADOS_AM!$BQ$20),"",DADOS_AM!$BQ$20)</f>
        <v/>
      </c>
      <c r="V20" t="inlineStr">
        <is>
          <t>Dívida</t>
        </is>
      </c>
    </row>
    <row r="21">
      <c r="A21" t="n">
        <v>1602</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IF(ISBLANK(INDEX('CONFIGURAÇÃO'!$B$1:$O$1731,$A21+10,$B21+1)),"",INDEX('CONFIGURAÇÃO'!$B$1:$O$1731,$A21+10,$B21+1))</f>
        <v/>
      </c>
      <c r="I21">
        <f>IF(ISBLANK(INDEX('CONFIGURAÇÃO'!$B$1:$O$1731,$A21+2,$B21+5)),"",INDEX('CONFIGURAÇÃO'!$B$1:$O$1731,$A21+2,$B21+5))</f>
        <v/>
      </c>
      <c r="J21">
        <f>IF(OR(E21="",E21="Nenhuma"),0,IFERROR(MATCH(SUBSTITUTE(SUBSTITUTE(SUBSTITUTE(E21,"~","~~"),"*","~*"),"?","~?"),'DADOS_RESTRICOES'!$M$2:$M$24,0),-1))</f>
        <v/>
      </c>
      <c r="K21">
        <f>IF(D21="",IF(OR(F21&lt;&gt;"",G21&lt;&gt;"",H21&lt;&gt;"",I21=TRUE,AND(E21&lt;&gt;"",E21&lt;&gt;"Nenhuma")),"Preencha NOME",""),TEXTJOIN(" · ",TRUE,IF(OR(NOT(ISTEXT(D21)),TRIM(D21)&lt;&gt;D21),"NOME precisa ser texto sem espaços nas pontas",""),IF(COUNTIF($D$2:$D$31,SUBSTITUTE(SUBSTITUTE(SUBSTITUTE(D21,"~","~~"),"*","~*"),"?","~?"))+COUNTIF('DADOS_RESTRICOES'!$M$2:$M$24,SUBSTITUTE(SUBSTITUTE(SUBSTITUTE(D21,"~","~~"),"*","~*"),"?","~?"))&gt;1,"Nome repetido no livro ou custom",""),IF(J21&lt;0,"Escolha uma BASE DO LIVRO válida",""),IF(ISLOGICAL(I21),"","MESTRE VIU deve ser caixa de seleção"),IF(AND(F21="",J21&lt;=0),"Escolha DEVOLUÇÃO",""),IF(AND(F21&lt;&gt;"",COUNTIF('DADOS_RESTRICOES'!$T$2:$T$3,SUBSTITUTE(SUBSTITUTE(SUBSTITUTE(F21,"~","~~"),"*","~*"),"?","~?"))&lt;&gt;1),"Peso ou devolução inválido",""),IF(AND(G21&lt;&gt;"",G21&lt;&gt;"Sim",G21&lt;&gt;"Não"),"Escolha Sim ou Não","")))</f>
        <v/>
      </c>
      <c r="M21">
        <f>IF(ISBLANK(DADOS_AM!$BM$21),"",DADOS_AM!$BM$21)</f>
        <v/>
      </c>
      <c r="N21">
        <f>IF(ISBLANK(DADOS_AM!$BN$21),"",DADOS_AM!$BN$21)</f>
        <v/>
      </c>
      <c r="O21">
        <f>IF(ISBLANK(DADOS_AM!$BO$21),"",DADOS_AM!$BO$21)</f>
        <v/>
      </c>
      <c r="P21">
        <f>IF(ISBLANK(DADOS_AM!$BP$21),"",DADOS_AM!$BP$21)</f>
        <v/>
      </c>
      <c r="Q21">
        <f>IF(ISBLANK(DADOS_AM!$BQ$21),"",DADOS_AM!$BQ$21)</f>
        <v/>
      </c>
      <c r="V21" t="inlineStr">
        <is>
          <t>Tudo ou Nada</t>
        </is>
      </c>
    </row>
    <row r="22">
      <c r="A22" t="n">
        <v>1624</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IF(ISBLANK(INDEX('CONFIGURAÇÃO'!$B$1:$O$1731,$A22+10,$B22+1)),"",INDEX('CONFIGURAÇÃO'!$B$1:$O$1731,$A22+10,$B22+1))</f>
        <v/>
      </c>
      <c r="I22">
        <f>IF(ISBLANK(INDEX('CONFIGURAÇÃO'!$B$1:$O$1731,$A22+2,$B22+5)),"",INDEX('CONFIGURAÇÃO'!$B$1:$O$1731,$A22+2,$B22+5))</f>
        <v/>
      </c>
      <c r="J22">
        <f>IF(OR(E22="",E22="Nenhuma"),0,IFERROR(MATCH(SUBSTITUTE(SUBSTITUTE(SUBSTITUTE(E22,"~","~~"),"*","~*"),"?","~?"),'DADOS_RESTRICOES'!$M$2:$M$24,0),-1))</f>
        <v/>
      </c>
      <c r="K22">
        <f>IF(D22="",IF(OR(F22&lt;&gt;"",G22&lt;&gt;"",H22&lt;&gt;"",I22=TRUE,AND(E22&lt;&gt;"",E22&lt;&gt;"Nenhuma")),"Preencha NOME",""),TEXTJOIN(" · ",TRUE,IF(OR(NOT(ISTEXT(D22)),TRIM(D22)&lt;&gt;D22),"NOME precisa ser texto sem espaços nas pontas",""),IF(COUNTIF($D$2:$D$31,SUBSTITUTE(SUBSTITUTE(SUBSTITUTE(D22,"~","~~"),"*","~*"),"?","~?"))+COUNTIF('DADOS_RESTRICOES'!$M$2:$M$24,SUBSTITUTE(SUBSTITUTE(SUBSTITUTE(D22,"~","~~"),"*","~*"),"?","~?"))&gt;1,"Nome repetido no livro ou custom",""),IF(J22&lt;0,"Escolha uma BASE DO LIVRO válida",""),IF(ISLOGICAL(I22),"","MESTRE VIU deve ser caixa de seleção"),IF(AND(F22="",J22&lt;=0),"Escolha DEVOLUÇÃO",""),IF(AND(F22&lt;&gt;"",COUNTIF('DADOS_RESTRICOES'!$T$2:$T$3,SUBSTITUTE(SUBSTITUTE(SUBSTITUTE(F22,"~","~~"),"*","~*"),"?","~?"))&lt;&gt;1),"Peso ou devolução inválido",""),IF(AND(G22&lt;&gt;"",G22&lt;&gt;"Sim",G22&lt;&gt;"Não"),"Escolha Sim ou Não","")))</f>
        <v/>
      </c>
      <c r="M22">
        <f>IF(ISBLANK(DADOS_AM!$BM$22),"",DADOS_AM!$BM$22)</f>
        <v/>
      </c>
      <c r="N22">
        <f>IF(ISBLANK(DADOS_AM!$BN$22),"",DADOS_AM!$BN$22)</f>
        <v/>
      </c>
      <c r="O22">
        <f>IF(ISBLANK(DADOS_AM!$BO$22),"",DADOS_AM!$BO$22)</f>
        <v/>
      </c>
      <c r="P22">
        <f>IF(ISBLANK(DADOS_AM!$BP$22),"",DADOS_AM!$BP$22)</f>
        <v/>
      </c>
      <c r="Q22">
        <f>IF(ISBLANK(DADOS_AM!$BQ$22),"",DADOS_AM!$BQ$22)</f>
        <v/>
      </c>
      <c r="V22" t="inlineStr">
        <is>
          <t>Barulho</t>
        </is>
      </c>
    </row>
    <row r="23">
      <c r="A23" t="n">
        <v>1624</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IF(ISBLANK(INDEX('CONFIGURAÇÃO'!$B$1:$O$1731,$A23+10,$B23+1)),"",INDEX('CONFIGURAÇÃO'!$B$1:$O$1731,$A23+10,$B23+1))</f>
        <v/>
      </c>
      <c r="I23">
        <f>IF(ISBLANK(INDEX('CONFIGURAÇÃO'!$B$1:$O$1731,$A23+2,$B23+5)),"",INDEX('CONFIGURAÇÃO'!$B$1:$O$1731,$A23+2,$B23+5))</f>
        <v/>
      </c>
      <c r="J23">
        <f>IF(OR(E23="",E23="Nenhuma"),0,IFERROR(MATCH(SUBSTITUTE(SUBSTITUTE(SUBSTITUTE(E23,"~","~~"),"*","~*"),"?","~?"),'DADOS_RESTRICOES'!$M$2:$M$24,0),-1))</f>
        <v/>
      </c>
      <c r="K23">
        <f>IF(D23="",IF(OR(F23&lt;&gt;"",G23&lt;&gt;"",H23&lt;&gt;"",I23=TRUE,AND(E23&lt;&gt;"",E23&lt;&gt;"Nenhuma")),"Preencha NOME",""),TEXTJOIN(" · ",TRUE,IF(OR(NOT(ISTEXT(D23)),TRIM(D23)&lt;&gt;D23),"NOME precisa ser texto sem espaços nas pontas",""),IF(COUNTIF($D$2:$D$31,SUBSTITUTE(SUBSTITUTE(SUBSTITUTE(D23,"~","~~"),"*","~*"),"?","~?"))+COUNTIF('DADOS_RESTRICOES'!$M$2:$M$24,SUBSTITUTE(SUBSTITUTE(SUBSTITUTE(D23,"~","~~"),"*","~*"),"?","~?"))&gt;1,"Nome repetido no livro ou custom",""),IF(J23&lt;0,"Escolha uma BASE DO LIVRO válida",""),IF(ISLOGICAL(I23),"","MESTRE VIU deve ser caixa de seleção"),IF(AND(F23="",J23&lt;=0),"Escolha DEVOLUÇÃO",""),IF(AND(F23&lt;&gt;"",COUNTIF('DADOS_RESTRICOES'!$T$2:$T$3,SUBSTITUTE(SUBSTITUTE(SUBSTITUTE(F23,"~","~~"),"*","~*"),"?","~?"))&lt;&gt;1),"Peso ou devolução inválido",""),IF(AND(G23&lt;&gt;"",G23&lt;&gt;"Sim",G23&lt;&gt;"Não"),"Escolha Sim ou Não","")))</f>
        <v/>
      </c>
      <c r="M23">
        <f>IF(ISBLANK(DADOS_AM!$BM$23),"",DADOS_AM!$BM$23)</f>
        <v/>
      </c>
      <c r="N23">
        <f>IF(ISBLANK(DADOS_AM!$BN$23),"",DADOS_AM!$BN$23)</f>
        <v/>
      </c>
      <c r="O23">
        <f>IF(ISBLANK(DADOS_AM!$BO$23),"",DADOS_AM!$BO$23)</f>
        <v/>
      </c>
      <c r="P23">
        <f>IF(ISBLANK(DADOS_AM!$BP$23),"",DADOS_AM!$BP$23)</f>
        <v/>
      </c>
      <c r="Q23">
        <f>IF(ISBLANK(DADOS_AM!$BQ$23),"",DADOS_AM!$BQ$23)</f>
        <v/>
      </c>
      <c r="V23" t="inlineStr">
        <is>
          <t>Assinatura</t>
        </is>
      </c>
    </row>
    <row r="24">
      <c r="A24" t="n">
        <v>1646</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IF(ISBLANK(INDEX('CONFIGURAÇÃO'!$B$1:$O$1731,$A24+10,$B24+1)),"",INDEX('CONFIGURAÇÃO'!$B$1:$O$1731,$A24+10,$B24+1))</f>
        <v/>
      </c>
      <c r="I24">
        <f>IF(ISBLANK(INDEX('CONFIGURAÇÃO'!$B$1:$O$1731,$A24+2,$B24+5)),"",INDEX('CONFIGURAÇÃO'!$B$1:$O$1731,$A24+2,$B24+5))</f>
        <v/>
      </c>
      <c r="J24">
        <f>IF(OR(E24="",E24="Nenhuma"),0,IFERROR(MATCH(SUBSTITUTE(SUBSTITUTE(SUBSTITUTE(E24,"~","~~"),"*","~*"),"?","~?"),'DADOS_RESTRICOES'!$M$2:$M$24,0),-1))</f>
        <v/>
      </c>
      <c r="K24">
        <f>IF(D24="",IF(OR(F24&lt;&gt;"",G24&lt;&gt;"",H24&lt;&gt;"",I24=TRUE,AND(E24&lt;&gt;"",E24&lt;&gt;"Nenhuma")),"Preencha NOME",""),TEXTJOIN(" · ",TRUE,IF(OR(NOT(ISTEXT(D24)),TRIM(D24)&lt;&gt;D24),"NOME precisa ser texto sem espaços nas pontas",""),IF(COUNTIF($D$2:$D$31,SUBSTITUTE(SUBSTITUTE(SUBSTITUTE(D24,"~","~~"),"*","~*"),"?","~?"))+COUNTIF('DADOS_RESTRICOES'!$M$2:$M$24,SUBSTITUTE(SUBSTITUTE(SUBSTITUTE(D24,"~","~~"),"*","~*"),"?","~?"))&gt;1,"Nome repetido no livro ou custom",""),IF(J24&lt;0,"Escolha uma BASE DO LIVRO válida",""),IF(ISLOGICAL(I24),"","MESTRE VIU deve ser caixa de seleção"),IF(AND(F24="",J24&lt;=0),"Escolha DEVOLUÇÃO",""),IF(AND(F24&lt;&gt;"",COUNTIF('DADOS_RESTRICOES'!$T$2:$T$3,SUBSTITUTE(SUBSTITUTE(SUBSTITUTE(F24,"~","~~"),"*","~*"),"?","~?"))&lt;&gt;1),"Peso ou devolução inválido",""),IF(AND(G24&lt;&gt;"",G24&lt;&gt;"Sim",G24&lt;&gt;"Não"),"Escolha Sim ou Não","")))</f>
        <v/>
      </c>
      <c r="M24">
        <f>IF(ISBLANK(DADOS_AM!$BM$24),"",DADOS_AM!$BM$24)</f>
        <v/>
      </c>
      <c r="N24">
        <f>IF(ISBLANK(DADOS_AM!$BN$24),"",DADOS_AM!$BN$24)</f>
        <v/>
      </c>
      <c r="O24">
        <f>IF(ISBLANK(DADOS_AM!$BO$24),"",DADOS_AM!$BO$24)</f>
        <v/>
      </c>
      <c r="P24">
        <f>IF(ISBLANK(DADOS_AM!$BP$24),"",DADOS_AM!$BP$24)</f>
        <v/>
      </c>
      <c r="Q24">
        <f>IF(ISBLANK(DADOS_AM!$BQ$24),"",DADOS_AM!$BQ$24)</f>
        <v/>
      </c>
      <c r="V24" t="inlineStr">
        <is>
          <t>Restrição Própria (Leve)</t>
        </is>
      </c>
    </row>
    <row r="25">
      <c r="A25" t="n">
        <v>1646</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IF(ISBLANK(INDEX('CONFIGURAÇÃO'!$B$1:$O$1731,$A25+10,$B25+1)),"",INDEX('CONFIGURAÇÃO'!$B$1:$O$1731,$A25+10,$B25+1))</f>
        <v/>
      </c>
      <c r="I25">
        <f>IF(ISBLANK(INDEX('CONFIGURAÇÃO'!$B$1:$O$1731,$A25+2,$B25+5)),"",INDEX('CONFIGURAÇÃO'!$B$1:$O$1731,$A25+2,$B25+5))</f>
        <v/>
      </c>
      <c r="J25">
        <f>IF(OR(E25="",E25="Nenhuma"),0,IFERROR(MATCH(SUBSTITUTE(SUBSTITUTE(SUBSTITUTE(E25,"~","~~"),"*","~*"),"?","~?"),'DADOS_RESTRICOES'!$M$2:$M$24,0),-1))</f>
        <v/>
      </c>
      <c r="K25">
        <f>IF(D25="",IF(OR(F25&lt;&gt;"",G25&lt;&gt;"",H25&lt;&gt;"",I25=TRUE,AND(E25&lt;&gt;"",E25&lt;&gt;"Nenhuma")),"Preencha NOME",""),TEXTJOIN(" · ",TRUE,IF(OR(NOT(ISTEXT(D25)),TRIM(D25)&lt;&gt;D25),"NOME precisa ser texto sem espaços nas pontas",""),IF(COUNTIF($D$2:$D$31,SUBSTITUTE(SUBSTITUTE(SUBSTITUTE(D25,"~","~~"),"*","~*"),"?","~?"))+COUNTIF('DADOS_RESTRICOES'!$M$2:$M$24,SUBSTITUTE(SUBSTITUTE(SUBSTITUTE(D25,"~","~~"),"*","~*"),"?","~?"))&gt;1,"Nome repetido no livro ou custom",""),IF(J25&lt;0,"Escolha uma BASE DO LIVRO válida",""),IF(ISLOGICAL(I25),"","MESTRE VIU deve ser caixa de seleção"),IF(AND(F25="",J25&lt;=0),"Escolha DEVOLUÇÃO",""),IF(AND(F25&lt;&gt;"",COUNTIF('DADOS_RESTRICOES'!$T$2:$T$3,SUBSTITUTE(SUBSTITUTE(SUBSTITUTE(F25,"~","~~"),"*","~*"),"?","~?"))&lt;&gt;1),"Peso ou devolução inválido",""),IF(AND(G25&lt;&gt;"",G25&lt;&gt;"Sim",G25&lt;&gt;"Não"),"Escolha Sim ou Não","")))</f>
        <v/>
      </c>
      <c r="M25">
        <f>IF(AND(D2&lt;&gt;"",K2=""),D2,"")</f>
        <v/>
      </c>
      <c r="N25">
        <f>IF(M25="","",IF(J2&gt;0,INDEX($N$2:$N$24,J2),D2))</f>
        <v/>
      </c>
      <c r="O25">
        <f>IF(M25="",0,IF(F2&lt;&gt;"",IFERROR(MATCH(F2,'DADOS_RESTRICOES'!$T$2:$T$3,0),0),IF(J2&gt;0,INDEX('DADOS_RESTRICOES'!$O$2:$O$24,J2),0)))</f>
        <v/>
      </c>
      <c r="P25">
        <f>IF(M25="",0,IF(G2="",IF(J2&gt;0,INDEX('DADOS_RESTRICOES'!$P$2:$P$24,J2),0),IF(G2="Sim",1,0)))</f>
        <v/>
      </c>
      <c r="Q25">
        <f>IF(M25="","",IF(O25=1,M25,""))</f>
        <v/>
      </c>
      <c r="V25" t="inlineStr">
        <is>
          <t>Restrição Própria (Média)</t>
        </is>
      </c>
    </row>
    <row r="26">
      <c r="A26" t="n">
        <v>1668</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IF(ISBLANK(INDEX('CONFIGURAÇÃO'!$B$1:$O$1731,$A26+10,$B26+1)),"",INDEX('CONFIGURAÇÃO'!$B$1:$O$1731,$A26+10,$B26+1))</f>
        <v/>
      </c>
      <c r="I26">
        <f>IF(ISBLANK(INDEX('CONFIGURAÇÃO'!$B$1:$O$1731,$A26+2,$B26+5)),"",INDEX('CONFIGURAÇÃO'!$B$1:$O$1731,$A26+2,$B26+5))</f>
        <v/>
      </c>
      <c r="J26">
        <f>IF(OR(E26="",E26="Nenhuma"),0,IFERROR(MATCH(SUBSTITUTE(SUBSTITUTE(SUBSTITUTE(E26,"~","~~"),"*","~*"),"?","~?"),'DADOS_RESTRICOES'!$M$2:$M$24,0),-1))</f>
        <v/>
      </c>
      <c r="K26">
        <f>IF(D26="",IF(OR(F26&lt;&gt;"",G26&lt;&gt;"",H26&lt;&gt;"",I26=TRUE,AND(E26&lt;&gt;"",E26&lt;&gt;"Nenhuma")),"Preencha NOME",""),TEXTJOIN(" · ",TRUE,IF(OR(NOT(ISTEXT(D26)),TRIM(D26)&lt;&gt;D26),"NOME precisa ser texto sem espaços nas pontas",""),IF(COUNTIF($D$2:$D$31,SUBSTITUTE(SUBSTITUTE(SUBSTITUTE(D26,"~","~~"),"*","~*"),"?","~?"))+COUNTIF('DADOS_RESTRICOES'!$M$2:$M$24,SUBSTITUTE(SUBSTITUTE(SUBSTITUTE(D26,"~","~~"),"*","~*"),"?","~?"))&gt;1,"Nome repetido no livro ou custom",""),IF(J26&lt;0,"Escolha uma BASE DO LIVRO válida",""),IF(ISLOGICAL(I26),"","MESTRE VIU deve ser caixa de seleção"),IF(AND(F26="",J26&lt;=0),"Escolha DEVOLUÇÃO",""),IF(AND(F26&lt;&gt;"",COUNTIF('DADOS_RESTRICOES'!$T$2:$T$3,SUBSTITUTE(SUBSTITUTE(SUBSTITUTE(F26,"~","~~"),"*","~*"),"?","~?"))&lt;&gt;1),"Peso ou devolução inválido",""),IF(AND(G26&lt;&gt;"",G26&lt;&gt;"Sim",G26&lt;&gt;"Não"),"Escolha Sim ou Não","")))</f>
        <v/>
      </c>
      <c r="M26">
        <f>IF(AND(D3&lt;&gt;"",K3=""),D3,"")</f>
        <v/>
      </c>
      <c r="N26">
        <f>IF(M26="","",IF(J3&gt;0,INDEX($N$2:$N$24,J3),D3))</f>
        <v/>
      </c>
      <c r="O26">
        <f>IF(M26="",0,IF(F3&lt;&gt;"",IFERROR(MATCH(F3,'DADOS_RESTRICOES'!$T$2:$T$3,0),0),IF(J3&gt;0,INDEX('DADOS_RESTRICOES'!$O$2:$O$24,J3),0)))</f>
        <v/>
      </c>
      <c r="P26">
        <f>IF(M26="",0,IF(G3="",IF(J3&gt;0,INDEX('DADOS_RESTRICOES'!$P$2:$P$24,J3),0),IF(G3="Sim",1,0)))</f>
        <v/>
      </c>
      <c r="Q26">
        <f>IF(M26="","",IF(O26=1,M26,""))</f>
        <v/>
      </c>
    </row>
    <row r="27">
      <c r="A27" t="n">
        <v>1668</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IF(ISBLANK(INDEX('CONFIGURAÇÃO'!$B$1:$O$1731,$A27+10,$B27+1)),"",INDEX('CONFIGURAÇÃO'!$B$1:$O$1731,$A27+10,$B27+1))</f>
        <v/>
      </c>
      <c r="I27">
        <f>IF(ISBLANK(INDEX('CONFIGURAÇÃO'!$B$1:$O$1731,$A27+2,$B27+5)),"",INDEX('CONFIGURAÇÃO'!$B$1:$O$1731,$A27+2,$B27+5))</f>
        <v/>
      </c>
      <c r="J27">
        <f>IF(OR(E27="",E27="Nenhuma"),0,IFERROR(MATCH(SUBSTITUTE(SUBSTITUTE(SUBSTITUTE(E27,"~","~~"),"*","~*"),"?","~?"),'DADOS_RESTRICOES'!$M$2:$M$24,0),-1))</f>
        <v/>
      </c>
      <c r="K27">
        <f>IF(D27="",IF(OR(F27&lt;&gt;"",G27&lt;&gt;"",H27&lt;&gt;"",I27=TRUE,AND(E27&lt;&gt;"",E27&lt;&gt;"Nenhuma")),"Preencha NOME",""),TEXTJOIN(" · ",TRUE,IF(OR(NOT(ISTEXT(D27)),TRIM(D27)&lt;&gt;D27),"NOME precisa ser texto sem espaços nas pontas",""),IF(COUNTIF($D$2:$D$31,SUBSTITUTE(SUBSTITUTE(SUBSTITUTE(D27,"~","~~"),"*","~*"),"?","~?"))+COUNTIF('DADOS_RESTRICOES'!$M$2:$M$24,SUBSTITUTE(SUBSTITUTE(SUBSTITUTE(D27,"~","~~"),"*","~*"),"?","~?"))&gt;1,"Nome repetido no livro ou custom",""),IF(J27&lt;0,"Escolha uma BASE DO LIVRO válida",""),IF(ISLOGICAL(I27),"","MESTRE VIU deve ser caixa de seleção"),IF(AND(F27="",J27&lt;=0),"Escolha DEVOLUÇÃO",""),IF(AND(F27&lt;&gt;"",COUNTIF('DADOS_RESTRICOES'!$T$2:$T$3,SUBSTITUTE(SUBSTITUTE(SUBSTITUTE(F27,"~","~~"),"*","~*"),"?","~?"))&lt;&gt;1),"Peso ou devolução inválido",""),IF(AND(G27&lt;&gt;"",G27&lt;&gt;"Sim",G27&lt;&gt;"Não"),"Escolha Sim ou Não","")))</f>
        <v/>
      </c>
      <c r="M27">
        <f>IF(AND(D4&lt;&gt;"",K4=""),D4,"")</f>
        <v/>
      </c>
      <c r="N27">
        <f>IF(M27="","",IF(J4&gt;0,INDEX($N$2:$N$24,J4),D4))</f>
        <v/>
      </c>
      <c r="O27">
        <f>IF(M27="",0,IF(F4&lt;&gt;"",IFERROR(MATCH(F4,'DADOS_RESTRICOES'!$T$2:$T$3,0),0),IF(J4&gt;0,INDEX('DADOS_RESTRICOES'!$O$2:$O$24,J4),0)))</f>
        <v/>
      </c>
      <c r="P27">
        <f>IF(M27="",0,IF(G4="",IF(J4&gt;0,INDEX('DADOS_RESTRICOES'!$P$2:$P$24,J4),0),IF(G4="Sim",1,0)))</f>
        <v/>
      </c>
      <c r="Q27">
        <f>IF(M27="","",IF(O27=1,M27,""))</f>
        <v/>
      </c>
    </row>
    <row r="28">
      <c r="A28" t="n">
        <v>1690</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IF(ISBLANK(INDEX('CONFIGURAÇÃO'!$B$1:$O$1731,$A28+10,$B28+1)),"",INDEX('CONFIGURAÇÃO'!$B$1:$O$1731,$A28+10,$B28+1))</f>
        <v/>
      </c>
      <c r="I28">
        <f>IF(ISBLANK(INDEX('CONFIGURAÇÃO'!$B$1:$O$1731,$A28+2,$B28+5)),"",INDEX('CONFIGURAÇÃO'!$B$1:$O$1731,$A28+2,$B28+5))</f>
        <v/>
      </c>
      <c r="J28">
        <f>IF(OR(E28="",E28="Nenhuma"),0,IFERROR(MATCH(SUBSTITUTE(SUBSTITUTE(SUBSTITUTE(E28,"~","~~"),"*","~*"),"?","~?"),'DADOS_RESTRICOES'!$M$2:$M$24,0),-1))</f>
        <v/>
      </c>
      <c r="K28">
        <f>IF(D28="",IF(OR(F28&lt;&gt;"",G28&lt;&gt;"",H28&lt;&gt;"",I28=TRUE,AND(E28&lt;&gt;"",E28&lt;&gt;"Nenhuma")),"Preencha NOME",""),TEXTJOIN(" · ",TRUE,IF(OR(NOT(ISTEXT(D28)),TRIM(D28)&lt;&gt;D28),"NOME precisa ser texto sem espaços nas pontas",""),IF(COUNTIF($D$2:$D$31,SUBSTITUTE(SUBSTITUTE(SUBSTITUTE(D28,"~","~~"),"*","~*"),"?","~?"))+COUNTIF('DADOS_RESTRICOES'!$M$2:$M$24,SUBSTITUTE(SUBSTITUTE(SUBSTITUTE(D28,"~","~~"),"*","~*"),"?","~?"))&gt;1,"Nome repetido no livro ou custom",""),IF(J28&lt;0,"Escolha uma BASE DO LIVRO válida",""),IF(ISLOGICAL(I28),"","MESTRE VIU deve ser caixa de seleção"),IF(AND(F28="",J28&lt;=0),"Escolha DEVOLUÇÃO",""),IF(AND(F28&lt;&gt;"",COUNTIF('DADOS_RESTRICOES'!$T$2:$T$3,SUBSTITUTE(SUBSTITUTE(SUBSTITUTE(F28,"~","~~"),"*","~*"),"?","~?"))&lt;&gt;1),"Peso ou devolução inválido",""),IF(AND(G28&lt;&gt;"",G28&lt;&gt;"Sim",G28&lt;&gt;"Não"),"Escolha Sim ou Não","")))</f>
        <v/>
      </c>
      <c r="M28">
        <f>IF(AND(D5&lt;&gt;"",K5=""),D5,"")</f>
        <v/>
      </c>
      <c r="N28">
        <f>IF(M28="","",IF(J5&gt;0,INDEX($N$2:$N$24,J5),D5))</f>
        <v/>
      </c>
      <c r="O28">
        <f>IF(M28="",0,IF(F5&lt;&gt;"",IFERROR(MATCH(F5,'DADOS_RESTRICOES'!$T$2:$T$3,0),0),IF(J5&gt;0,INDEX('DADOS_RESTRICOES'!$O$2:$O$24,J5),0)))</f>
        <v/>
      </c>
      <c r="P28">
        <f>IF(M28="",0,IF(G5="",IF(J5&gt;0,INDEX('DADOS_RESTRICOES'!$P$2:$P$24,J5),0),IF(G5="Sim",1,0)))</f>
        <v/>
      </c>
      <c r="Q28">
        <f>IF(M28="","",IF(O28=1,M28,""))</f>
        <v/>
      </c>
    </row>
    <row r="29">
      <c r="A29" t="n">
        <v>1690</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IF(ISBLANK(INDEX('CONFIGURAÇÃO'!$B$1:$O$1731,$A29+10,$B29+1)),"",INDEX('CONFIGURAÇÃO'!$B$1:$O$1731,$A29+10,$B29+1))</f>
        <v/>
      </c>
      <c r="I29">
        <f>IF(ISBLANK(INDEX('CONFIGURAÇÃO'!$B$1:$O$1731,$A29+2,$B29+5)),"",INDEX('CONFIGURAÇÃO'!$B$1:$O$1731,$A29+2,$B29+5))</f>
        <v/>
      </c>
      <c r="J29">
        <f>IF(OR(E29="",E29="Nenhuma"),0,IFERROR(MATCH(SUBSTITUTE(SUBSTITUTE(SUBSTITUTE(E29,"~","~~"),"*","~*"),"?","~?"),'DADOS_RESTRICOES'!$M$2:$M$24,0),-1))</f>
        <v/>
      </c>
      <c r="K29">
        <f>IF(D29="",IF(OR(F29&lt;&gt;"",G29&lt;&gt;"",H29&lt;&gt;"",I29=TRUE,AND(E29&lt;&gt;"",E29&lt;&gt;"Nenhuma")),"Preencha NOME",""),TEXTJOIN(" · ",TRUE,IF(OR(NOT(ISTEXT(D29)),TRIM(D29)&lt;&gt;D29),"NOME precisa ser texto sem espaços nas pontas",""),IF(COUNTIF($D$2:$D$31,SUBSTITUTE(SUBSTITUTE(SUBSTITUTE(D29,"~","~~"),"*","~*"),"?","~?"))+COUNTIF('DADOS_RESTRICOES'!$M$2:$M$24,SUBSTITUTE(SUBSTITUTE(SUBSTITUTE(D29,"~","~~"),"*","~*"),"?","~?"))&gt;1,"Nome repetido no livro ou custom",""),IF(J29&lt;0,"Escolha uma BASE DO LIVRO válida",""),IF(ISLOGICAL(I29),"","MESTRE VIU deve ser caixa de seleção"),IF(AND(F29="",J29&lt;=0),"Escolha DEVOLUÇÃO",""),IF(AND(F29&lt;&gt;"",COUNTIF('DADOS_RESTRICOES'!$T$2:$T$3,SUBSTITUTE(SUBSTITUTE(SUBSTITUTE(F29,"~","~~"),"*","~*"),"?","~?"))&lt;&gt;1),"Peso ou devolução inválido",""),IF(AND(G29&lt;&gt;"",G29&lt;&gt;"Sim",G29&lt;&gt;"Não"),"Escolha Sim ou Não","")))</f>
        <v/>
      </c>
      <c r="M29">
        <f>IF(AND(D6&lt;&gt;"",K6=""),D6,"")</f>
        <v/>
      </c>
      <c r="N29">
        <f>IF(M29="","",IF(J6&gt;0,INDEX($N$2:$N$24,J6),D6))</f>
        <v/>
      </c>
      <c r="O29">
        <f>IF(M29="",0,IF(F6&lt;&gt;"",IFERROR(MATCH(F6,'DADOS_RESTRICOES'!$T$2:$T$3,0),0),IF(J6&gt;0,INDEX('DADOS_RESTRICOES'!$O$2:$O$24,J6),0)))</f>
        <v/>
      </c>
      <c r="P29">
        <f>IF(M29="",0,IF(G6="",IF(J6&gt;0,INDEX('DADOS_RESTRICOES'!$P$2:$P$24,J6),0),IF(G6="Sim",1,0)))</f>
        <v/>
      </c>
      <c r="Q29">
        <f>IF(M29="","",IF(O29=1,M29,""))</f>
        <v/>
      </c>
    </row>
    <row r="30">
      <c r="A30" t="n">
        <v>1712</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IF(ISBLANK(INDEX('CONFIGURAÇÃO'!$B$1:$O$1731,$A30+10,$B30+1)),"",INDEX('CONFIGURAÇÃO'!$B$1:$O$1731,$A30+10,$B30+1))</f>
        <v/>
      </c>
      <c r="I30">
        <f>IF(ISBLANK(INDEX('CONFIGURAÇÃO'!$B$1:$O$1731,$A30+2,$B30+5)),"",INDEX('CONFIGURAÇÃO'!$B$1:$O$1731,$A30+2,$B30+5))</f>
        <v/>
      </c>
      <c r="J30">
        <f>IF(OR(E30="",E30="Nenhuma"),0,IFERROR(MATCH(SUBSTITUTE(SUBSTITUTE(SUBSTITUTE(E30,"~","~~"),"*","~*"),"?","~?"),'DADOS_RESTRICOES'!$M$2:$M$24,0),-1))</f>
        <v/>
      </c>
      <c r="K30">
        <f>IF(D30="",IF(OR(F30&lt;&gt;"",G30&lt;&gt;"",H30&lt;&gt;"",I30=TRUE,AND(E30&lt;&gt;"",E30&lt;&gt;"Nenhuma")),"Preencha NOME",""),TEXTJOIN(" · ",TRUE,IF(OR(NOT(ISTEXT(D30)),TRIM(D30)&lt;&gt;D30),"NOME precisa ser texto sem espaços nas pontas",""),IF(COUNTIF($D$2:$D$31,SUBSTITUTE(SUBSTITUTE(SUBSTITUTE(D30,"~","~~"),"*","~*"),"?","~?"))+COUNTIF('DADOS_RESTRICOES'!$M$2:$M$24,SUBSTITUTE(SUBSTITUTE(SUBSTITUTE(D30,"~","~~"),"*","~*"),"?","~?"))&gt;1,"Nome repetido no livro ou custom",""),IF(J30&lt;0,"Escolha uma BASE DO LIVRO válida",""),IF(ISLOGICAL(I30),"","MESTRE VIU deve ser caixa de seleção"),IF(AND(F30="",J30&lt;=0),"Escolha DEVOLUÇÃO",""),IF(AND(F30&lt;&gt;"",COUNTIF('DADOS_RESTRICOES'!$T$2:$T$3,SUBSTITUTE(SUBSTITUTE(SUBSTITUTE(F30,"~","~~"),"*","~*"),"?","~?"))&lt;&gt;1),"Peso ou devolução inválido",""),IF(AND(G30&lt;&gt;"",G30&lt;&gt;"Sim",G30&lt;&gt;"Não"),"Escolha Sim ou Não","")))</f>
        <v/>
      </c>
      <c r="M30">
        <f>IF(AND(D7&lt;&gt;"",K7=""),D7,"")</f>
        <v/>
      </c>
      <c r="N30">
        <f>IF(M30="","",IF(J7&gt;0,INDEX($N$2:$N$24,J7),D7))</f>
        <v/>
      </c>
      <c r="O30">
        <f>IF(M30="",0,IF(F7&lt;&gt;"",IFERROR(MATCH(F7,'DADOS_RESTRICOES'!$T$2:$T$3,0),0),IF(J7&gt;0,INDEX('DADOS_RESTRICOES'!$O$2:$O$24,J7),0)))</f>
        <v/>
      </c>
      <c r="P30">
        <f>IF(M30="",0,IF(G7="",IF(J7&gt;0,INDEX('DADOS_RESTRICOES'!$P$2:$P$24,J7),0),IF(G7="Sim",1,0)))</f>
        <v/>
      </c>
      <c r="Q30">
        <f>IF(M30="","",IF(O30=1,M30,""))</f>
        <v/>
      </c>
    </row>
    <row r="31">
      <c r="A31" t="n">
        <v>1712</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IF(ISBLANK(INDEX('CONFIGURAÇÃO'!$B$1:$O$1731,$A31+10,$B31+1)),"",INDEX('CONFIGURAÇÃO'!$B$1:$O$1731,$A31+10,$B31+1))</f>
        <v/>
      </c>
      <c r="I31">
        <f>IF(ISBLANK(INDEX('CONFIGURAÇÃO'!$B$1:$O$1731,$A31+2,$B31+5)),"",INDEX('CONFIGURAÇÃO'!$B$1:$O$1731,$A31+2,$B31+5))</f>
        <v/>
      </c>
      <c r="J31">
        <f>IF(OR(E31="",E31="Nenhuma"),0,IFERROR(MATCH(SUBSTITUTE(SUBSTITUTE(SUBSTITUTE(E31,"~","~~"),"*","~*"),"?","~?"),'DADOS_RESTRICOES'!$M$2:$M$24,0),-1))</f>
        <v/>
      </c>
      <c r="K31">
        <f>IF(D31="",IF(OR(F31&lt;&gt;"",G31&lt;&gt;"",H31&lt;&gt;"",I31=TRUE,AND(E31&lt;&gt;"",E31&lt;&gt;"Nenhuma")),"Preencha NOME",""),TEXTJOIN(" · ",TRUE,IF(OR(NOT(ISTEXT(D31)),TRIM(D31)&lt;&gt;D31),"NOME precisa ser texto sem espaços nas pontas",""),IF(COUNTIF($D$2:$D$31,SUBSTITUTE(SUBSTITUTE(SUBSTITUTE(D31,"~","~~"),"*","~*"),"?","~?"))+COUNTIF('DADOS_RESTRICOES'!$M$2:$M$24,SUBSTITUTE(SUBSTITUTE(SUBSTITUTE(D31,"~","~~"),"*","~*"),"?","~?"))&gt;1,"Nome repetido no livro ou custom",""),IF(J31&lt;0,"Escolha uma BASE DO LIVRO válida",""),IF(ISLOGICAL(I31),"","MESTRE VIU deve ser caixa de seleção"),IF(AND(F31="",J31&lt;=0),"Escolha DEVOLUÇÃO",""),IF(AND(F31&lt;&gt;"",COUNTIF('DADOS_RESTRICOES'!$T$2:$T$3,SUBSTITUTE(SUBSTITUTE(SUBSTITUTE(F31,"~","~~"),"*","~*"),"?","~?"))&lt;&gt;1),"Peso ou devolução inválido",""),IF(AND(G31&lt;&gt;"",G31&lt;&gt;"Sim",G31&lt;&gt;"Não"),"Escolha Sim ou Não","")))</f>
        <v/>
      </c>
      <c r="M31">
        <f>IF(AND(D8&lt;&gt;"",K8=""),D8,"")</f>
        <v/>
      </c>
      <c r="N31">
        <f>IF(M31="","",IF(J8&gt;0,INDEX($N$2:$N$24,J8),D8))</f>
        <v/>
      </c>
      <c r="O31">
        <f>IF(M31="",0,IF(F8&lt;&gt;"",IFERROR(MATCH(F8,'DADOS_RESTRICOES'!$T$2:$T$3,0),0),IF(J8&gt;0,INDEX('DADOS_RESTRICOES'!$O$2:$O$24,J8),0)))</f>
        <v/>
      </c>
      <c r="P31">
        <f>IF(M31="",0,IF(G8="",IF(J8&gt;0,INDEX('DADOS_RESTRICOES'!$P$2:$P$24,J8),0),IF(G8="Sim",1,0)))</f>
        <v/>
      </c>
      <c r="Q31">
        <f>IF(M31="","",IF(O31=1,M31,""))</f>
        <v/>
      </c>
    </row>
    <row r="32">
      <c r="M32">
        <f>IF(AND(D9&lt;&gt;"",K9=""),D9,"")</f>
        <v/>
      </c>
      <c r="N32">
        <f>IF(M32="","",IF(J9&gt;0,INDEX($N$2:$N$24,J9),D9))</f>
        <v/>
      </c>
      <c r="O32">
        <f>IF(M32="",0,IF(F9&lt;&gt;"",IFERROR(MATCH(F9,'DADOS_RESTRICOES'!$T$2:$T$3,0),0),IF(J9&gt;0,INDEX('DADOS_RESTRICOES'!$O$2:$O$24,J9),0)))</f>
        <v/>
      </c>
      <c r="P32">
        <f>IF(M32="",0,IF(G9="",IF(J9&gt;0,INDEX('DADOS_RESTRICOES'!$P$2:$P$24,J9),0),IF(G9="Sim",1,0)))</f>
        <v/>
      </c>
      <c r="Q32">
        <f>IF(M32="","",IF(O32=1,M32,""))</f>
        <v/>
      </c>
    </row>
    <row r="33">
      <c r="M33">
        <f>IF(AND(D10&lt;&gt;"",K10=""),D10,"")</f>
        <v/>
      </c>
      <c r="N33">
        <f>IF(M33="","",IF(J10&gt;0,INDEX($N$2:$N$24,J10),D10))</f>
        <v/>
      </c>
      <c r="O33">
        <f>IF(M33="",0,IF(F10&lt;&gt;"",IFERROR(MATCH(F10,'DADOS_RESTRICOES'!$T$2:$T$3,0),0),IF(J10&gt;0,INDEX('DADOS_RESTRICOES'!$O$2:$O$24,J10),0)))</f>
        <v/>
      </c>
      <c r="P33">
        <f>IF(M33="",0,IF(G10="",IF(J10&gt;0,INDEX('DADOS_RESTRICOES'!$P$2:$P$24,J10),0),IF(G10="Sim",1,0)))</f>
        <v/>
      </c>
      <c r="Q33">
        <f>IF(M33="","",IF(O33=1,M33,""))</f>
        <v/>
      </c>
    </row>
    <row r="34">
      <c r="M34">
        <f>IF(AND(D11&lt;&gt;"",K11=""),D11,"")</f>
        <v/>
      </c>
      <c r="N34">
        <f>IF(M34="","",IF(J11&gt;0,INDEX($N$2:$N$24,J11),D11))</f>
        <v/>
      </c>
      <c r="O34">
        <f>IF(M34="",0,IF(F11&lt;&gt;"",IFERROR(MATCH(F11,'DADOS_RESTRICOES'!$T$2:$T$3,0),0),IF(J11&gt;0,INDEX('DADOS_RESTRICOES'!$O$2:$O$24,J11),0)))</f>
        <v/>
      </c>
      <c r="P34">
        <f>IF(M34="",0,IF(G11="",IF(J11&gt;0,INDEX('DADOS_RESTRICOES'!$P$2:$P$24,J11),0),IF(G11="Sim",1,0)))</f>
        <v/>
      </c>
      <c r="Q34">
        <f>IF(M34="","",IF(O34=1,M34,""))</f>
        <v/>
      </c>
    </row>
    <row r="35">
      <c r="M35">
        <f>IF(AND(D12&lt;&gt;"",K12=""),D12,"")</f>
        <v/>
      </c>
      <c r="N35">
        <f>IF(M35="","",IF(J12&gt;0,INDEX($N$2:$N$24,J12),D12))</f>
        <v/>
      </c>
      <c r="O35">
        <f>IF(M35="",0,IF(F12&lt;&gt;"",IFERROR(MATCH(F12,'DADOS_RESTRICOES'!$T$2:$T$3,0),0),IF(J12&gt;0,INDEX('DADOS_RESTRICOES'!$O$2:$O$24,J12),0)))</f>
        <v/>
      </c>
      <c r="P35">
        <f>IF(M35="",0,IF(G12="",IF(J12&gt;0,INDEX('DADOS_RESTRICOES'!$P$2:$P$24,J12),0),IF(G12="Sim",1,0)))</f>
        <v/>
      </c>
      <c r="Q35">
        <f>IF(M35="","",IF(O35=1,M35,""))</f>
        <v/>
      </c>
    </row>
    <row r="36">
      <c r="M36">
        <f>IF(AND(D13&lt;&gt;"",K13=""),D13,"")</f>
        <v/>
      </c>
      <c r="N36">
        <f>IF(M36="","",IF(J13&gt;0,INDEX($N$2:$N$24,J13),D13))</f>
        <v/>
      </c>
      <c r="O36">
        <f>IF(M36="",0,IF(F13&lt;&gt;"",IFERROR(MATCH(F13,'DADOS_RESTRICOES'!$T$2:$T$3,0),0),IF(J13&gt;0,INDEX('DADOS_RESTRICOES'!$O$2:$O$24,J13),0)))</f>
        <v/>
      </c>
      <c r="P36">
        <f>IF(M36="",0,IF(G13="",IF(J13&gt;0,INDEX('DADOS_RESTRICOES'!$P$2:$P$24,J13),0),IF(G13="Sim",1,0)))</f>
        <v/>
      </c>
      <c r="Q36">
        <f>IF(M36="","",IF(O36=1,M36,""))</f>
        <v/>
      </c>
    </row>
    <row r="37">
      <c r="M37">
        <f>IF(AND(D14&lt;&gt;"",K14=""),D14,"")</f>
        <v/>
      </c>
      <c r="N37">
        <f>IF(M37="","",IF(J14&gt;0,INDEX($N$2:$N$24,J14),D14))</f>
        <v/>
      </c>
      <c r="O37">
        <f>IF(M37="",0,IF(F14&lt;&gt;"",IFERROR(MATCH(F14,'DADOS_RESTRICOES'!$T$2:$T$3,0),0),IF(J14&gt;0,INDEX('DADOS_RESTRICOES'!$O$2:$O$24,J14),0)))</f>
        <v/>
      </c>
      <c r="P37">
        <f>IF(M37="",0,IF(G14="",IF(J14&gt;0,INDEX('DADOS_RESTRICOES'!$P$2:$P$24,J14),0),IF(G14="Sim",1,0)))</f>
        <v/>
      </c>
      <c r="Q37">
        <f>IF(M37="","",IF(O37=1,M37,""))</f>
        <v/>
      </c>
    </row>
    <row r="38">
      <c r="M38">
        <f>IF(AND(D15&lt;&gt;"",K15=""),D15,"")</f>
        <v/>
      </c>
      <c r="N38">
        <f>IF(M38="","",IF(J15&gt;0,INDEX($N$2:$N$24,J15),D15))</f>
        <v/>
      </c>
      <c r="O38">
        <f>IF(M38="",0,IF(F15&lt;&gt;"",IFERROR(MATCH(F15,'DADOS_RESTRICOES'!$T$2:$T$3,0),0),IF(J15&gt;0,INDEX('DADOS_RESTRICOES'!$O$2:$O$24,J15),0)))</f>
        <v/>
      </c>
      <c r="P38">
        <f>IF(M38="",0,IF(G15="",IF(J15&gt;0,INDEX('DADOS_RESTRICOES'!$P$2:$P$24,J15),0),IF(G15="Sim",1,0)))</f>
        <v/>
      </c>
      <c r="Q38">
        <f>IF(M38="","",IF(O38=1,M38,""))</f>
        <v/>
      </c>
    </row>
    <row r="39">
      <c r="M39">
        <f>IF(AND(D16&lt;&gt;"",K16=""),D16,"")</f>
        <v/>
      </c>
      <c r="N39">
        <f>IF(M39="","",IF(J16&gt;0,INDEX($N$2:$N$24,J16),D16))</f>
        <v/>
      </c>
      <c r="O39">
        <f>IF(M39="",0,IF(F16&lt;&gt;"",IFERROR(MATCH(F16,'DADOS_RESTRICOES'!$T$2:$T$3,0),0),IF(J16&gt;0,INDEX('DADOS_RESTRICOES'!$O$2:$O$24,J16),0)))</f>
        <v/>
      </c>
      <c r="P39">
        <f>IF(M39="",0,IF(G16="",IF(J16&gt;0,INDEX('DADOS_RESTRICOES'!$P$2:$P$24,J16),0),IF(G16="Sim",1,0)))</f>
        <v/>
      </c>
      <c r="Q39">
        <f>IF(M39="","",IF(O39=1,M39,""))</f>
        <v/>
      </c>
    </row>
    <row r="40">
      <c r="M40">
        <f>IF(AND(D17&lt;&gt;"",K17=""),D17,"")</f>
        <v/>
      </c>
      <c r="N40">
        <f>IF(M40="","",IF(J17&gt;0,INDEX($N$2:$N$24,J17),D17))</f>
        <v/>
      </c>
      <c r="O40">
        <f>IF(M40="",0,IF(F17&lt;&gt;"",IFERROR(MATCH(F17,'DADOS_RESTRICOES'!$T$2:$T$3,0),0),IF(J17&gt;0,INDEX('DADOS_RESTRICOES'!$O$2:$O$24,J17),0)))</f>
        <v/>
      </c>
      <c r="P40">
        <f>IF(M40="",0,IF(G17="",IF(J17&gt;0,INDEX('DADOS_RESTRICOES'!$P$2:$P$24,J17),0),IF(G17="Sim",1,0)))</f>
        <v/>
      </c>
      <c r="Q40">
        <f>IF(M40="","",IF(O40=1,M40,""))</f>
        <v/>
      </c>
    </row>
    <row r="41">
      <c r="M41">
        <f>IF(AND(D18&lt;&gt;"",K18=""),D18,"")</f>
        <v/>
      </c>
      <c r="N41">
        <f>IF(M41="","",IF(J18&gt;0,INDEX($N$2:$N$24,J18),D18))</f>
        <v/>
      </c>
      <c r="O41">
        <f>IF(M41="",0,IF(F18&lt;&gt;"",IFERROR(MATCH(F18,'DADOS_RESTRICOES'!$T$2:$T$3,0),0),IF(J18&gt;0,INDEX('DADOS_RESTRICOES'!$O$2:$O$24,J18),0)))</f>
        <v/>
      </c>
      <c r="P41">
        <f>IF(M41="",0,IF(G18="",IF(J18&gt;0,INDEX('DADOS_RESTRICOES'!$P$2:$P$24,J18),0),IF(G18="Sim",1,0)))</f>
        <v/>
      </c>
      <c r="Q41">
        <f>IF(M41="","",IF(O41=1,M41,""))</f>
        <v/>
      </c>
    </row>
    <row r="42">
      <c r="M42">
        <f>IF(AND(D19&lt;&gt;"",K19=""),D19,"")</f>
        <v/>
      </c>
      <c r="N42">
        <f>IF(M42="","",IF(J19&gt;0,INDEX($N$2:$N$24,J19),D19))</f>
        <v/>
      </c>
      <c r="O42">
        <f>IF(M42="",0,IF(F19&lt;&gt;"",IFERROR(MATCH(F19,'DADOS_RESTRICOES'!$T$2:$T$3,0),0),IF(J19&gt;0,INDEX('DADOS_RESTRICOES'!$O$2:$O$24,J19),0)))</f>
        <v/>
      </c>
      <c r="P42">
        <f>IF(M42="",0,IF(G19="",IF(J19&gt;0,INDEX('DADOS_RESTRICOES'!$P$2:$P$24,J19),0),IF(G19="Sim",1,0)))</f>
        <v/>
      </c>
      <c r="Q42">
        <f>IF(M42="","",IF(O42=1,M42,""))</f>
        <v/>
      </c>
    </row>
    <row r="43">
      <c r="M43">
        <f>IF(AND(D20&lt;&gt;"",K20=""),D20,"")</f>
        <v/>
      </c>
      <c r="N43">
        <f>IF(M43="","",IF(J20&gt;0,INDEX($N$2:$N$24,J20),D20))</f>
        <v/>
      </c>
      <c r="O43">
        <f>IF(M43="",0,IF(F20&lt;&gt;"",IFERROR(MATCH(F20,'DADOS_RESTRICOES'!$T$2:$T$3,0),0),IF(J20&gt;0,INDEX('DADOS_RESTRICOES'!$O$2:$O$24,J20),0)))</f>
        <v/>
      </c>
      <c r="P43">
        <f>IF(M43="",0,IF(G20="",IF(J20&gt;0,INDEX('DADOS_RESTRICOES'!$P$2:$P$24,J20),0),IF(G20="Sim",1,0)))</f>
        <v/>
      </c>
      <c r="Q43">
        <f>IF(M43="","",IF(O43=1,M43,""))</f>
        <v/>
      </c>
    </row>
    <row r="44">
      <c r="M44">
        <f>IF(AND(D21&lt;&gt;"",K21=""),D21,"")</f>
        <v/>
      </c>
      <c r="N44">
        <f>IF(M44="","",IF(J21&gt;0,INDEX($N$2:$N$24,J21),D21))</f>
        <v/>
      </c>
      <c r="O44">
        <f>IF(M44="",0,IF(F21&lt;&gt;"",IFERROR(MATCH(F21,'DADOS_RESTRICOES'!$T$2:$T$3,0),0),IF(J21&gt;0,INDEX('DADOS_RESTRICOES'!$O$2:$O$24,J21),0)))</f>
        <v/>
      </c>
      <c r="P44">
        <f>IF(M44="",0,IF(G21="",IF(J21&gt;0,INDEX('DADOS_RESTRICOES'!$P$2:$P$24,J21),0),IF(G21="Sim",1,0)))</f>
        <v/>
      </c>
      <c r="Q44">
        <f>IF(M44="","",IF(O44=1,M44,""))</f>
        <v/>
      </c>
    </row>
    <row r="45">
      <c r="M45">
        <f>IF(AND(D22&lt;&gt;"",K22=""),D22,"")</f>
        <v/>
      </c>
      <c r="N45">
        <f>IF(M45="","",IF(J22&gt;0,INDEX($N$2:$N$24,J22),D22))</f>
        <v/>
      </c>
      <c r="O45">
        <f>IF(M45="",0,IF(F22&lt;&gt;"",IFERROR(MATCH(F22,'DADOS_RESTRICOES'!$T$2:$T$3,0),0),IF(J22&gt;0,INDEX('DADOS_RESTRICOES'!$O$2:$O$24,J22),0)))</f>
        <v/>
      </c>
      <c r="P45">
        <f>IF(M45="",0,IF(G22="",IF(J22&gt;0,INDEX('DADOS_RESTRICOES'!$P$2:$P$24,J22),0),IF(G22="Sim",1,0)))</f>
        <v/>
      </c>
      <c r="Q45">
        <f>IF(M45="","",IF(O45=1,M45,""))</f>
        <v/>
      </c>
    </row>
    <row r="46">
      <c r="M46">
        <f>IF(AND(D23&lt;&gt;"",K23=""),D23,"")</f>
        <v/>
      </c>
      <c r="N46">
        <f>IF(M46="","",IF(J23&gt;0,INDEX($N$2:$N$24,J23),D23))</f>
        <v/>
      </c>
      <c r="O46">
        <f>IF(M46="",0,IF(F23&lt;&gt;"",IFERROR(MATCH(F23,'DADOS_RESTRICOES'!$T$2:$T$3,0),0),IF(J23&gt;0,INDEX('DADOS_RESTRICOES'!$O$2:$O$24,J23),0)))</f>
        <v/>
      </c>
      <c r="P46">
        <f>IF(M46="",0,IF(G23="",IF(J23&gt;0,INDEX('DADOS_RESTRICOES'!$P$2:$P$24,J23),0),IF(G23="Sim",1,0)))</f>
        <v/>
      </c>
      <c r="Q46">
        <f>IF(M46="","",IF(O46=1,M46,""))</f>
        <v/>
      </c>
    </row>
    <row r="47">
      <c r="M47">
        <f>IF(AND(D24&lt;&gt;"",K24=""),D24,"")</f>
        <v/>
      </c>
      <c r="N47">
        <f>IF(M47="","",IF(J24&gt;0,INDEX($N$2:$N$24,J24),D24))</f>
        <v/>
      </c>
      <c r="O47">
        <f>IF(M47="",0,IF(F24&lt;&gt;"",IFERROR(MATCH(F24,'DADOS_RESTRICOES'!$T$2:$T$3,0),0),IF(J24&gt;0,INDEX('DADOS_RESTRICOES'!$O$2:$O$24,J24),0)))</f>
        <v/>
      </c>
      <c r="P47">
        <f>IF(M47="",0,IF(G24="",IF(J24&gt;0,INDEX('DADOS_RESTRICOES'!$P$2:$P$24,J24),0),IF(G24="Sim",1,0)))</f>
        <v/>
      </c>
      <c r="Q47">
        <f>IF(M47="","",IF(O47=1,M47,""))</f>
        <v/>
      </c>
    </row>
    <row r="48">
      <c r="M48">
        <f>IF(AND(D25&lt;&gt;"",K25=""),D25,"")</f>
        <v/>
      </c>
      <c r="N48">
        <f>IF(M48="","",IF(J25&gt;0,INDEX($N$2:$N$24,J25),D25))</f>
        <v/>
      </c>
      <c r="O48">
        <f>IF(M48="",0,IF(F25&lt;&gt;"",IFERROR(MATCH(F25,'DADOS_RESTRICOES'!$T$2:$T$3,0),0),IF(J25&gt;0,INDEX('DADOS_RESTRICOES'!$O$2:$O$24,J25),0)))</f>
        <v/>
      </c>
      <c r="P48">
        <f>IF(M48="",0,IF(G25="",IF(J25&gt;0,INDEX('DADOS_RESTRICOES'!$P$2:$P$24,J25),0),IF(G25="Sim",1,0)))</f>
        <v/>
      </c>
      <c r="Q48">
        <f>IF(M48="","",IF(O48=1,M48,""))</f>
        <v/>
      </c>
    </row>
    <row r="49">
      <c r="M49">
        <f>IF(AND(D26&lt;&gt;"",K26=""),D26,"")</f>
        <v/>
      </c>
      <c r="N49">
        <f>IF(M49="","",IF(J26&gt;0,INDEX($N$2:$N$24,J26),D26))</f>
        <v/>
      </c>
      <c r="O49">
        <f>IF(M49="",0,IF(F26&lt;&gt;"",IFERROR(MATCH(F26,'DADOS_RESTRICOES'!$T$2:$T$3,0),0),IF(J26&gt;0,INDEX('DADOS_RESTRICOES'!$O$2:$O$24,J26),0)))</f>
        <v/>
      </c>
      <c r="P49">
        <f>IF(M49="",0,IF(G26="",IF(J26&gt;0,INDEX('DADOS_RESTRICOES'!$P$2:$P$24,J26),0),IF(G26="Sim",1,0)))</f>
        <v/>
      </c>
      <c r="Q49">
        <f>IF(M49="","",IF(O49=1,M49,""))</f>
        <v/>
      </c>
    </row>
    <row r="50">
      <c r="M50">
        <f>IF(AND(D27&lt;&gt;"",K27=""),D27,"")</f>
        <v/>
      </c>
      <c r="N50">
        <f>IF(M50="","",IF(J27&gt;0,INDEX($N$2:$N$24,J27),D27))</f>
        <v/>
      </c>
      <c r="O50">
        <f>IF(M50="",0,IF(F27&lt;&gt;"",IFERROR(MATCH(F27,'DADOS_RESTRICOES'!$T$2:$T$3,0),0),IF(J27&gt;0,INDEX('DADOS_RESTRICOES'!$O$2:$O$24,J27),0)))</f>
        <v/>
      </c>
      <c r="P50">
        <f>IF(M50="",0,IF(G27="",IF(J27&gt;0,INDEX('DADOS_RESTRICOES'!$P$2:$P$24,J27),0),IF(G27="Sim",1,0)))</f>
        <v/>
      </c>
      <c r="Q50">
        <f>IF(M50="","",IF(O50=1,M50,""))</f>
        <v/>
      </c>
    </row>
    <row r="51">
      <c r="M51">
        <f>IF(AND(D28&lt;&gt;"",K28=""),D28,"")</f>
        <v/>
      </c>
      <c r="N51">
        <f>IF(M51="","",IF(J28&gt;0,INDEX($N$2:$N$24,J28),D28))</f>
        <v/>
      </c>
      <c r="O51">
        <f>IF(M51="",0,IF(F28&lt;&gt;"",IFERROR(MATCH(F28,'DADOS_RESTRICOES'!$T$2:$T$3,0),0),IF(J28&gt;0,INDEX('DADOS_RESTRICOES'!$O$2:$O$24,J28),0)))</f>
        <v/>
      </c>
      <c r="P51">
        <f>IF(M51="",0,IF(G28="",IF(J28&gt;0,INDEX('DADOS_RESTRICOES'!$P$2:$P$24,J28),0),IF(G28="Sim",1,0)))</f>
        <v/>
      </c>
      <c r="Q51">
        <f>IF(M51="","",IF(O51=1,M51,""))</f>
        <v/>
      </c>
    </row>
    <row r="52">
      <c r="M52">
        <f>IF(AND(D29&lt;&gt;"",K29=""),D29,"")</f>
        <v/>
      </c>
      <c r="N52">
        <f>IF(M52="","",IF(J29&gt;0,INDEX($N$2:$N$24,J29),D29))</f>
        <v/>
      </c>
      <c r="O52">
        <f>IF(M52="",0,IF(F29&lt;&gt;"",IFERROR(MATCH(F29,'DADOS_RESTRICOES'!$T$2:$T$3,0),0),IF(J29&gt;0,INDEX('DADOS_RESTRICOES'!$O$2:$O$24,J29),0)))</f>
        <v/>
      </c>
      <c r="P52">
        <f>IF(M52="",0,IF(G29="",IF(J29&gt;0,INDEX('DADOS_RESTRICOES'!$P$2:$P$24,J29),0),IF(G29="Sim",1,0)))</f>
        <v/>
      </c>
      <c r="Q52">
        <f>IF(M52="","",IF(O52=1,M52,""))</f>
        <v/>
      </c>
    </row>
    <row r="53">
      <c r="M53">
        <f>IF(AND(D30&lt;&gt;"",K30=""),D30,"")</f>
        <v/>
      </c>
      <c r="N53">
        <f>IF(M53="","",IF(J30&gt;0,INDEX($N$2:$N$24,J30),D30))</f>
        <v/>
      </c>
      <c r="O53">
        <f>IF(M53="",0,IF(F30&lt;&gt;"",IFERROR(MATCH(F30,'DADOS_RESTRICOES'!$T$2:$T$3,0),0),IF(J30&gt;0,INDEX('DADOS_RESTRICOES'!$O$2:$O$24,J30),0)))</f>
        <v/>
      </c>
      <c r="P53">
        <f>IF(M53="",0,IF(G30="",IF(J30&gt;0,INDEX('DADOS_RESTRICOES'!$P$2:$P$24,J30),0),IF(G30="Sim",1,0)))</f>
        <v/>
      </c>
      <c r="Q53">
        <f>IF(M53="","",IF(O53=1,M53,""))</f>
        <v/>
      </c>
    </row>
    <row r="54">
      <c r="M54">
        <f>IF(AND(D31&lt;&gt;"",K31=""),D31,"")</f>
        <v/>
      </c>
      <c r="N54">
        <f>IF(M54="","",IF(J31&gt;0,INDEX($N$2:$N$24,J31),D31))</f>
        <v/>
      </c>
      <c r="O54">
        <f>IF(M54="",0,IF(F31&lt;&gt;"",IFERROR(MATCH(F31,'DADOS_RESTRICOES'!$T$2:$T$3,0),0),IF(J31&gt;0,INDEX('DADOS_RESTRICOES'!$O$2:$O$24,J31),0)))</f>
        <v/>
      </c>
      <c r="P54">
        <f>IF(M54="",0,IF(G31="",IF(J31&gt;0,INDEX('DADOS_RESTRICOES'!$P$2:$P$24,J31),0),IF(G31="Sim",1,0)))</f>
        <v/>
      </c>
      <c r="Q54">
        <f>IF(M54="","",IF(O54=1,M54,""))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75" customHeight="1"/>
  <sheetData>
    <row r="1">
      <c r="A1" t="inlineStr">
        <is>
          <t>registro</t>
        </is>
      </c>
      <c r="D1" t="inlineStr">
        <is>
          <t>nome</t>
        </is>
      </c>
      <c r="E1" t="inlineStr">
        <is>
          <t>mestre viu</t>
        </is>
      </c>
      <c r="F1" t="inlineStr">
        <is>
          <t>definição</t>
        </is>
      </c>
      <c r="G1" t="inlineStr">
        <is>
          <t>efeito e requisitos</t>
        </is>
      </c>
      <c r="H1" t="inlineStr">
        <is>
          <t>aviso</t>
        </is>
      </c>
      <c r="J1" t="inlineStr">
        <is>
          <t>tipo de dano</t>
        </is>
      </c>
      <c r="K1" t="inlineStr">
        <is>
          <t>definição</t>
        </is>
      </c>
      <c r="L1" t="inlineStr">
        <is>
          <t>efeito e requisitos</t>
        </is>
      </c>
      <c r="M1" t="inlineStr">
        <is>
          <t>tipos do livro</t>
        </is>
      </c>
    </row>
    <row r="2">
      <c r="A2" t="n">
        <v>1</v>
      </c>
      <c r="D2">
        <f>IF(ISBLANK('CONFIGURAÇÃO'!$B$1737),"",'CONFIGURAÇÃO'!$B$1737)</f>
        <v/>
      </c>
      <c r="E2">
        <f>IF(ISBLANK('CONFIGURAÇÃO'!$F$1737),"",'CONFIGURAÇÃO'!$F$1737)</f>
        <v/>
      </c>
      <c r="F2">
        <f>IF(ISBLANK('CONFIGURAÇÃO'!$B$1741),"",'CONFIGURAÇÃO'!$B$1741)</f>
        <v/>
      </c>
      <c r="G2">
        <f>IF(ISBLANK('CONFIGURAÇÃO'!$B$1748),"",'CONFIGURAÇÃO'!$B$1748)</f>
        <v/>
      </c>
      <c r="H2">
        <f>IF(D2="",IF(OR(F2&lt;&gt;"",G2&lt;&gt;"",E2=TRUE),"Preencha NOME",""),TEXTJOIN(" · ",TRUE,IF(OR(NOT(ISTEXT(D2)),TRIM(D2)&lt;&gt;D2),"NOME precisa ser texto sem espaços nas pontas",""),IF(COUNTIF($D$2:$D$11,SUBSTITUTE(SUBSTITUTE(SUBSTITUTE(D2,"~","~~"),"*","~*"),"?","~?"))+COUNTIF('DADOS_DANOS'!$M$2:$M$16,SUBSTITUTE(SUBSTITUTE(SUBSTITUTE(D2,"~","~~"),"*","~*"),"?","~?"))&gt;1,"Nome repetido no livro ou custom",""),IF(ISLOGICAL(E2),"","MESTRE VIU deve ser caixa de seleção")))</f>
        <v/>
      </c>
      <c r="J2">
        <f>M2</f>
        <v/>
      </c>
      <c r="M2" t="inlineStr">
        <is>
          <t>Cortante</t>
        </is>
      </c>
    </row>
    <row r="3">
      <c r="A3" t="n">
        <v>2</v>
      </c>
      <c r="D3">
        <f>IF(ISBLANK('CONFIGURAÇÃO'!$J$1737),"",'CONFIGURAÇÃO'!$J$1737)</f>
        <v/>
      </c>
      <c r="E3">
        <f>IF(ISBLANK('CONFIGURAÇÃO'!$N$1737),"",'CONFIGURAÇÃO'!$N$1737)</f>
        <v/>
      </c>
      <c r="F3">
        <f>IF(ISBLANK('CONFIGURAÇÃO'!$J$1741),"",'CONFIGURAÇÃO'!$J$1741)</f>
        <v/>
      </c>
      <c r="G3">
        <f>IF(ISBLANK('CONFIGURAÇÃO'!$J$1748),"",'CONFIGURAÇÃO'!$J$1748)</f>
        <v/>
      </c>
      <c r="H3">
        <f>IF(D3="",IF(OR(F3&lt;&gt;"",G3&lt;&gt;"",E3=TRUE),"Preencha NOME",""),TEXTJOIN(" · ",TRUE,IF(OR(NOT(ISTEXT(D3)),TRIM(D3)&lt;&gt;D3),"NOME precisa ser texto sem espaços nas pontas",""),IF(COUNTIF($D$2:$D$11,SUBSTITUTE(SUBSTITUTE(SUBSTITUTE(D3,"~","~~"),"*","~*"),"?","~?"))+COUNTIF('DADOS_DANOS'!$M$2:$M$16,SUBSTITUTE(SUBSTITUTE(SUBSTITUTE(D3,"~","~~"),"*","~*"),"?","~?"))&gt;1,"Nome repetido no livro ou custom",""),IF(ISLOGICAL(E3),"","MESTRE VIU deve ser caixa de seleção")))</f>
        <v/>
      </c>
      <c r="J3">
        <f>M3</f>
        <v/>
      </c>
      <c r="M3" t="inlineStr">
        <is>
          <t>Perfurante</t>
        </is>
      </c>
    </row>
    <row r="4">
      <c r="A4" t="n">
        <v>3</v>
      </c>
      <c r="D4">
        <f>IF(ISBLANK('CONFIGURAÇÃO'!$B$1765),"",'CONFIGURAÇÃO'!$B$1765)</f>
        <v/>
      </c>
      <c r="E4">
        <f>IF(ISBLANK('CONFIGURAÇÃO'!$F$1765),"",'CONFIGURAÇÃO'!$F$1765)</f>
        <v/>
      </c>
      <c r="F4">
        <f>IF(ISBLANK('CONFIGURAÇÃO'!$B$1769),"",'CONFIGURAÇÃO'!$B$1769)</f>
        <v/>
      </c>
      <c r="G4">
        <f>IF(ISBLANK('CONFIGURAÇÃO'!$B$1776),"",'CONFIGURAÇÃO'!$B$1776)</f>
        <v/>
      </c>
      <c r="H4">
        <f>IF(D4="",IF(OR(F4&lt;&gt;"",G4&lt;&gt;"",E4=TRUE),"Preencha NOME",""),TEXTJOIN(" · ",TRUE,IF(OR(NOT(ISTEXT(D4)),TRIM(D4)&lt;&gt;D4),"NOME precisa ser texto sem espaços nas pontas",""),IF(COUNTIF($D$2:$D$11,SUBSTITUTE(SUBSTITUTE(SUBSTITUTE(D4,"~","~~"),"*","~*"),"?","~?"))+COUNTIF('DADOS_DANOS'!$M$2:$M$16,SUBSTITUTE(SUBSTITUTE(SUBSTITUTE(D4,"~","~~"),"*","~*"),"?","~?"))&gt;1,"Nome repetido no livro ou custom",""),IF(ISLOGICAL(E4),"","MESTRE VIU deve ser caixa de seleção")))</f>
        <v/>
      </c>
      <c r="J4">
        <f>M4</f>
        <v/>
      </c>
      <c r="M4" t="inlineStr">
        <is>
          <t>Concussão</t>
        </is>
      </c>
    </row>
    <row r="5">
      <c r="A5" t="n">
        <v>4</v>
      </c>
      <c r="D5">
        <f>IF(ISBLANK('CONFIGURAÇÃO'!$J$1765),"",'CONFIGURAÇÃO'!$J$1765)</f>
        <v/>
      </c>
      <c r="E5">
        <f>IF(ISBLANK('CONFIGURAÇÃO'!$N$1765),"",'CONFIGURAÇÃO'!$N$1765)</f>
        <v/>
      </c>
      <c r="F5">
        <f>IF(ISBLANK('CONFIGURAÇÃO'!$J$1769),"",'CONFIGURAÇÃO'!$J$1769)</f>
        <v/>
      </c>
      <c r="G5">
        <f>IF(ISBLANK('CONFIGURAÇÃO'!$J$1776),"",'CONFIGURAÇÃO'!$J$1776)</f>
        <v/>
      </c>
      <c r="H5">
        <f>IF(D5="",IF(OR(F5&lt;&gt;"",G5&lt;&gt;"",E5=TRUE),"Preencha NOME",""),TEXTJOIN(" · ",TRUE,IF(OR(NOT(ISTEXT(D5)),TRIM(D5)&lt;&gt;D5),"NOME precisa ser texto sem espaços nas pontas",""),IF(COUNTIF($D$2:$D$11,SUBSTITUTE(SUBSTITUTE(SUBSTITUTE(D5,"~","~~"),"*","~*"),"?","~?"))+COUNTIF('DADOS_DANOS'!$M$2:$M$16,SUBSTITUTE(SUBSTITUTE(SUBSTITUTE(D5,"~","~~"),"*","~*"),"?","~?"))&gt;1,"Nome repetido no livro ou custom",""),IF(ISLOGICAL(E5),"","MESTRE VIU deve ser caixa de seleção")))</f>
        <v/>
      </c>
      <c r="J5">
        <f>M5</f>
        <v/>
      </c>
      <c r="M5" t="inlineStr">
        <is>
          <t>Fogo</t>
        </is>
      </c>
    </row>
    <row r="6">
      <c r="A6" t="n">
        <v>5</v>
      </c>
      <c r="D6">
        <f>IF(ISBLANK('CONFIGURAÇÃO'!$B$1793),"",'CONFIGURAÇÃO'!$B$1793)</f>
        <v/>
      </c>
      <c r="E6">
        <f>IF(ISBLANK('CONFIGURAÇÃO'!$F$1793),"",'CONFIGURAÇÃO'!$F$1793)</f>
        <v/>
      </c>
      <c r="F6">
        <f>IF(ISBLANK('CONFIGURAÇÃO'!$B$1797),"",'CONFIGURAÇÃO'!$B$1797)</f>
        <v/>
      </c>
      <c r="G6">
        <f>IF(ISBLANK('CONFIGURAÇÃO'!$B$1804),"",'CONFIGURAÇÃO'!$B$1804)</f>
        <v/>
      </c>
      <c r="H6">
        <f>IF(D6="",IF(OR(F6&lt;&gt;"",G6&lt;&gt;"",E6=TRUE),"Preencha NOME",""),TEXTJOIN(" · ",TRUE,IF(OR(NOT(ISTEXT(D6)),TRIM(D6)&lt;&gt;D6),"NOME precisa ser texto sem espaços nas pontas",""),IF(COUNTIF($D$2:$D$11,SUBSTITUTE(SUBSTITUTE(SUBSTITUTE(D6,"~","~~"),"*","~*"),"?","~?"))+COUNTIF('DADOS_DANOS'!$M$2:$M$16,SUBSTITUTE(SUBSTITUTE(SUBSTITUTE(D6,"~","~~"),"*","~*"),"?","~?"))&gt;1,"Nome repetido no livro ou custom",""),IF(ISLOGICAL(E6),"","MESTRE VIU deve ser caixa de seleção")))</f>
        <v/>
      </c>
      <c r="J6">
        <f>M6</f>
        <v/>
      </c>
      <c r="M6" t="inlineStr">
        <is>
          <t>Frio</t>
        </is>
      </c>
    </row>
    <row r="7">
      <c r="A7" t="n">
        <v>6</v>
      </c>
      <c r="D7">
        <f>IF(ISBLANK('CONFIGURAÇÃO'!$J$1793),"",'CONFIGURAÇÃO'!$J$1793)</f>
        <v/>
      </c>
      <c r="E7">
        <f>IF(ISBLANK('CONFIGURAÇÃO'!$N$1793),"",'CONFIGURAÇÃO'!$N$1793)</f>
        <v/>
      </c>
      <c r="F7">
        <f>IF(ISBLANK('CONFIGURAÇÃO'!$J$1797),"",'CONFIGURAÇÃO'!$J$1797)</f>
        <v/>
      </c>
      <c r="G7">
        <f>IF(ISBLANK('CONFIGURAÇÃO'!$J$1804),"",'CONFIGURAÇÃO'!$J$1804)</f>
        <v/>
      </c>
      <c r="H7">
        <f>IF(D7="",IF(OR(F7&lt;&gt;"",G7&lt;&gt;"",E7=TRUE),"Preencha NOME",""),TEXTJOIN(" · ",TRUE,IF(OR(NOT(ISTEXT(D7)),TRIM(D7)&lt;&gt;D7),"NOME precisa ser texto sem espaços nas pontas",""),IF(COUNTIF($D$2:$D$11,SUBSTITUTE(SUBSTITUTE(SUBSTITUTE(D7,"~","~~"),"*","~*"),"?","~?"))+COUNTIF('DADOS_DANOS'!$M$2:$M$16,SUBSTITUTE(SUBSTITUTE(SUBSTITUTE(D7,"~","~~"),"*","~*"),"?","~?"))&gt;1,"Nome repetido no livro ou custom",""),IF(ISLOGICAL(E7),"","MESTRE VIU deve ser caixa de seleção")))</f>
        <v/>
      </c>
      <c r="J7">
        <f>M7</f>
        <v/>
      </c>
      <c r="M7" t="inlineStr">
        <is>
          <t>Elétrico</t>
        </is>
      </c>
    </row>
    <row r="8">
      <c r="A8" t="n">
        <v>7</v>
      </c>
      <c r="D8">
        <f>IF(ISBLANK('CONFIGURAÇÃO'!$B$1821),"",'CONFIGURAÇÃO'!$B$1821)</f>
        <v/>
      </c>
      <c r="E8">
        <f>IF(ISBLANK('CONFIGURAÇÃO'!$F$1821),"",'CONFIGURAÇÃO'!$F$1821)</f>
        <v/>
      </c>
      <c r="F8">
        <f>IF(ISBLANK('CONFIGURAÇÃO'!$B$1825),"",'CONFIGURAÇÃO'!$B$1825)</f>
        <v/>
      </c>
      <c r="G8">
        <f>IF(ISBLANK('CONFIGURAÇÃO'!$B$1832),"",'CONFIGURAÇÃO'!$B$1832)</f>
        <v/>
      </c>
      <c r="H8">
        <f>IF(D8="",IF(OR(F8&lt;&gt;"",G8&lt;&gt;"",E8=TRUE),"Preencha NOME",""),TEXTJOIN(" · ",TRUE,IF(OR(NOT(ISTEXT(D8)),TRIM(D8)&lt;&gt;D8),"NOME precisa ser texto sem espaços nas pontas",""),IF(COUNTIF($D$2:$D$11,SUBSTITUTE(SUBSTITUTE(SUBSTITUTE(D8,"~","~~"),"*","~*"),"?","~?"))+COUNTIF('DADOS_DANOS'!$M$2:$M$16,SUBSTITUTE(SUBSTITUTE(SUBSTITUTE(D8,"~","~~"),"*","~*"),"?","~?"))&gt;1,"Nome repetido no livro ou custom",""),IF(ISLOGICAL(E8),"","MESTRE VIU deve ser caixa de seleção")))</f>
        <v/>
      </c>
      <c r="J8">
        <f>M8</f>
        <v/>
      </c>
      <c r="M8" t="inlineStr">
        <is>
          <t>Ácido</t>
        </is>
      </c>
    </row>
    <row r="9">
      <c r="A9" t="n">
        <v>8</v>
      </c>
      <c r="D9">
        <f>IF(ISBLANK('CONFIGURAÇÃO'!$J$1821),"",'CONFIGURAÇÃO'!$J$1821)</f>
        <v/>
      </c>
      <c r="E9">
        <f>IF(ISBLANK('CONFIGURAÇÃO'!$N$1821),"",'CONFIGURAÇÃO'!$N$1821)</f>
        <v/>
      </c>
      <c r="F9">
        <f>IF(ISBLANK('CONFIGURAÇÃO'!$J$1825),"",'CONFIGURAÇÃO'!$J$1825)</f>
        <v/>
      </c>
      <c r="G9">
        <f>IF(ISBLANK('CONFIGURAÇÃO'!$J$1832),"",'CONFIGURAÇÃO'!$J$1832)</f>
        <v/>
      </c>
      <c r="H9">
        <f>IF(D9="",IF(OR(F9&lt;&gt;"",G9&lt;&gt;"",E9=TRUE),"Preencha NOME",""),TEXTJOIN(" · ",TRUE,IF(OR(NOT(ISTEXT(D9)),TRIM(D9)&lt;&gt;D9),"NOME precisa ser texto sem espaços nas pontas",""),IF(COUNTIF($D$2:$D$11,SUBSTITUTE(SUBSTITUTE(SUBSTITUTE(D9,"~","~~"),"*","~*"),"?","~?"))+COUNTIF('DADOS_DANOS'!$M$2:$M$16,SUBSTITUTE(SUBSTITUTE(SUBSTITUTE(D9,"~","~~"),"*","~*"),"?","~?"))&gt;1,"Nome repetido no livro ou custom",""),IF(ISLOGICAL(E9),"","MESTRE VIU deve ser caixa de seleção")))</f>
        <v/>
      </c>
      <c r="J9">
        <f>M9</f>
        <v/>
      </c>
      <c r="M9" t="inlineStr">
        <is>
          <t>Trovejante</t>
        </is>
      </c>
    </row>
    <row r="10">
      <c r="A10" t="n">
        <v>9</v>
      </c>
      <c r="D10">
        <f>IF(ISBLANK('CONFIGURAÇÃO'!$B$1849),"",'CONFIGURAÇÃO'!$B$1849)</f>
        <v/>
      </c>
      <c r="E10">
        <f>IF(ISBLANK('CONFIGURAÇÃO'!$F$1849),"",'CONFIGURAÇÃO'!$F$1849)</f>
        <v/>
      </c>
      <c r="F10">
        <f>IF(ISBLANK('CONFIGURAÇÃO'!$B$1853),"",'CONFIGURAÇÃO'!$B$1853)</f>
        <v/>
      </c>
      <c r="G10">
        <f>IF(ISBLANK('CONFIGURAÇÃO'!$B$1860),"",'CONFIGURAÇÃO'!$B$1860)</f>
        <v/>
      </c>
      <c r="H10">
        <f>IF(D10="",IF(OR(F10&lt;&gt;"",G10&lt;&gt;"",E10=TRUE),"Preencha NOME",""),TEXTJOIN(" · ",TRUE,IF(OR(NOT(ISTEXT(D10)),TRIM(D10)&lt;&gt;D10),"NOME precisa ser texto sem espaços nas pontas",""),IF(COUNTIF($D$2:$D$11,SUBSTITUTE(SUBSTITUTE(SUBSTITUTE(D10,"~","~~"),"*","~*"),"?","~?"))+COUNTIF('DADOS_DANOS'!$M$2:$M$16,SUBSTITUTE(SUBSTITUTE(SUBSTITUTE(D10,"~","~~"),"*","~*"),"?","~?"))&gt;1,"Nome repetido no livro ou custom",""),IF(ISLOGICAL(E10),"","MESTRE VIU deve ser caixa de seleção")))</f>
        <v/>
      </c>
      <c r="J10">
        <f>M10</f>
        <v/>
      </c>
      <c r="M10" t="inlineStr">
        <is>
          <t>Veneno</t>
        </is>
      </c>
    </row>
    <row r="11">
      <c r="A11" t="n">
        <v>10</v>
      </c>
      <c r="D11">
        <f>IF(ISBLANK('CONFIGURAÇÃO'!$J$1849),"",'CONFIGURAÇÃO'!$J$1849)</f>
        <v/>
      </c>
      <c r="E11">
        <f>IF(ISBLANK('CONFIGURAÇÃO'!$N$1849),"",'CONFIGURAÇÃO'!$N$1849)</f>
        <v/>
      </c>
      <c r="F11">
        <f>IF(ISBLANK('CONFIGURAÇÃO'!$J$1853),"",'CONFIGURAÇÃO'!$J$1853)</f>
        <v/>
      </c>
      <c r="G11">
        <f>IF(ISBLANK('CONFIGURAÇÃO'!$J$1860),"",'CONFIGURAÇÃO'!$J$1860)</f>
        <v/>
      </c>
      <c r="H11">
        <f>IF(D11="",IF(OR(F11&lt;&gt;"",G11&lt;&gt;"",E11=TRUE),"Preencha NOME",""),TEXTJOIN(" · ",TRUE,IF(OR(NOT(ISTEXT(D11)),TRIM(D11)&lt;&gt;D11),"NOME precisa ser texto sem espaços nas pontas",""),IF(COUNTIF($D$2:$D$11,SUBSTITUTE(SUBSTITUTE(SUBSTITUTE(D11,"~","~~"),"*","~*"),"?","~?"))+COUNTIF('DADOS_DANOS'!$M$2:$M$16,SUBSTITUTE(SUBSTITUTE(SUBSTITUTE(D11,"~","~~"),"*","~*"),"?","~?"))&gt;1,"Nome repetido no livro ou custom",""),IF(ISLOGICAL(E11),"","MESTRE VIU deve ser caixa de seleção")))</f>
        <v/>
      </c>
      <c r="J11">
        <f>M11</f>
        <v/>
      </c>
      <c r="M11" t="inlineStr">
        <is>
          <t>Radiante</t>
        </is>
      </c>
    </row>
    <row r="12">
      <c r="J12">
        <f>M12</f>
        <v/>
      </c>
      <c r="M12" t="inlineStr">
        <is>
          <t>Necrótico</t>
        </is>
      </c>
    </row>
    <row r="13">
      <c r="J13">
        <f>M13</f>
        <v/>
      </c>
      <c r="M13" t="inlineStr">
        <is>
          <t>Psíquico</t>
        </is>
      </c>
    </row>
    <row r="14">
      <c r="J14">
        <f>M14</f>
        <v/>
      </c>
      <c r="M14" t="inlineStr">
        <is>
          <t>Energia Reversa</t>
        </is>
      </c>
    </row>
    <row r="15">
      <c r="J15">
        <f>M15</f>
        <v/>
      </c>
      <c r="M15" t="inlineStr">
        <is>
          <t>Força</t>
        </is>
      </c>
    </row>
    <row r="16">
      <c r="J16">
        <f>M16</f>
        <v/>
      </c>
      <c r="M16" t="inlineStr">
        <is>
          <t>Alma</t>
        </is>
      </c>
    </row>
    <row r="17">
      <c r="J17">
        <f>IF(AND(D2&lt;&gt;"",H2=""),D2,"")</f>
        <v/>
      </c>
      <c r="K17">
        <f>IF(J17="","",F2)</f>
        <v/>
      </c>
      <c r="L17">
        <f>IF(J17="","",G2)</f>
        <v/>
      </c>
    </row>
    <row r="18">
      <c r="J18">
        <f>IF(AND(D3&lt;&gt;"",H3=""),D3,"")</f>
        <v/>
      </c>
      <c r="K18">
        <f>IF(J18="","",F3)</f>
        <v/>
      </c>
      <c r="L18">
        <f>IF(J18="","",G3)</f>
        <v/>
      </c>
    </row>
    <row r="19">
      <c r="J19">
        <f>IF(AND(D4&lt;&gt;"",H4=""),D4,"")</f>
        <v/>
      </c>
      <c r="K19">
        <f>IF(J19="","",F4)</f>
        <v/>
      </c>
      <c r="L19">
        <f>IF(J19="","",G4)</f>
        <v/>
      </c>
    </row>
    <row r="20">
      <c r="J20">
        <f>IF(AND(D5&lt;&gt;"",H5=""),D5,"")</f>
        <v/>
      </c>
      <c r="K20">
        <f>IF(J20="","",F5)</f>
        <v/>
      </c>
      <c r="L20">
        <f>IF(J20="","",G5)</f>
        <v/>
      </c>
    </row>
    <row r="21">
      <c r="J21">
        <f>IF(AND(D6&lt;&gt;"",H6=""),D6,"")</f>
        <v/>
      </c>
      <c r="K21">
        <f>IF(J21="","",F6)</f>
        <v/>
      </c>
      <c r="L21">
        <f>IF(J21="","",G6)</f>
        <v/>
      </c>
    </row>
    <row r="22">
      <c r="J22">
        <f>IF(AND(D7&lt;&gt;"",H7=""),D7,"")</f>
        <v/>
      </c>
      <c r="K22">
        <f>IF(J22="","",F7)</f>
        <v/>
      </c>
      <c r="L22">
        <f>IF(J22="","",G7)</f>
        <v/>
      </c>
    </row>
    <row r="23">
      <c r="J23">
        <f>IF(AND(D8&lt;&gt;"",H8=""),D8,"")</f>
        <v/>
      </c>
      <c r="K23">
        <f>IF(J23="","",F8)</f>
        <v/>
      </c>
      <c r="L23">
        <f>IF(J23="","",G8)</f>
        <v/>
      </c>
    </row>
    <row r="24">
      <c r="J24">
        <f>IF(AND(D9&lt;&gt;"",H9=""),D9,"")</f>
        <v/>
      </c>
      <c r="K24">
        <f>IF(J24="","",F9)</f>
        <v/>
      </c>
      <c r="L24">
        <f>IF(J24="","",G9)</f>
        <v/>
      </c>
    </row>
    <row r="25">
      <c r="J25">
        <f>IF(AND(D10&lt;&gt;"",H10=""),D10,"")</f>
        <v/>
      </c>
      <c r="K25">
        <f>IF(J25="","",F10)</f>
        <v/>
      </c>
      <c r="L25">
        <f>IF(J25="","",G10)</f>
        <v/>
      </c>
    </row>
    <row r="26">
      <c r="J26">
        <f>IF(AND(D11&lt;&gt;"",H11=""),D11,"")</f>
        <v/>
      </c>
      <c r="K26">
        <f>IF(J26="","",F11)</f>
        <v/>
      </c>
      <c r="L26">
        <f>IF(J26="","",G11)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437"/>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4" t="inlineStr">
        <is>
          <t>chave</t>
        </is>
      </c>
      <c r="B1" s="194" t="inlineStr">
        <is>
          <t>valor</t>
        </is>
      </c>
      <c r="C1" s="194" t="inlineStr">
        <is>
          <t>célula</t>
        </is>
      </c>
      <c r="D1" s="194" t="inlineStr">
        <is>
          <t>parte</t>
        </is>
      </c>
    </row>
    <row r="2">
      <c r="A2" s="194" t="inlineStr">
        <is>
          <t>formato.versao</t>
        </is>
      </c>
      <c r="B2" s="194" t="inlineStr">
        <is>
          <t>11</t>
        </is>
      </c>
      <c r="C2" s="194" t="inlineStr"/>
      <c r="D2" s="194" t="inlineStr">
        <is>
          <t>cabeçalho</t>
        </is>
      </c>
    </row>
    <row r="3">
      <c r="A3" s="194" t="inlineStr">
        <is>
          <t>ficha.versao</t>
        </is>
      </c>
      <c r="B3" s="194">
        <f>DADOS!$B$1&amp;""</f>
        <v/>
      </c>
      <c r="C3" s="194" t="inlineStr">
        <is>
          <t>DADOS!B1</t>
        </is>
      </c>
      <c r="D3" s="194" t="inlineStr">
        <is>
          <t>cabeçalho</t>
        </is>
      </c>
    </row>
    <row r="4">
      <c r="A4" s="194" t="inlineStr">
        <is>
          <t>ficha.sistema</t>
        </is>
      </c>
      <c r="B4" s="194">
        <f>DADOS!$F$1&amp;""</f>
        <v/>
      </c>
      <c r="C4" s="194" t="inlineStr">
        <is>
          <t>DADOS!F1</t>
        </is>
      </c>
      <c r="D4" s="194" t="inlineStr">
        <is>
          <t>cabeçalho</t>
        </is>
      </c>
    </row>
    <row r="5">
      <c r="A5" s="194" t="inlineStr">
        <is>
          <t>ficha.livro</t>
        </is>
      </c>
      <c r="B5" s="194" t="inlineStr">
        <is>
          <t>Ciclo Maldito R51</t>
        </is>
      </c>
      <c r="C5" s="194" t="inlineStr"/>
      <c r="D5" s="194" t="inlineStr">
        <is>
          <t>cabeçalho</t>
        </is>
      </c>
    </row>
    <row r="6">
      <c r="A6" s="194" t="inlineStr">
        <is>
          <t>nome</t>
        </is>
      </c>
      <c r="B6" s="194">
        <f>IF(ISBLANK(FICHA!$AB$2),"",FICHA!$AB$2&amp;"")</f>
        <v/>
      </c>
      <c r="C6" s="194" t="inlineStr">
        <is>
          <t>FICHA!AB2</t>
        </is>
      </c>
      <c r="D6" s="194" t="inlineStr">
        <is>
          <t>entrada</t>
        </is>
      </c>
    </row>
    <row r="7">
      <c r="A7" s="194" t="inlineStr">
        <is>
          <t>caminho</t>
        </is>
      </c>
      <c r="B7" s="194">
        <f>IF(ISBLANK(FICHA!$D$11),"",FICHA!$D$11&amp;"")</f>
        <v/>
      </c>
      <c r="C7" s="194" t="inlineStr">
        <is>
          <t>FICHA!D11</t>
        </is>
      </c>
      <c r="D7" s="194" t="inlineStr">
        <is>
          <t>entrada</t>
        </is>
      </c>
    </row>
    <row r="8">
      <c r="A8" s="194" t="inlineStr">
        <is>
          <t>trilha</t>
        </is>
      </c>
      <c r="B8" s="194">
        <f>IF(ISBLANK(FICHA!$N$11),"",FICHA!$N$11&amp;"")</f>
        <v/>
      </c>
      <c r="C8" s="194" t="inlineStr">
        <is>
          <t>FICHA!N11</t>
        </is>
      </c>
      <c r="D8" s="194" t="inlineStr">
        <is>
          <t>entrada</t>
        </is>
      </c>
    </row>
    <row r="9">
      <c r="A9" s="194" t="inlineStr">
        <is>
          <t>origem</t>
        </is>
      </c>
      <c r="B9" s="194">
        <f>IF(ISBLANK(FICHA!$X$11),"",FICHA!$X$11&amp;"")</f>
        <v/>
      </c>
      <c r="C9" s="194" t="inlineStr">
        <is>
          <t>FICHA!X11</t>
        </is>
      </c>
      <c r="D9" s="194" t="inlineStr">
        <is>
          <t>entrada</t>
        </is>
      </c>
    </row>
    <row r="10">
      <c r="A10" s="194" t="inlineStr">
        <is>
          <t>nivel</t>
        </is>
      </c>
      <c r="B10" s="194">
        <f>IF(ISBLANK(FICHA!$AH$11),"",FICHA!$AH$11&amp;"")</f>
        <v/>
      </c>
      <c r="C10" s="194" t="inlineStr">
        <is>
          <t>FICHA!AH11</t>
        </is>
      </c>
      <c r="D10" s="194" t="inlineStr">
        <is>
          <t>entrada</t>
        </is>
      </c>
    </row>
    <row r="11">
      <c r="A11" s="194" t="inlineStr">
        <is>
          <t>xp</t>
        </is>
      </c>
      <c r="B11" s="194">
        <f>IF(ISBLANK(FICHA!$AN$11),"",FICHA!$AN$11&amp;"")</f>
        <v/>
      </c>
      <c r="C11" s="194" t="inlineStr">
        <is>
          <t>FICHA!AN11</t>
        </is>
      </c>
      <c r="D11" s="194" t="inlineStr">
        <is>
          <t>entrada</t>
        </is>
      </c>
    </row>
    <row r="12">
      <c r="A12" s="194" t="inlineStr">
        <is>
          <t>atributo.forca.base</t>
        </is>
      </c>
      <c r="B12" s="194">
        <f>IF(ISBLANK(FICHA!$D$21),"",FICHA!$D$21&amp;"")</f>
        <v/>
      </c>
      <c r="C12" s="194" t="inlineStr">
        <is>
          <t>FICHA!D21</t>
        </is>
      </c>
      <c r="D12" s="194" t="inlineStr">
        <is>
          <t>entrada</t>
        </is>
      </c>
    </row>
    <row r="13">
      <c r="A13" s="194" t="inlineStr">
        <is>
          <t>atributo.forca.corpo</t>
        </is>
      </c>
      <c r="B13" s="194">
        <f>IF(ISBLANK(FICHA!$AK$15),"",FICHA!$AK$15&amp;"")</f>
        <v/>
      </c>
      <c r="C13" s="194" t="inlineStr">
        <is>
          <t>FICHA!AK15</t>
        </is>
      </c>
      <c r="D13" s="194" t="inlineStr">
        <is>
          <t>entrada</t>
        </is>
      </c>
    </row>
    <row r="14">
      <c r="A14" s="194" t="inlineStr">
        <is>
          <t>atributo.destreza.base</t>
        </is>
      </c>
      <c r="B14" s="194">
        <f>IF(ISBLANK(FICHA!$L$21),"",FICHA!$L$21&amp;"")</f>
        <v/>
      </c>
      <c r="C14" s="194" t="inlineStr">
        <is>
          <t>FICHA!L21</t>
        </is>
      </c>
      <c r="D14" s="194" t="inlineStr">
        <is>
          <t>entrada</t>
        </is>
      </c>
    </row>
    <row r="15">
      <c r="A15" s="194" t="inlineStr">
        <is>
          <t>atributo.destreza.corpo</t>
        </is>
      </c>
      <c r="B15" s="194">
        <f>IF(ISBLANK(FICHA!$AM$15),"",FICHA!$AM$15&amp;"")</f>
        <v/>
      </c>
      <c r="C15" s="194" t="inlineStr">
        <is>
          <t>FICHA!AM15</t>
        </is>
      </c>
      <c r="D15" s="194" t="inlineStr">
        <is>
          <t>entrada</t>
        </is>
      </c>
    </row>
    <row r="16">
      <c r="A16" s="194" t="inlineStr">
        <is>
          <t>atributo.constituicao.base</t>
        </is>
      </c>
      <c r="B16" s="194">
        <f>IF(ISBLANK(FICHA!$T$21),"",FICHA!$T$21&amp;"")</f>
        <v/>
      </c>
      <c r="C16" s="194" t="inlineStr">
        <is>
          <t>FICHA!T21</t>
        </is>
      </c>
      <c r="D16" s="194" t="inlineStr">
        <is>
          <t>entrada</t>
        </is>
      </c>
    </row>
    <row r="17">
      <c r="A17" s="194" t="inlineStr">
        <is>
          <t>atributo.constituicao.corpo</t>
        </is>
      </c>
      <c r="B17" s="194">
        <f>IF(ISBLANK(FICHA!$AO$15),"",FICHA!$AO$15&amp;"")</f>
        <v/>
      </c>
      <c r="C17" s="194" t="inlineStr">
        <is>
          <t>FICHA!AO15</t>
        </is>
      </c>
      <c r="D17" s="194" t="inlineStr">
        <is>
          <t>entrada</t>
        </is>
      </c>
    </row>
    <row r="18">
      <c r="A18" s="194" t="inlineStr">
        <is>
          <t>atributo.inteligencia.base</t>
        </is>
      </c>
      <c r="B18" s="194">
        <f>IF(ISBLANK(FICHA!$AB$21),"",FICHA!$AB$21&amp;"")</f>
        <v/>
      </c>
      <c r="C18" s="194" t="inlineStr">
        <is>
          <t>FICHA!AB21</t>
        </is>
      </c>
      <c r="D18" s="194" t="inlineStr">
        <is>
          <t>entrada</t>
        </is>
      </c>
    </row>
    <row r="19">
      <c r="A19" s="194" t="inlineStr">
        <is>
          <t>atributo.inteligencia.corpo</t>
        </is>
      </c>
      <c r="B19" s="194">
        <f>IF(ISBLANK(FICHA!$AQ$15),"",FICHA!$AQ$15&amp;"")</f>
        <v/>
      </c>
      <c r="C19" s="194" t="inlineStr">
        <is>
          <t>FICHA!AQ15</t>
        </is>
      </c>
      <c r="D19" s="194" t="inlineStr">
        <is>
          <t>entrada</t>
        </is>
      </c>
    </row>
    <row r="20">
      <c r="A20" s="194" t="inlineStr">
        <is>
          <t>atributo.essencia.base</t>
        </is>
      </c>
      <c r="B20" s="194">
        <f>IF(ISBLANK(FICHA!$AJ$21),"",FICHA!$AJ$21&amp;"")</f>
        <v/>
      </c>
      <c r="C20" s="194" t="inlineStr">
        <is>
          <t>FICHA!AJ21</t>
        </is>
      </c>
      <c r="D20" s="194" t="inlineStr">
        <is>
          <t>entrada</t>
        </is>
      </c>
    </row>
    <row r="21">
      <c r="A21" s="194" t="inlineStr">
        <is>
          <t>atributo.essencia.corpo</t>
        </is>
      </c>
      <c r="B21" s="194">
        <f>IF(ISBLANK(FICHA!$AS$15),"",FICHA!$AS$15&amp;"")</f>
        <v/>
      </c>
      <c r="C21" s="194" t="inlineStr">
        <is>
          <t>FICHA!AS15</t>
        </is>
      </c>
      <c r="D21" s="194" t="inlineStr">
        <is>
          <t>entrada</t>
        </is>
      </c>
    </row>
    <row r="22">
      <c r="A22" s="194" t="inlineStr">
        <is>
          <t>marco.refino</t>
        </is>
      </c>
      <c r="B22" s="194">
        <f>IF(ISBLANK(FICHA!$AO$56),"",FICHA!$AO$56&amp;"")</f>
        <v/>
      </c>
      <c r="C22" s="194" t="inlineStr">
        <is>
          <t>FICHA!AO56</t>
        </is>
      </c>
      <c r="D22" s="194" t="inlineStr">
        <is>
          <t>entrada</t>
        </is>
      </c>
    </row>
    <row r="23">
      <c r="A23" s="194" t="inlineStr">
        <is>
          <t>marco.corpo</t>
        </is>
      </c>
      <c r="B23" s="194">
        <f>IF(ISBLANK(FICHA!$AQ$56),"",FICHA!$AQ$56&amp;"")</f>
        <v/>
      </c>
      <c r="C23" s="194" t="inlineStr">
        <is>
          <t>FICHA!AQ56</t>
        </is>
      </c>
      <c r="D23" s="194" t="inlineStr">
        <is>
          <t>entrada</t>
        </is>
      </c>
    </row>
    <row r="24">
      <c r="A24" s="194" t="inlineStr">
        <is>
          <t>marco.leque</t>
        </is>
      </c>
      <c r="B24" s="194">
        <f>IF(ISBLANK(FICHA!$AS$56),"",FICHA!$AS$56&amp;"")</f>
        <v/>
      </c>
      <c r="C24" s="194" t="inlineStr">
        <is>
          <t>FICHA!AS56</t>
        </is>
      </c>
      <c r="D24" s="194" t="inlineStr">
        <is>
          <t>entrada</t>
        </is>
      </c>
    </row>
    <row r="25">
      <c r="A25" s="194" t="inlineStr">
        <is>
          <t>marcos.escolhidos</t>
        </is>
      </c>
      <c r="B25" s="194">
        <f>IF(ISBLANK(FICHA!$AK$56),"",FICHA!$AK$56&amp;"")</f>
        <v/>
      </c>
      <c r="C25" s="194" t="inlineStr">
        <is>
          <t>FICHA!AK56</t>
        </is>
      </c>
      <c r="D25" s="194" t="inlineStr">
        <is>
          <t>entrada</t>
        </is>
      </c>
    </row>
    <row r="26">
      <c r="A26" s="194" t="inlineStr">
        <is>
          <t>pericia.atletismo.treino</t>
        </is>
      </c>
      <c r="B26" s="194">
        <f>N(FICHA!$D$80)&amp;""</f>
        <v/>
      </c>
      <c r="C26" s="194" t="inlineStr">
        <is>
          <t>FICHA!D80</t>
        </is>
      </c>
      <c r="D26" s="194" t="inlineStr">
        <is>
          <t>entrada</t>
        </is>
      </c>
    </row>
    <row r="27">
      <c r="A27" s="194" t="inlineStr">
        <is>
          <t>pericia.atletismo.especialista</t>
        </is>
      </c>
      <c r="B27" s="194">
        <f>N(FICHA!$E$80)&amp;""</f>
        <v/>
      </c>
      <c r="C27" s="194" t="inlineStr">
        <is>
          <t>FICHA!E80</t>
        </is>
      </c>
      <c r="D27" s="194" t="inlineStr">
        <is>
          <t>entrada</t>
        </is>
      </c>
    </row>
    <row r="28">
      <c r="A28" s="194" t="inlineStr">
        <is>
          <t>pericia.acrobacia.treino</t>
        </is>
      </c>
      <c r="B28" s="194">
        <f>N(FICHA!$D$81)&amp;""</f>
        <v/>
      </c>
      <c r="C28" s="194" t="inlineStr">
        <is>
          <t>FICHA!D81</t>
        </is>
      </c>
      <c r="D28" s="194" t="inlineStr">
        <is>
          <t>entrada</t>
        </is>
      </c>
    </row>
    <row r="29">
      <c r="A29" s="194" t="inlineStr">
        <is>
          <t>pericia.acrobacia.especialista</t>
        </is>
      </c>
      <c r="B29" s="194">
        <f>N(FICHA!$E$81)&amp;""</f>
        <v/>
      </c>
      <c r="C29" s="194" t="inlineStr">
        <is>
          <t>FICHA!E81</t>
        </is>
      </c>
      <c r="D29" s="194" t="inlineStr">
        <is>
          <t>entrada</t>
        </is>
      </c>
    </row>
    <row r="30">
      <c r="A30" s="194" t="inlineStr">
        <is>
          <t>pericia.furtividade.treino</t>
        </is>
      </c>
      <c r="B30" s="194">
        <f>N(FICHA!$D$82)&amp;""</f>
        <v/>
      </c>
      <c r="C30" s="194" t="inlineStr">
        <is>
          <t>FICHA!D82</t>
        </is>
      </c>
      <c r="D30" s="194" t="inlineStr">
        <is>
          <t>entrada</t>
        </is>
      </c>
    </row>
    <row r="31">
      <c r="A31" s="194" t="inlineStr">
        <is>
          <t>pericia.furtividade.especialista</t>
        </is>
      </c>
      <c r="B31" s="194">
        <f>N(FICHA!$E$82)&amp;""</f>
        <v/>
      </c>
      <c r="C31" s="194" t="inlineStr">
        <is>
          <t>FICHA!E82</t>
        </is>
      </c>
      <c r="D31" s="194" t="inlineStr">
        <is>
          <t>entrada</t>
        </is>
      </c>
    </row>
    <row r="32">
      <c r="A32" s="194" t="inlineStr">
        <is>
          <t>pericia.pontaria.treino</t>
        </is>
      </c>
      <c r="B32" s="194">
        <f>N(FICHA!$D$83)&amp;""</f>
        <v/>
      </c>
      <c r="C32" s="194" t="inlineStr">
        <is>
          <t>FICHA!D83</t>
        </is>
      </c>
      <c r="D32" s="194" t="inlineStr">
        <is>
          <t>entrada</t>
        </is>
      </c>
    </row>
    <row r="33">
      <c r="A33" s="194" t="inlineStr">
        <is>
          <t>pericia.pontaria.especialista</t>
        </is>
      </c>
      <c r="B33" s="194">
        <f>N(FICHA!$E$83)&amp;""</f>
        <v/>
      </c>
      <c r="C33" s="194" t="inlineStr">
        <is>
          <t>FICHA!E83</t>
        </is>
      </c>
      <c r="D33" s="194" t="inlineStr">
        <is>
          <t>entrada</t>
        </is>
      </c>
    </row>
    <row r="34">
      <c r="A34" s="194" t="inlineStr">
        <is>
          <t>pericia.prestidigitacao.treino</t>
        </is>
      </c>
      <c r="B34" s="194">
        <f>N(FICHA!$D$84)&amp;""</f>
        <v/>
      </c>
      <c r="C34" s="194" t="inlineStr">
        <is>
          <t>FICHA!D84</t>
        </is>
      </c>
      <c r="D34" s="194" t="inlineStr">
        <is>
          <t>entrada</t>
        </is>
      </c>
    </row>
    <row r="35">
      <c r="A35" s="194" t="inlineStr">
        <is>
          <t>pericia.prestidigitacao.especialista</t>
        </is>
      </c>
      <c r="B35" s="194">
        <f>N(FICHA!$E$84)&amp;""</f>
        <v/>
      </c>
      <c r="C35" s="194" t="inlineStr">
        <is>
          <t>FICHA!E84</t>
        </is>
      </c>
      <c r="D35" s="194" t="inlineStr">
        <is>
          <t>entrada</t>
        </is>
      </c>
    </row>
    <row r="36">
      <c r="A36" s="194" t="inlineStr">
        <is>
          <t>pericia.investigacao.treino</t>
        </is>
      </c>
      <c r="B36" s="194">
        <f>N(FICHA!$D$85)&amp;""</f>
        <v/>
      </c>
      <c r="C36" s="194" t="inlineStr">
        <is>
          <t>FICHA!D85</t>
        </is>
      </c>
      <c r="D36" s="194" t="inlineStr">
        <is>
          <t>entrada</t>
        </is>
      </c>
    </row>
    <row r="37">
      <c r="A37" s="194" t="inlineStr">
        <is>
          <t>pericia.investigacao.especialista</t>
        </is>
      </c>
      <c r="B37" s="194">
        <f>N(FICHA!$E$85)&amp;""</f>
        <v/>
      </c>
      <c r="C37" s="194" t="inlineStr">
        <is>
          <t>FICHA!E85</t>
        </is>
      </c>
      <c r="D37" s="194" t="inlineStr">
        <is>
          <t>entrada</t>
        </is>
      </c>
    </row>
    <row r="38">
      <c r="A38" s="194" t="inlineStr">
        <is>
          <t>pericia.intuicao.treino</t>
        </is>
      </c>
      <c r="B38" s="194">
        <f>N(FICHA!$D$86)&amp;""</f>
        <v/>
      </c>
      <c r="C38" s="194" t="inlineStr">
        <is>
          <t>FICHA!D86</t>
        </is>
      </c>
      <c r="D38" s="194" t="inlineStr">
        <is>
          <t>entrada</t>
        </is>
      </c>
    </row>
    <row r="39">
      <c r="A39" s="194" t="inlineStr">
        <is>
          <t>pericia.intuicao.especialista</t>
        </is>
      </c>
      <c r="B39" s="194">
        <f>N(FICHA!$E$86)&amp;""</f>
        <v/>
      </c>
      <c r="C39" s="194" t="inlineStr">
        <is>
          <t>FICHA!E86</t>
        </is>
      </c>
      <c r="D39" s="194" t="inlineStr">
        <is>
          <t>entrada</t>
        </is>
      </c>
    </row>
    <row r="40">
      <c r="A40" s="194" t="inlineStr">
        <is>
          <t>pericia.ocultismo.treino</t>
        </is>
      </c>
      <c r="B40" s="194">
        <f>N(FICHA!$D$87)&amp;""</f>
        <v/>
      </c>
      <c r="C40" s="194" t="inlineStr">
        <is>
          <t>FICHA!D87</t>
        </is>
      </c>
      <c r="D40" s="194" t="inlineStr">
        <is>
          <t>entrada</t>
        </is>
      </c>
    </row>
    <row r="41">
      <c r="A41" s="194" t="inlineStr">
        <is>
          <t>pericia.ocultismo.especialista</t>
        </is>
      </c>
      <c r="B41" s="194">
        <f>N(FICHA!$E$87)&amp;""</f>
        <v/>
      </c>
      <c r="C41" s="194" t="inlineStr">
        <is>
          <t>FICHA!E87</t>
        </is>
      </c>
      <c r="D41" s="194" t="inlineStr">
        <is>
          <t>entrada</t>
        </is>
      </c>
    </row>
    <row r="42">
      <c r="A42" s="194" t="inlineStr">
        <is>
          <t>pericia.religiao.treino</t>
        </is>
      </c>
      <c r="B42" s="194">
        <f>N(FICHA!$D$88)&amp;""</f>
        <v/>
      </c>
      <c r="C42" s="194" t="inlineStr">
        <is>
          <t>FICHA!D88</t>
        </is>
      </c>
      <c r="D42" s="194" t="inlineStr">
        <is>
          <t>entrada</t>
        </is>
      </c>
    </row>
    <row r="43">
      <c r="A43" s="194" t="inlineStr">
        <is>
          <t>pericia.religiao.especialista</t>
        </is>
      </c>
      <c r="B43" s="194">
        <f>N(FICHA!$E$88)&amp;""</f>
        <v/>
      </c>
      <c r="C43" s="194" t="inlineStr">
        <is>
          <t>FICHA!E88</t>
        </is>
      </c>
      <c r="D43" s="194" t="inlineStr">
        <is>
          <t>entrada</t>
        </is>
      </c>
    </row>
    <row r="44">
      <c r="A44" s="194" t="inlineStr">
        <is>
          <t>pericia.historia.treino</t>
        </is>
      </c>
      <c r="B44" s="194">
        <f>N(FICHA!$D$89)&amp;""</f>
        <v/>
      </c>
      <c r="C44" s="194" t="inlineStr">
        <is>
          <t>FICHA!D89</t>
        </is>
      </c>
      <c r="D44" s="194" t="inlineStr">
        <is>
          <t>entrada</t>
        </is>
      </c>
    </row>
    <row r="45">
      <c r="A45" s="194" t="inlineStr">
        <is>
          <t>pericia.historia.especialista</t>
        </is>
      </c>
      <c r="B45" s="194">
        <f>N(FICHA!$E$89)&amp;""</f>
        <v/>
      </c>
      <c r="C45" s="194" t="inlineStr">
        <is>
          <t>FICHA!E89</t>
        </is>
      </c>
      <c r="D45" s="194" t="inlineStr">
        <is>
          <t>entrada</t>
        </is>
      </c>
    </row>
    <row r="46">
      <c r="A46" s="194" t="inlineStr">
        <is>
          <t>pericia.hierarquia.treino</t>
        </is>
      </c>
      <c r="B46" s="194">
        <f>N(FICHA!$D$90)&amp;""</f>
        <v/>
      </c>
      <c r="C46" s="194" t="inlineStr">
        <is>
          <t>FICHA!D90</t>
        </is>
      </c>
      <c r="D46" s="194" t="inlineStr">
        <is>
          <t>entrada</t>
        </is>
      </c>
    </row>
    <row r="47">
      <c r="A47" s="194" t="inlineStr">
        <is>
          <t>pericia.hierarquia.especialista</t>
        </is>
      </c>
      <c r="B47" s="194">
        <f>N(FICHA!$E$90)&amp;""</f>
        <v/>
      </c>
      <c r="C47" s="194" t="inlineStr">
        <is>
          <t>FICHA!E90</t>
        </is>
      </c>
      <c r="D47" s="194" t="inlineStr">
        <is>
          <t>entrada</t>
        </is>
      </c>
    </row>
    <row r="48">
      <c r="A48" s="194" t="inlineStr">
        <is>
          <t>pericia.medicina.treino</t>
        </is>
      </c>
      <c r="B48" s="194">
        <f>N(FICHA!$T$83)&amp;""</f>
        <v/>
      </c>
      <c r="C48" s="194" t="inlineStr">
        <is>
          <t>FICHA!T83</t>
        </is>
      </c>
      <c r="D48" s="194" t="inlineStr">
        <is>
          <t>entrada</t>
        </is>
      </c>
    </row>
    <row r="49">
      <c r="A49" s="194" t="inlineStr">
        <is>
          <t>pericia.medicina.especialista</t>
        </is>
      </c>
      <c r="B49" s="194">
        <f>N(FICHA!$U$83)&amp;""</f>
        <v/>
      </c>
      <c r="C49" s="194" t="inlineStr">
        <is>
          <t>FICHA!U83</t>
        </is>
      </c>
      <c r="D49" s="194" t="inlineStr">
        <is>
          <t>entrada</t>
        </is>
      </c>
    </row>
    <row r="50">
      <c r="A50" s="194" t="inlineStr">
        <is>
          <t>pericia.sobrevivencia.treino</t>
        </is>
      </c>
      <c r="B50" s="194">
        <f>N(FICHA!$T$79)&amp;""</f>
        <v/>
      </c>
      <c r="C50" s="194" t="inlineStr">
        <is>
          <t>FICHA!T79</t>
        </is>
      </c>
      <c r="D50" s="194" t="inlineStr">
        <is>
          <t>entrada</t>
        </is>
      </c>
    </row>
    <row r="51">
      <c r="A51" s="194" t="inlineStr">
        <is>
          <t>pericia.sobrevivencia.especialista</t>
        </is>
      </c>
      <c r="B51" s="194">
        <f>N(FICHA!$U$79)&amp;""</f>
        <v/>
      </c>
      <c r="C51" s="194" t="inlineStr">
        <is>
          <t>FICHA!U79</t>
        </is>
      </c>
      <c r="D51" s="194" t="inlineStr">
        <is>
          <t>entrada</t>
        </is>
      </c>
    </row>
    <row r="52">
      <c r="A52" s="194" t="inlineStr">
        <is>
          <t>pericia.natureza.treino</t>
        </is>
      </c>
      <c r="B52" s="194">
        <f>N(FICHA!$T$80)&amp;""</f>
        <v/>
      </c>
      <c r="C52" s="194" t="inlineStr">
        <is>
          <t>FICHA!T80</t>
        </is>
      </c>
      <c r="D52" s="194" t="inlineStr">
        <is>
          <t>entrada</t>
        </is>
      </c>
    </row>
    <row r="53">
      <c r="A53" s="194" t="inlineStr">
        <is>
          <t>pericia.natureza.especialista</t>
        </is>
      </c>
      <c r="B53" s="194">
        <f>N(FICHA!$U$80)&amp;""</f>
        <v/>
      </c>
      <c r="C53" s="194" t="inlineStr">
        <is>
          <t>FICHA!U80</t>
        </is>
      </c>
      <c r="D53" s="194" t="inlineStr">
        <is>
          <t>entrada</t>
        </is>
      </c>
    </row>
    <row r="54">
      <c r="A54" s="194" t="inlineStr">
        <is>
          <t>pericia.lidar_com_animais.treino</t>
        </is>
      </c>
      <c r="B54" s="194">
        <f>N(FICHA!$T$81)&amp;""</f>
        <v/>
      </c>
      <c r="C54" s="194" t="inlineStr">
        <is>
          <t>FICHA!T81</t>
        </is>
      </c>
      <c r="D54" s="194" t="inlineStr">
        <is>
          <t>entrada</t>
        </is>
      </c>
    </row>
    <row r="55">
      <c r="A55" s="194" t="inlineStr">
        <is>
          <t>pericia.lidar_com_animais.especialista</t>
        </is>
      </c>
      <c r="B55" s="194">
        <f>N(FICHA!$U$81)&amp;""</f>
        <v/>
      </c>
      <c r="C55" s="194" t="inlineStr">
        <is>
          <t>FICHA!U81</t>
        </is>
      </c>
      <c r="D55" s="194" t="inlineStr">
        <is>
          <t>entrada</t>
        </is>
      </c>
    </row>
    <row r="56">
      <c r="A56" s="194" t="inlineStr">
        <is>
          <t>pericia.tecnologia.treino</t>
        </is>
      </c>
      <c r="B56" s="194">
        <f>N(FICHA!$T$82)&amp;""</f>
        <v/>
      </c>
      <c r="C56" s="194" t="inlineStr">
        <is>
          <t>FICHA!T82</t>
        </is>
      </c>
      <c r="D56" s="194" t="inlineStr">
        <is>
          <t>entrada</t>
        </is>
      </c>
    </row>
    <row r="57">
      <c r="A57" s="194" t="inlineStr">
        <is>
          <t>pericia.tecnologia.especialista</t>
        </is>
      </c>
      <c r="B57" s="194">
        <f>N(FICHA!$U$82)&amp;""</f>
        <v/>
      </c>
      <c r="C57" s="194" t="inlineStr">
        <is>
          <t>FICHA!U82</t>
        </is>
      </c>
      <c r="D57" s="194" t="inlineStr">
        <is>
          <t>entrada</t>
        </is>
      </c>
    </row>
    <row r="58">
      <c r="A58" s="194" t="inlineStr">
        <is>
          <t>pericia.sentir_energia.treino</t>
        </is>
      </c>
      <c r="B58" s="194">
        <f>N(FICHA!$T$84)&amp;""</f>
        <v/>
      </c>
      <c r="C58" s="194" t="inlineStr">
        <is>
          <t>FICHA!T84</t>
        </is>
      </c>
      <c r="D58" s="194" t="inlineStr">
        <is>
          <t>entrada</t>
        </is>
      </c>
    </row>
    <row r="59">
      <c r="A59" s="194" t="inlineStr">
        <is>
          <t>pericia.sentir_energia.especialista</t>
        </is>
      </c>
      <c r="B59" s="194">
        <f>N(FICHA!$U$84)&amp;""</f>
        <v/>
      </c>
      <c r="C59" s="194" t="inlineStr">
        <is>
          <t>FICHA!U84</t>
        </is>
      </c>
      <c r="D59" s="194" t="inlineStr">
        <is>
          <t>entrada</t>
        </is>
      </c>
    </row>
    <row r="60">
      <c r="A60" s="194" t="inlineStr">
        <is>
          <t>pericia.percepcao.treino</t>
        </is>
      </c>
      <c r="B60" s="194">
        <f>N(FICHA!$T$85)&amp;""</f>
        <v/>
      </c>
      <c r="C60" s="194" t="inlineStr">
        <is>
          <t>FICHA!T85</t>
        </is>
      </c>
      <c r="D60" s="194" t="inlineStr">
        <is>
          <t>entrada</t>
        </is>
      </c>
    </row>
    <row r="61">
      <c r="A61" s="194" t="inlineStr">
        <is>
          <t>pericia.percepcao.especialista</t>
        </is>
      </c>
      <c r="B61" s="194">
        <f>N(FICHA!$U$85)&amp;""</f>
        <v/>
      </c>
      <c r="C61" s="194" t="inlineStr">
        <is>
          <t>FICHA!U85</t>
        </is>
      </c>
      <c r="D61" s="194" t="inlineStr">
        <is>
          <t>entrada</t>
        </is>
      </c>
    </row>
    <row r="62">
      <c r="A62" s="194" t="inlineStr">
        <is>
          <t>pericia.persuasao.treino</t>
        </is>
      </c>
      <c r="B62" s="194">
        <f>N(FICHA!$T$86)&amp;""</f>
        <v/>
      </c>
      <c r="C62" s="194" t="inlineStr">
        <is>
          <t>FICHA!T86</t>
        </is>
      </c>
      <c r="D62" s="194" t="inlineStr">
        <is>
          <t>entrada</t>
        </is>
      </c>
    </row>
    <row r="63">
      <c r="A63" s="194" t="inlineStr">
        <is>
          <t>pericia.persuasao.especialista</t>
        </is>
      </c>
      <c r="B63" s="194">
        <f>N(FICHA!$U$86)&amp;""</f>
        <v/>
      </c>
      <c r="C63" s="194" t="inlineStr">
        <is>
          <t>FICHA!U86</t>
        </is>
      </c>
      <c r="D63" s="194" t="inlineStr">
        <is>
          <t>entrada</t>
        </is>
      </c>
    </row>
    <row r="64">
      <c r="A64" s="194" t="inlineStr">
        <is>
          <t>pericia.enganacao.treino</t>
        </is>
      </c>
      <c r="B64" s="194">
        <f>N(FICHA!$T$87)&amp;""</f>
        <v/>
      </c>
      <c r="C64" s="194" t="inlineStr">
        <is>
          <t>FICHA!T87</t>
        </is>
      </c>
      <c r="D64" s="194" t="inlineStr">
        <is>
          <t>entrada</t>
        </is>
      </c>
    </row>
    <row r="65">
      <c r="A65" s="194" t="inlineStr">
        <is>
          <t>pericia.enganacao.especialista</t>
        </is>
      </c>
      <c r="B65" s="194">
        <f>N(FICHA!$U$87)&amp;""</f>
        <v/>
      </c>
      <c r="C65" s="194" t="inlineStr">
        <is>
          <t>FICHA!U87</t>
        </is>
      </c>
      <c r="D65" s="194" t="inlineStr">
        <is>
          <t>entrada</t>
        </is>
      </c>
    </row>
    <row r="66">
      <c r="A66" s="194" t="inlineStr">
        <is>
          <t>pericia.intimidacao.treino</t>
        </is>
      </c>
      <c r="B66" s="194">
        <f>N(FICHA!$T$88)&amp;""</f>
        <v/>
      </c>
      <c r="C66" s="194" t="inlineStr">
        <is>
          <t>FICHA!T88</t>
        </is>
      </c>
      <c r="D66" s="194" t="inlineStr">
        <is>
          <t>entrada</t>
        </is>
      </c>
    </row>
    <row r="67">
      <c r="A67" s="194" t="inlineStr">
        <is>
          <t>pericia.intimidacao.especialista</t>
        </is>
      </c>
      <c r="B67" s="194">
        <f>N(FICHA!$U$88)&amp;""</f>
        <v/>
      </c>
      <c r="C67" s="194" t="inlineStr">
        <is>
          <t>FICHA!U88</t>
        </is>
      </c>
      <c r="D67" s="194" t="inlineStr">
        <is>
          <t>entrada</t>
        </is>
      </c>
    </row>
    <row r="68">
      <c r="A68" s="194" t="inlineStr">
        <is>
          <t>pericia.atuacao.treino</t>
        </is>
      </c>
      <c r="B68" s="194">
        <f>N(FICHA!$T$89)&amp;""</f>
        <v/>
      </c>
      <c r="C68" s="194" t="inlineStr">
        <is>
          <t>FICHA!T89</t>
        </is>
      </c>
      <c r="D68" s="194" t="inlineStr">
        <is>
          <t>entrada</t>
        </is>
      </c>
    </row>
    <row r="69">
      <c r="A69" s="194" t="inlineStr">
        <is>
          <t>pericia.atuacao.especialista</t>
        </is>
      </c>
      <c r="B69" s="194">
        <f>N(FICHA!$U$89)&amp;""</f>
        <v/>
      </c>
      <c r="C69" s="194" t="inlineStr">
        <is>
          <t>FICHA!U89</t>
        </is>
      </c>
      <c r="D69" s="194" t="inlineStr">
        <is>
          <t>entrada</t>
        </is>
      </c>
    </row>
    <row r="70">
      <c r="A70" s="194" t="inlineStr">
        <is>
          <t>pericia.provocar.treino</t>
        </is>
      </c>
      <c r="B70" s="194">
        <f>N(FICHA!$T$90)&amp;""</f>
        <v/>
      </c>
      <c r="C70" s="194" t="inlineStr">
        <is>
          <t>FICHA!T90</t>
        </is>
      </c>
      <c r="D70" s="194" t="inlineStr">
        <is>
          <t>entrada</t>
        </is>
      </c>
    </row>
    <row r="71">
      <c r="A71" s="194" t="inlineStr">
        <is>
          <t>pericia.provocar.especialista</t>
        </is>
      </c>
      <c r="B71" s="194">
        <f>N(FICHA!$U$90)&amp;""</f>
        <v/>
      </c>
      <c r="C71" s="194" t="inlineStr">
        <is>
          <t>FICHA!U90</t>
        </is>
      </c>
      <c r="D71" s="194" t="inlineStr">
        <is>
          <t>entrada</t>
        </is>
      </c>
    </row>
    <row r="72">
      <c r="A72" s="194" t="inlineStr">
        <is>
          <t>oficio.conducao.treino</t>
        </is>
      </c>
      <c r="B72" s="194">
        <f>N(FICHA!$D$95)&amp;""</f>
        <v/>
      </c>
      <c r="C72" s="194" t="inlineStr">
        <is>
          <t>FICHA!D95</t>
        </is>
      </c>
      <c r="D72" s="194" t="inlineStr">
        <is>
          <t>entrada</t>
        </is>
      </c>
    </row>
    <row r="73">
      <c r="A73" s="194" t="inlineStr">
        <is>
          <t>oficio.conducao.especialista</t>
        </is>
      </c>
      <c r="B73" s="194">
        <f>N(FICHA!$E$95)&amp;""</f>
        <v/>
      </c>
      <c r="C73" s="194" t="inlineStr">
        <is>
          <t>FICHA!E95</t>
        </is>
      </c>
      <c r="D73" s="194" t="inlineStr">
        <is>
          <t>entrada</t>
        </is>
      </c>
    </row>
    <row r="74">
      <c r="A74" s="194" t="inlineStr">
        <is>
          <t>oficio.arrombamento.treino</t>
        </is>
      </c>
      <c r="B74" s="194">
        <f>N(FICHA!$D$96)&amp;""</f>
        <v/>
      </c>
      <c r="C74" s="194" t="inlineStr">
        <is>
          <t>FICHA!D96</t>
        </is>
      </c>
      <c r="D74" s="194" t="inlineStr">
        <is>
          <t>entrada</t>
        </is>
      </c>
    </row>
    <row r="75">
      <c r="A75" s="194" t="inlineStr">
        <is>
          <t>oficio.arrombamento.especialista</t>
        </is>
      </c>
      <c r="B75" s="194">
        <f>N(FICHA!$E$96)&amp;""</f>
        <v/>
      </c>
      <c r="C75" s="194" t="inlineStr">
        <is>
          <t>FICHA!E96</t>
        </is>
      </c>
      <c r="D75" s="194" t="inlineStr">
        <is>
          <t>entrada</t>
        </is>
      </c>
    </row>
    <row r="76">
      <c r="A76" s="194" t="inlineStr">
        <is>
          <t>oficio.herbalismo.treino</t>
        </is>
      </c>
      <c r="B76" s="194">
        <f>N(FICHA!$D$97)&amp;""</f>
        <v/>
      </c>
      <c r="C76" s="194" t="inlineStr">
        <is>
          <t>FICHA!D97</t>
        </is>
      </c>
      <c r="D76" s="194" t="inlineStr">
        <is>
          <t>entrada</t>
        </is>
      </c>
    </row>
    <row r="77">
      <c r="A77" s="194" t="inlineStr">
        <is>
          <t>oficio.herbalismo.especialista</t>
        </is>
      </c>
      <c r="B77" s="194">
        <f>N(FICHA!$E$97)&amp;""</f>
        <v/>
      </c>
      <c r="C77" s="194" t="inlineStr">
        <is>
          <t>FICHA!E97</t>
        </is>
      </c>
      <c r="D77" s="194" t="inlineStr">
        <is>
          <t>entrada</t>
        </is>
      </c>
    </row>
    <row r="78">
      <c r="A78" s="194" t="inlineStr">
        <is>
          <t>oficio.forja.treino</t>
        </is>
      </c>
      <c r="B78" s="194">
        <f>N(FICHA!$D$98)&amp;""</f>
        <v/>
      </c>
      <c r="C78" s="194" t="inlineStr">
        <is>
          <t>FICHA!D98</t>
        </is>
      </c>
      <c r="D78" s="194" t="inlineStr">
        <is>
          <t>entrada</t>
        </is>
      </c>
    </row>
    <row r="79">
      <c r="A79" s="194" t="inlineStr">
        <is>
          <t>oficio.forja.especialista</t>
        </is>
      </c>
      <c r="B79" s="194">
        <f>N(FICHA!$E$98)&amp;""</f>
        <v/>
      </c>
      <c r="C79" s="194" t="inlineStr">
        <is>
          <t>FICHA!E98</t>
        </is>
      </c>
      <c r="D79" s="194" t="inlineStr">
        <is>
          <t>entrada</t>
        </is>
      </c>
    </row>
    <row r="80">
      <c r="A80" s="194" t="inlineStr">
        <is>
          <t>oficio.caligrafia.treino</t>
        </is>
      </c>
      <c r="B80" s="194">
        <f>N(FICHA!$D$99)&amp;""</f>
        <v/>
      </c>
      <c r="C80" s="194" t="inlineStr">
        <is>
          <t>FICHA!D99</t>
        </is>
      </c>
      <c r="D80" s="194" t="inlineStr">
        <is>
          <t>entrada</t>
        </is>
      </c>
    </row>
    <row r="81">
      <c r="A81" s="194" t="inlineStr">
        <is>
          <t>oficio.caligrafia.especialista</t>
        </is>
      </c>
      <c r="B81" s="194">
        <f>N(FICHA!$E$99)&amp;""</f>
        <v/>
      </c>
      <c r="C81" s="194" t="inlineStr">
        <is>
          <t>FICHA!E99</t>
        </is>
      </c>
      <c r="D81" s="194" t="inlineStr">
        <is>
          <t>entrada</t>
        </is>
      </c>
    </row>
    <row r="82">
      <c r="A82" s="194" t="inlineStr">
        <is>
          <t>oficio.burocracia.treino</t>
        </is>
      </c>
      <c r="B82" s="194">
        <f>N(FICHA!$D$100)&amp;""</f>
        <v/>
      </c>
      <c r="C82" s="194" t="inlineStr">
        <is>
          <t>FICHA!D100</t>
        </is>
      </c>
      <c r="D82" s="194" t="inlineStr">
        <is>
          <t>entrada</t>
        </is>
      </c>
    </row>
    <row r="83">
      <c r="A83" s="194" t="inlineStr">
        <is>
          <t>oficio.burocracia.especialista</t>
        </is>
      </c>
      <c r="B83" s="194">
        <f>N(FICHA!$E$100)&amp;""</f>
        <v/>
      </c>
      <c r="C83" s="194" t="inlineStr">
        <is>
          <t>FICHA!E100</t>
        </is>
      </c>
      <c r="D83" s="194" t="inlineStr">
        <is>
          <t>entrada</t>
        </is>
      </c>
    </row>
    <row r="84">
      <c r="A84" s="194" t="inlineStr">
        <is>
          <t>oficio.entalhador.treino</t>
        </is>
      </c>
      <c r="B84" s="194">
        <f>N(FICHA!$Q$95)&amp;""</f>
        <v/>
      </c>
      <c r="C84" s="194" t="inlineStr">
        <is>
          <t>FICHA!Q95</t>
        </is>
      </c>
      <c r="D84" s="194" t="inlineStr">
        <is>
          <t>entrada</t>
        </is>
      </c>
    </row>
    <row r="85">
      <c r="A85" s="194" t="inlineStr">
        <is>
          <t>oficio.entalhador.especialista</t>
        </is>
      </c>
      <c r="B85" s="194">
        <f>N(FICHA!$R$95)&amp;""</f>
        <v/>
      </c>
      <c r="C85" s="194" t="inlineStr">
        <is>
          <t>FICHA!R95</t>
        </is>
      </c>
      <c r="D85" s="194" t="inlineStr">
        <is>
          <t>entrada</t>
        </is>
      </c>
    </row>
    <row r="86">
      <c r="A86" s="194" t="inlineStr">
        <is>
          <t>oficio.alfaiate.treino</t>
        </is>
      </c>
      <c r="B86" s="194">
        <f>N(FICHA!$Q$96)&amp;""</f>
        <v/>
      </c>
      <c r="C86" s="194" t="inlineStr">
        <is>
          <t>FICHA!Q96</t>
        </is>
      </c>
      <c r="D86" s="194" t="inlineStr">
        <is>
          <t>entrada</t>
        </is>
      </c>
    </row>
    <row r="87">
      <c r="A87" s="194" t="inlineStr">
        <is>
          <t>oficio.alfaiate.especialista</t>
        </is>
      </c>
      <c r="B87" s="194">
        <f>N(FICHA!$R$96)&amp;""</f>
        <v/>
      </c>
      <c r="C87" s="194" t="inlineStr">
        <is>
          <t>FICHA!R96</t>
        </is>
      </c>
      <c r="D87" s="194" t="inlineStr">
        <is>
          <t>entrada</t>
        </is>
      </c>
    </row>
    <row r="88">
      <c r="A88" s="194" t="inlineStr">
        <is>
          <t>oficio.culinaria.treino</t>
        </is>
      </c>
      <c r="B88" s="194">
        <f>N(FICHA!$Q$97)&amp;""</f>
        <v/>
      </c>
      <c r="C88" s="194" t="inlineStr">
        <is>
          <t>FICHA!Q97</t>
        </is>
      </c>
      <c r="D88" s="194" t="inlineStr">
        <is>
          <t>entrada</t>
        </is>
      </c>
    </row>
    <row r="89">
      <c r="A89" s="194" t="inlineStr">
        <is>
          <t>oficio.culinaria.especialista</t>
        </is>
      </c>
      <c r="B89" s="194">
        <f>N(FICHA!$R$97)&amp;""</f>
        <v/>
      </c>
      <c r="C89" s="194" t="inlineStr">
        <is>
          <t>FICHA!R97</t>
        </is>
      </c>
      <c r="D89" s="194" t="inlineStr">
        <is>
          <t>entrada</t>
        </is>
      </c>
    </row>
    <row r="90">
      <c r="A90" s="194" t="inlineStr">
        <is>
          <t>oficio.instrumento.treino</t>
        </is>
      </c>
      <c r="B90" s="194">
        <f>N(FICHA!$Q$99)&amp;""</f>
        <v/>
      </c>
      <c r="C90" s="194" t="inlineStr">
        <is>
          <t>FICHA!Q99</t>
        </is>
      </c>
      <c r="D90" s="194" t="inlineStr">
        <is>
          <t>entrada</t>
        </is>
      </c>
    </row>
    <row r="91">
      <c r="A91" s="194" t="inlineStr">
        <is>
          <t>oficio.instrumento.especialista</t>
        </is>
      </c>
      <c r="B91" s="194">
        <f>N(FICHA!$R$99)&amp;""</f>
        <v/>
      </c>
      <c r="C91" s="194" t="inlineStr">
        <is>
          <t>FICHA!R99</t>
        </is>
      </c>
      <c r="D91" s="194" t="inlineStr">
        <is>
          <t>entrada</t>
        </is>
      </c>
    </row>
    <row r="92">
      <c r="A92" s="194" t="inlineStr">
        <is>
          <t>oficio.jogatina.treino</t>
        </is>
      </c>
      <c r="B92" s="194">
        <f>N(FICHA!$Q$98)&amp;""</f>
        <v/>
      </c>
      <c r="C92" s="194" t="inlineStr">
        <is>
          <t>FICHA!Q98</t>
        </is>
      </c>
      <c r="D92" s="194" t="inlineStr">
        <is>
          <t>entrada</t>
        </is>
      </c>
    </row>
    <row r="93">
      <c r="A93" s="194" t="inlineStr">
        <is>
          <t>oficio.jogatina.especialista</t>
        </is>
      </c>
      <c r="B93" s="194">
        <f>N(FICHA!$R$98)&amp;""</f>
        <v/>
      </c>
      <c r="C93" s="194" t="inlineStr">
        <is>
          <t>FICHA!R98</t>
        </is>
      </c>
      <c r="D93" s="194" t="inlineStr">
        <is>
          <t>entrada</t>
        </is>
      </c>
    </row>
    <row r="94">
      <c r="A94" s="194" t="inlineStr">
        <is>
          <t>tr.fisico.treino</t>
        </is>
      </c>
      <c r="B94" s="194">
        <f>N(FICHA!$AF$95)&amp;""</f>
        <v/>
      </c>
      <c r="C94" s="194" t="inlineStr">
        <is>
          <t>FICHA!AF95</t>
        </is>
      </c>
      <c r="D94" s="194" t="inlineStr">
        <is>
          <t>entrada</t>
        </is>
      </c>
    </row>
    <row r="95">
      <c r="A95" s="194" t="inlineStr">
        <is>
          <t>tr.vigor.treino</t>
        </is>
      </c>
      <c r="B95" s="194">
        <f>N(FICHA!$AF$96)&amp;""</f>
        <v/>
      </c>
      <c r="C95" s="194" t="inlineStr">
        <is>
          <t>FICHA!AF96</t>
        </is>
      </c>
      <c r="D95" s="194" t="inlineStr">
        <is>
          <t>entrada</t>
        </is>
      </c>
    </row>
    <row r="96">
      <c r="A96" s="194" t="inlineStr">
        <is>
          <t>tr.intelecto.treino</t>
        </is>
      </c>
      <c r="B96" s="194">
        <f>N(FICHA!$AF$97)&amp;""</f>
        <v/>
      </c>
      <c r="C96" s="194" t="inlineStr">
        <is>
          <t>FICHA!AF97</t>
        </is>
      </c>
      <c r="D96" s="194" t="inlineStr">
        <is>
          <t>entrada</t>
        </is>
      </c>
    </row>
    <row r="97">
      <c r="A97" s="194" t="inlineStr">
        <is>
          <t>tr.espirito.treino</t>
        </is>
      </c>
      <c r="B97" s="194">
        <f>N(FICHA!$AF$98)&amp;""</f>
        <v/>
      </c>
      <c r="C97" s="194" t="inlineStr">
        <is>
          <t>FICHA!AF98</t>
        </is>
      </c>
      <c r="D97" s="194" t="inlineStr">
        <is>
          <t>entrada</t>
        </is>
      </c>
    </row>
    <row r="98">
      <c r="A98" s="194" t="inlineStr">
        <is>
          <t>sequela.1</t>
        </is>
      </c>
      <c r="B98" s="194">
        <f>N(FICHA!$F$48)&amp;""</f>
        <v/>
      </c>
      <c r="C98" s="194" t="inlineStr">
        <is>
          <t>FICHA!F48</t>
        </is>
      </c>
      <c r="D98" s="194" t="inlineStr">
        <is>
          <t>entrada</t>
        </is>
      </c>
    </row>
    <row r="99">
      <c r="A99" s="194" t="inlineStr">
        <is>
          <t>sequela.2</t>
        </is>
      </c>
      <c r="B99" s="194">
        <f>N(FICHA!$H$48)&amp;""</f>
        <v/>
      </c>
      <c r="C99" s="194" t="inlineStr">
        <is>
          <t>FICHA!H48</t>
        </is>
      </c>
      <c r="D99" s="194" t="inlineStr">
        <is>
          <t>entrada</t>
        </is>
      </c>
    </row>
    <row r="100">
      <c r="A100" s="194" t="inlineStr">
        <is>
          <t>sequela.3</t>
        </is>
      </c>
      <c r="B100" s="194">
        <f>N(FICHA!$J$48)&amp;""</f>
        <v/>
      </c>
      <c r="C100" s="194" t="inlineStr">
        <is>
          <t>FICHA!J48</t>
        </is>
      </c>
      <c r="D100" s="194" t="inlineStr">
        <is>
          <t>entrada</t>
        </is>
      </c>
    </row>
    <row r="101">
      <c r="A101" s="194" t="inlineStr">
        <is>
          <t>exaustao</t>
        </is>
      </c>
      <c r="B101" s="194">
        <f>IF(ISBLANK(FICHA!$O$48),"",FICHA!$O$48&amp;"")</f>
        <v/>
      </c>
      <c r="C101" s="194" t="inlineStr">
        <is>
          <t>FICHA!O48</t>
        </is>
      </c>
      <c r="D101" s="194" t="inlineStr">
        <is>
          <t>entrada</t>
        </is>
      </c>
    </row>
    <row r="102">
      <c r="A102" s="194" t="inlineStr">
        <is>
          <t>resistencias</t>
        </is>
      </c>
      <c r="B102" s="194">
        <f>IF(ISBLANK(FICHA!$Z$48),"",FICHA!$Z$48&amp;"")</f>
        <v/>
      </c>
      <c r="C102" s="194" t="inlineStr">
        <is>
          <t>FICHA!Z48</t>
        </is>
      </c>
      <c r="D102" s="194" t="inlineStr">
        <is>
          <t>entrada</t>
        </is>
      </c>
    </row>
    <row r="103">
      <c r="A103" s="194" t="inlineStr">
        <is>
          <t>imunidades</t>
        </is>
      </c>
      <c r="B103" s="194">
        <f>IF(ISBLANK(FICHA!$AK$48),"",FICHA!$AK$48&amp;"")</f>
        <v/>
      </c>
      <c r="C103" s="194" t="inlineStr">
        <is>
          <t>FICHA!AK48</t>
        </is>
      </c>
      <c r="D103" s="194" t="inlineStr">
        <is>
          <t>entrada</t>
        </is>
      </c>
    </row>
    <row r="104">
      <c r="A104" s="194" t="inlineStr">
        <is>
          <t>treinado_em_armas</t>
        </is>
      </c>
      <c r="B104" s="194">
        <f>IF(ISBLANK(FICHA!$AK$79),"",FICHA!$AK$79&amp;"")</f>
        <v/>
      </c>
      <c r="C104" s="194" t="inlineStr">
        <is>
          <t>FICHA!AK79</t>
        </is>
      </c>
      <c r="D104" s="194" t="inlineStr">
        <is>
          <t>entrada</t>
        </is>
      </c>
    </row>
    <row r="105">
      <c r="A105" s="194" t="inlineStr">
        <is>
          <t>trocou_por_arma</t>
        </is>
      </c>
      <c r="B105" s="194">
        <f>IF(ISBLANK(FICHA!$AK$81),"",FICHA!$AK$81&amp;"")</f>
        <v/>
      </c>
      <c r="C105" s="194" t="inlineStr">
        <is>
          <t>FICHA!AK81</t>
        </is>
      </c>
      <c r="D105" s="194" t="inlineStr">
        <is>
          <t>entrada</t>
        </is>
      </c>
    </row>
    <row r="106">
      <c r="A106" s="194" t="inlineStr">
        <is>
          <t>grupo_de_arma_da_trilha</t>
        </is>
      </c>
      <c r="B106" s="194">
        <f>IF(ISBLANK(FICHA!$AK$85),"",FICHA!$AK$85&amp;"")</f>
        <v/>
      </c>
      <c r="C106" s="194" t="inlineStr">
        <is>
          <t>FICHA!AK85</t>
        </is>
      </c>
      <c r="D106" s="194" t="inlineStr">
        <is>
          <t>entrada</t>
        </is>
      </c>
    </row>
    <row r="107">
      <c r="A107" s="194" t="inlineStr">
        <is>
          <t>buff.cd_de_feitico</t>
        </is>
      </c>
      <c r="B107" s="194">
        <f>IF(ISBLANK(FICHA!$L$63),"",FICHA!$L$63&amp;"")</f>
        <v/>
      </c>
      <c r="C107" s="194" t="inlineStr">
        <is>
          <t>FICHA!L63</t>
        </is>
      </c>
      <c r="D107" s="194" t="inlineStr">
        <is>
          <t>entrada</t>
        </is>
      </c>
    </row>
    <row r="108">
      <c r="A108" s="194" t="inlineStr">
        <is>
          <t>buff.conjuracao</t>
        </is>
      </c>
      <c r="B108" s="194">
        <f>IF(ISBLANK(FICHA!$W$63),"",FICHA!$W$63&amp;"")</f>
        <v/>
      </c>
      <c r="C108" s="194" t="inlineStr">
        <is>
          <t>FICHA!W63</t>
        </is>
      </c>
      <c r="D108" s="194" t="inlineStr">
        <is>
          <t>entrada</t>
        </is>
      </c>
    </row>
    <row r="109">
      <c r="A109" s="194" t="inlineStr">
        <is>
          <t>buff.corpo_a_corpo</t>
        </is>
      </c>
      <c r="B109" s="194">
        <f>IF(ISBLANK(FICHA!$AH$63),"",FICHA!$AH$63&amp;"")</f>
        <v/>
      </c>
      <c r="C109" s="194" t="inlineStr">
        <is>
          <t>FICHA!AH63</t>
        </is>
      </c>
      <c r="D109" s="194" t="inlineStr">
        <is>
          <t>entrada</t>
        </is>
      </c>
    </row>
    <row r="110">
      <c r="A110" s="194" t="inlineStr">
        <is>
          <t>buff.defesa</t>
        </is>
      </c>
      <c r="B110" s="194">
        <f>IF(ISBLANK(FICHA!$L$59),"",FICHA!$L$59&amp;"")</f>
        <v/>
      </c>
      <c r="C110" s="194" t="inlineStr">
        <is>
          <t>FICHA!L59</t>
        </is>
      </c>
      <c r="D110" s="194" t="inlineStr">
        <is>
          <t>entrada</t>
        </is>
      </c>
    </row>
    <row r="111">
      <c r="A111" s="194" t="inlineStr">
        <is>
          <t>buff.deslocamento</t>
        </is>
      </c>
      <c r="B111" s="194">
        <f>IF(ISBLANK(FICHA!$W$67),"",FICHA!$W$67&amp;"")</f>
        <v/>
      </c>
      <c r="C111" s="194" t="inlineStr">
        <is>
          <t>FICHA!W67</t>
        </is>
      </c>
      <c r="D111" s="194" t="inlineStr">
        <is>
          <t>entrada</t>
        </is>
      </c>
    </row>
    <row r="112">
      <c r="A112" s="194" t="inlineStr">
        <is>
          <t>buff.energia</t>
        </is>
      </c>
      <c r="B112" s="194">
        <f>IF(ISBLANK(FICHA!$P$30),"",FICHA!$P$30&amp;"")</f>
        <v/>
      </c>
      <c r="C112" s="194" t="inlineStr">
        <is>
          <t>FICHA!P30</t>
        </is>
      </c>
      <c r="D112" s="194" t="inlineStr">
        <is>
          <t>entrada</t>
        </is>
      </c>
    </row>
    <row r="113">
      <c r="A113" s="194" t="inlineStr">
        <is>
          <t>buff.iniciativa</t>
        </is>
      </c>
      <c r="B113" s="194">
        <f>IF(ISBLANK(FICHA!$AS$59),"",FICHA!$AS$59&amp;"")</f>
        <v/>
      </c>
      <c r="C113" s="194" t="inlineStr">
        <is>
          <t>FICHA!AS59</t>
        </is>
      </c>
      <c r="D113" s="194" t="inlineStr">
        <is>
          <t>entrada</t>
        </is>
      </c>
    </row>
    <row r="114">
      <c r="A114" s="194" t="inlineStr">
        <is>
          <t>buff.integridade</t>
        </is>
      </c>
      <c r="B114" s="194">
        <f>IF(ISBLANK(FICHA!$P$34),"",FICHA!$P$34&amp;"")</f>
        <v/>
      </c>
      <c r="C114" s="194" t="inlineStr">
        <is>
          <t>FICHA!P34</t>
        </is>
      </c>
      <c r="D114" s="194" t="inlineStr">
        <is>
          <t>entrada</t>
        </is>
      </c>
    </row>
    <row r="115">
      <c r="A115" s="194" t="inlineStr">
        <is>
          <t>buff.protecao</t>
        </is>
      </c>
      <c r="B115" s="194">
        <f>IF(ISBLANK(FICHA!$W$59),"",FICHA!$W$59&amp;"")</f>
        <v/>
      </c>
      <c r="C115" s="194" t="inlineStr">
        <is>
          <t>FICHA!W59</t>
        </is>
      </c>
      <c r="D115" s="194" t="inlineStr">
        <is>
          <t>entrada</t>
        </is>
      </c>
    </row>
    <row r="116">
      <c r="A116" s="194" t="inlineStr">
        <is>
          <t>buff.vida</t>
        </is>
      </c>
      <c r="B116" s="194">
        <f>IF(ISBLANK(FICHA!$P$26),"",FICHA!$P$26&amp;"")</f>
        <v/>
      </c>
      <c r="C116" s="194" t="inlineStr">
        <is>
          <t>FICHA!P26</t>
        </is>
      </c>
      <c r="D116" s="194" t="inlineStr">
        <is>
          <t>entrada</t>
        </is>
      </c>
    </row>
    <row r="117">
      <c r="A117" s="194" t="inlineStr">
        <is>
          <t>buff.a_distancia</t>
        </is>
      </c>
      <c r="B117" s="194">
        <f>IF(ISBLANK(FICHA!$AS$63),"",FICHA!$AS$63&amp;"")</f>
        <v/>
      </c>
      <c r="C117" s="194" t="inlineStr">
        <is>
          <t>FICHA!AS63</t>
        </is>
      </c>
      <c r="D117" s="194" t="inlineStr">
        <is>
          <t>entrada</t>
        </is>
      </c>
    </row>
    <row r="118">
      <c r="A118" s="194" t="inlineStr">
        <is>
          <t>grau</t>
        </is>
      </c>
      <c r="B118" s="194">
        <f>IF(ISBLANK('FICHA PESSOAL'!$AB$11),"",'FICHA PESSOAL'!$AB$11&amp;"")</f>
        <v/>
      </c>
      <c r="C118" s="194">
        <f>"'FICHA PESSOAL'!AB11"</f>
        <v/>
      </c>
      <c r="D118" s="194" t="inlineStr">
        <is>
          <t>entrada</t>
        </is>
      </c>
    </row>
    <row r="119">
      <c r="A119" s="194" t="inlineStr">
        <is>
          <t>em_uso.principal</t>
        </is>
      </c>
      <c r="B119" s="194">
        <f>IF(ISBLANK('FICHA PESSOAL'!$D$64),"",'FICHA PESSOAL'!$D$64&amp;"")</f>
        <v/>
      </c>
      <c r="C119" s="194">
        <f>"'FICHA PESSOAL'!D64"</f>
        <v/>
      </c>
      <c r="D119" s="194" t="inlineStr">
        <is>
          <t>entrada</t>
        </is>
      </c>
    </row>
    <row r="120">
      <c r="A120" s="194" t="inlineStr">
        <is>
          <t>em_uso.secundaria</t>
        </is>
      </c>
      <c r="B120" s="194">
        <f>IF(ISBLANK('FICHA PESSOAL'!$S$64),"",'FICHA PESSOAL'!$S$64&amp;"")</f>
        <v/>
      </c>
      <c r="C120" s="194">
        <f>"'FICHA PESSOAL'!S64"</f>
        <v/>
      </c>
      <c r="D120" s="194" t="inlineStr">
        <is>
          <t>entrada</t>
        </is>
      </c>
    </row>
    <row r="121">
      <c r="A121" s="194" t="inlineStr">
        <is>
          <t>em_uso.vestindo</t>
        </is>
      </c>
      <c r="B121" s="194">
        <f>IF(ISBLANK('FICHA PESSOAL'!$AH$64),"",'FICHA PESSOAL'!$AH$64&amp;"")</f>
        <v/>
      </c>
      <c r="C121" s="194">
        <f>"'FICHA PESSOAL'!AH64"</f>
        <v/>
      </c>
      <c r="D121" s="194" t="inlineStr">
        <is>
          <t>entrada</t>
        </is>
      </c>
    </row>
    <row r="122">
      <c r="A122" s="194" t="inlineStr">
        <is>
          <t>origem.legados</t>
        </is>
      </c>
      <c r="B122" s="194">
        <f>IF(ISBLANK('FICHA PESSOAL'!$D$54),"",'FICHA PESSOAL'!$D$54&amp;"")</f>
        <v/>
      </c>
      <c r="C122" s="194">
        <f>"'FICHA PESSOAL'!D54"</f>
        <v/>
      </c>
      <c r="D122" s="194" t="inlineStr">
        <is>
          <t>entrada</t>
        </is>
      </c>
    </row>
    <row r="123">
      <c r="A123" s="194" t="inlineStr">
        <is>
          <t>origem.oficio_compativel</t>
        </is>
      </c>
      <c r="B123" s="194">
        <f>IF(ISBLANK('FICHA PESSOAL'!$AH$54),"",'FICHA PESSOAL'!$AH$54&amp;"")</f>
        <v/>
      </c>
      <c r="C123" s="194">
        <f>"'FICHA PESSOAL'!AH54"</f>
        <v/>
      </c>
      <c r="D123" s="194" t="inlineStr">
        <is>
          <t>entrada</t>
        </is>
      </c>
    </row>
    <row r="124">
      <c r="A124" s="194" t="inlineStr">
        <is>
          <t>origem.ce4</t>
        </is>
      </c>
      <c r="B124" s="194">
        <f>IF(ISBLANK('FICHA PESSOAL'!$D$58),"",'FICHA PESSOAL'!$D$58&amp;"")</f>
        <v/>
      </c>
      <c r="C124" s="194">
        <f>"'FICHA PESSOAL'!D58"</f>
        <v/>
      </c>
      <c r="D124" s="194" t="inlineStr">
        <is>
          <t>entrada</t>
        </is>
      </c>
    </row>
    <row r="125">
      <c r="A125" s="194" t="inlineStr">
        <is>
          <t>origem.marcante</t>
        </is>
      </c>
      <c r="B125" s="194">
        <f>IF(ISBLANK('FICHA PESSOAL'!$D$44),"",'FICHA PESSOAL'!$D$44&amp;"")</f>
        <v/>
      </c>
      <c r="C125" s="194">
        <f>"'FICHA PESSOAL'!D44"</f>
        <v/>
      </c>
      <c r="D125" s="194" t="inlineStr">
        <is>
          <t>entrada</t>
        </is>
      </c>
    </row>
    <row r="126">
      <c r="A126" s="194" t="inlineStr">
        <is>
          <t>origem.marcante.texto</t>
        </is>
      </c>
      <c r="B126" s="194">
        <f>IF(ISBLANK('FICHA PESSOAL'!$D$45),"",'FICHA PESSOAL'!$D$45&amp;"")</f>
        <v/>
      </c>
      <c r="C126" s="194">
        <f>"'FICHA PESSOAL'!D45"</f>
        <v/>
      </c>
      <c r="D126" s="194" t="inlineStr">
        <is>
          <t>entrada</t>
        </is>
      </c>
    </row>
    <row r="127">
      <c r="A127" s="194" t="inlineStr">
        <is>
          <t>origem.menor_1</t>
        </is>
      </c>
      <c r="B127" s="194">
        <f>IF(ISBLANK('FICHA PESSOAL'!$R$44),"",'FICHA PESSOAL'!$R$44&amp;"")</f>
        <v/>
      </c>
      <c r="C127" s="194">
        <f>"'FICHA PESSOAL'!R44"</f>
        <v/>
      </c>
      <c r="D127" s="194" t="inlineStr">
        <is>
          <t>entrada</t>
        </is>
      </c>
    </row>
    <row r="128">
      <c r="A128" s="194" t="inlineStr">
        <is>
          <t>origem.menor_1.texto</t>
        </is>
      </c>
      <c r="B128" s="194">
        <f>IF(ISBLANK('FICHA PESSOAL'!$R$45),"",'FICHA PESSOAL'!$R$45&amp;"")</f>
        <v/>
      </c>
      <c r="C128" s="194">
        <f>"'FICHA PESSOAL'!R45"</f>
        <v/>
      </c>
      <c r="D128" s="194" t="inlineStr">
        <is>
          <t>entrada</t>
        </is>
      </c>
    </row>
    <row r="129">
      <c r="A129" s="194" t="inlineStr">
        <is>
          <t>origem.menor_2</t>
        </is>
      </c>
      <c r="B129" s="194">
        <f>IF(ISBLANK('FICHA PESSOAL'!$AH$44),"",'FICHA PESSOAL'!$AH$44&amp;"")</f>
        <v/>
      </c>
      <c r="C129" s="194">
        <f>"'FICHA PESSOAL'!AH44"</f>
        <v/>
      </c>
      <c r="D129" s="194" t="inlineStr">
        <is>
          <t>entrada</t>
        </is>
      </c>
    </row>
    <row r="130">
      <c r="A130" s="194" t="inlineStr">
        <is>
          <t>origem.menor_2.texto</t>
        </is>
      </c>
      <c r="B130" s="194">
        <f>IF(ISBLANK('FICHA PESSOAL'!$AH$45),"",'FICHA PESSOAL'!$AH$45&amp;"")</f>
        <v/>
      </c>
      <c r="C130" s="194">
        <f>"'FICHA PESSOAL'!AH45"</f>
        <v/>
      </c>
      <c r="D130" s="194" t="inlineStr">
        <is>
          <t>entrada</t>
        </is>
      </c>
    </row>
    <row r="131">
      <c r="A131" s="194" t="inlineStr">
        <is>
          <t>treino_arma.bastao</t>
        </is>
      </c>
      <c r="B131" s="194">
        <f>N('FICHA PESSOAL'!$V$72)&amp;""</f>
        <v/>
      </c>
      <c r="C131" s="194">
        <f>"'FICHA PESSOAL'!V72"</f>
        <v/>
      </c>
      <c r="D131" s="194" t="inlineStr">
        <is>
          <t>entrada</t>
        </is>
      </c>
    </row>
    <row r="132">
      <c r="A132" s="194" t="inlineStr">
        <is>
          <t>treino_arma.besta</t>
        </is>
      </c>
      <c r="B132" s="194">
        <f>N('FICHA PESSOAL'!$V$82)&amp;""</f>
        <v/>
      </c>
      <c r="C132" s="194">
        <f>"'FICHA PESSOAL'!V82"</f>
        <v/>
      </c>
      <c r="D132" s="194" t="inlineStr">
        <is>
          <t>entrada</t>
        </is>
      </c>
    </row>
    <row r="133">
      <c r="A133" s="194" t="inlineStr">
        <is>
          <t>treino_arma.besta_de_uma_mao</t>
        </is>
      </c>
      <c r="B133" s="194">
        <f>N('FICHA PESSOAL'!$V$83)&amp;""</f>
        <v/>
      </c>
      <c r="C133" s="194">
        <f>"'FICHA PESSOAL'!V83"</f>
        <v/>
      </c>
      <c r="D133" s="194" t="inlineStr">
        <is>
          <t>entrada</t>
        </is>
      </c>
    </row>
    <row r="134">
      <c r="A134" s="194" t="inlineStr">
        <is>
          <t>treino_arma.bo</t>
        </is>
      </c>
      <c r="B134" s="194">
        <f>N('FICHA PESSOAL'!$V$73)&amp;""</f>
        <v/>
      </c>
      <c r="C134" s="194">
        <f>"'FICHA PESSOAL'!V73"</f>
        <v/>
      </c>
      <c r="D134" s="194" t="inlineStr">
        <is>
          <t>entrada</t>
        </is>
      </c>
    </row>
    <row r="135">
      <c r="A135" s="194" t="inlineStr">
        <is>
          <t>treino_arma.canivete</t>
        </is>
      </c>
      <c r="B135" s="194">
        <f>N('FICHA PESSOAL'!$AE$72)&amp;""</f>
        <v/>
      </c>
      <c r="C135" s="194">
        <f>"'FICHA PESSOAL'!AE72"</f>
        <v/>
      </c>
      <c r="D135" s="194" t="inlineStr">
        <is>
          <t>entrada</t>
        </is>
      </c>
    </row>
    <row r="136">
      <c r="A136" s="194" t="inlineStr">
        <is>
          <t>treino_arma.cassetete</t>
        </is>
      </c>
      <c r="B136" s="194">
        <f>N('FICHA PESSOAL'!$V$74)&amp;""</f>
        <v/>
      </c>
      <c r="C136" s="194">
        <f>"'FICHA PESSOAL'!V74"</f>
        <v/>
      </c>
      <c r="D136" s="194" t="inlineStr">
        <is>
          <t>entrada</t>
        </is>
      </c>
    </row>
    <row r="137">
      <c r="A137" s="194" t="inlineStr">
        <is>
          <t>treino_arma.chakram</t>
        </is>
      </c>
      <c r="B137" s="194">
        <f>N('FICHA PESSOAL'!$M$80)&amp;""</f>
        <v/>
      </c>
      <c r="C137" s="194">
        <f>"'FICHA PESSOAL'!M80"</f>
        <v/>
      </c>
      <c r="D137" s="194" t="inlineStr">
        <is>
          <t>entrada</t>
        </is>
      </c>
    </row>
    <row r="138">
      <c r="A138" s="194" t="inlineStr">
        <is>
          <t>treino_arma.chicote</t>
        </is>
      </c>
      <c r="B138" s="194">
        <f>N('FICHA PESSOAL'!$AE$78)&amp;""</f>
        <v/>
      </c>
      <c r="C138" s="194">
        <f>"'FICHA PESSOAL'!AE78"</f>
        <v/>
      </c>
      <c r="D138" s="194" t="inlineStr">
        <is>
          <t>entrada</t>
        </is>
      </c>
    </row>
    <row r="139">
      <c r="A139" s="194" t="inlineStr">
        <is>
          <t>treino_arma.corrente</t>
        </is>
      </c>
      <c r="B139" s="194">
        <f>N('FICHA PESSOAL'!$AE$79)&amp;""</f>
        <v/>
      </c>
      <c r="C139" s="194">
        <f>"'FICHA PESSOAL'!AE79"</f>
        <v/>
      </c>
      <c r="D139" s="194" t="inlineStr">
        <is>
          <t>entrada</t>
        </is>
      </c>
    </row>
    <row r="140">
      <c r="A140" s="194" t="inlineStr">
        <is>
          <t>treino_arma.daikyu</t>
        </is>
      </c>
      <c r="B140" s="194">
        <f>N('FICHA PESSOAL'!$AM$82)&amp;""</f>
        <v/>
      </c>
      <c r="C140" s="194">
        <f>"'FICHA PESSOAL'!AM82"</f>
        <v/>
      </c>
      <c r="D140" s="194" t="inlineStr">
        <is>
          <t>entrada</t>
        </is>
      </c>
    </row>
    <row r="141">
      <c r="A141" s="194" t="inlineStr">
        <is>
          <t>treino_arma.espada_longa</t>
        </is>
      </c>
      <c r="B141" s="194">
        <f>N('FICHA PESSOAL'!$D$72)&amp;""</f>
        <v/>
      </c>
      <c r="C141" s="194">
        <f>"'FICHA PESSOAL'!D72"</f>
        <v/>
      </c>
      <c r="D141" s="194" t="inlineStr">
        <is>
          <t>entrada</t>
        </is>
      </c>
    </row>
    <row r="142">
      <c r="A142" s="194" t="inlineStr">
        <is>
          <t>treino_arma.espadao</t>
        </is>
      </c>
      <c r="B142" s="194">
        <f>N('FICHA PESSOAL'!$D$73)&amp;""</f>
        <v/>
      </c>
      <c r="C142" s="194">
        <f>"'FICHA PESSOAL'!D73"</f>
        <v/>
      </c>
      <c r="D142" s="194" t="inlineStr">
        <is>
          <t>entrada</t>
        </is>
      </c>
    </row>
    <row r="143">
      <c r="A143" s="194" t="inlineStr">
        <is>
          <t>treino_arma.espingarda</t>
        </is>
      </c>
      <c r="B143" s="194">
        <f>N('FICHA PESSOAL'!$M$72)&amp;""</f>
        <v/>
      </c>
      <c r="C143" s="194">
        <f>"'FICHA PESSOAL'!M72"</f>
        <v/>
      </c>
      <c r="D143" s="194" t="inlineStr">
        <is>
          <t>entrada</t>
        </is>
      </c>
    </row>
    <row r="144">
      <c r="A144" s="194" t="inlineStr">
        <is>
          <t>treino_arma.faca</t>
        </is>
      </c>
      <c r="B144" s="194">
        <f>N('FICHA PESSOAL'!$AE$73)&amp;""</f>
        <v/>
      </c>
      <c r="C144" s="194">
        <f>"'FICHA PESSOAL'!AE73"</f>
        <v/>
      </c>
      <c r="D144" s="194" t="inlineStr">
        <is>
          <t>entrada</t>
        </is>
      </c>
    </row>
    <row r="145">
      <c r="A145" s="194" t="inlineStr">
        <is>
          <t>treino_arma.foice</t>
        </is>
      </c>
      <c r="B145" s="194">
        <f>N('FICHA PESSOAL'!$V$78)&amp;""</f>
        <v/>
      </c>
      <c r="C145" s="194">
        <f>"'FICHA PESSOAL'!V78"</f>
        <v/>
      </c>
      <c r="D145" s="194" t="inlineStr">
        <is>
          <t>entrada</t>
        </is>
      </c>
    </row>
    <row r="146">
      <c r="A146" s="194" t="inlineStr">
        <is>
          <t>treino_arma.hankyu</t>
        </is>
      </c>
      <c r="B146" s="194">
        <f>N('FICHA PESSOAL'!$AM$83)&amp;""</f>
        <v/>
      </c>
      <c r="C146" s="194">
        <f>"'FICHA PESSOAL'!AM83"</f>
        <v/>
      </c>
      <c r="D146" s="194" t="inlineStr">
        <is>
          <t>entrada</t>
        </is>
      </c>
    </row>
    <row r="147">
      <c r="A147" s="194" t="inlineStr">
        <is>
          <t>treino_arma.kama</t>
        </is>
      </c>
      <c r="B147" s="194">
        <f>N('FICHA PESSOAL'!$V$79)&amp;""</f>
        <v/>
      </c>
      <c r="C147" s="194">
        <f>"'FICHA PESSOAL'!V79"</f>
        <v/>
      </c>
      <c r="D147" s="194" t="inlineStr">
        <is>
          <t>entrada</t>
        </is>
      </c>
    </row>
    <row r="148">
      <c r="A148" s="194" t="inlineStr">
        <is>
          <t>treino_arma.kanabo</t>
        </is>
      </c>
      <c r="B148" s="194">
        <f>N('FICHA PESSOAL'!$AM$72)&amp;""</f>
        <v/>
      </c>
      <c r="C148" s="194">
        <f>"'FICHA PESSOAL'!AM72"</f>
        <v/>
      </c>
      <c r="D148" s="194" t="inlineStr">
        <is>
          <t>entrada</t>
        </is>
      </c>
    </row>
    <row r="149">
      <c r="A149" s="194" t="inlineStr">
        <is>
          <t>treino_arma.katana</t>
        </is>
      </c>
      <c r="B149" s="194">
        <f>N('FICHA PESSOAL'!$D$74)&amp;""</f>
        <v/>
      </c>
      <c r="C149" s="194">
        <f>"'FICHA PESSOAL'!D74"</f>
        <v/>
      </c>
      <c r="D149" s="194" t="inlineStr">
        <is>
          <t>entrada</t>
        </is>
      </c>
    </row>
    <row r="150">
      <c r="A150" s="194" t="inlineStr">
        <is>
          <t>treino_arma.kunai</t>
        </is>
      </c>
      <c r="B150" s="194">
        <f>N('FICHA PESSOAL'!$M$81)&amp;""</f>
        <v/>
      </c>
      <c r="C150" s="194">
        <f>"'FICHA PESSOAL'!M81"</f>
        <v/>
      </c>
      <c r="D150" s="194" t="inlineStr">
        <is>
          <t>entrada</t>
        </is>
      </c>
    </row>
    <row r="151">
      <c r="A151" s="194" t="inlineStr">
        <is>
          <t>treino_arma.kusarigama</t>
        </is>
      </c>
      <c r="B151" s="194">
        <f>N('FICHA PESSOAL'!$V$80)&amp;""</f>
        <v/>
      </c>
      <c r="C151" s="194">
        <f>"'FICHA PESSOAL'!V80"</f>
        <v/>
      </c>
      <c r="D151" s="194" t="inlineStr">
        <is>
          <t>entrada</t>
        </is>
      </c>
    </row>
    <row r="152">
      <c r="A152" s="194" t="inlineStr">
        <is>
          <t>treino_arma.lanca</t>
        </is>
      </c>
      <c r="B152" s="194">
        <f>N('FICHA PESSOAL'!$AM$78)&amp;""</f>
        <v/>
      </c>
      <c r="C152" s="194">
        <f>"'FICHA PESSOAL'!AM78"</f>
        <v/>
      </c>
      <c r="D152" s="194" t="inlineStr">
        <is>
          <t>entrada</t>
        </is>
      </c>
    </row>
    <row r="153">
      <c r="A153" s="194" t="inlineStr">
        <is>
          <t>treino_arma.machadinha</t>
        </is>
      </c>
      <c r="B153" s="194">
        <f>N('FICHA PESSOAL'!$D$81)&amp;""</f>
        <v/>
      </c>
      <c r="C153" s="194">
        <f>"'FICHA PESSOAL'!D81"</f>
        <v/>
      </c>
      <c r="D153" s="194" t="inlineStr">
        <is>
          <t>entrada</t>
        </is>
      </c>
    </row>
    <row r="154">
      <c r="A154" s="194" t="inlineStr">
        <is>
          <t>treino_arma.machado</t>
        </is>
      </c>
      <c r="B154" s="194">
        <f>N('FICHA PESSOAL'!$D$82)&amp;""</f>
        <v/>
      </c>
      <c r="C154" s="194">
        <f>"'FICHA PESSOAL'!D82"</f>
        <v/>
      </c>
      <c r="D154" s="194" t="inlineStr">
        <is>
          <t>entrada</t>
        </is>
      </c>
    </row>
    <row r="155">
      <c r="A155" s="194" t="inlineStr">
        <is>
          <t>treino_arma.machado_de_guerra</t>
        </is>
      </c>
      <c r="B155" s="194">
        <f>N('FICHA PESSOAL'!$D$83)&amp;""</f>
        <v/>
      </c>
      <c r="C155" s="194">
        <f>"'FICHA PESSOAL'!D83"</f>
        <v/>
      </c>
      <c r="D155" s="194" t="inlineStr">
        <is>
          <t>entrada</t>
        </is>
      </c>
    </row>
    <row r="156">
      <c r="A156" s="194" t="inlineStr">
        <is>
          <t>treino_arma.machete</t>
        </is>
      </c>
      <c r="B156" s="194">
        <f>N('FICHA PESSOAL'!$D$75)&amp;""</f>
        <v/>
      </c>
      <c r="C156" s="194">
        <f>"'FICHA PESSOAL'!D75"</f>
        <v/>
      </c>
      <c r="D156" s="194" t="inlineStr">
        <is>
          <t>entrada</t>
        </is>
      </c>
    </row>
    <row r="157">
      <c r="A157" s="194" t="inlineStr">
        <is>
          <t>treino_arma.manriki</t>
        </is>
      </c>
      <c r="B157" s="194">
        <f>N('FICHA PESSOAL'!$AE$80)&amp;""</f>
        <v/>
      </c>
      <c r="C157" s="194">
        <f>"'FICHA PESSOAL'!AE80"</f>
        <v/>
      </c>
      <c r="D157" s="194" t="inlineStr">
        <is>
          <t>entrada</t>
        </is>
      </c>
    </row>
    <row r="158">
      <c r="A158" s="194" t="inlineStr">
        <is>
          <t>treino_arma.marreta</t>
        </is>
      </c>
      <c r="B158" s="194">
        <f>N('FICHA PESSOAL'!$AM$73)&amp;""</f>
        <v/>
      </c>
      <c r="C158" s="194">
        <f>"'FICHA PESSOAL'!AM73"</f>
        <v/>
      </c>
      <c r="D158" s="194" t="inlineStr">
        <is>
          <t>entrada</t>
        </is>
      </c>
    </row>
    <row r="159">
      <c r="A159" s="194" t="inlineStr">
        <is>
          <t>treino_arma.maul</t>
        </is>
      </c>
      <c r="B159" s="194">
        <f>N('FICHA PESSOAL'!$AM$74)&amp;""</f>
        <v/>
      </c>
      <c r="C159" s="194">
        <f>"'FICHA PESSOAL'!AM74"</f>
        <v/>
      </c>
      <c r="D159" s="194" t="inlineStr">
        <is>
          <t>entrada</t>
        </is>
      </c>
    </row>
    <row r="160">
      <c r="A160" s="194" t="inlineStr">
        <is>
          <t>treino_arma.maca</t>
        </is>
      </c>
      <c r="B160" s="194">
        <f>N('FICHA PESSOAL'!$AM$75)&amp;""</f>
        <v/>
      </c>
      <c r="C160" s="194">
        <f>"'FICHA PESSOAL'!AM75"</f>
        <v/>
      </c>
      <c r="D160" s="194" t="inlineStr">
        <is>
          <t>entrada</t>
        </is>
      </c>
    </row>
    <row r="161">
      <c r="A161" s="194" t="inlineStr">
        <is>
          <t>treino_arma.metralhadora_pesada</t>
        </is>
      </c>
      <c r="B161" s="194">
        <f>N('FICHA PESSOAL'!$M$73)&amp;""</f>
        <v/>
      </c>
      <c r="C161" s="194">
        <f>"'FICHA PESSOAL'!M73"</f>
        <v/>
      </c>
      <c r="D161" s="194" t="inlineStr">
        <is>
          <t>entrada</t>
        </is>
      </c>
    </row>
    <row r="162">
      <c r="A162" s="194" t="inlineStr">
        <is>
          <t>treino_arma.naginata</t>
        </is>
      </c>
      <c r="B162" s="194">
        <f>N('FICHA PESSOAL'!$AM$79)&amp;""</f>
        <v/>
      </c>
      <c r="C162" s="194">
        <f>"'FICHA PESSOAL'!AM79"</f>
        <v/>
      </c>
      <c r="D162" s="194" t="inlineStr">
        <is>
          <t>entrada</t>
        </is>
      </c>
    </row>
    <row r="163">
      <c r="A163" s="194" t="inlineStr">
        <is>
          <t>treino_arma.nodachi</t>
        </is>
      </c>
      <c r="B163" s="194">
        <f>N('FICHA PESSOAL'!$D$76)&amp;""</f>
        <v/>
      </c>
      <c r="C163" s="194">
        <f>"'FICHA PESSOAL'!D76"</f>
        <v/>
      </c>
      <c r="D163" s="194" t="inlineStr">
        <is>
          <t>entrada</t>
        </is>
      </c>
    </row>
    <row r="164">
      <c r="A164" s="194" t="inlineStr">
        <is>
          <t>treino_arma.nunchaku</t>
        </is>
      </c>
      <c r="B164" s="194">
        <f>N('FICHA PESSOAL'!$V$75)&amp;""</f>
        <v/>
      </c>
      <c r="C164" s="194">
        <f>"'FICHA PESSOAL'!V75"</f>
        <v/>
      </c>
      <c r="D164" s="194" t="inlineStr">
        <is>
          <t>entrada</t>
        </is>
      </c>
    </row>
    <row r="165">
      <c r="A165" s="194" t="inlineStr">
        <is>
          <t>treino_arma.odachi</t>
        </is>
      </c>
      <c r="B165" s="194">
        <f>N('FICHA PESSOAL'!$D$77)&amp;""</f>
        <v/>
      </c>
      <c r="C165" s="194">
        <f>"'FICHA PESSOAL'!D77"</f>
        <v/>
      </c>
      <c r="D165" s="194" t="inlineStr">
        <is>
          <t>entrada</t>
        </is>
      </c>
    </row>
    <row r="166">
      <c r="A166" s="194" t="inlineStr">
        <is>
          <t>treino_arma.pistola</t>
        </is>
      </c>
      <c r="B166" s="194">
        <f>N('FICHA PESSOAL'!$M$74)&amp;""</f>
        <v/>
      </c>
      <c r="C166" s="194">
        <f>"'FICHA PESSOAL'!M74"</f>
        <v/>
      </c>
      <c r="D166" s="194" t="inlineStr">
        <is>
          <t>entrada</t>
        </is>
      </c>
    </row>
    <row r="167">
      <c r="A167" s="194" t="inlineStr">
        <is>
          <t>treino_arma.punhal</t>
        </is>
      </c>
      <c r="B167" s="194">
        <f>N('FICHA PESSOAL'!$AE$74)&amp;""</f>
        <v/>
      </c>
      <c r="C167" s="194">
        <f>"'FICHA PESSOAL'!AE74"</f>
        <v/>
      </c>
      <c r="D167" s="194" t="inlineStr">
        <is>
          <t>entrada</t>
        </is>
      </c>
    </row>
    <row r="168">
      <c r="A168" s="194" t="inlineStr">
        <is>
          <t>treino_arma.rapieira</t>
        </is>
      </c>
      <c r="B168" s="194">
        <f>N('FICHA PESSOAL'!$D$78)&amp;""</f>
        <v/>
      </c>
      <c r="C168" s="194">
        <f>"'FICHA PESSOAL'!D78"</f>
        <v/>
      </c>
      <c r="D168" s="194" t="inlineStr">
        <is>
          <t>entrada</t>
        </is>
      </c>
    </row>
    <row r="169">
      <c r="A169" s="194" t="inlineStr">
        <is>
          <t>treino_arma.revolver</t>
        </is>
      </c>
      <c r="B169" s="194">
        <f>N('FICHA PESSOAL'!$M$75)&amp;""</f>
        <v/>
      </c>
      <c r="C169" s="194">
        <f>"'FICHA PESSOAL'!M75"</f>
        <v/>
      </c>
      <c r="D169" s="194" t="inlineStr">
        <is>
          <t>entrada</t>
        </is>
      </c>
    </row>
    <row r="170">
      <c r="A170" s="194" t="inlineStr">
        <is>
          <t>treino_arma.rifle</t>
        </is>
      </c>
      <c r="B170" s="194">
        <f>N('FICHA PESSOAL'!$M$76)&amp;""</f>
        <v/>
      </c>
      <c r="C170" s="194">
        <f>"'FICHA PESSOAL'!M76"</f>
        <v/>
      </c>
      <c r="D170" s="194" t="inlineStr">
        <is>
          <t>entrada</t>
        </is>
      </c>
    </row>
    <row r="171">
      <c r="A171" s="194" t="inlineStr">
        <is>
          <t>treino_arma.rifle_de_precisao</t>
        </is>
      </c>
      <c r="B171" s="194">
        <f>N('FICHA PESSOAL'!$M$77)&amp;""</f>
        <v/>
      </c>
      <c r="C171" s="194">
        <f>"'FICHA PESSOAL'!M77"</f>
        <v/>
      </c>
      <c r="D171" s="194" t="inlineStr">
        <is>
          <t>entrada</t>
        </is>
      </c>
    </row>
    <row r="172">
      <c r="A172" s="194" t="inlineStr">
        <is>
          <t>treino_arma.sai</t>
        </is>
      </c>
      <c r="B172" s="194">
        <f>N('FICHA PESSOAL'!$AE$75)&amp;""</f>
        <v/>
      </c>
      <c r="C172" s="194">
        <f>"'FICHA PESSOAL'!AE75"</f>
        <v/>
      </c>
      <c r="D172" s="194" t="inlineStr">
        <is>
          <t>entrada</t>
        </is>
      </c>
    </row>
    <row r="173">
      <c r="A173" s="194" t="inlineStr">
        <is>
          <t>treino_arma.shuriken</t>
        </is>
      </c>
      <c r="B173" s="194">
        <f>N('FICHA PESSOAL'!$M$82)&amp;""</f>
        <v/>
      </c>
      <c r="C173" s="194">
        <f>"'FICHA PESSOAL'!M82"</f>
        <v/>
      </c>
      <c r="D173" s="194" t="inlineStr">
        <is>
          <t>entrada</t>
        </is>
      </c>
    </row>
    <row r="174">
      <c r="A174" s="194" t="inlineStr">
        <is>
          <t>treino_arma.soqueira</t>
        </is>
      </c>
      <c r="B174" s="194">
        <f>N('FICHA PESSOAL'!$AE$82)&amp;""</f>
        <v/>
      </c>
      <c r="C174" s="194">
        <f>"'FICHA PESSOAL'!AE82"</f>
        <v/>
      </c>
      <c r="D174" s="194" t="inlineStr">
        <is>
          <t>entrada</t>
        </is>
      </c>
    </row>
    <row r="175">
      <c r="A175" s="194" t="inlineStr">
        <is>
          <t>treino_arma.submetralhadora</t>
        </is>
      </c>
      <c r="B175" s="194">
        <f>N('FICHA PESSOAL'!$M$78)&amp;""</f>
        <v/>
      </c>
      <c r="C175" s="194">
        <f>"'FICHA PESSOAL'!M78"</f>
        <v/>
      </c>
      <c r="D175" s="194" t="inlineStr">
        <is>
          <t>entrada</t>
        </is>
      </c>
    </row>
    <row r="176">
      <c r="A176" s="194" t="inlineStr">
        <is>
          <t>treino_arma.taco</t>
        </is>
      </c>
      <c r="B176" s="194">
        <f>N('FICHA PESSOAL'!$AM$76)&amp;""</f>
        <v/>
      </c>
      <c r="C176" s="194">
        <f>"'FICHA PESSOAL'!AM76"</f>
        <v/>
      </c>
      <c r="D176" s="194" t="inlineStr">
        <is>
          <t>entrada</t>
        </is>
      </c>
    </row>
    <row r="177">
      <c r="A177" s="194" t="inlineStr">
        <is>
          <t>treino_arma.tanto</t>
        </is>
      </c>
      <c r="B177" s="194">
        <f>N('FICHA PESSOAL'!$AE$76)&amp;""</f>
        <v/>
      </c>
      <c r="C177" s="194">
        <f>"'FICHA PESSOAL'!AE76"</f>
        <v/>
      </c>
      <c r="D177" s="194" t="inlineStr">
        <is>
          <t>entrada</t>
        </is>
      </c>
    </row>
    <row r="178">
      <c r="A178" s="194" t="inlineStr">
        <is>
          <t>treino_arma.tekko</t>
        </is>
      </c>
      <c r="B178" s="194">
        <f>N('FICHA PESSOAL'!$AE$83)&amp;""</f>
        <v/>
      </c>
      <c r="C178" s="194">
        <f>"'FICHA PESSOAL'!AE83"</f>
        <v/>
      </c>
      <c r="D178" s="194" t="inlineStr">
        <is>
          <t>entrada</t>
        </is>
      </c>
    </row>
    <row r="179">
      <c r="A179" s="194" t="inlineStr">
        <is>
          <t>treino_arma.tessen</t>
        </is>
      </c>
      <c r="B179" s="194">
        <f>N('FICHA PESSOAL'!$M$83)&amp;""</f>
        <v/>
      </c>
      <c r="C179" s="194">
        <f>"'FICHA PESSOAL'!M83"</f>
        <v/>
      </c>
      <c r="D179" s="194" t="inlineStr">
        <is>
          <t>entrada</t>
        </is>
      </c>
    </row>
    <row r="180">
      <c r="A180" s="194" t="inlineStr">
        <is>
          <t>treino_arma.tonfa</t>
        </is>
      </c>
      <c r="B180" s="194">
        <f>N('FICHA PESSOAL'!$V$76)&amp;""</f>
        <v/>
      </c>
      <c r="C180" s="194">
        <f>"'FICHA PESSOAL'!V76"</f>
        <v/>
      </c>
      <c r="D180" s="194" t="inlineStr">
        <is>
          <t>entrada</t>
        </is>
      </c>
    </row>
    <row r="181">
      <c r="A181" s="194" t="inlineStr">
        <is>
          <t>treino_arma.wakizashi</t>
        </is>
      </c>
      <c r="B181" s="194">
        <f>N('FICHA PESSOAL'!$D$79)&amp;""</f>
        <v/>
      </c>
      <c r="C181" s="194">
        <f>"'FICHA PESSOAL'!D79"</f>
        <v/>
      </c>
      <c r="D181" s="194" t="inlineStr">
        <is>
          <t>entrada</t>
        </is>
      </c>
    </row>
    <row r="182">
      <c r="A182" s="194" t="inlineStr">
        <is>
          <t>treino_arma.yari</t>
        </is>
      </c>
      <c r="B182" s="194">
        <f>N('FICHA PESSOAL'!$AM$80)&amp;""</f>
        <v/>
      </c>
      <c r="C182" s="194">
        <f>"'FICHA PESSOAL'!AM80"</f>
        <v/>
      </c>
      <c r="D182" s="194" t="inlineStr">
        <is>
          <t>entrada</t>
        </is>
      </c>
    </row>
    <row r="183">
      <c r="A183" s="194" t="inlineStr">
        <is>
          <t>equipavel.1</t>
        </is>
      </c>
      <c r="B183" s="194">
        <f>TEXTJOIN(" · ",TRUE,'FICHA PESSOAL'!$D$92,'FICHA PESSOAL'!$AI$92)</f>
        <v/>
      </c>
      <c r="C183" s="194">
        <f>"'FICHA PESSOAL'!D92 'FICHA PESSOAL'!AI92"</f>
        <v/>
      </c>
      <c r="D183" s="194" t="inlineStr">
        <is>
          <t>entrada</t>
        </is>
      </c>
    </row>
    <row r="184">
      <c r="A184" s="194" t="inlineStr">
        <is>
          <t>equipavel.2</t>
        </is>
      </c>
      <c r="B184" s="194">
        <f>TEXTJOIN(" · ",TRUE,'FICHA PESSOAL'!$D$93,'FICHA PESSOAL'!$AI$93)</f>
        <v/>
      </c>
      <c r="C184" s="194">
        <f>"'FICHA PESSOAL'!D93 'FICHA PESSOAL'!AI93"</f>
        <v/>
      </c>
      <c r="D184" s="194" t="inlineStr">
        <is>
          <t>entrada</t>
        </is>
      </c>
    </row>
    <row r="185">
      <c r="A185" s="194" t="inlineStr">
        <is>
          <t>equipavel.3</t>
        </is>
      </c>
      <c r="B185" s="194">
        <f>TEXTJOIN(" · ",TRUE,'FICHA PESSOAL'!$D$94,'FICHA PESSOAL'!$AI$94)</f>
        <v/>
      </c>
      <c r="C185" s="194">
        <f>"'FICHA PESSOAL'!D94 'FICHA PESSOAL'!AI94"</f>
        <v/>
      </c>
      <c r="D185" s="194" t="inlineStr">
        <is>
          <t>entrada</t>
        </is>
      </c>
    </row>
    <row r="186">
      <c r="A186" s="194" t="inlineStr">
        <is>
          <t>equipavel.4</t>
        </is>
      </c>
      <c r="B186" s="194">
        <f>TEXTJOIN(" · ",TRUE,'FICHA PESSOAL'!$D$95,'FICHA PESSOAL'!$AI$95)</f>
        <v/>
      </c>
      <c r="C186" s="194">
        <f>"'FICHA PESSOAL'!D95 'FICHA PESSOAL'!AI95"</f>
        <v/>
      </c>
      <c r="D186" s="194" t="inlineStr">
        <is>
          <t>entrada</t>
        </is>
      </c>
    </row>
    <row r="187">
      <c r="A187" s="194" t="inlineStr">
        <is>
          <t>equipavel.5</t>
        </is>
      </c>
      <c r="B187" s="194">
        <f>TEXTJOIN(" · ",TRUE,'FICHA PESSOAL'!$D$96,'FICHA PESSOAL'!$AI$96)</f>
        <v/>
      </c>
      <c r="C187" s="194">
        <f>"'FICHA PESSOAL'!D96 'FICHA PESSOAL'!AI96"</f>
        <v/>
      </c>
      <c r="D187" s="194" t="inlineStr">
        <is>
          <t>entrada</t>
        </is>
      </c>
    </row>
    <row r="188">
      <c r="A188" s="194" t="inlineStr">
        <is>
          <t>equipavel.6</t>
        </is>
      </c>
      <c r="B188" s="194">
        <f>TEXTJOIN(" · ",TRUE,'FICHA PESSOAL'!$D$97,'FICHA PESSOAL'!$AI$97)</f>
        <v/>
      </c>
      <c r="C188" s="194">
        <f>"'FICHA PESSOAL'!D97 'FICHA PESSOAL'!AI97"</f>
        <v/>
      </c>
      <c r="D188" s="194" t="inlineStr">
        <is>
          <t>entrada</t>
        </is>
      </c>
    </row>
    <row r="189">
      <c r="A189" s="194" t="inlineStr">
        <is>
          <t>equipavel.7</t>
        </is>
      </c>
      <c r="B189" s="194">
        <f>TEXTJOIN(" · ",TRUE,'FICHA PESSOAL'!$D$98,'FICHA PESSOAL'!$AI$98)</f>
        <v/>
      </c>
      <c r="C189" s="194">
        <f>"'FICHA PESSOAL'!D98 'FICHA PESSOAL'!AI98"</f>
        <v/>
      </c>
      <c r="D189" s="194" t="inlineStr">
        <is>
          <t>entrada</t>
        </is>
      </c>
    </row>
    <row r="190">
      <c r="A190" s="194" t="inlineStr">
        <is>
          <t>equipavel.8</t>
        </is>
      </c>
      <c r="B190" s="194">
        <f>TEXTJOIN(" · ",TRUE,'FICHA PESSOAL'!$D$99,'FICHA PESSOAL'!$AI$99)</f>
        <v/>
      </c>
      <c r="C190" s="194">
        <f>"'FICHA PESSOAL'!D99 'FICHA PESSOAL'!AI99"</f>
        <v/>
      </c>
      <c r="D190" s="194" t="inlineStr">
        <is>
          <t>entrada</t>
        </is>
      </c>
    </row>
    <row r="191">
      <c r="A191" s="194" t="inlineStr">
        <is>
          <t>item.1</t>
        </is>
      </c>
      <c r="B191" s="194">
        <f>TEXTJOIN(" · ",TRUE,'FICHA PESSOAL'!$D$104,'FICHA PESSOAL'!$T$104)</f>
        <v/>
      </c>
      <c r="C191" s="194">
        <f>"'FICHA PESSOAL'!D104 'FICHA PESSOAL'!T104"</f>
        <v/>
      </c>
      <c r="D191" s="194" t="inlineStr">
        <is>
          <t>entrada</t>
        </is>
      </c>
    </row>
    <row r="192">
      <c r="A192" s="194" t="inlineStr">
        <is>
          <t>item.7</t>
        </is>
      </c>
      <c r="B192" s="194">
        <f>TEXTJOIN(" · ",TRUE,'FICHA PESSOAL'!$Z$104,'FICHA PESSOAL'!$AP$104)</f>
        <v/>
      </c>
      <c r="C192" s="194">
        <f>"'FICHA PESSOAL'!Z104 'FICHA PESSOAL'!AP104"</f>
        <v/>
      </c>
      <c r="D192" s="194" t="inlineStr">
        <is>
          <t>entrada</t>
        </is>
      </c>
    </row>
    <row r="193">
      <c r="A193" s="194" t="inlineStr">
        <is>
          <t>item.2</t>
        </is>
      </c>
      <c r="B193" s="194">
        <f>TEXTJOIN(" · ",TRUE,'FICHA PESSOAL'!$D$105,'FICHA PESSOAL'!$T$105)</f>
        <v/>
      </c>
      <c r="C193" s="194">
        <f>"'FICHA PESSOAL'!D105 'FICHA PESSOAL'!T105"</f>
        <v/>
      </c>
      <c r="D193" s="194" t="inlineStr">
        <is>
          <t>entrada</t>
        </is>
      </c>
    </row>
    <row r="194">
      <c r="A194" s="194" t="inlineStr">
        <is>
          <t>item.8</t>
        </is>
      </c>
      <c r="B194" s="194">
        <f>TEXTJOIN(" · ",TRUE,'FICHA PESSOAL'!$Z$105,'FICHA PESSOAL'!$AP$105)</f>
        <v/>
      </c>
      <c r="C194" s="194">
        <f>"'FICHA PESSOAL'!Z105 'FICHA PESSOAL'!AP105"</f>
        <v/>
      </c>
      <c r="D194" s="194" t="inlineStr">
        <is>
          <t>entrada</t>
        </is>
      </c>
    </row>
    <row r="195">
      <c r="A195" s="194" t="inlineStr">
        <is>
          <t>item.3</t>
        </is>
      </c>
      <c r="B195" s="194">
        <f>TEXTJOIN(" · ",TRUE,'FICHA PESSOAL'!$D$106,'FICHA PESSOAL'!$T$106)</f>
        <v/>
      </c>
      <c r="C195" s="194">
        <f>"'FICHA PESSOAL'!D106 'FICHA PESSOAL'!T106"</f>
        <v/>
      </c>
      <c r="D195" s="194" t="inlineStr">
        <is>
          <t>entrada</t>
        </is>
      </c>
    </row>
    <row r="196">
      <c r="A196" s="194" t="inlineStr">
        <is>
          <t>item.9</t>
        </is>
      </c>
      <c r="B196" s="194">
        <f>TEXTJOIN(" · ",TRUE,'FICHA PESSOAL'!$Z$106,'FICHA PESSOAL'!$AP$106)</f>
        <v/>
      </c>
      <c r="C196" s="194">
        <f>"'FICHA PESSOAL'!Z106 'FICHA PESSOAL'!AP106"</f>
        <v/>
      </c>
      <c r="D196" s="194" t="inlineStr">
        <is>
          <t>entrada</t>
        </is>
      </c>
    </row>
    <row r="197">
      <c r="A197" s="194" t="inlineStr">
        <is>
          <t>item.4</t>
        </is>
      </c>
      <c r="B197" s="194">
        <f>TEXTJOIN(" · ",TRUE,'FICHA PESSOAL'!$D$107,'FICHA PESSOAL'!$T$107)</f>
        <v/>
      </c>
      <c r="C197" s="194">
        <f>"'FICHA PESSOAL'!D107 'FICHA PESSOAL'!T107"</f>
        <v/>
      </c>
      <c r="D197" s="194" t="inlineStr">
        <is>
          <t>entrada</t>
        </is>
      </c>
    </row>
    <row r="198">
      <c r="A198" s="194" t="inlineStr">
        <is>
          <t>item.10</t>
        </is>
      </c>
      <c r="B198" s="194">
        <f>TEXTJOIN(" · ",TRUE,'FICHA PESSOAL'!$Z$107,'FICHA PESSOAL'!$AP$107)</f>
        <v/>
      </c>
      <c r="C198" s="194">
        <f>"'FICHA PESSOAL'!Z107 'FICHA PESSOAL'!AP107"</f>
        <v/>
      </c>
      <c r="D198" s="194" t="inlineStr">
        <is>
          <t>entrada</t>
        </is>
      </c>
    </row>
    <row r="199">
      <c r="A199" s="194" t="inlineStr">
        <is>
          <t>item.5</t>
        </is>
      </c>
      <c r="B199" s="194">
        <f>TEXTJOIN(" · ",TRUE,'FICHA PESSOAL'!$D$108,'FICHA PESSOAL'!$T$108)</f>
        <v/>
      </c>
      <c r="C199" s="194">
        <f>"'FICHA PESSOAL'!D108 'FICHA PESSOAL'!T108"</f>
        <v/>
      </c>
      <c r="D199" s="194" t="inlineStr">
        <is>
          <t>entrada</t>
        </is>
      </c>
    </row>
    <row r="200">
      <c r="A200" s="194" t="inlineStr">
        <is>
          <t>item.11</t>
        </is>
      </c>
      <c r="B200" s="194">
        <f>TEXTJOIN(" · ",TRUE,'FICHA PESSOAL'!$Z$108,'FICHA PESSOAL'!$AP$108)</f>
        <v/>
      </c>
      <c r="C200" s="194">
        <f>"'FICHA PESSOAL'!Z108 'FICHA PESSOAL'!AP108"</f>
        <v/>
      </c>
      <c r="D200" s="194" t="inlineStr">
        <is>
          <t>entrada</t>
        </is>
      </c>
    </row>
    <row r="201">
      <c r="A201" s="194" t="inlineStr">
        <is>
          <t>item.6</t>
        </is>
      </c>
      <c r="B201" s="194">
        <f>TEXTJOIN(" · ",TRUE,'FICHA PESSOAL'!$D$109,'FICHA PESSOAL'!$T$109)</f>
        <v/>
      </c>
      <c r="C201" s="194">
        <f>"'FICHA PESSOAL'!D109 'FICHA PESSOAL'!T109"</f>
        <v/>
      </c>
      <c r="D201" s="194" t="inlineStr">
        <is>
          <t>entrada</t>
        </is>
      </c>
    </row>
    <row r="202">
      <c r="A202" s="194" t="inlineStr">
        <is>
          <t>item.12</t>
        </is>
      </c>
      <c r="B202" s="194">
        <f>TEXTJOIN(" · ",TRUE,'FICHA PESSOAL'!$Z$109,'FICHA PESSOAL'!$AP$109)</f>
        <v/>
      </c>
      <c r="C202" s="194">
        <f>"'FICHA PESSOAL'!Z109 'FICHA PESSOAL'!AP109"</f>
        <v/>
      </c>
      <c r="D202" s="194" t="inlineStr">
        <is>
          <t>entrada</t>
        </is>
      </c>
    </row>
    <row r="203">
      <c r="A203" s="194" t="inlineStr">
        <is>
          <t>missao.1.1</t>
        </is>
      </c>
      <c r="B203" s="194">
        <f>TEXTJOIN(" · ",TRUE,'FICHA PESSOAL'!$AW$15,'FICHA PESSOAL'!$AX$15,'FICHA PESSOAL'!$AY$15,'FICHA PESSOAL'!$AZ$15,'FICHA PESSOAL'!$BA$15)</f>
        <v/>
      </c>
      <c r="C203" s="194">
        <f>"'FICHA PESSOAL'!AW15 'FICHA PESSOAL'!AX15 'FICHA PESSOAL'!AY15 'FICHA PESSOAL'!AZ15 'FICHA PESSOAL'!BA15"</f>
        <v/>
      </c>
      <c r="D203" s="194" t="inlineStr">
        <is>
          <t>entrada</t>
        </is>
      </c>
    </row>
    <row r="204">
      <c r="A204" s="194" t="inlineStr">
        <is>
          <t>missao.1.2</t>
        </is>
      </c>
      <c r="B204" s="194">
        <f>TEXTJOIN(" · ",TRUE,'FICHA PESSOAL'!$AW$16,'FICHA PESSOAL'!$AX$16,'FICHA PESSOAL'!$AY$16,'FICHA PESSOAL'!$AZ$16,'FICHA PESSOAL'!$BA$16)</f>
        <v/>
      </c>
      <c r="C204" s="194">
        <f>"'FICHA PESSOAL'!AW16 'FICHA PESSOAL'!AX16 'FICHA PESSOAL'!AY16 'FICHA PESSOAL'!AZ16 'FICHA PESSOAL'!BA16"</f>
        <v/>
      </c>
      <c r="D204" s="194" t="inlineStr">
        <is>
          <t>entrada</t>
        </is>
      </c>
    </row>
    <row r="205">
      <c r="A205" s="194" t="inlineStr">
        <is>
          <t>missao.1.3</t>
        </is>
      </c>
      <c r="B205" s="194">
        <f>TEXTJOIN(" · ",TRUE,'FICHA PESSOAL'!$AW$17,'FICHA PESSOAL'!$AX$17,'FICHA PESSOAL'!$AY$17,'FICHA PESSOAL'!$AZ$17,'FICHA PESSOAL'!$BA$17)</f>
        <v/>
      </c>
      <c r="C205" s="194">
        <f>"'FICHA PESSOAL'!AW17 'FICHA PESSOAL'!AX17 'FICHA PESSOAL'!AY17 'FICHA PESSOAL'!AZ17 'FICHA PESSOAL'!BA17"</f>
        <v/>
      </c>
      <c r="D205" s="194" t="inlineStr">
        <is>
          <t>entrada</t>
        </is>
      </c>
    </row>
    <row r="206">
      <c r="A206" s="194" t="inlineStr">
        <is>
          <t>missao.1.4</t>
        </is>
      </c>
      <c r="B206" s="194">
        <f>TEXTJOIN(" · ",TRUE,'FICHA PESSOAL'!$AW$18,'FICHA PESSOAL'!$AX$18,'FICHA PESSOAL'!$AY$18,'FICHA PESSOAL'!$AZ$18,'FICHA PESSOAL'!$BA$18)</f>
        <v/>
      </c>
      <c r="C206" s="194">
        <f>"'FICHA PESSOAL'!AW18 'FICHA PESSOAL'!AX18 'FICHA PESSOAL'!AY18 'FICHA PESSOAL'!AZ18 'FICHA PESSOAL'!BA18"</f>
        <v/>
      </c>
      <c r="D206" s="194" t="inlineStr">
        <is>
          <t>entrada</t>
        </is>
      </c>
    </row>
    <row r="207">
      <c r="A207" s="194" t="inlineStr">
        <is>
          <t>missao.1.5</t>
        </is>
      </c>
      <c r="B207" s="194">
        <f>TEXTJOIN(" · ",TRUE,'FICHA PESSOAL'!$AW$19,'FICHA PESSOAL'!$AX$19,'FICHA PESSOAL'!$AY$19,'FICHA PESSOAL'!$AZ$19,'FICHA PESSOAL'!$BA$19)</f>
        <v/>
      </c>
      <c r="C207" s="194">
        <f>"'FICHA PESSOAL'!AW19 'FICHA PESSOAL'!AX19 'FICHA PESSOAL'!AY19 'FICHA PESSOAL'!AZ19 'FICHA PESSOAL'!BA19"</f>
        <v/>
      </c>
      <c r="D207" s="194" t="inlineStr">
        <is>
          <t>entrada</t>
        </is>
      </c>
    </row>
    <row r="208">
      <c r="A208" s="194" t="inlineStr">
        <is>
          <t>missao.1.6</t>
        </is>
      </c>
      <c r="B208" s="194">
        <f>TEXTJOIN(" · ",TRUE,'FICHA PESSOAL'!$AW$20,'FICHA PESSOAL'!$AX$20,'FICHA PESSOAL'!$AY$20,'FICHA PESSOAL'!$AZ$20,'FICHA PESSOAL'!$BA$20)</f>
        <v/>
      </c>
      <c r="C208" s="194">
        <f>"'FICHA PESSOAL'!AW20 'FICHA PESSOAL'!AX20 'FICHA PESSOAL'!AY20 'FICHA PESSOAL'!AZ20 'FICHA PESSOAL'!BA20"</f>
        <v/>
      </c>
      <c r="D208" s="194" t="inlineStr">
        <is>
          <t>entrada</t>
        </is>
      </c>
    </row>
    <row r="209">
      <c r="A209" s="194" t="inlineStr">
        <is>
          <t>missao.1.7</t>
        </is>
      </c>
      <c r="B209" s="194">
        <f>TEXTJOIN(" · ",TRUE,'FICHA PESSOAL'!$AW$21,'FICHA PESSOAL'!$AX$21,'FICHA PESSOAL'!$AY$21,'FICHA PESSOAL'!$AZ$21,'FICHA PESSOAL'!$BA$21)</f>
        <v/>
      </c>
      <c r="C209" s="194">
        <f>"'FICHA PESSOAL'!AW21 'FICHA PESSOAL'!AX21 'FICHA PESSOAL'!AY21 'FICHA PESSOAL'!AZ21 'FICHA PESSOAL'!BA21"</f>
        <v/>
      </c>
      <c r="D209" s="194" t="inlineStr">
        <is>
          <t>entrada</t>
        </is>
      </c>
    </row>
    <row r="210">
      <c r="A210" s="194" t="inlineStr">
        <is>
          <t>missao.1.8</t>
        </is>
      </c>
      <c r="B210" s="194">
        <f>TEXTJOIN(" · ",TRUE,'FICHA PESSOAL'!$AW$22,'FICHA PESSOAL'!$AX$22,'FICHA PESSOAL'!$AY$22,'FICHA PESSOAL'!$AZ$22,'FICHA PESSOAL'!$BA$22)</f>
        <v/>
      </c>
      <c r="C210" s="194">
        <f>"'FICHA PESSOAL'!AW22 'FICHA PESSOAL'!AX22 'FICHA PESSOAL'!AY22 'FICHA PESSOAL'!AZ22 'FICHA PESSOAL'!BA22"</f>
        <v/>
      </c>
      <c r="D210" s="194" t="inlineStr">
        <is>
          <t>entrada</t>
        </is>
      </c>
    </row>
    <row r="211">
      <c r="A211" s="194" t="inlineStr">
        <is>
          <t>missao.1.9</t>
        </is>
      </c>
      <c r="B211" s="194">
        <f>TEXTJOIN(" · ",TRUE,'FICHA PESSOAL'!$AW$23,'FICHA PESSOAL'!$AX$23,'FICHA PESSOAL'!$AY$23,'FICHA PESSOAL'!$AZ$23,'FICHA PESSOAL'!$BA$23)</f>
        <v/>
      </c>
      <c r="C211" s="194">
        <f>"'FICHA PESSOAL'!AW23 'FICHA PESSOAL'!AX23 'FICHA PESSOAL'!AY23 'FICHA PESSOAL'!AZ23 'FICHA PESSOAL'!BA23"</f>
        <v/>
      </c>
      <c r="D211" s="194" t="inlineStr">
        <is>
          <t>entrada</t>
        </is>
      </c>
    </row>
    <row r="212">
      <c r="A212" s="194" t="inlineStr">
        <is>
          <t>missao.1.10</t>
        </is>
      </c>
      <c r="B212" s="194">
        <f>TEXTJOIN(" · ",TRUE,'FICHA PESSOAL'!$AW$24,'FICHA PESSOAL'!$AX$24,'FICHA PESSOAL'!$AY$24,'FICHA PESSOAL'!$AZ$24,'FICHA PESSOAL'!$BA$24)</f>
        <v/>
      </c>
      <c r="C212" s="194">
        <f>"'FICHA PESSOAL'!AW24 'FICHA PESSOAL'!AX24 'FICHA PESSOAL'!AY24 'FICHA PESSOAL'!AZ24 'FICHA PESSOAL'!BA24"</f>
        <v/>
      </c>
      <c r="D212" s="194" t="inlineStr">
        <is>
          <t>entrada</t>
        </is>
      </c>
    </row>
    <row r="213">
      <c r="A213" s="194" t="inlineStr">
        <is>
          <t>missao.1.11</t>
        </is>
      </c>
      <c r="B213" s="194">
        <f>TEXTJOIN(" · ",TRUE,'FICHA PESSOAL'!$AW$25,'FICHA PESSOAL'!$AX$25,'FICHA PESSOAL'!$AY$25,'FICHA PESSOAL'!$AZ$25,'FICHA PESSOAL'!$BA$25)</f>
        <v/>
      </c>
      <c r="C213" s="194">
        <f>"'FICHA PESSOAL'!AW25 'FICHA PESSOAL'!AX25 'FICHA PESSOAL'!AY25 'FICHA PESSOAL'!AZ25 'FICHA PESSOAL'!BA25"</f>
        <v/>
      </c>
      <c r="D213" s="194" t="inlineStr">
        <is>
          <t>entrada</t>
        </is>
      </c>
    </row>
    <row r="214">
      <c r="A214" s="194" t="inlineStr">
        <is>
          <t>missao.1.12</t>
        </is>
      </c>
      <c r="B214" s="194">
        <f>TEXTJOIN(" · ",TRUE,'FICHA PESSOAL'!$AW$26,'FICHA PESSOAL'!$AX$26,'FICHA PESSOAL'!$AY$26,'FICHA PESSOAL'!$AZ$26,'FICHA PESSOAL'!$BA$26)</f>
        <v/>
      </c>
      <c r="C214" s="194">
        <f>"'FICHA PESSOAL'!AW26 'FICHA PESSOAL'!AX26 'FICHA PESSOAL'!AY26 'FICHA PESSOAL'!AZ26 'FICHA PESSOAL'!BA26"</f>
        <v/>
      </c>
      <c r="D214" s="194" t="inlineStr">
        <is>
          <t>entrada</t>
        </is>
      </c>
    </row>
    <row r="215">
      <c r="A215" s="194" t="inlineStr">
        <is>
          <t>missao.1.13</t>
        </is>
      </c>
      <c r="B215" s="194">
        <f>TEXTJOIN(" · ",TRUE,'FICHA PESSOAL'!$AW$27,'FICHA PESSOAL'!$AX$27,'FICHA PESSOAL'!$AY$27,'FICHA PESSOAL'!$AZ$27,'FICHA PESSOAL'!$BA$27)</f>
        <v/>
      </c>
      <c r="C215" s="194">
        <f>"'FICHA PESSOAL'!AW27 'FICHA PESSOAL'!AX27 'FICHA PESSOAL'!AY27 'FICHA PESSOAL'!AZ27 'FICHA PESSOAL'!BA27"</f>
        <v/>
      </c>
      <c r="D215" s="194" t="inlineStr">
        <is>
          <t>entrada</t>
        </is>
      </c>
    </row>
    <row r="216">
      <c r="A216" s="194" t="inlineStr">
        <is>
          <t>missao.1.14</t>
        </is>
      </c>
      <c r="B216" s="194">
        <f>TEXTJOIN(" · ",TRUE,'FICHA PESSOAL'!$AW$28,'FICHA PESSOAL'!$AX$28,'FICHA PESSOAL'!$AY$28,'FICHA PESSOAL'!$AZ$28,'FICHA PESSOAL'!$BA$28)</f>
        <v/>
      </c>
      <c r="C216" s="194">
        <f>"'FICHA PESSOAL'!AW28 'FICHA PESSOAL'!AX28 'FICHA PESSOAL'!AY28 'FICHA PESSOAL'!AZ28 'FICHA PESSOAL'!BA28"</f>
        <v/>
      </c>
      <c r="D216" s="194" t="inlineStr">
        <is>
          <t>entrada</t>
        </is>
      </c>
    </row>
    <row r="217">
      <c r="A217" s="194" t="inlineStr">
        <is>
          <t>missao.1.15</t>
        </is>
      </c>
      <c r="B217" s="194">
        <f>TEXTJOIN(" · ",TRUE,'FICHA PESSOAL'!$AW$29,'FICHA PESSOAL'!$AX$29,'FICHA PESSOAL'!$AY$29,'FICHA PESSOAL'!$AZ$29,'FICHA PESSOAL'!$BA$29)</f>
        <v/>
      </c>
      <c r="C217" s="194">
        <f>"'FICHA PESSOAL'!AW29 'FICHA PESSOAL'!AX29 'FICHA PESSOAL'!AY29 'FICHA PESSOAL'!AZ29 'FICHA PESSOAL'!BA29"</f>
        <v/>
      </c>
      <c r="D217" s="194" t="inlineStr">
        <is>
          <t>entrada</t>
        </is>
      </c>
    </row>
    <row r="218">
      <c r="A218" s="194" t="inlineStr">
        <is>
          <t>missao.1.16</t>
        </is>
      </c>
      <c r="B218" s="194">
        <f>TEXTJOIN(" · ",TRUE,'FICHA PESSOAL'!$AW$30,'FICHA PESSOAL'!$AX$30,'FICHA PESSOAL'!$AY$30,'FICHA PESSOAL'!$AZ$30,'FICHA PESSOAL'!$BA$30)</f>
        <v/>
      </c>
      <c r="C218" s="194">
        <f>"'FICHA PESSOAL'!AW30 'FICHA PESSOAL'!AX30 'FICHA PESSOAL'!AY30 'FICHA PESSOAL'!AZ30 'FICHA PESSOAL'!BA30"</f>
        <v/>
      </c>
      <c r="D218" s="194" t="inlineStr">
        <is>
          <t>entrada</t>
        </is>
      </c>
    </row>
    <row r="219">
      <c r="A219" s="194" t="inlineStr">
        <is>
          <t>missao.1.17</t>
        </is>
      </c>
      <c r="B219" s="194">
        <f>TEXTJOIN(" · ",TRUE,'FICHA PESSOAL'!$AW$31,'FICHA PESSOAL'!$AX$31,'FICHA PESSOAL'!$AY$31,'FICHA PESSOAL'!$AZ$31,'FICHA PESSOAL'!$BA$31)</f>
        <v/>
      </c>
      <c r="C219" s="194">
        <f>"'FICHA PESSOAL'!AW31 'FICHA PESSOAL'!AX31 'FICHA PESSOAL'!AY31 'FICHA PESSOAL'!AZ31 'FICHA PESSOAL'!BA31"</f>
        <v/>
      </c>
      <c r="D219" s="194" t="inlineStr">
        <is>
          <t>entrada</t>
        </is>
      </c>
    </row>
    <row r="220">
      <c r="A220" s="194" t="inlineStr">
        <is>
          <t>missao.1.18</t>
        </is>
      </c>
      <c r="B220" s="194">
        <f>TEXTJOIN(" · ",TRUE,'FICHA PESSOAL'!$AW$32,'FICHA PESSOAL'!$AX$32,'FICHA PESSOAL'!$AY$32,'FICHA PESSOAL'!$AZ$32,'FICHA PESSOAL'!$BA$32)</f>
        <v/>
      </c>
      <c r="C220" s="194">
        <f>"'FICHA PESSOAL'!AW32 'FICHA PESSOAL'!AX32 'FICHA PESSOAL'!AY32 'FICHA PESSOAL'!AZ32 'FICHA PESSOAL'!BA32"</f>
        <v/>
      </c>
      <c r="D220" s="194" t="inlineStr">
        <is>
          <t>entrada</t>
        </is>
      </c>
    </row>
    <row r="221">
      <c r="A221" s="194" t="inlineStr">
        <is>
          <t>missao.1.19</t>
        </is>
      </c>
      <c r="B221" s="194">
        <f>TEXTJOIN(" · ",TRUE,'FICHA PESSOAL'!$AW$33,'FICHA PESSOAL'!$AX$33,'FICHA PESSOAL'!$AY$33,'FICHA PESSOAL'!$AZ$33,'FICHA PESSOAL'!$BA$33)</f>
        <v/>
      </c>
      <c r="C221" s="194">
        <f>"'FICHA PESSOAL'!AW33 'FICHA PESSOAL'!AX33 'FICHA PESSOAL'!AY33 'FICHA PESSOAL'!AZ33 'FICHA PESSOAL'!BA33"</f>
        <v/>
      </c>
      <c r="D221" s="194" t="inlineStr">
        <is>
          <t>entrada</t>
        </is>
      </c>
    </row>
    <row r="222">
      <c r="A222" s="194" t="inlineStr">
        <is>
          <t>missao.1.20</t>
        </is>
      </c>
      <c r="B222" s="194">
        <f>TEXTJOIN(" · ",TRUE,'FICHA PESSOAL'!$AW$34,'FICHA PESSOAL'!$AX$34,'FICHA PESSOAL'!$AY$34,'FICHA PESSOAL'!$AZ$34,'FICHA PESSOAL'!$BA$34)</f>
        <v/>
      </c>
      <c r="C222" s="194">
        <f>"'FICHA PESSOAL'!AW34 'FICHA PESSOAL'!AX34 'FICHA PESSOAL'!AY34 'FICHA PESSOAL'!AZ34 'FICHA PESSOAL'!BA34"</f>
        <v/>
      </c>
      <c r="D222" s="194" t="inlineStr">
        <is>
          <t>entrada</t>
        </is>
      </c>
    </row>
    <row r="223">
      <c r="A223" s="194" t="inlineStr">
        <is>
          <t>missao.1.21</t>
        </is>
      </c>
      <c r="B223" s="194">
        <f>TEXTJOIN(" · ",TRUE,'FICHA PESSOAL'!$AW$35,'FICHA PESSOAL'!$AX$35,'FICHA PESSOAL'!$AY$35,'FICHA PESSOAL'!$AZ$35,'FICHA PESSOAL'!$BA$35)</f>
        <v/>
      </c>
      <c r="C223" s="194">
        <f>"'FICHA PESSOAL'!AW35 'FICHA PESSOAL'!AX35 'FICHA PESSOAL'!AY35 'FICHA PESSOAL'!AZ35 'FICHA PESSOAL'!BA35"</f>
        <v/>
      </c>
      <c r="D223" s="194" t="inlineStr">
        <is>
          <t>entrada</t>
        </is>
      </c>
    </row>
    <row r="224">
      <c r="A224" s="194" t="inlineStr">
        <is>
          <t>missao.1.22</t>
        </is>
      </c>
      <c r="B224" s="194">
        <f>TEXTJOIN(" · ",TRUE,'FICHA PESSOAL'!$AW$36,'FICHA PESSOAL'!$AX$36,'FICHA PESSOAL'!$AY$36,'FICHA PESSOAL'!$AZ$36,'FICHA PESSOAL'!$BA$36)</f>
        <v/>
      </c>
      <c r="C224" s="194">
        <f>"'FICHA PESSOAL'!AW36 'FICHA PESSOAL'!AX36 'FICHA PESSOAL'!AY36 'FICHA PESSOAL'!AZ36 'FICHA PESSOAL'!BA36"</f>
        <v/>
      </c>
      <c r="D224" s="194" t="inlineStr">
        <is>
          <t>entrada</t>
        </is>
      </c>
    </row>
    <row r="225">
      <c r="A225" s="194" t="inlineStr">
        <is>
          <t>missao.1.23</t>
        </is>
      </c>
      <c r="B225" s="194">
        <f>TEXTJOIN(" · ",TRUE,'FICHA PESSOAL'!$AW$37,'FICHA PESSOAL'!$AX$37,'FICHA PESSOAL'!$AY$37,'FICHA PESSOAL'!$AZ$37,'FICHA PESSOAL'!$BA$37)</f>
        <v/>
      </c>
      <c r="C225" s="194">
        <f>"'FICHA PESSOAL'!AW37 'FICHA PESSOAL'!AX37 'FICHA PESSOAL'!AY37 'FICHA PESSOAL'!AZ37 'FICHA PESSOAL'!BA37"</f>
        <v/>
      </c>
      <c r="D225" s="194" t="inlineStr">
        <is>
          <t>entrada</t>
        </is>
      </c>
    </row>
    <row r="226">
      <c r="A226" s="194" t="inlineStr">
        <is>
          <t>missao.1.24</t>
        </is>
      </c>
      <c r="B226" s="194">
        <f>TEXTJOIN(" · ",TRUE,'FICHA PESSOAL'!$AW$38,'FICHA PESSOAL'!$AX$38,'FICHA PESSOAL'!$AY$38,'FICHA PESSOAL'!$AZ$38,'FICHA PESSOAL'!$BA$38)</f>
        <v/>
      </c>
      <c r="C226" s="194">
        <f>"'FICHA PESSOAL'!AW38 'FICHA PESSOAL'!AX38 'FICHA PESSOAL'!AY38 'FICHA PESSOAL'!AZ38 'FICHA PESSOAL'!BA38"</f>
        <v/>
      </c>
      <c r="D226" s="194" t="inlineStr">
        <is>
          <t>entrada</t>
        </is>
      </c>
    </row>
    <row r="227">
      <c r="A227" s="194" t="inlineStr">
        <is>
          <t>missao.1.25</t>
        </is>
      </c>
      <c r="B227" s="194">
        <f>TEXTJOIN(" · ",TRUE,'FICHA PESSOAL'!$AW$39,'FICHA PESSOAL'!$AX$39,'FICHA PESSOAL'!$AY$39,'FICHA PESSOAL'!$AZ$39,'FICHA PESSOAL'!$BA$39)</f>
        <v/>
      </c>
      <c r="C227" s="194">
        <f>"'FICHA PESSOAL'!AW39 'FICHA PESSOAL'!AX39 'FICHA PESSOAL'!AY39 'FICHA PESSOAL'!AZ39 'FICHA PESSOAL'!BA39"</f>
        <v/>
      </c>
      <c r="D227" s="194" t="inlineStr">
        <is>
          <t>entrada</t>
        </is>
      </c>
    </row>
    <row r="228">
      <c r="A228" s="194" t="inlineStr">
        <is>
          <t>missao.1.26</t>
        </is>
      </c>
      <c r="B228" s="194">
        <f>TEXTJOIN(" · ",TRUE,'FICHA PESSOAL'!$AW$40,'FICHA PESSOAL'!$AX$40,'FICHA PESSOAL'!$AY$40,'FICHA PESSOAL'!$AZ$40,'FICHA PESSOAL'!$BA$40)</f>
        <v/>
      </c>
      <c r="C228" s="194">
        <f>"'FICHA PESSOAL'!AW40 'FICHA PESSOAL'!AX40 'FICHA PESSOAL'!AY40 'FICHA PESSOAL'!AZ40 'FICHA PESSOAL'!BA40"</f>
        <v/>
      </c>
      <c r="D228" s="194" t="inlineStr">
        <is>
          <t>entrada</t>
        </is>
      </c>
    </row>
    <row r="229">
      <c r="A229" s="194" t="inlineStr">
        <is>
          <t>missao.1.27</t>
        </is>
      </c>
      <c r="B229" s="194">
        <f>TEXTJOIN(" · ",TRUE,'FICHA PESSOAL'!$AW$41,'FICHA PESSOAL'!$AX$41,'FICHA PESSOAL'!$AY$41,'FICHA PESSOAL'!$AZ$41,'FICHA PESSOAL'!$BA$41)</f>
        <v/>
      </c>
      <c r="C229" s="194">
        <f>"'FICHA PESSOAL'!AW41 'FICHA PESSOAL'!AX41 'FICHA PESSOAL'!AY41 'FICHA PESSOAL'!AZ41 'FICHA PESSOAL'!BA41"</f>
        <v/>
      </c>
      <c r="D229" s="194" t="inlineStr">
        <is>
          <t>entrada</t>
        </is>
      </c>
    </row>
    <row r="230">
      <c r="A230" s="194" t="inlineStr">
        <is>
          <t>missao.1.28</t>
        </is>
      </c>
      <c r="B230" s="194">
        <f>TEXTJOIN(" · ",TRUE,'FICHA PESSOAL'!$AW$42,'FICHA PESSOAL'!$AX$42,'FICHA PESSOAL'!$AY$42,'FICHA PESSOAL'!$AZ$42,'FICHA PESSOAL'!$BA$42)</f>
        <v/>
      </c>
      <c r="C230" s="194">
        <f>"'FICHA PESSOAL'!AW42 'FICHA PESSOAL'!AX42 'FICHA PESSOAL'!AY42 'FICHA PESSOAL'!AZ42 'FICHA PESSOAL'!BA42"</f>
        <v/>
      </c>
      <c r="D230" s="194" t="inlineStr">
        <is>
          <t>entrada</t>
        </is>
      </c>
    </row>
    <row r="231">
      <c r="A231" s="194" t="inlineStr">
        <is>
          <t>missao.1.29</t>
        </is>
      </c>
      <c r="B231" s="194">
        <f>TEXTJOIN(" · ",TRUE,'FICHA PESSOAL'!$AW$43,'FICHA PESSOAL'!$AX$43,'FICHA PESSOAL'!$AY$43,'FICHA PESSOAL'!$AZ$43,'FICHA PESSOAL'!$BA$43)</f>
        <v/>
      </c>
      <c r="C231" s="194">
        <f>"'FICHA PESSOAL'!AW43 'FICHA PESSOAL'!AX43 'FICHA PESSOAL'!AY43 'FICHA PESSOAL'!AZ43 'FICHA PESSOAL'!BA43"</f>
        <v/>
      </c>
      <c r="D231" s="194" t="inlineStr">
        <is>
          <t>entrada</t>
        </is>
      </c>
    </row>
    <row r="232">
      <c r="A232" s="194" t="inlineStr">
        <is>
          <t>missao.1.30</t>
        </is>
      </c>
      <c r="B232" s="194">
        <f>TEXTJOIN(" · ",TRUE,'FICHA PESSOAL'!$AW$44,'FICHA PESSOAL'!$AX$44,'FICHA PESSOAL'!$AY$44,'FICHA PESSOAL'!$AZ$44,'FICHA PESSOAL'!$BA$44)</f>
        <v/>
      </c>
      <c r="C232" s="194">
        <f>"'FICHA PESSOAL'!AW44 'FICHA PESSOAL'!AX44 'FICHA PESSOAL'!AY44 'FICHA PESSOAL'!AZ44 'FICHA PESSOAL'!BA44"</f>
        <v/>
      </c>
      <c r="D232" s="194" t="inlineStr">
        <is>
          <t>entrada</t>
        </is>
      </c>
    </row>
    <row r="233">
      <c r="A233" s="194" t="inlineStr">
        <is>
          <t>missao.1.31</t>
        </is>
      </c>
      <c r="B233" s="194">
        <f>TEXTJOIN(" · ",TRUE,'FICHA PESSOAL'!$AW$45,'FICHA PESSOAL'!$AX$45,'FICHA PESSOAL'!$AY$45,'FICHA PESSOAL'!$AZ$45,'FICHA PESSOAL'!$BA$45)</f>
        <v/>
      </c>
      <c r="C233" s="194">
        <f>"'FICHA PESSOAL'!AW45 'FICHA PESSOAL'!AX45 'FICHA PESSOAL'!AY45 'FICHA PESSOAL'!AZ45 'FICHA PESSOAL'!BA45"</f>
        <v/>
      </c>
      <c r="D233" s="194" t="inlineStr">
        <is>
          <t>entrada</t>
        </is>
      </c>
    </row>
    <row r="234">
      <c r="A234" s="194" t="inlineStr">
        <is>
          <t>missao.1.32</t>
        </is>
      </c>
      <c r="B234" s="194">
        <f>TEXTJOIN(" · ",TRUE,'FICHA PESSOAL'!$AW$46,'FICHA PESSOAL'!$AX$46,'FICHA PESSOAL'!$AY$46,'FICHA PESSOAL'!$AZ$46,'FICHA PESSOAL'!$BA$46)</f>
        <v/>
      </c>
      <c r="C234" s="194">
        <f>"'FICHA PESSOAL'!AW46 'FICHA PESSOAL'!AX46 'FICHA PESSOAL'!AY46 'FICHA PESSOAL'!AZ46 'FICHA PESSOAL'!BA46"</f>
        <v/>
      </c>
      <c r="D234" s="194" t="inlineStr">
        <is>
          <t>entrada</t>
        </is>
      </c>
    </row>
    <row r="235">
      <c r="A235" s="194" t="inlineStr">
        <is>
          <t>missao.1.33</t>
        </is>
      </c>
      <c r="B235" s="194">
        <f>TEXTJOIN(" · ",TRUE,'FICHA PESSOAL'!$AW$47,'FICHA PESSOAL'!$AX$47,'FICHA PESSOAL'!$AY$47,'FICHA PESSOAL'!$AZ$47,'FICHA PESSOAL'!$BA$47)</f>
        <v/>
      </c>
      <c r="C235" s="194">
        <f>"'FICHA PESSOAL'!AW47 'FICHA PESSOAL'!AX47 'FICHA PESSOAL'!AY47 'FICHA PESSOAL'!AZ47 'FICHA PESSOAL'!BA47"</f>
        <v/>
      </c>
      <c r="D235" s="194" t="inlineStr">
        <is>
          <t>entrada</t>
        </is>
      </c>
    </row>
    <row r="236">
      <c r="A236" s="194" t="inlineStr">
        <is>
          <t>missao.1.34</t>
        </is>
      </c>
      <c r="B236" s="194">
        <f>TEXTJOIN(" · ",TRUE,'FICHA PESSOAL'!$AW$48,'FICHA PESSOAL'!$AX$48,'FICHA PESSOAL'!$AY$48,'FICHA PESSOAL'!$AZ$48,'FICHA PESSOAL'!$BA$48)</f>
        <v/>
      </c>
      <c r="C236" s="194">
        <f>"'FICHA PESSOAL'!AW48 'FICHA PESSOAL'!AX48 'FICHA PESSOAL'!AY48 'FICHA PESSOAL'!AZ48 'FICHA PESSOAL'!BA48"</f>
        <v/>
      </c>
      <c r="D236" s="194" t="inlineStr">
        <is>
          <t>entrada</t>
        </is>
      </c>
    </row>
    <row r="237">
      <c r="A237" s="194" t="inlineStr">
        <is>
          <t>missao.1.35</t>
        </is>
      </c>
      <c r="B237" s="194">
        <f>TEXTJOIN(" · ",TRUE,'FICHA PESSOAL'!$AW$49,'FICHA PESSOAL'!$AX$49,'FICHA PESSOAL'!$AY$49,'FICHA PESSOAL'!$AZ$49,'FICHA PESSOAL'!$BA$49)</f>
        <v/>
      </c>
      <c r="C237" s="194">
        <f>"'FICHA PESSOAL'!AW49 'FICHA PESSOAL'!AX49 'FICHA PESSOAL'!AY49 'FICHA PESSOAL'!AZ49 'FICHA PESSOAL'!BA49"</f>
        <v/>
      </c>
      <c r="D237" s="194" t="inlineStr">
        <is>
          <t>entrada</t>
        </is>
      </c>
    </row>
    <row r="238">
      <c r="A238" s="194" t="inlineStr">
        <is>
          <t>missao.1.36</t>
        </is>
      </c>
      <c r="B238" s="194">
        <f>TEXTJOIN(" · ",TRUE,'FICHA PESSOAL'!$AW$50,'FICHA PESSOAL'!$AX$50,'FICHA PESSOAL'!$AY$50,'FICHA PESSOAL'!$AZ$50,'FICHA PESSOAL'!$BA$50)</f>
        <v/>
      </c>
      <c r="C238" s="194">
        <f>"'FICHA PESSOAL'!AW50 'FICHA PESSOAL'!AX50 'FICHA PESSOAL'!AY50 'FICHA PESSOAL'!AZ50 'FICHA PESSOAL'!BA50"</f>
        <v/>
      </c>
      <c r="D238" s="194" t="inlineStr">
        <is>
          <t>entrada</t>
        </is>
      </c>
    </row>
    <row r="239">
      <c r="A239" s="194" t="inlineStr">
        <is>
          <t>missao.1.37</t>
        </is>
      </c>
      <c r="B239" s="194">
        <f>TEXTJOIN(" · ",TRUE,'FICHA PESSOAL'!$AW$51,'FICHA PESSOAL'!$AX$51,'FICHA PESSOAL'!$AY$51,'FICHA PESSOAL'!$AZ$51,'FICHA PESSOAL'!$BA$51)</f>
        <v/>
      </c>
      <c r="C239" s="194">
        <f>"'FICHA PESSOAL'!AW51 'FICHA PESSOAL'!AX51 'FICHA PESSOAL'!AY51 'FICHA PESSOAL'!AZ51 'FICHA PESSOAL'!BA51"</f>
        <v/>
      </c>
      <c r="D239" s="194" t="inlineStr">
        <is>
          <t>entrada</t>
        </is>
      </c>
    </row>
    <row r="240">
      <c r="A240" s="194" t="inlineStr">
        <is>
          <t>missao.1.38</t>
        </is>
      </c>
      <c r="B240" s="194">
        <f>TEXTJOIN(" · ",TRUE,'FICHA PESSOAL'!$AW$52,'FICHA PESSOAL'!$AX$52,'FICHA PESSOAL'!$AY$52,'FICHA PESSOAL'!$AZ$52,'FICHA PESSOAL'!$BA$52)</f>
        <v/>
      </c>
      <c r="C240" s="194">
        <f>"'FICHA PESSOAL'!AW52 'FICHA PESSOAL'!AX52 'FICHA PESSOAL'!AY52 'FICHA PESSOAL'!AZ52 'FICHA PESSOAL'!BA52"</f>
        <v/>
      </c>
      <c r="D240" s="194" t="inlineStr">
        <is>
          <t>entrada</t>
        </is>
      </c>
    </row>
    <row r="241">
      <c r="A241" s="194" t="inlineStr">
        <is>
          <t>missao.1.39</t>
        </is>
      </c>
      <c r="B241" s="194">
        <f>TEXTJOIN(" · ",TRUE,'FICHA PESSOAL'!$AW$53,'FICHA PESSOAL'!$AX$53,'FICHA PESSOAL'!$AY$53,'FICHA PESSOAL'!$AZ$53,'FICHA PESSOAL'!$BA$53)</f>
        <v/>
      </c>
      <c r="C241" s="194">
        <f>"'FICHA PESSOAL'!AW53 'FICHA PESSOAL'!AX53 'FICHA PESSOAL'!AY53 'FICHA PESSOAL'!AZ53 'FICHA PESSOAL'!BA53"</f>
        <v/>
      </c>
      <c r="D241" s="194" t="inlineStr">
        <is>
          <t>entrada</t>
        </is>
      </c>
    </row>
    <row r="242">
      <c r="A242" s="194" t="inlineStr">
        <is>
          <t>missao.1.40</t>
        </is>
      </c>
      <c r="B242" s="194">
        <f>TEXTJOIN(" · ",TRUE,'FICHA PESSOAL'!$AW$54,'FICHA PESSOAL'!$AX$54,'FICHA PESSOAL'!$AY$54,'FICHA PESSOAL'!$AZ$54,'FICHA PESSOAL'!$BA$54)</f>
        <v/>
      </c>
      <c r="C242" s="194">
        <f>"'FICHA PESSOAL'!AW54 'FICHA PESSOAL'!AX54 'FICHA PESSOAL'!AY54 'FICHA PESSOAL'!AZ54 'FICHA PESSOAL'!BA54"</f>
        <v/>
      </c>
      <c r="D242" s="194" t="inlineStr">
        <is>
          <t>entrada</t>
        </is>
      </c>
    </row>
    <row r="243">
      <c r="A243" s="194" t="inlineStr">
        <is>
          <t>missao.1.41</t>
        </is>
      </c>
      <c r="B243" s="194">
        <f>TEXTJOIN(" · ",TRUE,'FICHA PESSOAL'!$AW$55,'FICHA PESSOAL'!$AX$55,'FICHA PESSOAL'!$AY$55,'FICHA PESSOAL'!$AZ$55,'FICHA PESSOAL'!$BA$55)</f>
        <v/>
      </c>
      <c r="C243" s="194">
        <f>"'FICHA PESSOAL'!AW55 'FICHA PESSOAL'!AX55 'FICHA PESSOAL'!AY55 'FICHA PESSOAL'!AZ55 'FICHA PESSOAL'!BA55"</f>
        <v/>
      </c>
      <c r="D243" s="194" t="inlineStr">
        <is>
          <t>entrada</t>
        </is>
      </c>
    </row>
    <row r="244">
      <c r="A244" s="194" t="inlineStr">
        <is>
          <t>missao.1.42</t>
        </is>
      </c>
      <c r="B244" s="194">
        <f>TEXTJOIN(" · ",TRUE,'FICHA PESSOAL'!$AW$56,'FICHA PESSOAL'!$AX$56,'FICHA PESSOAL'!$AY$56,'FICHA PESSOAL'!$AZ$56,'FICHA PESSOAL'!$BA$56)</f>
        <v/>
      </c>
      <c r="C244" s="194">
        <f>"'FICHA PESSOAL'!AW56 'FICHA PESSOAL'!AX56 'FICHA PESSOAL'!AY56 'FICHA PESSOAL'!AZ56 'FICHA PESSOAL'!BA56"</f>
        <v/>
      </c>
      <c r="D244" s="194" t="inlineStr">
        <is>
          <t>entrada</t>
        </is>
      </c>
    </row>
    <row r="245">
      <c r="A245" s="194" t="inlineStr">
        <is>
          <t>missao.1.43</t>
        </is>
      </c>
      <c r="B245" s="194">
        <f>TEXTJOIN(" · ",TRUE,'FICHA PESSOAL'!$AW$57,'FICHA PESSOAL'!$AX$57,'FICHA PESSOAL'!$AY$57,'FICHA PESSOAL'!$AZ$57,'FICHA PESSOAL'!$BA$57)</f>
        <v/>
      </c>
      <c r="C245" s="194">
        <f>"'FICHA PESSOAL'!AW57 'FICHA PESSOAL'!AX57 'FICHA PESSOAL'!AY57 'FICHA PESSOAL'!AZ57 'FICHA PESSOAL'!BA57"</f>
        <v/>
      </c>
      <c r="D245" s="194" t="inlineStr">
        <is>
          <t>entrada</t>
        </is>
      </c>
    </row>
    <row r="246">
      <c r="A246" s="194" t="inlineStr">
        <is>
          <t>missao.1.44</t>
        </is>
      </c>
      <c r="B246" s="194">
        <f>TEXTJOIN(" · ",TRUE,'FICHA PESSOAL'!$AW$58,'FICHA PESSOAL'!$AX$58,'FICHA PESSOAL'!$AY$58,'FICHA PESSOAL'!$AZ$58,'FICHA PESSOAL'!$BA$58)</f>
        <v/>
      </c>
      <c r="C246" s="194">
        <f>"'FICHA PESSOAL'!AW58 'FICHA PESSOAL'!AX58 'FICHA PESSOAL'!AY58 'FICHA PESSOAL'!AZ58 'FICHA PESSOAL'!BA58"</f>
        <v/>
      </c>
      <c r="D246" s="194" t="inlineStr">
        <is>
          <t>entrada</t>
        </is>
      </c>
    </row>
    <row r="247">
      <c r="A247" s="194" t="inlineStr">
        <is>
          <t>missao.1.45</t>
        </is>
      </c>
      <c r="B247" s="194">
        <f>TEXTJOIN(" · ",TRUE,'FICHA PESSOAL'!$AW$59,'FICHA PESSOAL'!$AX$59,'FICHA PESSOAL'!$AY$59,'FICHA PESSOAL'!$AZ$59,'FICHA PESSOAL'!$BA$59)</f>
        <v/>
      </c>
      <c r="C247" s="194">
        <f>"'FICHA PESSOAL'!AW59 'FICHA PESSOAL'!AX59 'FICHA PESSOAL'!AY59 'FICHA PESSOAL'!AZ59 'FICHA PESSOAL'!BA59"</f>
        <v/>
      </c>
      <c r="D247" s="194" t="inlineStr">
        <is>
          <t>entrada</t>
        </is>
      </c>
    </row>
    <row r="248">
      <c r="A248" s="194" t="inlineStr">
        <is>
          <t>missao.1.46</t>
        </is>
      </c>
      <c r="B248" s="194">
        <f>TEXTJOIN(" · ",TRUE,'FICHA PESSOAL'!$AW$60,'FICHA PESSOAL'!$AX$60,'FICHA PESSOAL'!$AY$60,'FICHA PESSOAL'!$AZ$60,'FICHA PESSOAL'!$BA$60)</f>
        <v/>
      </c>
      <c r="C248" s="194">
        <f>"'FICHA PESSOAL'!AW60 'FICHA PESSOAL'!AX60 'FICHA PESSOAL'!AY60 'FICHA PESSOAL'!AZ60 'FICHA PESSOAL'!BA60"</f>
        <v/>
      </c>
      <c r="D248" s="194" t="inlineStr">
        <is>
          <t>entrada</t>
        </is>
      </c>
    </row>
    <row r="249">
      <c r="A249" s="194" t="inlineStr">
        <is>
          <t>missao.1.47</t>
        </is>
      </c>
      <c r="B249" s="194">
        <f>TEXTJOIN(" · ",TRUE,'FICHA PESSOAL'!$AW$61,'FICHA PESSOAL'!$AX$61,'FICHA PESSOAL'!$AY$61,'FICHA PESSOAL'!$AZ$61,'FICHA PESSOAL'!$BA$61)</f>
        <v/>
      </c>
      <c r="C249" s="194">
        <f>"'FICHA PESSOAL'!AW61 'FICHA PESSOAL'!AX61 'FICHA PESSOAL'!AY61 'FICHA PESSOAL'!AZ61 'FICHA PESSOAL'!BA61"</f>
        <v/>
      </c>
      <c r="D249" s="194" t="inlineStr">
        <is>
          <t>entrada</t>
        </is>
      </c>
    </row>
    <row r="250">
      <c r="A250" s="194" t="inlineStr">
        <is>
          <t>missao.1.48</t>
        </is>
      </c>
      <c r="B250" s="194">
        <f>TEXTJOIN(" · ",TRUE,'FICHA PESSOAL'!$AW$62,'FICHA PESSOAL'!$AX$62,'FICHA PESSOAL'!$AY$62,'FICHA PESSOAL'!$AZ$62,'FICHA PESSOAL'!$BA$62)</f>
        <v/>
      </c>
      <c r="C250" s="194">
        <f>"'FICHA PESSOAL'!AW62 'FICHA PESSOAL'!AX62 'FICHA PESSOAL'!AY62 'FICHA PESSOAL'!AZ62 'FICHA PESSOAL'!BA62"</f>
        <v/>
      </c>
      <c r="D250" s="194" t="inlineStr">
        <is>
          <t>entrada</t>
        </is>
      </c>
    </row>
    <row r="251">
      <c r="A251" s="194" t="inlineStr">
        <is>
          <t>missao.1.49</t>
        </is>
      </c>
      <c r="B251" s="194">
        <f>TEXTJOIN(" · ",TRUE,'FICHA PESSOAL'!$AW$63,'FICHA PESSOAL'!$AX$63,'FICHA PESSOAL'!$AY$63,'FICHA PESSOAL'!$AZ$63,'FICHA PESSOAL'!$BA$63)</f>
        <v/>
      </c>
      <c r="C251" s="194">
        <f>"'FICHA PESSOAL'!AW63 'FICHA PESSOAL'!AX63 'FICHA PESSOAL'!AY63 'FICHA PESSOAL'!AZ63 'FICHA PESSOAL'!BA63"</f>
        <v/>
      </c>
      <c r="D251" s="194" t="inlineStr">
        <is>
          <t>entrada</t>
        </is>
      </c>
    </row>
    <row r="252">
      <c r="A252" s="194" t="inlineStr">
        <is>
          <t>missao.1.50</t>
        </is>
      </c>
      <c r="B252" s="194">
        <f>TEXTJOIN(" · ",TRUE,'FICHA PESSOAL'!$AW$64,'FICHA PESSOAL'!$AX$64,'FICHA PESSOAL'!$AY$64,'FICHA PESSOAL'!$AZ$64,'FICHA PESSOAL'!$BA$64)</f>
        <v/>
      </c>
      <c r="C252" s="194">
        <f>"'FICHA PESSOAL'!AW64 'FICHA PESSOAL'!AX64 'FICHA PESSOAL'!AY64 'FICHA PESSOAL'!AZ64 'FICHA PESSOAL'!BA64"</f>
        <v/>
      </c>
      <c r="D252" s="194" t="inlineStr">
        <is>
          <t>entrada</t>
        </is>
      </c>
    </row>
    <row r="253">
      <c r="A253" s="194" t="inlineStr">
        <is>
          <t>missao.1.51</t>
        </is>
      </c>
      <c r="B253" s="194">
        <f>TEXTJOIN(" · ",TRUE,'FICHA PESSOAL'!$AW$65,'FICHA PESSOAL'!$AX$65,'FICHA PESSOAL'!$AY$65,'FICHA PESSOAL'!$AZ$65,'FICHA PESSOAL'!$BA$65)</f>
        <v/>
      </c>
      <c r="C253" s="194">
        <f>"'FICHA PESSOAL'!AW65 'FICHA PESSOAL'!AX65 'FICHA PESSOAL'!AY65 'FICHA PESSOAL'!AZ65 'FICHA PESSOAL'!BA65"</f>
        <v/>
      </c>
      <c r="D253" s="194" t="inlineStr">
        <is>
          <t>entrada</t>
        </is>
      </c>
    </row>
    <row r="254">
      <c r="A254" s="194" t="inlineStr">
        <is>
          <t>missao.1.52</t>
        </is>
      </c>
      <c r="B254" s="194">
        <f>TEXTJOIN(" · ",TRUE,'FICHA PESSOAL'!$AW$66,'FICHA PESSOAL'!$AX$66,'FICHA PESSOAL'!$AY$66,'FICHA PESSOAL'!$AZ$66,'FICHA PESSOAL'!$BA$66)</f>
        <v/>
      </c>
      <c r="C254" s="194">
        <f>"'FICHA PESSOAL'!AW66 'FICHA PESSOAL'!AX66 'FICHA PESSOAL'!AY66 'FICHA PESSOAL'!AZ66 'FICHA PESSOAL'!BA66"</f>
        <v/>
      </c>
      <c r="D254" s="194" t="inlineStr">
        <is>
          <t>entrada</t>
        </is>
      </c>
    </row>
    <row r="255">
      <c r="A255" s="194" t="inlineStr">
        <is>
          <t>missao.1.53</t>
        </is>
      </c>
      <c r="B255" s="194">
        <f>TEXTJOIN(" · ",TRUE,'FICHA PESSOAL'!$AW$67,'FICHA PESSOAL'!$AX$67,'FICHA PESSOAL'!$AY$67,'FICHA PESSOAL'!$AZ$67,'FICHA PESSOAL'!$BA$67)</f>
        <v/>
      </c>
      <c r="C255" s="194">
        <f>"'FICHA PESSOAL'!AW67 'FICHA PESSOAL'!AX67 'FICHA PESSOAL'!AY67 'FICHA PESSOAL'!AZ67 'FICHA PESSOAL'!BA67"</f>
        <v/>
      </c>
      <c r="D255" s="194" t="inlineStr">
        <is>
          <t>entrada</t>
        </is>
      </c>
    </row>
    <row r="256">
      <c r="A256" s="194" t="inlineStr">
        <is>
          <t>missao.1.54</t>
        </is>
      </c>
      <c r="B256" s="194">
        <f>TEXTJOIN(" · ",TRUE,'FICHA PESSOAL'!$AW$68,'FICHA PESSOAL'!$AX$68,'FICHA PESSOAL'!$AY$68,'FICHA PESSOAL'!$AZ$68,'FICHA PESSOAL'!$BA$68)</f>
        <v/>
      </c>
      <c r="C256" s="194">
        <f>"'FICHA PESSOAL'!AW68 'FICHA PESSOAL'!AX68 'FICHA PESSOAL'!AY68 'FICHA PESSOAL'!AZ68 'FICHA PESSOAL'!BA68"</f>
        <v/>
      </c>
      <c r="D256" s="194" t="inlineStr">
        <is>
          <t>entrada</t>
        </is>
      </c>
    </row>
    <row r="257">
      <c r="A257" s="194" t="inlineStr">
        <is>
          <t>missao.1.55</t>
        </is>
      </c>
      <c r="B257" s="194">
        <f>TEXTJOIN(" · ",TRUE,'FICHA PESSOAL'!$AW$69,'FICHA PESSOAL'!$AX$69,'FICHA PESSOAL'!$AY$69,'FICHA PESSOAL'!$AZ$69,'FICHA PESSOAL'!$BA$69)</f>
        <v/>
      </c>
      <c r="C257" s="194">
        <f>"'FICHA PESSOAL'!AW69 'FICHA PESSOAL'!AX69 'FICHA PESSOAL'!AY69 'FICHA PESSOAL'!AZ69 'FICHA PESSOAL'!BA69"</f>
        <v/>
      </c>
      <c r="D257" s="194" t="inlineStr">
        <is>
          <t>entrada</t>
        </is>
      </c>
    </row>
    <row r="258">
      <c r="A258" s="194" t="inlineStr">
        <is>
          <t>missao.1.56</t>
        </is>
      </c>
      <c r="B258" s="194">
        <f>TEXTJOIN(" · ",TRUE,'FICHA PESSOAL'!$AW$70,'FICHA PESSOAL'!$AX$70,'FICHA PESSOAL'!$AY$70,'FICHA PESSOAL'!$AZ$70,'FICHA PESSOAL'!$BA$70)</f>
        <v/>
      </c>
      <c r="C258" s="194">
        <f>"'FICHA PESSOAL'!AW70 'FICHA PESSOAL'!AX70 'FICHA PESSOAL'!AY70 'FICHA PESSOAL'!AZ70 'FICHA PESSOAL'!BA70"</f>
        <v/>
      </c>
      <c r="D258" s="194" t="inlineStr">
        <is>
          <t>entrada</t>
        </is>
      </c>
    </row>
    <row r="259">
      <c r="A259" s="194" t="inlineStr">
        <is>
          <t>missao.1.57</t>
        </is>
      </c>
      <c r="B259" s="194">
        <f>TEXTJOIN(" · ",TRUE,'FICHA PESSOAL'!$AW$71,'FICHA PESSOAL'!$AX$71,'FICHA PESSOAL'!$AY$71,'FICHA PESSOAL'!$AZ$71,'FICHA PESSOAL'!$BA$71)</f>
        <v/>
      </c>
      <c r="C259" s="194">
        <f>"'FICHA PESSOAL'!AW71 'FICHA PESSOAL'!AX71 'FICHA PESSOAL'!AY71 'FICHA PESSOAL'!AZ71 'FICHA PESSOAL'!BA71"</f>
        <v/>
      </c>
      <c r="D259" s="194" t="inlineStr">
        <is>
          <t>entrada</t>
        </is>
      </c>
    </row>
    <row r="260">
      <c r="A260" s="194" t="inlineStr">
        <is>
          <t>missao.1.58</t>
        </is>
      </c>
      <c r="B260" s="194">
        <f>TEXTJOIN(" · ",TRUE,'FICHA PESSOAL'!$AW$72,'FICHA PESSOAL'!$AX$72,'FICHA PESSOAL'!$AY$72,'FICHA PESSOAL'!$AZ$72,'FICHA PESSOAL'!$BA$72)</f>
        <v/>
      </c>
      <c r="C260" s="194">
        <f>"'FICHA PESSOAL'!AW72 'FICHA PESSOAL'!AX72 'FICHA PESSOAL'!AY72 'FICHA PESSOAL'!AZ72 'FICHA PESSOAL'!BA72"</f>
        <v/>
      </c>
      <c r="D260" s="194" t="inlineStr">
        <is>
          <t>entrada</t>
        </is>
      </c>
    </row>
    <row r="261">
      <c r="A261" s="194" t="inlineStr">
        <is>
          <t>missao.1.59</t>
        </is>
      </c>
      <c r="B261" s="194">
        <f>TEXTJOIN(" · ",TRUE,'FICHA PESSOAL'!$AW$73,'FICHA PESSOAL'!$AX$73,'FICHA PESSOAL'!$AY$73,'FICHA PESSOAL'!$AZ$73,'FICHA PESSOAL'!$BA$73)</f>
        <v/>
      </c>
      <c r="C261" s="194">
        <f>"'FICHA PESSOAL'!AW73 'FICHA PESSOAL'!AX73 'FICHA PESSOAL'!AY73 'FICHA PESSOAL'!AZ73 'FICHA PESSOAL'!BA73"</f>
        <v/>
      </c>
      <c r="D261" s="194" t="inlineStr">
        <is>
          <t>entrada</t>
        </is>
      </c>
    </row>
    <row r="262">
      <c r="A262" s="194" t="inlineStr">
        <is>
          <t>missao.1.60</t>
        </is>
      </c>
      <c r="B262" s="194">
        <f>TEXTJOIN(" · ",TRUE,'FICHA PESSOAL'!$AW$74,'FICHA PESSOAL'!$AX$74,'FICHA PESSOAL'!$AY$74,'FICHA PESSOAL'!$AZ$74,'FICHA PESSOAL'!$BA$74)</f>
        <v/>
      </c>
      <c r="C262" s="194">
        <f>"'FICHA PESSOAL'!AW74 'FICHA PESSOAL'!AX74 'FICHA PESSOAL'!AY74 'FICHA PESSOAL'!AZ74 'FICHA PESSOAL'!BA74"</f>
        <v/>
      </c>
      <c r="D262" s="194" t="inlineStr">
        <is>
          <t>entrada</t>
        </is>
      </c>
    </row>
    <row r="263">
      <c r="A263" s="194" t="inlineStr">
        <is>
          <t>missao.1.61</t>
        </is>
      </c>
      <c r="B263" s="194">
        <f>TEXTJOIN(" · ",TRUE,'FICHA PESSOAL'!$AW$75,'FICHA PESSOAL'!$AX$75,'FICHA PESSOAL'!$AY$75,'FICHA PESSOAL'!$AZ$75,'FICHA PESSOAL'!$BA$75)</f>
        <v/>
      </c>
      <c r="C263" s="194">
        <f>"'FICHA PESSOAL'!AW75 'FICHA PESSOAL'!AX75 'FICHA PESSOAL'!AY75 'FICHA PESSOAL'!AZ75 'FICHA PESSOAL'!BA75"</f>
        <v/>
      </c>
      <c r="D263" s="194" t="inlineStr">
        <is>
          <t>entrada</t>
        </is>
      </c>
    </row>
    <row r="264">
      <c r="A264" s="194" t="inlineStr">
        <is>
          <t>missao.1.62</t>
        </is>
      </c>
      <c r="B264" s="194">
        <f>TEXTJOIN(" · ",TRUE,'FICHA PESSOAL'!$AW$76,'FICHA PESSOAL'!$AX$76,'FICHA PESSOAL'!$AY$76,'FICHA PESSOAL'!$AZ$76,'FICHA PESSOAL'!$BA$76)</f>
        <v/>
      </c>
      <c r="C264" s="194">
        <f>"'FICHA PESSOAL'!AW76 'FICHA PESSOAL'!AX76 'FICHA PESSOAL'!AY76 'FICHA PESSOAL'!AZ76 'FICHA PESSOAL'!BA76"</f>
        <v/>
      </c>
      <c r="D264" s="194" t="inlineStr">
        <is>
          <t>entrada</t>
        </is>
      </c>
    </row>
    <row r="265">
      <c r="A265" s="194" t="inlineStr">
        <is>
          <t>missao.1.63</t>
        </is>
      </c>
      <c r="B265" s="194">
        <f>TEXTJOIN(" · ",TRUE,'FICHA PESSOAL'!$AW$77,'FICHA PESSOAL'!$AX$77,'FICHA PESSOAL'!$AY$77,'FICHA PESSOAL'!$AZ$77,'FICHA PESSOAL'!$BA$77)</f>
        <v/>
      </c>
      <c r="C265" s="194">
        <f>"'FICHA PESSOAL'!AW77 'FICHA PESSOAL'!AX77 'FICHA PESSOAL'!AY77 'FICHA PESSOAL'!AZ77 'FICHA PESSOAL'!BA77"</f>
        <v/>
      </c>
      <c r="D265" s="194" t="inlineStr">
        <is>
          <t>entrada</t>
        </is>
      </c>
    </row>
    <row r="266">
      <c r="A266" s="194" t="inlineStr">
        <is>
          <t>missao.1.64</t>
        </is>
      </c>
      <c r="B266" s="194">
        <f>TEXTJOIN(" · ",TRUE,'FICHA PESSOAL'!$AW$78,'FICHA PESSOAL'!$AX$78,'FICHA PESSOAL'!$AY$78,'FICHA PESSOAL'!$AZ$78,'FICHA PESSOAL'!$BA$78)</f>
        <v/>
      </c>
      <c r="C266" s="194">
        <f>"'FICHA PESSOAL'!AW78 'FICHA PESSOAL'!AX78 'FICHA PESSOAL'!AY78 'FICHA PESSOAL'!AZ78 'FICHA PESSOAL'!BA78"</f>
        <v/>
      </c>
      <c r="D266" s="194" t="inlineStr">
        <is>
          <t>entrada</t>
        </is>
      </c>
    </row>
    <row r="267">
      <c r="A267" s="194" t="inlineStr">
        <is>
          <t>missao.1.65</t>
        </is>
      </c>
      <c r="B267" s="194">
        <f>TEXTJOIN(" · ",TRUE,'FICHA PESSOAL'!$AW$79,'FICHA PESSOAL'!$AX$79,'FICHA PESSOAL'!$AY$79,'FICHA PESSOAL'!$AZ$79,'FICHA PESSOAL'!$BA$79)</f>
        <v/>
      </c>
      <c r="C267" s="194">
        <f>"'FICHA PESSOAL'!AW79 'FICHA PESSOAL'!AX79 'FICHA PESSOAL'!AY79 'FICHA PESSOAL'!AZ79 'FICHA PESSOAL'!BA79"</f>
        <v/>
      </c>
      <c r="D267" s="194" t="inlineStr">
        <is>
          <t>entrada</t>
        </is>
      </c>
    </row>
    <row r="268">
      <c r="A268" s="194" t="inlineStr">
        <is>
          <t>missao.1.66</t>
        </is>
      </c>
      <c r="B268" s="194">
        <f>TEXTJOIN(" · ",TRUE,'FICHA PESSOAL'!$AW$80,'FICHA PESSOAL'!$AX$80,'FICHA PESSOAL'!$AY$80,'FICHA PESSOAL'!$AZ$80,'FICHA PESSOAL'!$BA$80)</f>
        <v/>
      </c>
      <c r="C268" s="194">
        <f>"'FICHA PESSOAL'!AW80 'FICHA PESSOAL'!AX80 'FICHA PESSOAL'!AY80 'FICHA PESSOAL'!AZ80 'FICHA PESSOAL'!BA80"</f>
        <v/>
      </c>
      <c r="D268" s="194" t="inlineStr">
        <is>
          <t>entrada</t>
        </is>
      </c>
    </row>
    <row r="269">
      <c r="A269" s="194" t="inlineStr">
        <is>
          <t>missao.1.67</t>
        </is>
      </c>
      <c r="B269" s="194">
        <f>TEXTJOIN(" · ",TRUE,'FICHA PESSOAL'!$AW$81,'FICHA PESSOAL'!$AX$81,'FICHA PESSOAL'!$AY$81,'FICHA PESSOAL'!$AZ$81,'FICHA PESSOAL'!$BA$81)</f>
        <v/>
      </c>
      <c r="C269" s="194">
        <f>"'FICHA PESSOAL'!AW81 'FICHA PESSOAL'!AX81 'FICHA PESSOAL'!AY81 'FICHA PESSOAL'!AZ81 'FICHA PESSOAL'!BA81"</f>
        <v/>
      </c>
      <c r="D269" s="194" t="inlineStr">
        <is>
          <t>entrada</t>
        </is>
      </c>
    </row>
    <row r="270">
      <c r="A270" s="194" t="inlineStr">
        <is>
          <t>missao.1.68</t>
        </is>
      </c>
      <c r="B270" s="194">
        <f>TEXTJOIN(" · ",TRUE,'FICHA PESSOAL'!$AW$82,'FICHA PESSOAL'!$AX$82,'FICHA PESSOAL'!$AY$82,'FICHA PESSOAL'!$AZ$82,'FICHA PESSOAL'!$BA$82)</f>
        <v/>
      </c>
      <c r="C270" s="194">
        <f>"'FICHA PESSOAL'!AW82 'FICHA PESSOAL'!AX82 'FICHA PESSOAL'!AY82 'FICHA PESSOAL'!AZ82 'FICHA PESSOAL'!BA82"</f>
        <v/>
      </c>
      <c r="D270" s="194" t="inlineStr">
        <is>
          <t>entrada</t>
        </is>
      </c>
    </row>
    <row r="271">
      <c r="A271" s="194" t="inlineStr">
        <is>
          <t>missao.1.69</t>
        </is>
      </c>
      <c r="B271" s="194">
        <f>TEXTJOIN(" · ",TRUE,'FICHA PESSOAL'!$AW$83,'FICHA PESSOAL'!$AX$83,'FICHA PESSOAL'!$AY$83,'FICHA PESSOAL'!$AZ$83,'FICHA PESSOAL'!$BA$83)</f>
        <v/>
      </c>
      <c r="C271" s="194">
        <f>"'FICHA PESSOAL'!AW83 'FICHA PESSOAL'!AX83 'FICHA PESSOAL'!AY83 'FICHA PESSOAL'!AZ83 'FICHA PESSOAL'!BA83"</f>
        <v/>
      </c>
      <c r="D271" s="194" t="inlineStr">
        <is>
          <t>entrada</t>
        </is>
      </c>
    </row>
    <row r="272">
      <c r="A272" s="194" t="inlineStr">
        <is>
          <t>missao.1.70</t>
        </is>
      </c>
      <c r="B272" s="194">
        <f>TEXTJOIN(" · ",TRUE,'FICHA PESSOAL'!$AW$84,'FICHA PESSOAL'!$AX$84,'FICHA PESSOAL'!$AY$84,'FICHA PESSOAL'!$AZ$84,'FICHA PESSOAL'!$BA$84)</f>
        <v/>
      </c>
      <c r="C272" s="194">
        <f>"'FICHA PESSOAL'!AW84 'FICHA PESSOAL'!AX84 'FICHA PESSOAL'!AY84 'FICHA PESSOAL'!AZ84 'FICHA PESSOAL'!BA84"</f>
        <v/>
      </c>
      <c r="D272" s="194" t="inlineStr">
        <is>
          <t>entrada</t>
        </is>
      </c>
    </row>
    <row r="273">
      <c r="A273" s="194" t="inlineStr">
        <is>
          <t>missao.1.71</t>
        </is>
      </c>
      <c r="B273" s="194">
        <f>TEXTJOIN(" · ",TRUE,'FICHA PESSOAL'!$AW$85,'FICHA PESSOAL'!$AX$85,'FICHA PESSOAL'!$AY$85,'FICHA PESSOAL'!$AZ$85,'FICHA PESSOAL'!$BA$85)</f>
        <v/>
      </c>
      <c r="C273" s="194">
        <f>"'FICHA PESSOAL'!AW85 'FICHA PESSOAL'!AX85 'FICHA PESSOAL'!AY85 'FICHA PESSOAL'!AZ85 'FICHA PESSOAL'!BA85"</f>
        <v/>
      </c>
      <c r="D273" s="194" t="inlineStr">
        <is>
          <t>entrada</t>
        </is>
      </c>
    </row>
    <row r="274">
      <c r="A274" s="194" t="inlineStr">
        <is>
          <t>missao.1.72</t>
        </is>
      </c>
      <c r="B274" s="194">
        <f>TEXTJOIN(" · ",TRUE,'FICHA PESSOAL'!$AW$86,'FICHA PESSOAL'!$AX$86,'FICHA PESSOAL'!$AY$86,'FICHA PESSOAL'!$AZ$86,'FICHA PESSOAL'!$BA$86)</f>
        <v/>
      </c>
      <c r="C274" s="194">
        <f>"'FICHA PESSOAL'!AW86 'FICHA PESSOAL'!AX86 'FICHA PESSOAL'!AY86 'FICHA PESSOAL'!AZ86 'FICHA PESSOAL'!BA86"</f>
        <v/>
      </c>
      <c r="D274" s="194" t="inlineStr">
        <is>
          <t>entrada</t>
        </is>
      </c>
    </row>
    <row r="275">
      <c r="A275" s="194" t="inlineStr">
        <is>
          <t>missao.1.73</t>
        </is>
      </c>
      <c r="B275" s="194">
        <f>TEXTJOIN(" · ",TRUE,'FICHA PESSOAL'!$AW$87,'FICHA PESSOAL'!$AX$87,'FICHA PESSOAL'!$AY$87,'FICHA PESSOAL'!$AZ$87,'FICHA PESSOAL'!$BA$87)</f>
        <v/>
      </c>
      <c r="C275" s="194">
        <f>"'FICHA PESSOAL'!AW87 'FICHA PESSOAL'!AX87 'FICHA PESSOAL'!AY87 'FICHA PESSOAL'!AZ87 'FICHA PESSOAL'!BA87"</f>
        <v/>
      </c>
      <c r="D275" s="194" t="inlineStr">
        <is>
          <t>entrada</t>
        </is>
      </c>
    </row>
    <row r="276">
      <c r="A276" s="194" t="inlineStr">
        <is>
          <t>missao.2.1</t>
        </is>
      </c>
      <c r="B276" s="194">
        <f>TEXTJOIN(" · ",TRUE,'FICHA PESSOAL'!$BC$15,'FICHA PESSOAL'!$BD$15,'FICHA PESSOAL'!$BE$15,'FICHA PESSOAL'!$BF$15,'FICHA PESSOAL'!$BG$15)</f>
        <v/>
      </c>
      <c r="C276" s="194">
        <f>"'FICHA PESSOAL'!BC15 'FICHA PESSOAL'!BD15 'FICHA PESSOAL'!BE15 'FICHA PESSOAL'!BF15 'FICHA PESSOAL'!BG15"</f>
        <v/>
      </c>
      <c r="D276" s="194" t="inlineStr">
        <is>
          <t>entrada</t>
        </is>
      </c>
    </row>
    <row r="277">
      <c r="A277" s="194" t="inlineStr">
        <is>
          <t>missao.2.2</t>
        </is>
      </c>
      <c r="B277" s="194">
        <f>TEXTJOIN(" · ",TRUE,'FICHA PESSOAL'!$BC$16,'FICHA PESSOAL'!$BD$16,'FICHA PESSOAL'!$BE$16,'FICHA PESSOAL'!$BF$16,'FICHA PESSOAL'!$BG$16)</f>
        <v/>
      </c>
      <c r="C277" s="194">
        <f>"'FICHA PESSOAL'!BC16 'FICHA PESSOAL'!BD16 'FICHA PESSOAL'!BE16 'FICHA PESSOAL'!BF16 'FICHA PESSOAL'!BG16"</f>
        <v/>
      </c>
      <c r="D277" s="194" t="inlineStr">
        <is>
          <t>entrada</t>
        </is>
      </c>
    </row>
    <row r="278">
      <c r="A278" s="194" t="inlineStr">
        <is>
          <t>missao.2.3</t>
        </is>
      </c>
      <c r="B278" s="194">
        <f>TEXTJOIN(" · ",TRUE,'FICHA PESSOAL'!$BC$17,'FICHA PESSOAL'!$BD$17,'FICHA PESSOAL'!$BE$17,'FICHA PESSOAL'!$BF$17,'FICHA PESSOAL'!$BG$17)</f>
        <v/>
      </c>
      <c r="C278" s="194">
        <f>"'FICHA PESSOAL'!BC17 'FICHA PESSOAL'!BD17 'FICHA PESSOAL'!BE17 'FICHA PESSOAL'!BF17 'FICHA PESSOAL'!BG17"</f>
        <v/>
      </c>
      <c r="D278" s="194" t="inlineStr">
        <is>
          <t>entrada</t>
        </is>
      </c>
    </row>
    <row r="279">
      <c r="A279" s="194" t="inlineStr">
        <is>
          <t>missao.2.4</t>
        </is>
      </c>
      <c r="B279" s="194">
        <f>TEXTJOIN(" · ",TRUE,'FICHA PESSOAL'!$BC$18,'FICHA PESSOAL'!$BD$18,'FICHA PESSOAL'!$BE$18,'FICHA PESSOAL'!$BF$18,'FICHA PESSOAL'!$BG$18)</f>
        <v/>
      </c>
      <c r="C279" s="194">
        <f>"'FICHA PESSOAL'!BC18 'FICHA PESSOAL'!BD18 'FICHA PESSOAL'!BE18 'FICHA PESSOAL'!BF18 'FICHA PESSOAL'!BG18"</f>
        <v/>
      </c>
      <c r="D279" s="194" t="inlineStr">
        <is>
          <t>entrada</t>
        </is>
      </c>
    </row>
    <row r="280">
      <c r="A280" s="194" t="inlineStr">
        <is>
          <t>missao.2.5</t>
        </is>
      </c>
      <c r="B280" s="194">
        <f>TEXTJOIN(" · ",TRUE,'FICHA PESSOAL'!$BC$19,'FICHA PESSOAL'!$BD$19,'FICHA PESSOAL'!$BE$19,'FICHA PESSOAL'!$BF$19,'FICHA PESSOAL'!$BG$19)</f>
        <v/>
      </c>
      <c r="C280" s="194">
        <f>"'FICHA PESSOAL'!BC19 'FICHA PESSOAL'!BD19 'FICHA PESSOAL'!BE19 'FICHA PESSOAL'!BF19 'FICHA PESSOAL'!BG19"</f>
        <v/>
      </c>
      <c r="D280" s="194" t="inlineStr">
        <is>
          <t>entrada</t>
        </is>
      </c>
    </row>
    <row r="281">
      <c r="A281" s="194" t="inlineStr">
        <is>
          <t>missao.2.6</t>
        </is>
      </c>
      <c r="B281" s="194">
        <f>TEXTJOIN(" · ",TRUE,'FICHA PESSOAL'!$BC$20,'FICHA PESSOAL'!$BD$20,'FICHA PESSOAL'!$BE$20,'FICHA PESSOAL'!$BF$20,'FICHA PESSOAL'!$BG$20)</f>
        <v/>
      </c>
      <c r="C281" s="194">
        <f>"'FICHA PESSOAL'!BC20 'FICHA PESSOAL'!BD20 'FICHA PESSOAL'!BE20 'FICHA PESSOAL'!BF20 'FICHA PESSOAL'!BG20"</f>
        <v/>
      </c>
      <c r="D281" s="194" t="inlineStr">
        <is>
          <t>entrada</t>
        </is>
      </c>
    </row>
    <row r="282">
      <c r="A282" s="194" t="inlineStr">
        <is>
          <t>missao.2.7</t>
        </is>
      </c>
      <c r="B282" s="194">
        <f>TEXTJOIN(" · ",TRUE,'FICHA PESSOAL'!$BC$21,'FICHA PESSOAL'!$BD$21,'FICHA PESSOAL'!$BE$21,'FICHA PESSOAL'!$BF$21,'FICHA PESSOAL'!$BG$21)</f>
        <v/>
      </c>
      <c r="C282" s="194">
        <f>"'FICHA PESSOAL'!BC21 'FICHA PESSOAL'!BD21 'FICHA PESSOAL'!BE21 'FICHA PESSOAL'!BF21 'FICHA PESSOAL'!BG21"</f>
        <v/>
      </c>
      <c r="D282" s="194" t="inlineStr">
        <is>
          <t>entrada</t>
        </is>
      </c>
    </row>
    <row r="283">
      <c r="A283" s="194" t="inlineStr">
        <is>
          <t>missao.2.8</t>
        </is>
      </c>
      <c r="B283" s="194">
        <f>TEXTJOIN(" · ",TRUE,'FICHA PESSOAL'!$BC$22,'FICHA PESSOAL'!$BD$22,'FICHA PESSOAL'!$BE$22,'FICHA PESSOAL'!$BF$22,'FICHA PESSOAL'!$BG$22)</f>
        <v/>
      </c>
      <c r="C283" s="194">
        <f>"'FICHA PESSOAL'!BC22 'FICHA PESSOAL'!BD22 'FICHA PESSOAL'!BE22 'FICHA PESSOAL'!BF22 'FICHA PESSOAL'!BG22"</f>
        <v/>
      </c>
      <c r="D283" s="194" t="inlineStr">
        <is>
          <t>entrada</t>
        </is>
      </c>
    </row>
    <row r="284">
      <c r="A284" s="194" t="inlineStr">
        <is>
          <t>missao.2.9</t>
        </is>
      </c>
      <c r="B284" s="194">
        <f>TEXTJOIN(" · ",TRUE,'FICHA PESSOAL'!$BC$23,'FICHA PESSOAL'!$BD$23,'FICHA PESSOAL'!$BE$23,'FICHA PESSOAL'!$BF$23,'FICHA PESSOAL'!$BG$23)</f>
        <v/>
      </c>
      <c r="C284" s="194">
        <f>"'FICHA PESSOAL'!BC23 'FICHA PESSOAL'!BD23 'FICHA PESSOAL'!BE23 'FICHA PESSOAL'!BF23 'FICHA PESSOAL'!BG23"</f>
        <v/>
      </c>
      <c r="D284" s="194" t="inlineStr">
        <is>
          <t>entrada</t>
        </is>
      </c>
    </row>
    <row r="285">
      <c r="A285" s="194" t="inlineStr">
        <is>
          <t>missao.2.10</t>
        </is>
      </c>
      <c r="B285" s="194">
        <f>TEXTJOIN(" · ",TRUE,'FICHA PESSOAL'!$BC$24,'FICHA PESSOAL'!$BD$24,'FICHA PESSOAL'!$BE$24,'FICHA PESSOAL'!$BF$24,'FICHA PESSOAL'!$BG$24)</f>
        <v/>
      </c>
      <c r="C285" s="194">
        <f>"'FICHA PESSOAL'!BC24 'FICHA PESSOAL'!BD24 'FICHA PESSOAL'!BE24 'FICHA PESSOAL'!BF24 'FICHA PESSOAL'!BG24"</f>
        <v/>
      </c>
      <c r="D285" s="194" t="inlineStr">
        <is>
          <t>entrada</t>
        </is>
      </c>
    </row>
    <row r="286">
      <c r="A286" s="194" t="inlineStr">
        <is>
          <t>missao.2.11</t>
        </is>
      </c>
      <c r="B286" s="194">
        <f>TEXTJOIN(" · ",TRUE,'FICHA PESSOAL'!$BC$25,'FICHA PESSOAL'!$BD$25,'FICHA PESSOAL'!$BE$25,'FICHA PESSOAL'!$BF$25,'FICHA PESSOAL'!$BG$25)</f>
        <v/>
      </c>
      <c r="C286" s="194">
        <f>"'FICHA PESSOAL'!BC25 'FICHA PESSOAL'!BD25 'FICHA PESSOAL'!BE25 'FICHA PESSOAL'!BF25 'FICHA PESSOAL'!BG25"</f>
        <v/>
      </c>
      <c r="D286" s="194" t="inlineStr">
        <is>
          <t>entrada</t>
        </is>
      </c>
    </row>
    <row r="287">
      <c r="A287" s="194" t="inlineStr">
        <is>
          <t>missao.2.12</t>
        </is>
      </c>
      <c r="B287" s="194">
        <f>TEXTJOIN(" · ",TRUE,'FICHA PESSOAL'!$BC$26,'FICHA PESSOAL'!$BD$26,'FICHA PESSOAL'!$BE$26,'FICHA PESSOAL'!$BF$26,'FICHA PESSOAL'!$BG$26)</f>
        <v/>
      </c>
      <c r="C287" s="194">
        <f>"'FICHA PESSOAL'!BC26 'FICHA PESSOAL'!BD26 'FICHA PESSOAL'!BE26 'FICHA PESSOAL'!BF26 'FICHA PESSOAL'!BG26"</f>
        <v/>
      </c>
      <c r="D287" s="194" t="inlineStr">
        <is>
          <t>entrada</t>
        </is>
      </c>
    </row>
    <row r="288">
      <c r="A288" s="194" t="inlineStr">
        <is>
          <t>missao.2.13</t>
        </is>
      </c>
      <c r="B288" s="194">
        <f>TEXTJOIN(" · ",TRUE,'FICHA PESSOAL'!$BC$27,'FICHA PESSOAL'!$BD$27,'FICHA PESSOAL'!$BE$27,'FICHA PESSOAL'!$BF$27,'FICHA PESSOAL'!$BG$27)</f>
        <v/>
      </c>
      <c r="C288" s="194">
        <f>"'FICHA PESSOAL'!BC27 'FICHA PESSOAL'!BD27 'FICHA PESSOAL'!BE27 'FICHA PESSOAL'!BF27 'FICHA PESSOAL'!BG27"</f>
        <v/>
      </c>
      <c r="D288" s="194" t="inlineStr">
        <is>
          <t>entrada</t>
        </is>
      </c>
    </row>
    <row r="289">
      <c r="A289" s="194" t="inlineStr">
        <is>
          <t>missao.2.14</t>
        </is>
      </c>
      <c r="B289" s="194">
        <f>TEXTJOIN(" · ",TRUE,'FICHA PESSOAL'!$BC$28,'FICHA PESSOAL'!$BD$28,'FICHA PESSOAL'!$BE$28,'FICHA PESSOAL'!$BF$28,'FICHA PESSOAL'!$BG$28)</f>
        <v/>
      </c>
      <c r="C289" s="194">
        <f>"'FICHA PESSOAL'!BC28 'FICHA PESSOAL'!BD28 'FICHA PESSOAL'!BE28 'FICHA PESSOAL'!BF28 'FICHA PESSOAL'!BG28"</f>
        <v/>
      </c>
      <c r="D289" s="194" t="inlineStr">
        <is>
          <t>entrada</t>
        </is>
      </c>
    </row>
    <row r="290">
      <c r="A290" s="194" t="inlineStr">
        <is>
          <t>missao.2.15</t>
        </is>
      </c>
      <c r="B290" s="194">
        <f>TEXTJOIN(" · ",TRUE,'FICHA PESSOAL'!$BC$29,'FICHA PESSOAL'!$BD$29,'FICHA PESSOAL'!$BE$29,'FICHA PESSOAL'!$BF$29,'FICHA PESSOAL'!$BG$29)</f>
        <v/>
      </c>
      <c r="C290" s="194">
        <f>"'FICHA PESSOAL'!BC29 'FICHA PESSOAL'!BD29 'FICHA PESSOAL'!BE29 'FICHA PESSOAL'!BF29 'FICHA PESSOAL'!BG29"</f>
        <v/>
      </c>
      <c r="D290" s="194" t="inlineStr">
        <is>
          <t>entrada</t>
        </is>
      </c>
    </row>
    <row r="291">
      <c r="A291" s="194" t="inlineStr">
        <is>
          <t>missao.2.16</t>
        </is>
      </c>
      <c r="B291" s="194">
        <f>TEXTJOIN(" · ",TRUE,'FICHA PESSOAL'!$BC$30,'FICHA PESSOAL'!$BD$30,'FICHA PESSOAL'!$BE$30,'FICHA PESSOAL'!$BF$30,'FICHA PESSOAL'!$BG$30)</f>
        <v/>
      </c>
      <c r="C291" s="194">
        <f>"'FICHA PESSOAL'!BC30 'FICHA PESSOAL'!BD30 'FICHA PESSOAL'!BE30 'FICHA PESSOAL'!BF30 'FICHA PESSOAL'!BG30"</f>
        <v/>
      </c>
      <c r="D291" s="194" t="inlineStr">
        <is>
          <t>entrada</t>
        </is>
      </c>
    </row>
    <row r="292">
      <c r="A292" s="194" t="inlineStr">
        <is>
          <t>missao.2.17</t>
        </is>
      </c>
      <c r="B292" s="194">
        <f>TEXTJOIN(" · ",TRUE,'FICHA PESSOAL'!$BC$31,'FICHA PESSOAL'!$BD$31,'FICHA PESSOAL'!$BE$31,'FICHA PESSOAL'!$BF$31,'FICHA PESSOAL'!$BG$31)</f>
        <v/>
      </c>
      <c r="C292" s="194">
        <f>"'FICHA PESSOAL'!BC31 'FICHA PESSOAL'!BD31 'FICHA PESSOAL'!BE31 'FICHA PESSOAL'!BF31 'FICHA PESSOAL'!BG31"</f>
        <v/>
      </c>
      <c r="D292" s="194" t="inlineStr">
        <is>
          <t>entrada</t>
        </is>
      </c>
    </row>
    <row r="293">
      <c r="A293" s="194" t="inlineStr">
        <is>
          <t>missao.2.18</t>
        </is>
      </c>
      <c r="B293" s="194">
        <f>TEXTJOIN(" · ",TRUE,'FICHA PESSOAL'!$BC$32,'FICHA PESSOAL'!$BD$32,'FICHA PESSOAL'!$BE$32,'FICHA PESSOAL'!$BF$32,'FICHA PESSOAL'!$BG$32)</f>
        <v/>
      </c>
      <c r="C293" s="194">
        <f>"'FICHA PESSOAL'!BC32 'FICHA PESSOAL'!BD32 'FICHA PESSOAL'!BE32 'FICHA PESSOAL'!BF32 'FICHA PESSOAL'!BG32"</f>
        <v/>
      </c>
      <c r="D293" s="194" t="inlineStr">
        <is>
          <t>entrada</t>
        </is>
      </c>
    </row>
    <row r="294">
      <c r="A294" s="194" t="inlineStr">
        <is>
          <t>missao.2.19</t>
        </is>
      </c>
      <c r="B294" s="194">
        <f>TEXTJOIN(" · ",TRUE,'FICHA PESSOAL'!$BC$33,'FICHA PESSOAL'!$BD$33,'FICHA PESSOAL'!$BE$33,'FICHA PESSOAL'!$BF$33,'FICHA PESSOAL'!$BG$33)</f>
        <v/>
      </c>
      <c r="C294" s="194">
        <f>"'FICHA PESSOAL'!BC33 'FICHA PESSOAL'!BD33 'FICHA PESSOAL'!BE33 'FICHA PESSOAL'!BF33 'FICHA PESSOAL'!BG33"</f>
        <v/>
      </c>
      <c r="D294" s="194" t="inlineStr">
        <is>
          <t>entrada</t>
        </is>
      </c>
    </row>
    <row r="295">
      <c r="A295" s="194" t="inlineStr">
        <is>
          <t>missao.2.20</t>
        </is>
      </c>
      <c r="B295" s="194">
        <f>TEXTJOIN(" · ",TRUE,'FICHA PESSOAL'!$BC$34,'FICHA PESSOAL'!$BD$34,'FICHA PESSOAL'!$BE$34,'FICHA PESSOAL'!$BF$34,'FICHA PESSOAL'!$BG$34)</f>
        <v/>
      </c>
      <c r="C295" s="194">
        <f>"'FICHA PESSOAL'!BC34 'FICHA PESSOAL'!BD34 'FICHA PESSOAL'!BE34 'FICHA PESSOAL'!BF34 'FICHA PESSOAL'!BG34"</f>
        <v/>
      </c>
      <c r="D295" s="194" t="inlineStr">
        <is>
          <t>entrada</t>
        </is>
      </c>
    </row>
    <row r="296">
      <c r="A296" s="194" t="inlineStr">
        <is>
          <t>missao.2.21</t>
        </is>
      </c>
      <c r="B296" s="194">
        <f>TEXTJOIN(" · ",TRUE,'FICHA PESSOAL'!$BC$35,'FICHA PESSOAL'!$BD$35,'FICHA PESSOAL'!$BE$35,'FICHA PESSOAL'!$BF$35,'FICHA PESSOAL'!$BG$35)</f>
        <v/>
      </c>
      <c r="C296" s="194">
        <f>"'FICHA PESSOAL'!BC35 'FICHA PESSOAL'!BD35 'FICHA PESSOAL'!BE35 'FICHA PESSOAL'!BF35 'FICHA PESSOAL'!BG35"</f>
        <v/>
      </c>
      <c r="D296" s="194" t="inlineStr">
        <is>
          <t>entrada</t>
        </is>
      </c>
    </row>
    <row r="297">
      <c r="A297" s="194" t="inlineStr">
        <is>
          <t>missao.2.22</t>
        </is>
      </c>
      <c r="B297" s="194">
        <f>TEXTJOIN(" · ",TRUE,'FICHA PESSOAL'!$BC$36,'FICHA PESSOAL'!$BD$36,'FICHA PESSOAL'!$BE$36,'FICHA PESSOAL'!$BF$36,'FICHA PESSOAL'!$BG$36)</f>
        <v/>
      </c>
      <c r="C297" s="194">
        <f>"'FICHA PESSOAL'!BC36 'FICHA PESSOAL'!BD36 'FICHA PESSOAL'!BE36 'FICHA PESSOAL'!BF36 'FICHA PESSOAL'!BG36"</f>
        <v/>
      </c>
      <c r="D297" s="194" t="inlineStr">
        <is>
          <t>entrada</t>
        </is>
      </c>
    </row>
    <row r="298">
      <c r="A298" s="194" t="inlineStr">
        <is>
          <t>missao.2.23</t>
        </is>
      </c>
      <c r="B298" s="194">
        <f>TEXTJOIN(" · ",TRUE,'FICHA PESSOAL'!$BC$37,'FICHA PESSOAL'!$BD$37,'FICHA PESSOAL'!$BE$37,'FICHA PESSOAL'!$BF$37,'FICHA PESSOAL'!$BG$37)</f>
        <v/>
      </c>
      <c r="C298" s="194">
        <f>"'FICHA PESSOAL'!BC37 'FICHA PESSOAL'!BD37 'FICHA PESSOAL'!BE37 'FICHA PESSOAL'!BF37 'FICHA PESSOAL'!BG37"</f>
        <v/>
      </c>
      <c r="D298" s="194" t="inlineStr">
        <is>
          <t>entrada</t>
        </is>
      </c>
    </row>
    <row r="299">
      <c r="A299" s="194" t="inlineStr">
        <is>
          <t>missao.2.24</t>
        </is>
      </c>
      <c r="B299" s="194">
        <f>TEXTJOIN(" · ",TRUE,'FICHA PESSOAL'!$BC$38,'FICHA PESSOAL'!$BD$38,'FICHA PESSOAL'!$BE$38,'FICHA PESSOAL'!$BF$38,'FICHA PESSOAL'!$BG$38)</f>
        <v/>
      </c>
      <c r="C299" s="194">
        <f>"'FICHA PESSOAL'!BC38 'FICHA PESSOAL'!BD38 'FICHA PESSOAL'!BE38 'FICHA PESSOAL'!BF38 'FICHA PESSOAL'!BG38"</f>
        <v/>
      </c>
      <c r="D299" s="194" t="inlineStr">
        <is>
          <t>entrada</t>
        </is>
      </c>
    </row>
    <row r="300">
      <c r="A300" s="194" t="inlineStr">
        <is>
          <t>missao.2.25</t>
        </is>
      </c>
      <c r="B300" s="194">
        <f>TEXTJOIN(" · ",TRUE,'FICHA PESSOAL'!$BC$39,'FICHA PESSOAL'!$BD$39,'FICHA PESSOAL'!$BE$39,'FICHA PESSOAL'!$BF$39,'FICHA PESSOAL'!$BG$39)</f>
        <v/>
      </c>
      <c r="C300" s="194">
        <f>"'FICHA PESSOAL'!BC39 'FICHA PESSOAL'!BD39 'FICHA PESSOAL'!BE39 'FICHA PESSOAL'!BF39 'FICHA PESSOAL'!BG39"</f>
        <v/>
      </c>
      <c r="D300" s="194" t="inlineStr">
        <is>
          <t>entrada</t>
        </is>
      </c>
    </row>
    <row r="301">
      <c r="A301" s="194" t="inlineStr">
        <is>
          <t>missao.2.26</t>
        </is>
      </c>
      <c r="B301" s="194">
        <f>TEXTJOIN(" · ",TRUE,'FICHA PESSOAL'!$BC$40,'FICHA PESSOAL'!$BD$40,'FICHA PESSOAL'!$BE$40,'FICHA PESSOAL'!$BF$40,'FICHA PESSOAL'!$BG$40)</f>
        <v/>
      </c>
      <c r="C301" s="194">
        <f>"'FICHA PESSOAL'!BC40 'FICHA PESSOAL'!BD40 'FICHA PESSOAL'!BE40 'FICHA PESSOAL'!BF40 'FICHA PESSOAL'!BG40"</f>
        <v/>
      </c>
      <c r="D301" s="194" t="inlineStr">
        <is>
          <t>entrada</t>
        </is>
      </c>
    </row>
    <row r="302">
      <c r="A302" s="194" t="inlineStr">
        <is>
          <t>missao.2.27</t>
        </is>
      </c>
      <c r="B302" s="194">
        <f>TEXTJOIN(" · ",TRUE,'FICHA PESSOAL'!$BC$41,'FICHA PESSOAL'!$BD$41,'FICHA PESSOAL'!$BE$41,'FICHA PESSOAL'!$BF$41,'FICHA PESSOAL'!$BG$41)</f>
        <v/>
      </c>
      <c r="C302" s="194">
        <f>"'FICHA PESSOAL'!BC41 'FICHA PESSOAL'!BD41 'FICHA PESSOAL'!BE41 'FICHA PESSOAL'!BF41 'FICHA PESSOAL'!BG41"</f>
        <v/>
      </c>
      <c r="D302" s="194" t="inlineStr">
        <is>
          <t>entrada</t>
        </is>
      </c>
    </row>
    <row r="303">
      <c r="A303" s="194" t="inlineStr">
        <is>
          <t>missao.2.28</t>
        </is>
      </c>
      <c r="B303" s="194">
        <f>TEXTJOIN(" · ",TRUE,'FICHA PESSOAL'!$BC$42,'FICHA PESSOAL'!$BD$42,'FICHA PESSOAL'!$BE$42,'FICHA PESSOAL'!$BF$42,'FICHA PESSOAL'!$BG$42)</f>
        <v/>
      </c>
      <c r="C303" s="194">
        <f>"'FICHA PESSOAL'!BC42 'FICHA PESSOAL'!BD42 'FICHA PESSOAL'!BE42 'FICHA PESSOAL'!BF42 'FICHA PESSOAL'!BG42"</f>
        <v/>
      </c>
      <c r="D303" s="194" t="inlineStr">
        <is>
          <t>entrada</t>
        </is>
      </c>
    </row>
    <row r="304">
      <c r="A304" s="194" t="inlineStr">
        <is>
          <t>missao.2.29</t>
        </is>
      </c>
      <c r="B304" s="194">
        <f>TEXTJOIN(" · ",TRUE,'FICHA PESSOAL'!$BC$43,'FICHA PESSOAL'!$BD$43,'FICHA PESSOAL'!$BE$43,'FICHA PESSOAL'!$BF$43,'FICHA PESSOAL'!$BG$43)</f>
        <v/>
      </c>
      <c r="C304" s="194">
        <f>"'FICHA PESSOAL'!BC43 'FICHA PESSOAL'!BD43 'FICHA PESSOAL'!BE43 'FICHA PESSOAL'!BF43 'FICHA PESSOAL'!BG43"</f>
        <v/>
      </c>
      <c r="D304" s="194" t="inlineStr">
        <is>
          <t>entrada</t>
        </is>
      </c>
    </row>
    <row r="305">
      <c r="A305" s="194" t="inlineStr">
        <is>
          <t>missao.2.30</t>
        </is>
      </c>
      <c r="B305" s="194">
        <f>TEXTJOIN(" · ",TRUE,'FICHA PESSOAL'!$BC$44,'FICHA PESSOAL'!$BD$44,'FICHA PESSOAL'!$BE$44,'FICHA PESSOAL'!$BF$44,'FICHA PESSOAL'!$BG$44)</f>
        <v/>
      </c>
      <c r="C305" s="194">
        <f>"'FICHA PESSOAL'!BC44 'FICHA PESSOAL'!BD44 'FICHA PESSOAL'!BE44 'FICHA PESSOAL'!BF44 'FICHA PESSOAL'!BG44"</f>
        <v/>
      </c>
      <c r="D305" s="194" t="inlineStr">
        <is>
          <t>entrada</t>
        </is>
      </c>
    </row>
    <row r="306">
      <c r="A306" s="194" t="inlineStr">
        <is>
          <t>missao.2.31</t>
        </is>
      </c>
      <c r="B306" s="194">
        <f>TEXTJOIN(" · ",TRUE,'FICHA PESSOAL'!$BC$45,'FICHA PESSOAL'!$BD$45,'FICHA PESSOAL'!$BE$45,'FICHA PESSOAL'!$BF$45,'FICHA PESSOAL'!$BG$45)</f>
        <v/>
      </c>
      <c r="C306" s="194">
        <f>"'FICHA PESSOAL'!BC45 'FICHA PESSOAL'!BD45 'FICHA PESSOAL'!BE45 'FICHA PESSOAL'!BF45 'FICHA PESSOAL'!BG45"</f>
        <v/>
      </c>
      <c r="D306" s="194" t="inlineStr">
        <is>
          <t>entrada</t>
        </is>
      </c>
    </row>
    <row r="307">
      <c r="A307" s="194" t="inlineStr">
        <is>
          <t>missao.2.32</t>
        </is>
      </c>
      <c r="B307" s="194">
        <f>TEXTJOIN(" · ",TRUE,'FICHA PESSOAL'!$BC$46,'FICHA PESSOAL'!$BD$46,'FICHA PESSOAL'!$BE$46,'FICHA PESSOAL'!$BF$46,'FICHA PESSOAL'!$BG$46)</f>
        <v/>
      </c>
      <c r="C307" s="194">
        <f>"'FICHA PESSOAL'!BC46 'FICHA PESSOAL'!BD46 'FICHA PESSOAL'!BE46 'FICHA PESSOAL'!BF46 'FICHA PESSOAL'!BG46"</f>
        <v/>
      </c>
      <c r="D307" s="194" t="inlineStr">
        <is>
          <t>entrada</t>
        </is>
      </c>
    </row>
    <row r="308">
      <c r="A308" s="194" t="inlineStr">
        <is>
          <t>missao.2.33</t>
        </is>
      </c>
      <c r="B308" s="194">
        <f>TEXTJOIN(" · ",TRUE,'FICHA PESSOAL'!$BC$47,'FICHA PESSOAL'!$BD$47,'FICHA PESSOAL'!$BE$47,'FICHA PESSOAL'!$BF$47,'FICHA PESSOAL'!$BG$47)</f>
        <v/>
      </c>
      <c r="C308" s="194">
        <f>"'FICHA PESSOAL'!BC47 'FICHA PESSOAL'!BD47 'FICHA PESSOAL'!BE47 'FICHA PESSOAL'!BF47 'FICHA PESSOAL'!BG47"</f>
        <v/>
      </c>
      <c r="D308" s="194" t="inlineStr">
        <is>
          <t>entrada</t>
        </is>
      </c>
    </row>
    <row r="309">
      <c r="A309" s="194" t="inlineStr">
        <is>
          <t>missao.2.34</t>
        </is>
      </c>
      <c r="B309" s="194">
        <f>TEXTJOIN(" · ",TRUE,'FICHA PESSOAL'!$BC$48,'FICHA PESSOAL'!$BD$48,'FICHA PESSOAL'!$BE$48,'FICHA PESSOAL'!$BF$48,'FICHA PESSOAL'!$BG$48)</f>
        <v/>
      </c>
      <c r="C309" s="194">
        <f>"'FICHA PESSOAL'!BC48 'FICHA PESSOAL'!BD48 'FICHA PESSOAL'!BE48 'FICHA PESSOAL'!BF48 'FICHA PESSOAL'!BG48"</f>
        <v/>
      </c>
      <c r="D309" s="194" t="inlineStr">
        <is>
          <t>entrada</t>
        </is>
      </c>
    </row>
    <row r="310">
      <c r="A310" s="194" t="inlineStr">
        <is>
          <t>missao.2.35</t>
        </is>
      </c>
      <c r="B310" s="194">
        <f>TEXTJOIN(" · ",TRUE,'FICHA PESSOAL'!$BC$49,'FICHA PESSOAL'!$BD$49,'FICHA PESSOAL'!$BE$49,'FICHA PESSOAL'!$BF$49,'FICHA PESSOAL'!$BG$49)</f>
        <v/>
      </c>
      <c r="C310" s="194">
        <f>"'FICHA PESSOAL'!BC49 'FICHA PESSOAL'!BD49 'FICHA PESSOAL'!BE49 'FICHA PESSOAL'!BF49 'FICHA PESSOAL'!BG49"</f>
        <v/>
      </c>
      <c r="D310" s="194" t="inlineStr">
        <is>
          <t>entrada</t>
        </is>
      </c>
    </row>
    <row r="311">
      <c r="A311" s="194" t="inlineStr">
        <is>
          <t>missao.2.36</t>
        </is>
      </c>
      <c r="B311" s="194">
        <f>TEXTJOIN(" · ",TRUE,'FICHA PESSOAL'!$BC$50,'FICHA PESSOAL'!$BD$50,'FICHA PESSOAL'!$BE$50,'FICHA PESSOAL'!$BF$50,'FICHA PESSOAL'!$BG$50)</f>
        <v/>
      </c>
      <c r="C311" s="194">
        <f>"'FICHA PESSOAL'!BC50 'FICHA PESSOAL'!BD50 'FICHA PESSOAL'!BE50 'FICHA PESSOAL'!BF50 'FICHA PESSOAL'!BG50"</f>
        <v/>
      </c>
      <c r="D311" s="194" t="inlineStr">
        <is>
          <t>entrada</t>
        </is>
      </c>
    </row>
    <row r="312">
      <c r="A312" s="194" t="inlineStr">
        <is>
          <t>missao.2.37</t>
        </is>
      </c>
      <c r="B312" s="194">
        <f>TEXTJOIN(" · ",TRUE,'FICHA PESSOAL'!$BC$51,'FICHA PESSOAL'!$BD$51,'FICHA PESSOAL'!$BE$51,'FICHA PESSOAL'!$BF$51,'FICHA PESSOAL'!$BG$51)</f>
        <v/>
      </c>
      <c r="C312" s="194">
        <f>"'FICHA PESSOAL'!BC51 'FICHA PESSOAL'!BD51 'FICHA PESSOAL'!BE51 'FICHA PESSOAL'!BF51 'FICHA PESSOAL'!BG51"</f>
        <v/>
      </c>
      <c r="D312" s="194" t="inlineStr">
        <is>
          <t>entrada</t>
        </is>
      </c>
    </row>
    <row r="313">
      <c r="A313" s="194" t="inlineStr">
        <is>
          <t>missao.2.38</t>
        </is>
      </c>
      <c r="B313" s="194">
        <f>TEXTJOIN(" · ",TRUE,'FICHA PESSOAL'!$BC$52,'FICHA PESSOAL'!$BD$52,'FICHA PESSOAL'!$BE$52,'FICHA PESSOAL'!$BF$52,'FICHA PESSOAL'!$BG$52)</f>
        <v/>
      </c>
      <c r="C313" s="194">
        <f>"'FICHA PESSOAL'!BC52 'FICHA PESSOAL'!BD52 'FICHA PESSOAL'!BE52 'FICHA PESSOAL'!BF52 'FICHA PESSOAL'!BG52"</f>
        <v/>
      </c>
      <c r="D313" s="194" t="inlineStr">
        <is>
          <t>entrada</t>
        </is>
      </c>
    </row>
    <row r="314">
      <c r="A314" s="194" t="inlineStr">
        <is>
          <t>missao.2.39</t>
        </is>
      </c>
      <c r="B314" s="194">
        <f>TEXTJOIN(" · ",TRUE,'FICHA PESSOAL'!$BC$53,'FICHA PESSOAL'!$BD$53,'FICHA PESSOAL'!$BE$53,'FICHA PESSOAL'!$BF$53,'FICHA PESSOAL'!$BG$53)</f>
        <v/>
      </c>
      <c r="C314" s="194">
        <f>"'FICHA PESSOAL'!BC53 'FICHA PESSOAL'!BD53 'FICHA PESSOAL'!BE53 'FICHA PESSOAL'!BF53 'FICHA PESSOAL'!BG53"</f>
        <v/>
      </c>
      <c r="D314" s="194" t="inlineStr">
        <is>
          <t>entrada</t>
        </is>
      </c>
    </row>
    <row r="315">
      <c r="A315" s="194" t="inlineStr">
        <is>
          <t>missao.2.40</t>
        </is>
      </c>
      <c r="B315" s="194">
        <f>TEXTJOIN(" · ",TRUE,'FICHA PESSOAL'!$BC$54,'FICHA PESSOAL'!$BD$54,'FICHA PESSOAL'!$BE$54,'FICHA PESSOAL'!$BF$54,'FICHA PESSOAL'!$BG$54)</f>
        <v/>
      </c>
      <c r="C315" s="194">
        <f>"'FICHA PESSOAL'!BC54 'FICHA PESSOAL'!BD54 'FICHA PESSOAL'!BE54 'FICHA PESSOAL'!BF54 'FICHA PESSOAL'!BG54"</f>
        <v/>
      </c>
      <c r="D315" s="194" t="inlineStr">
        <is>
          <t>entrada</t>
        </is>
      </c>
    </row>
    <row r="316">
      <c r="A316" s="194" t="inlineStr">
        <is>
          <t>missao.2.41</t>
        </is>
      </c>
      <c r="B316" s="194">
        <f>TEXTJOIN(" · ",TRUE,'FICHA PESSOAL'!$BC$55,'FICHA PESSOAL'!$BD$55,'FICHA PESSOAL'!$BE$55,'FICHA PESSOAL'!$BF$55,'FICHA PESSOAL'!$BG$55)</f>
        <v/>
      </c>
      <c r="C316" s="194">
        <f>"'FICHA PESSOAL'!BC55 'FICHA PESSOAL'!BD55 'FICHA PESSOAL'!BE55 'FICHA PESSOAL'!BF55 'FICHA PESSOAL'!BG55"</f>
        <v/>
      </c>
      <c r="D316" s="194" t="inlineStr">
        <is>
          <t>entrada</t>
        </is>
      </c>
    </row>
    <row r="317">
      <c r="A317" s="194" t="inlineStr">
        <is>
          <t>missao.2.42</t>
        </is>
      </c>
      <c r="B317" s="194">
        <f>TEXTJOIN(" · ",TRUE,'FICHA PESSOAL'!$BC$56,'FICHA PESSOAL'!$BD$56,'FICHA PESSOAL'!$BE$56,'FICHA PESSOAL'!$BF$56,'FICHA PESSOAL'!$BG$56)</f>
        <v/>
      </c>
      <c r="C317" s="194">
        <f>"'FICHA PESSOAL'!BC56 'FICHA PESSOAL'!BD56 'FICHA PESSOAL'!BE56 'FICHA PESSOAL'!BF56 'FICHA PESSOAL'!BG56"</f>
        <v/>
      </c>
      <c r="D317" s="194" t="inlineStr">
        <is>
          <t>entrada</t>
        </is>
      </c>
    </row>
    <row r="318">
      <c r="A318" s="194" t="inlineStr">
        <is>
          <t>missao.2.43</t>
        </is>
      </c>
      <c r="B318" s="194">
        <f>TEXTJOIN(" · ",TRUE,'FICHA PESSOAL'!$BC$57,'FICHA PESSOAL'!$BD$57,'FICHA PESSOAL'!$BE$57,'FICHA PESSOAL'!$BF$57,'FICHA PESSOAL'!$BG$57)</f>
        <v/>
      </c>
      <c r="C318" s="194">
        <f>"'FICHA PESSOAL'!BC57 'FICHA PESSOAL'!BD57 'FICHA PESSOAL'!BE57 'FICHA PESSOAL'!BF57 'FICHA PESSOAL'!BG57"</f>
        <v/>
      </c>
      <c r="D318" s="194" t="inlineStr">
        <is>
          <t>entrada</t>
        </is>
      </c>
    </row>
    <row r="319">
      <c r="A319" s="194" t="inlineStr">
        <is>
          <t>missao.2.44</t>
        </is>
      </c>
      <c r="B319" s="194">
        <f>TEXTJOIN(" · ",TRUE,'FICHA PESSOAL'!$BC$58,'FICHA PESSOAL'!$BD$58,'FICHA PESSOAL'!$BE$58,'FICHA PESSOAL'!$BF$58,'FICHA PESSOAL'!$BG$58)</f>
        <v/>
      </c>
      <c r="C319" s="194">
        <f>"'FICHA PESSOAL'!BC58 'FICHA PESSOAL'!BD58 'FICHA PESSOAL'!BE58 'FICHA PESSOAL'!BF58 'FICHA PESSOAL'!BG58"</f>
        <v/>
      </c>
      <c r="D319" s="194" t="inlineStr">
        <is>
          <t>entrada</t>
        </is>
      </c>
    </row>
    <row r="320">
      <c r="A320" s="194" t="inlineStr">
        <is>
          <t>missao.2.45</t>
        </is>
      </c>
      <c r="B320" s="194">
        <f>TEXTJOIN(" · ",TRUE,'FICHA PESSOAL'!$BC$59,'FICHA PESSOAL'!$BD$59,'FICHA PESSOAL'!$BE$59,'FICHA PESSOAL'!$BF$59,'FICHA PESSOAL'!$BG$59)</f>
        <v/>
      </c>
      <c r="C320" s="194">
        <f>"'FICHA PESSOAL'!BC59 'FICHA PESSOAL'!BD59 'FICHA PESSOAL'!BE59 'FICHA PESSOAL'!BF59 'FICHA PESSOAL'!BG59"</f>
        <v/>
      </c>
      <c r="D320" s="194" t="inlineStr">
        <is>
          <t>entrada</t>
        </is>
      </c>
    </row>
    <row r="321">
      <c r="A321" s="194" t="inlineStr">
        <is>
          <t>missao.2.46</t>
        </is>
      </c>
      <c r="B321" s="194">
        <f>TEXTJOIN(" · ",TRUE,'FICHA PESSOAL'!$BC$60,'FICHA PESSOAL'!$BD$60,'FICHA PESSOAL'!$BE$60,'FICHA PESSOAL'!$BF$60,'FICHA PESSOAL'!$BG$60)</f>
        <v/>
      </c>
      <c r="C321" s="194">
        <f>"'FICHA PESSOAL'!BC60 'FICHA PESSOAL'!BD60 'FICHA PESSOAL'!BE60 'FICHA PESSOAL'!BF60 'FICHA PESSOAL'!BG60"</f>
        <v/>
      </c>
      <c r="D321" s="194" t="inlineStr">
        <is>
          <t>entrada</t>
        </is>
      </c>
    </row>
    <row r="322">
      <c r="A322" s="194" t="inlineStr">
        <is>
          <t>missao.2.47</t>
        </is>
      </c>
      <c r="B322" s="194">
        <f>TEXTJOIN(" · ",TRUE,'FICHA PESSOAL'!$BC$61,'FICHA PESSOAL'!$BD$61,'FICHA PESSOAL'!$BE$61,'FICHA PESSOAL'!$BF$61,'FICHA PESSOAL'!$BG$61)</f>
        <v/>
      </c>
      <c r="C322" s="194">
        <f>"'FICHA PESSOAL'!BC61 'FICHA PESSOAL'!BD61 'FICHA PESSOAL'!BE61 'FICHA PESSOAL'!BF61 'FICHA PESSOAL'!BG61"</f>
        <v/>
      </c>
      <c r="D322" s="194" t="inlineStr">
        <is>
          <t>entrada</t>
        </is>
      </c>
    </row>
    <row r="323">
      <c r="A323" s="194" t="inlineStr">
        <is>
          <t>missao.2.48</t>
        </is>
      </c>
      <c r="B323" s="194">
        <f>TEXTJOIN(" · ",TRUE,'FICHA PESSOAL'!$BC$62,'FICHA PESSOAL'!$BD$62,'FICHA PESSOAL'!$BE$62,'FICHA PESSOAL'!$BF$62,'FICHA PESSOAL'!$BG$62)</f>
        <v/>
      </c>
      <c r="C323" s="194">
        <f>"'FICHA PESSOAL'!BC62 'FICHA PESSOAL'!BD62 'FICHA PESSOAL'!BE62 'FICHA PESSOAL'!BF62 'FICHA PESSOAL'!BG62"</f>
        <v/>
      </c>
      <c r="D323" s="194" t="inlineStr">
        <is>
          <t>entrada</t>
        </is>
      </c>
    </row>
    <row r="324">
      <c r="A324" s="194" t="inlineStr">
        <is>
          <t>missao.2.49</t>
        </is>
      </c>
      <c r="B324" s="194">
        <f>TEXTJOIN(" · ",TRUE,'FICHA PESSOAL'!$BC$63,'FICHA PESSOAL'!$BD$63,'FICHA PESSOAL'!$BE$63,'FICHA PESSOAL'!$BF$63,'FICHA PESSOAL'!$BG$63)</f>
        <v/>
      </c>
      <c r="C324" s="194">
        <f>"'FICHA PESSOAL'!BC63 'FICHA PESSOAL'!BD63 'FICHA PESSOAL'!BE63 'FICHA PESSOAL'!BF63 'FICHA PESSOAL'!BG63"</f>
        <v/>
      </c>
      <c r="D324" s="194" t="inlineStr">
        <is>
          <t>entrada</t>
        </is>
      </c>
    </row>
    <row r="325">
      <c r="A325" s="194" t="inlineStr">
        <is>
          <t>missao.2.50</t>
        </is>
      </c>
      <c r="B325" s="194">
        <f>TEXTJOIN(" · ",TRUE,'FICHA PESSOAL'!$BC$64,'FICHA PESSOAL'!$BD$64,'FICHA PESSOAL'!$BE$64,'FICHA PESSOAL'!$BF$64,'FICHA PESSOAL'!$BG$64)</f>
        <v/>
      </c>
      <c r="C325" s="194">
        <f>"'FICHA PESSOAL'!BC64 'FICHA PESSOAL'!BD64 'FICHA PESSOAL'!BE64 'FICHA PESSOAL'!BF64 'FICHA PESSOAL'!BG64"</f>
        <v/>
      </c>
      <c r="D325" s="194" t="inlineStr">
        <is>
          <t>entrada</t>
        </is>
      </c>
    </row>
    <row r="326">
      <c r="A326" s="194" t="inlineStr">
        <is>
          <t>missao.2.51</t>
        </is>
      </c>
      <c r="B326" s="194">
        <f>TEXTJOIN(" · ",TRUE,'FICHA PESSOAL'!$BC$65,'FICHA PESSOAL'!$BD$65,'FICHA PESSOAL'!$BE$65,'FICHA PESSOAL'!$BF$65,'FICHA PESSOAL'!$BG$65)</f>
        <v/>
      </c>
      <c r="C326" s="194">
        <f>"'FICHA PESSOAL'!BC65 'FICHA PESSOAL'!BD65 'FICHA PESSOAL'!BE65 'FICHA PESSOAL'!BF65 'FICHA PESSOAL'!BG65"</f>
        <v/>
      </c>
      <c r="D326" s="194" t="inlineStr">
        <is>
          <t>entrada</t>
        </is>
      </c>
    </row>
    <row r="327">
      <c r="A327" s="194" t="inlineStr">
        <is>
          <t>missao.2.52</t>
        </is>
      </c>
      <c r="B327" s="194">
        <f>TEXTJOIN(" · ",TRUE,'FICHA PESSOAL'!$BC$66,'FICHA PESSOAL'!$BD$66,'FICHA PESSOAL'!$BE$66,'FICHA PESSOAL'!$BF$66,'FICHA PESSOAL'!$BG$66)</f>
        <v/>
      </c>
      <c r="C327" s="194">
        <f>"'FICHA PESSOAL'!BC66 'FICHA PESSOAL'!BD66 'FICHA PESSOAL'!BE66 'FICHA PESSOAL'!BF66 'FICHA PESSOAL'!BG66"</f>
        <v/>
      </c>
      <c r="D327" s="194" t="inlineStr">
        <is>
          <t>entrada</t>
        </is>
      </c>
    </row>
    <row r="328">
      <c r="A328" s="194" t="inlineStr">
        <is>
          <t>missao.2.53</t>
        </is>
      </c>
      <c r="B328" s="194">
        <f>TEXTJOIN(" · ",TRUE,'FICHA PESSOAL'!$BC$67,'FICHA PESSOAL'!$BD$67,'FICHA PESSOAL'!$BE$67,'FICHA PESSOAL'!$BF$67,'FICHA PESSOAL'!$BG$67)</f>
        <v/>
      </c>
      <c r="C328" s="194">
        <f>"'FICHA PESSOAL'!BC67 'FICHA PESSOAL'!BD67 'FICHA PESSOAL'!BE67 'FICHA PESSOAL'!BF67 'FICHA PESSOAL'!BG67"</f>
        <v/>
      </c>
      <c r="D328" s="194" t="inlineStr">
        <is>
          <t>entrada</t>
        </is>
      </c>
    </row>
    <row r="329">
      <c r="A329" s="194" t="inlineStr">
        <is>
          <t>missao.2.54</t>
        </is>
      </c>
      <c r="B329" s="194">
        <f>TEXTJOIN(" · ",TRUE,'FICHA PESSOAL'!$BC$68,'FICHA PESSOAL'!$BD$68,'FICHA PESSOAL'!$BE$68,'FICHA PESSOAL'!$BF$68,'FICHA PESSOAL'!$BG$68)</f>
        <v/>
      </c>
      <c r="C329" s="194">
        <f>"'FICHA PESSOAL'!BC68 'FICHA PESSOAL'!BD68 'FICHA PESSOAL'!BE68 'FICHA PESSOAL'!BF68 'FICHA PESSOAL'!BG68"</f>
        <v/>
      </c>
      <c r="D329" s="194" t="inlineStr">
        <is>
          <t>entrada</t>
        </is>
      </c>
    </row>
    <row r="330">
      <c r="A330" s="194" t="inlineStr">
        <is>
          <t>missao.2.55</t>
        </is>
      </c>
      <c r="B330" s="194">
        <f>TEXTJOIN(" · ",TRUE,'FICHA PESSOAL'!$BC$69,'FICHA PESSOAL'!$BD$69,'FICHA PESSOAL'!$BE$69,'FICHA PESSOAL'!$BF$69,'FICHA PESSOAL'!$BG$69)</f>
        <v/>
      </c>
      <c r="C330" s="194">
        <f>"'FICHA PESSOAL'!BC69 'FICHA PESSOAL'!BD69 'FICHA PESSOAL'!BE69 'FICHA PESSOAL'!BF69 'FICHA PESSOAL'!BG69"</f>
        <v/>
      </c>
      <c r="D330" s="194" t="inlineStr">
        <is>
          <t>entrada</t>
        </is>
      </c>
    </row>
    <row r="331">
      <c r="A331" s="194" t="inlineStr">
        <is>
          <t>missao.2.56</t>
        </is>
      </c>
      <c r="B331" s="194">
        <f>TEXTJOIN(" · ",TRUE,'FICHA PESSOAL'!$BC$70,'FICHA PESSOAL'!$BD$70,'FICHA PESSOAL'!$BE$70,'FICHA PESSOAL'!$BF$70,'FICHA PESSOAL'!$BG$70)</f>
        <v/>
      </c>
      <c r="C331" s="194">
        <f>"'FICHA PESSOAL'!BC70 'FICHA PESSOAL'!BD70 'FICHA PESSOAL'!BE70 'FICHA PESSOAL'!BF70 'FICHA PESSOAL'!BG70"</f>
        <v/>
      </c>
      <c r="D331" s="194" t="inlineStr">
        <is>
          <t>entrada</t>
        </is>
      </c>
    </row>
    <row r="332">
      <c r="A332" s="194" t="inlineStr">
        <is>
          <t>missao.2.57</t>
        </is>
      </c>
      <c r="B332" s="194">
        <f>TEXTJOIN(" · ",TRUE,'FICHA PESSOAL'!$BC$71,'FICHA PESSOAL'!$BD$71,'FICHA PESSOAL'!$BE$71,'FICHA PESSOAL'!$BF$71,'FICHA PESSOAL'!$BG$71)</f>
        <v/>
      </c>
      <c r="C332" s="194">
        <f>"'FICHA PESSOAL'!BC71 'FICHA PESSOAL'!BD71 'FICHA PESSOAL'!BE71 'FICHA PESSOAL'!BF71 'FICHA PESSOAL'!BG71"</f>
        <v/>
      </c>
      <c r="D332" s="194" t="inlineStr">
        <is>
          <t>entrada</t>
        </is>
      </c>
    </row>
    <row r="333">
      <c r="A333" s="194" t="inlineStr">
        <is>
          <t>missao.2.58</t>
        </is>
      </c>
      <c r="B333" s="194">
        <f>TEXTJOIN(" · ",TRUE,'FICHA PESSOAL'!$BC$72,'FICHA PESSOAL'!$BD$72,'FICHA PESSOAL'!$BE$72,'FICHA PESSOAL'!$BF$72,'FICHA PESSOAL'!$BG$72)</f>
        <v/>
      </c>
      <c r="C333" s="194">
        <f>"'FICHA PESSOAL'!BC72 'FICHA PESSOAL'!BD72 'FICHA PESSOAL'!BE72 'FICHA PESSOAL'!BF72 'FICHA PESSOAL'!BG72"</f>
        <v/>
      </c>
      <c r="D333" s="194" t="inlineStr">
        <is>
          <t>entrada</t>
        </is>
      </c>
    </row>
    <row r="334">
      <c r="A334" s="194" t="inlineStr">
        <is>
          <t>missao.2.59</t>
        </is>
      </c>
      <c r="B334" s="194">
        <f>TEXTJOIN(" · ",TRUE,'FICHA PESSOAL'!$BC$73,'FICHA PESSOAL'!$BD$73,'FICHA PESSOAL'!$BE$73,'FICHA PESSOAL'!$BF$73,'FICHA PESSOAL'!$BG$73)</f>
        <v/>
      </c>
      <c r="C334" s="194">
        <f>"'FICHA PESSOAL'!BC73 'FICHA PESSOAL'!BD73 'FICHA PESSOAL'!BE73 'FICHA PESSOAL'!BF73 'FICHA PESSOAL'!BG73"</f>
        <v/>
      </c>
      <c r="D334" s="194" t="inlineStr">
        <is>
          <t>entrada</t>
        </is>
      </c>
    </row>
    <row r="335">
      <c r="A335" s="194" t="inlineStr">
        <is>
          <t>missao.2.60</t>
        </is>
      </c>
      <c r="B335" s="194">
        <f>TEXTJOIN(" · ",TRUE,'FICHA PESSOAL'!$BC$74,'FICHA PESSOAL'!$BD$74,'FICHA PESSOAL'!$BE$74,'FICHA PESSOAL'!$BF$74,'FICHA PESSOAL'!$BG$74)</f>
        <v/>
      </c>
      <c r="C335" s="194">
        <f>"'FICHA PESSOAL'!BC74 'FICHA PESSOAL'!BD74 'FICHA PESSOAL'!BE74 'FICHA PESSOAL'!BF74 'FICHA PESSOAL'!BG74"</f>
        <v/>
      </c>
      <c r="D335" s="194" t="inlineStr">
        <is>
          <t>entrada</t>
        </is>
      </c>
    </row>
    <row r="336">
      <c r="A336" s="194" t="inlineStr">
        <is>
          <t>missao.2.61</t>
        </is>
      </c>
      <c r="B336" s="194">
        <f>TEXTJOIN(" · ",TRUE,'FICHA PESSOAL'!$BC$75,'FICHA PESSOAL'!$BD$75,'FICHA PESSOAL'!$BE$75,'FICHA PESSOAL'!$BF$75,'FICHA PESSOAL'!$BG$75)</f>
        <v/>
      </c>
      <c r="C336" s="194">
        <f>"'FICHA PESSOAL'!BC75 'FICHA PESSOAL'!BD75 'FICHA PESSOAL'!BE75 'FICHA PESSOAL'!BF75 'FICHA PESSOAL'!BG75"</f>
        <v/>
      </c>
      <c r="D336" s="194" t="inlineStr">
        <is>
          <t>entrada</t>
        </is>
      </c>
    </row>
    <row r="337">
      <c r="A337" s="194" t="inlineStr">
        <is>
          <t>missao.2.62</t>
        </is>
      </c>
      <c r="B337" s="194">
        <f>TEXTJOIN(" · ",TRUE,'FICHA PESSOAL'!$BC$76,'FICHA PESSOAL'!$BD$76,'FICHA PESSOAL'!$BE$76,'FICHA PESSOAL'!$BF$76,'FICHA PESSOAL'!$BG$76)</f>
        <v/>
      </c>
      <c r="C337" s="194">
        <f>"'FICHA PESSOAL'!BC76 'FICHA PESSOAL'!BD76 'FICHA PESSOAL'!BE76 'FICHA PESSOAL'!BF76 'FICHA PESSOAL'!BG76"</f>
        <v/>
      </c>
      <c r="D337" s="194" t="inlineStr">
        <is>
          <t>entrada</t>
        </is>
      </c>
    </row>
    <row r="338">
      <c r="A338" s="194" t="inlineStr">
        <is>
          <t>missao.2.63</t>
        </is>
      </c>
      <c r="B338" s="194">
        <f>TEXTJOIN(" · ",TRUE,'FICHA PESSOAL'!$BC$77,'FICHA PESSOAL'!$BD$77,'FICHA PESSOAL'!$BE$77,'FICHA PESSOAL'!$BF$77,'FICHA PESSOAL'!$BG$77)</f>
        <v/>
      </c>
      <c r="C338" s="194">
        <f>"'FICHA PESSOAL'!BC77 'FICHA PESSOAL'!BD77 'FICHA PESSOAL'!BE77 'FICHA PESSOAL'!BF77 'FICHA PESSOAL'!BG77"</f>
        <v/>
      </c>
      <c r="D338" s="194" t="inlineStr">
        <is>
          <t>entrada</t>
        </is>
      </c>
    </row>
    <row r="339">
      <c r="A339" s="194" t="inlineStr">
        <is>
          <t>missao.2.64</t>
        </is>
      </c>
      <c r="B339" s="194">
        <f>TEXTJOIN(" · ",TRUE,'FICHA PESSOAL'!$BC$78,'FICHA PESSOAL'!$BD$78,'FICHA PESSOAL'!$BE$78,'FICHA PESSOAL'!$BF$78,'FICHA PESSOAL'!$BG$78)</f>
        <v/>
      </c>
      <c r="C339" s="194">
        <f>"'FICHA PESSOAL'!BC78 'FICHA PESSOAL'!BD78 'FICHA PESSOAL'!BE78 'FICHA PESSOAL'!BF78 'FICHA PESSOAL'!BG78"</f>
        <v/>
      </c>
      <c r="D339" s="194" t="inlineStr">
        <is>
          <t>entrada</t>
        </is>
      </c>
    </row>
    <row r="340">
      <c r="A340" s="194" t="inlineStr">
        <is>
          <t>missao.2.65</t>
        </is>
      </c>
      <c r="B340" s="194">
        <f>TEXTJOIN(" · ",TRUE,'FICHA PESSOAL'!$BC$79,'FICHA PESSOAL'!$BD$79,'FICHA PESSOAL'!$BE$79,'FICHA PESSOAL'!$BF$79,'FICHA PESSOAL'!$BG$79)</f>
        <v/>
      </c>
      <c r="C340" s="194">
        <f>"'FICHA PESSOAL'!BC79 'FICHA PESSOAL'!BD79 'FICHA PESSOAL'!BE79 'FICHA PESSOAL'!BF79 'FICHA PESSOAL'!BG79"</f>
        <v/>
      </c>
      <c r="D340" s="194" t="inlineStr">
        <is>
          <t>entrada</t>
        </is>
      </c>
    </row>
    <row r="341">
      <c r="A341" s="194" t="inlineStr">
        <is>
          <t>missao.2.66</t>
        </is>
      </c>
      <c r="B341" s="194">
        <f>TEXTJOIN(" · ",TRUE,'FICHA PESSOAL'!$BC$80,'FICHA PESSOAL'!$BD$80,'FICHA PESSOAL'!$BE$80,'FICHA PESSOAL'!$BF$80,'FICHA PESSOAL'!$BG$80)</f>
        <v/>
      </c>
      <c r="C341" s="194">
        <f>"'FICHA PESSOAL'!BC80 'FICHA PESSOAL'!BD80 'FICHA PESSOAL'!BE80 'FICHA PESSOAL'!BF80 'FICHA PESSOAL'!BG80"</f>
        <v/>
      </c>
      <c r="D341" s="194" t="inlineStr">
        <is>
          <t>entrada</t>
        </is>
      </c>
    </row>
    <row r="342">
      <c r="A342" s="194" t="inlineStr">
        <is>
          <t>missao.2.67</t>
        </is>
      </c>
      <c r="B342" s="194">
        <f>TEXTJOIN(" · ",TRUE,'FICHA PESSOAL'!$BC$81,'FICHA PESSOAL'!$BD$81,'FICHA PESSOAL'!$BE$81,'FICHA PESSOAL'!$BF$81,'FICHA PESSOAL'!$BG$81)</f>
        <v/>
      </c>
      <c r="C342" s="194">
        <f>"'FICHA PESSOAL'!BC81 'FICHA PESSOAL'!BD81 'FICHA PESSOAL'!BE81 'FICHA PESSOAL'!BF81 'FICHA PESSOAL'!BG81"</f>
        <v/>
      </c>
      <c r="D342" s="194" t="inlineStr">
        <is>
          <t>entrada</t>
        </is>
      </c>
    </row>
    <row r="343">
      <c r="A343" s="194" t="inlineStr">
        <is>
          <t>missao.2.68</t>
        </is>
      </c>
      <c r="B343" s="194">
        <f>TEXTJOIN(" · ",TRUE,'FICHA PESSOAL'!$BC$82,'FICHA PESSOAL'!$BD$82,'FICHA PESSOAL'!$BE$82,'FICHA PESSOAL'!$BF$82,'FICHA PESSOAL'!$BG$82)</f>
        <v/>
      </c>
      <c r="C343" s="194">
        <f>"'FICHA PESSOAL'!BC82 'FICHA PESSOAL'!BD82 'FICHA PESSOAL'!BE82 'FICHA PESSOAL'!BF82 'FICHA PESSOAL'!BG82"</f>
        <v/>
      </c>
      <c r="D343" s="194" t="inlineStr">
        <is>
          <t>entrada</t>
        </is>
      </c>
    </row>
    <row r="344">
      <c r="A344" s="194" t="inlineStr">
        <is>
          <t>missao.2.69</t>
        </is>
      </c>
      <c r="B344" s="194">
        <f>TEXTJOIN(" · ",TRUE,'FICHA PESSOAL'!$BC$83,'FICHA PESSOAL'!$BD$83,'FICHA PESSOAL'!$BE$83,'FICHA PESSOAL'!$BF$83,'FICHA PESSOAL'!$BG$83)</f>
        <v/>
      </c>
      <c r="C344" s="194">
        <f>"'FICHA PESSOAL'!BC83 'FICHA PESSOAL'!BD83 'FICHA PESSOAL'!BE83 'FICHA PESSOAL'!BF83 'FICHA PESSOAL'!BG83"</f>
        <v/>
      </c>
      <c r="D344" s="194" t="inlineStr">
        <is>
          <t>entrada</t>
        </is>
      </c>
    </row>
    <row r="345">
      <c r="A345" s="194" t="inlineStr">
        <is>
          <t>missao.2.70</t>
        </is>
      </c>
      <c r="B345" s="194">
        <f>TEXTJOIN(" · ",TRUE,'FICHA PESSOAL'!$BC$84,'FICHA PESSOAL'!$BD$84,'FICHA PESSOAL'!$BE$84,'FICHA PESSOAL'!$BF$84,'FICHA PESSOAL'!$BG$84)</f>
        <v/>
      </c>
      <c r="C345" s="194">
        <f>"'FICHA PESSOAL'!BC84 'FICHA PESSOAL'!BD84 'FICHA PESSOAL'!BE84 'FICHA PESSOAL'!BF84 'FICHA PESSOAL'!BG84"</f>
        <v/>
      </c>
      <c r="D345" s="194" t="inlineStr">
        <is>
          <t>entrada</t>
        </is>
      </c>
    </row>
    <row r="346">
      <c r="A346" s="194" t="inlineStr">
        <is>
          <t>missao.2.71</t>
        </is>
      </c>
      <c r="B346" s="194">
        <f>TEXTJOIN(" · ",TRUE,'FICHA PESSOAL'!$BC$85,'FICHA PESSOAL'!$BD$85,'FICHA PESSOAL'!$BE$85,'FICHA PESSOAL'!$BF$85,'FICHA PESSOAL'!$BG$85)</f>
        <v/>
      </c>
      <c r="C346" s="194">
        <f>"'FICHA PESSOAL'!BC85 'FICHA PESSOAL'!BD85 'FICHA PESSOAL'!BE85 'FICHA PESSOAL'!BF85 'FICHA PESSOAL'!BG85"</f>
        <v/>
      </c>
      <c r="D346" s="194" t="inlineStr">
        <is>
          <t>entrada</t>
        </is>
      </c>
    </row>
    <row r="347">
      <c r="A347" s="194" t="inlineStr">
        <is>
          <t>missao.2.72</t>
        </is>
      </c>
      <c r="B347" s="194">
        <f>TEXTJOIN(" · ",TRUE,'FICHA PESSOAL'!$BC$86,'FICHA PESSOAL'!$BD$86,'FICHA PESSOAL'!$BE$86,'FICHA PESSOAL'!$BF$86,'FICHA PESSOAL'!$BG$86)</f>
        <v/>
      </c>
      <c r="C347" s="194">
        <f>"'FICHA PESSOAL'!BC86 'FICHA PESSOAL'!BD86 'FICHA PESSOAL'!BE86 'FICHA PESSOAL'!BF86 'FICHA PESSOAL'!BG86"</f>
        <v/>
      </c>
      <c r="D347" s="194" t="inlineStr">
        <is>
          <t>entrada</t>
        </is>
      </c>
    </row>
    <row r="348">
      <c r="A348" s="194" t="inlineStr">
        <is>
          <t>missao.2.73</t>
        </is>
      </c>
      <c r="B348" s="194">
        <f>TEXTJOIN(" · ",TRUE,'FICHA PESSOAL'!$BC$87,'FICHA PESSOAL'!$BD$87,'FICHA PESSOAL'!$BE$87,'FICHA PESSOAL'!$BF$87,'FICHA PESSOAL'!$BG$87)</f>
        <v/>
      </c>
      <c r="C348" s="194">
        <f>"'FICHA PESSOAL'!BC87 'FICHA PESSOAL'!BD87 'FICHA PESSOAL'!BE87 'FICHA PESSOAL'!BF87 'FICHA PESSOAL'!BG87"</f>
        <v/>
      </c>
      <c r="D348" s="194" t="inlineStr">
        <is>
          <t>entrada</t>
        </is>
      </c>
    </row>
    <row r="349">
      <c r="A349" s="194" t="inlineStr">
        <is>
          <t>missao.3.1</t>
        </is>
      </c>
      <c r="B349" s="194">
        <f>TEXTJOIN(" · ",TRUE,'FICHA PESSOAL'!$BI$15,'FICHA PESSOAL'!$BJ$15,'FICHA PESSOAL'!$BK$15,'FICHA PESSOAL'!$BL$15,'FICHA PESSOAL'!$BM$15)</f>
        <v/>
      </c>
      <c r="C349" s="194">
        <f>"'FICHA PESSOAL'!BI15 'FICHA PESSOAL'!BJ15 'FICHA PESSOAL'!BK15 'FICHA PESSOAL'!BL15 'FICHA PESSOAL'!BM15"</f>
        <v/>
      </c>
      <c r="D349" s="194" t="inlineStr">
        <is>
          <t>entrada</t>
        </is>
      </c>
    </row>
    <row r="350">
      <c r="A350" s="194" t="inlineStr">
        <is>
          <t>missao.3.2</t>
        </is>
      </c>
      <c r="B350" s="194">
        <f>TEXTJOIN(" · ",TRUE,'FICHA PESSOAL'!$BI$16,'FICHA PESSOAL'!$BJ$16,'FICHA PESSOAL'!$BK$16,'FICHA PESSOAL'!$BL$16,'FICHA PESSOAL'!$BM$16)</f>
        <v/>
      </c>
      <c r="C350" s="194">
        <f>"'FICHA PESSOAL'!BI16 'FICHA PESSOAL'!BJ16 'FICHA PESSOAL'!BK16 'FICHA PESSOAL'!BL16 'FICHA PESSOAL'!BM16"</f>
        <v/>
      </c>
      <c r="D350" s="194" t="inlineStr">
        <is>
          <t>entrada</t>
        </is>
      </c>
    </row>
    <row r="351">
      <c r="A351" s="194" t="inlineStr">
        <is>
          <t>missao.3.3</t>
        </is>
      </c>
      <c r="B351" s="194">
        <f>TEXTJOIN(" · ",TRUE,'FICHA PESSOAL'!$BI$17,'FICHA PESSOAL'!$BJ$17,'FICHA PESSOAL'!$BK$17,'FICHA PESSOAL'!$BL$17,'FICHA PESSOAL'!$BM$17)</f>
        <v/>
      </c>
      <c r="C351" s="194">
        <f>"'FICHA PESSOAL'!BI17 'FICHA PESSOAL'!BJ17 'FICHA PESSOAL'!BK17 'FICHA PESSOAL'!BL17 'FICHA PESSOAL'!BM17"</f>
        <v/>
      </c>
      <c r="D351" s="194" t="inlineStr">
        <is>
          <t>entrada</t>
        </is>
      </c>
    </row>
    <row r="352">
      <c r="A352" s="194" t="inlineStr">
        <is>
          <t>missao.3.4</t>
        </is>
      </c>
      <c r="B352" s="194">
        <f>TEXTJOIN(" · ",TRUE,'FICHA PESSOAL'!$BI$18,'FICHA PESSOAL'!$BJ$18,'FICHA PESSOAL'!$BK$18,'FICHA PESSOAL'!$BL$18,'FICHA PESSOAL'!$BM$18)</f>
        <v/>
      </c>
      <c r="C352" s="194">
        <f>"'FICHA PESSOAL'!BI18 'FICHA PESSOAL'!BJ18 'FICHA PESSOAL'!BK18 'FICHA PESSOAL'!BL18 'FICHA PESSOAL'!BM18"</f>
        <v/>
      </c>
      <c r="D352" s="194" t="inlineStr">
        <is>
          <t>entrada</t>
        </is>
      </c>
    </row>
    <row r="353">
      <c r="A353" s="194" t="inlineStr">
        <is>
          <t>missao.3.5</t>
        </is>
      </c>
      <c r="B353" s="194">
        <f>TEXTJOIN(" · ",TRUE,'FICHA PESSOAL'!$BI$19,'FICHA PESSOAL'!$BJ$19,'FICHA PESSOAL'!$BK$19,'FICHA PESSOAL'!$BL$19,'FICHA PESSOAL'!$BM$19)</f>
        <v/>
      </c>
      <c r="C353" s="194">
        <f>"'FICHA PESSOAL'!BI19 'FICHA PESSOAL'!BJ19 'FICHA PESSOAL'!BK19 'FICHA PESSOAL'!BL19 'FICHA PESSOAL'!BM19"</f>
        <v/>
      </c>
      <c r="D353" s="194" t="inlineStr">
        <is>
          <t>entrada</t>
        </is>
      </c>
    </row>
    <row r="354">
      <c r="A354" s="194" t="inlineStr">
        <is>
          <t>missao.3.6</t>
        </is>
      </c>
      <c r="B354" s="194">
        <f>TEXTJOIN(" · ",TRUE,'FICHA PESSOAL'!$BI$20,'FICHA PESSOAL'!$BJ$20,'FICHA PESSOAL'!$BK$20,'FICHA PESSOAL'!$BL$20,'FICHA PESSOAL'!$BM$20)</f>
        <v/>
      </c>
      <c r="C354" s="194">
        <f>"'FICHA PESSOAL'!BI20 'FICHA PESSOAL'!BJ20 'FICHA PESSOAL'!BK20 'FICHA PESSOAL'!BL20 'FICHA PESSOAL'!BM20"</f>
        <v/>
      </c>
      <c r="D354" s="194" t="inlineStr">
        <is>
          <t>entrada</t>
        </is>
      </c>
    </row>
    <row r="355">
      <c r="A355" s="194" t="inlineStr">
        <is>
          <t>missao.3.7</t>
        </is>
      </c>
      <c r="B355" s="194">
        <f>TEXTJOIN(" · ",TRUE,'FICHA PESSOAL'!$BI$21,'FICHA PESSOAL'!$BJ$21,'FICHA PESSOAL'!$BK$21,'FICHA PESSOAL'!$BL$21,'FICHA PESSOAL'!$BM$21)</f>
        <v/>
      </c>
      <c r="C355" s="194">
        <f>"'FICHA PESSOAL'!BI21 'FICHA PESSOAL'!BJ21 'FICHA PESSOAL'!BK21 'FICHA PESSOAL'!BL21 'FICHA PESSOAL'!BM21"</f>
        <v/>
      </c>
      <c r="D355" s="194" t="inlineStr">
        <is>
          <t>entrada</t>
        </is>
      </c>
    </row>
    <row r="356">
      <c r="A356" s="194" t="inlineStr">
        <is>
          <t>missao.3.8</t>
        </is>
      </c>
      <c r="B356" s="194">
        <f>TEXTJOIN(" · ",TRUE,'FICHA PESSOAL'!$BI$22,'FICHA PESSOAL'!$BJ$22,'FICHA PESSOAL'!$BK$22,'FICHA PESSOAL'!$BL$22,'FICHA PESSOAL'!$BM$22)</f>
        <v/>
      </c>
      <c r="C356" s="194">
        <f>"'FICHA PESSOAL'!BI22 'FICHA PESSOAL'!BJ22 'FICHA PESSOAL'!BK22 'FICHA PESSOAL'!BL22 'FICHA PESSOAL'!BM22"</f>
        <v/>
      </c>
      <c r="D356" s="194" t="inlineStr">
        <is>
          <t>entrada</t>
        </is>
      </c>
    </row>
    <row r="357">
      <c r="A357" s="194" t="inlineStr">
        <is>
          <t>missao.3.9</t>
        </is>
      </c>
      <c r="B357" s="194">
        <f>TEXTJOIN(" · ",TRUE,'FICHA PESSOAL'!$BI$23,'FICHA PESSOAL'!$BJ$23,'FICHA PESSOAL'!$BK$23,'FICHA PESSOAL'!$BL$23,'FICHA PESSOAL'!$BM$23)</f>
        <v/>
      </c>
      <c r="C357" s="194">
        <f>"'FICHA PESSOAL'!BI23 'FICHA PESSOAL'!BJ23 'FICHA PESSOAL'!BK23 'FICHA PESSOAL'!BL23 'FICHA PESSOAL'!BM23"</f>
        <v/>
      </c>
      <c r="D357" s="194" t="inlineStr">
        <is>
          <t>entrada</t>
        </is>
      </c>
    </row>
    <row r="358">
      <c r="A358" s="194" t="inlineStr">
        <is>
          <t>missao.3.10</t>
        </is>
      </c>
      <c r="B358" s="194">
        <f>TEXTJOIN(" · ",TRUE,'FICHA PESSOAL'!$BI$24,'FICHA PESSOAL'!$BJ$24,'FICHA PESSOAL'!$BK$24,'FICHA PESSOAL'!$BL$24,'FICHA PESSOAL'!$BM$24)</f>
        <v/>
      </c>
      <c r="C358" s="194">
        <f>"'FICHA PESSOAL'!BI24 'FICHA PESSOAL'!BJ24 'FICHA PESSOAL'!BK24 'FICHA PESSOAL'!BL24 'FICHA PESSOAL'!BM24"</f>
        <v/>
      </c>
      <c r="D358" s="194" t="inlineStr">
        <is>
          <t>entrada</t>
        </is>
      </c>
    </row>
    <row r="359">
      <c r="A359" s="194" t="inlineStr">
        <is>
          <t>missao.3.11</t>
        </is>
      </c>
      <c r="B359" s="194">
        <f>TEXTJOIN(" · ",TRUE,'FICHA PESSOAL'!$BI$25,'FICHA PESSOAL'!$BJ$25,'FICHA PESSOAL'!$BK$25,'FICHA PESSOAL'!$BL$25,'FICHA PESSOAL'!$BM$25)</f>
        <v/>
      </c>
      <c r="C359" s="194">
        <f>"'FICHA PESSOAL'!BI25 'FICHA PESSOAL'!BJ25 'FICHA PESSOAL'!BK25 'FICHA PESSOAL'!BL25 'FICHA PESSOAL'!BM25"</f>
        <v/>
      </c>
      <c r="D359" s="194" t="inlineStr">
        <is>
          <t>entrada</t>
        </is>
      </c>
    </row>
    <row r="360">
      <c r="A360" s="194" t="inlineStr">
        <is>
          <t>missao.3.12</t>
        </is>
      </c>
      <c r="B360" s="194">
        <f>TEXTJOIN(" · ",TRUE,'FICHA PESSOAL'!$BI$26,'FICHA PESSOAL'!$BJ$26,'FICHA PESSOAL'!$BK$26,'FICHA PESSOAL'!$BL$26,'FICHA PESSOAL'!$BM$26)</f>
        <v/>
      </c>
      <c r="C360" s="194">
        <f>"'FICHA PESSOAL'!BI26 'FICHA PESSOAL'!BJ26 'FICHA PESSOAL'!BK26 'FICHA PESSOAL'!BL26 'FICHA PESSOAL'!BM26"</f>
        <v/>
      </c>
      <c r="D360" s="194" t="inlineStr">
        <is>
          <t>entrada</t>
        </is>
      </c>
    </row>
    <row r="361">
      <c r="A361" s="194" t="inlineStr">
        <is>
          <t>missao.3.13</t>
        </is>
      </c>
      <c r="B361" s="194">
        <f>TEXTJOIN(" · ",TRUE,'FICHA PESSOAL'!$BI$27,'FICHA PESSOAL'!$BJ$27,'FICHA PESSOAL'!$BK$27,'FICHA PESSOAL'!$BL$27,'FICHA PESSOAL'!$BM$27)</f>
        <v/>
      </c>
      <c r="C361" s="194">
        <f>"'FICHA PESSOAL'!BI27 'FICHA PESSOAL'!BJ27 'FICHA PESSOAL'!BK27 'FICHA PESSOAL'!BL27 'FICHA PESSOAL'!BM27"</f>
        <v/>
      </c>
      <c r="D361" s="194" t="inlineStr">
        <is>
          <t>entrada</t>
        </is>
      </c>
    </row>
    <row r="362">
      <c r="A362" s="194" t="inlineStr">
        <is>
          <t>missao.3.14</t>
        </is>
      </c>
      <c r="B362" s="194">
        <f>TEXTJOIN(" · ",TRUE,'FICHA PESSOAL'!$BI$28,'FICHA PESSOAL'!$BJ$28,'FICHA PESSOAL'!$BK$28,'FICHA PESSOAL'!$BL$28,'FICHA PESSOAL'!$BM$28)</f>
        <v/>
      </c>
      <c r="C362" s="194">
        <f>"'FICHA PESSOAL'!BI28 'FICHA PESSOAL'!BJ28 'FICHA PESSOAL'!BK28 'FICHA PESSOAL'!BL28 'FICHA PESSOAL'!BM28"</f>
        <v/>
      </c>
      <c r="D362" s="194" t="inlineStr">
        <is>
          <t>entrada</t>
        </is>
      </c>
    </row>
    <row r="363">
      <c r="A363" s="194" t="inlineStr">
        <is>
          <t>missao.3.15</t>
        </is>
      </c>
      <c r="B363" s="194">
        <f>TEXTJOIN(" · ",TRUE,'FICHA PESSOAL'!$BI$29,'FICHA PESSOAL'!$BJ$29,'FICHA PESSOAL'!$BK$29,'FICHA PESSOAL'!$BL$29,'FICHA PESSOAL'!$BM$29)</f>
        <v/>
      </c>
      <c r="C363" s="194">
        <f>"'FICHA PESSOAL'!BI29 'FICHA PESSOAL'!BJ29 'FICHA PESSOAL'!BK29 'FICHA PESSOAL'!BL29 'FICHA PESSOAL'!BM29"</f>
        <v/>
      </c>
      <c r="D363" s="194" t="inlineStr">
        <is>
          <t>entrada</t>
        </is>
      </c>
    </row>
    <row r="364">
      <c r="A364" s="194" t="inlineStr">
        <is>
          <t>missao.3.16</t>
        </is>
      </c>
      <c r="B364" s="194">
        <f>TEXTJOIN(" · ",TRUE,'FICHA PESSOAL'!$BI$30,'FICHA PESSOAL'!$BJ$30,'FICHA PESSOAL'!$BK$30,'FICHA PESSOAL'!$BL$30,'FICHA PESSOAL'!$BM$30)</f>
        <v/>
      </c>
      <c r="C364" s="194">
        <f>"'FICHA PESSOAL'!BI30 'FICHA PESSOAL'!BJ30 'FICHA PESSOAL'!BK30 'FICHA PESSOAL'!BL30 'FICHA PESSOAL'!BM30"</f>
        <v/>
      </c>
      <c r="D364" s="194" t="inlineStr">
        <is>
          <t>entrada</t>
        </is>
      </c>
    </row>
    <row r="365">
      <c r="A365" s="194" t="inlineStr">
        <is>
          <t>missao.3.17</t>
        </is>
      </c>
      <c r="B365" s="194">
        <f>TEXTJOIN(" · ",TRUE,'FICHA PESSOAL'!$BI$31,'FICHA PESSOAL'!$BJ$31,'FICHA PESSOAL'!$BK$31,'FICHA PESSOAL'!$BL$31,'FICHA PESSOAL'!$BM$31)</f>
        <v/>
      </c>
      <c r="C365" s="194">
        <f>"'FICHA PESSOAL'!BI31 'FICHA PESSOAL'!BJ31 'FICHA PESSOAL'!BK31 'FICHA PESSOAL'!BL31 'FICHA PESSOAL'!BM31"</f>
        <v/>
      </c>
      <c r="D365" s="194" t="inlineStr">
        <is>
          <t>entrada</t>
        </is>
      </c>
    </row>
    <row r="366">
      <c r="A366" s="194" t="inlineStr">
        <is>
          <t>missao.3.18</t>
        </is>
      </c>
      <c r="B366" s="194">
        <f>TEXTJOIN(" · ",TRUE,'FICHA PESSOAL'!$BI$32,'FICHA PESSOAL'!$BJ$32,'FICHA PESSOAL'!$BK$32,'FICHA PESSOAL'!$BL$32,'FICHA PESSOAL'!$BM$32)</f>
        <v/>
      </c>
      <c r="C366" s="194">
        <f>"'FICHA PESSOAL'!BI32 'FICHA PESSOAL'!BJ32 'FICHA PESSOAL'!BK32 'FICHA PESSOAL'!BL32 'FICHA PESSOAL'!BM32"</f>
        <v/>
      </c>
      <c r="D366" s="194" t="inlineStr">
        <is>
          <t>entrada</t>
        </is>
      </c>
    </row>
    <row r="367">
      <c r="A367" s="194" t="inlineStr">
        <is>
          <t>missao.3.19</t>
        </is>
      </c>
      <c r="B367" s="194">
        <f>TEXTJOIN(" · ",TRUE,'FICHA PESSOAL'!$BI$33,'FICHA PESSOAL'!$BJ$33,'FICHA PESSOAL'!$BK$33,'FICHA PESSOAL'!$BL$33,'FICHA PESSOAL'!$BM$33)</f>
        <v/>
      </c>
      <c r="C367" s="194">
        <f>"'FICHA PESSOAL'!BI33 'FICHA PESSOAL'!BJ33 'FICHA PESSOAL'!BK33 'FICHA PESSOAL'!BL33 'FICHA PESSOAL'!BM33"</f>
        <v/>
      </c>
      <c r="D367" s="194" t="inlineStr">
        <is>
          <t>entrada</t>
        </is>
      </c>
    </row>
    <row r="368">
      <c r="A368" s="194" t="inlineStr">
        <is>
          <t>missao.3.20</t>
        </is>
      </c>
      <c r="B368" s="194">
        <f>TEXTJOIN(" · ",TRUE,'FICHA PESSOAL'!$BI$34,'FICHA PESSOAL'!$BJ$34,'FICHA PESSOAL'!$BK$34,'FICHA PESSOAL'!$BL$34,'FICHA PESSOAL'!$BM$34)</f>
        <v/>
      </c>
      <c r="C368" s="194">
        <f>"'FICHA PESSOAL'!BI34 'FICHA PESSOAL'!BJ34 'FICHA PESSOAL'!BK34 'FICHA PESSOAL'!BL34 'FICHA PESSOAL'!BM34"</f>
        <v/>
      </c>
      <c r="D368" s="194" t="inlineStr">
        <is>
          <t>entrada</t>
        </is>
      </c>
    </row>
    <row r="369">
      <c r="A369" s="194" t="inlineStr">
        <is>
          <t>missao.3.21</t>
        </is>
      </c>
      <c r="B369" s="194">
        <f>TEXTJOIN(" · ",TRUE,'FICHA PESSOAL'!$BI$35,'FICHA PESSOAL'!$BJ$35,'FICHA PESSOAL'!$BK$35,'FICHA PESSOAL'!$BL$35,'FICHA PESSOAL'!$BM$35)</f>
        <v/>
      </c>
      <c r="C369" s="194">
        <f>"'FICHA PESSOAL'!BI35 'FICHA PESSOAL'!BJ35 'FICHA PESSOAL'!BK35 'FICHA PESSOAL'!BL35 'FICHA PESSOAL'!BM35"</f>
        <v/>
      </c>
      <c r="D369" s="194" t="inlineStr">
        <is>
          <t>entrada</t>
        </is>
      </c>
    </row>
    <row r="370">
      <c r="A370" s="194" t="inlineStr">
        <is>
          <t>missao.3.22</t>
        </is>
      </c>
      <c r="B370" s="194">
        <f>TEXTJOIN(" · ",TRUE,'FICHA PESSOAL'!$BI$36,'FICHA PESSOAL'!$BJ$36,'FICHA PESSOAL'!$BK$36,'FICHA PESSOAL'!$BL$36,'FICHA PESSOAL'!$BM$36)</f>
        <v/>
      </c>
      <c r="C370" s="194">
        <f>"'FICHA PESSOAL'!BI36 'FICHA PESSOAL'!BJ36 'FICHA PESSOAL'!BK36 'FICHA PESSOAL'!BL36 'FICHA PESSOAL'!BM36"</f>
        <v/>
      </c>
      <c r="D370" s="194" t="inlineStr">
        <is>
          <t>entrada</t>
        </is>
      </c>
    </row>
    <row r="371">
      <c r="A371" s="194" t="inlineStr">
        <is>
          <t>missao.3.23</t>
        </is>
      </c>
      <c r="B371" s="194">
        <f>TEXTJOIN(" · ",TRUE,'FICHA PESSOAL'!$BI$37,'FICHA PESSOAL'!$BJ$37,'FICHA PESSOAL'!$BK$37,'FICHA PESSOAL'!$BL$37,'FICHA PESSOAL'!$BM$37)</f>
        <v/>
      </c>
      <c r="C371" s="194">
        <f>"'FICHA PESSOAL'!BI37 'FICHA PESSOAL'!BJ37 'FICHA PESSOAL'!BK37 'FICHA PESSOAL'!BL37 'FICHA PESSOAL'!BM37"</f>
        <v/>
      </c>
      <c r="D371" s="194" t="inlineStr">
        <is>
          <t>entrada</t>
        </is>
      </c>
    </row>
    <row r="372">
      <c r="A372" s="194" t="inlineStr">
        <is>
          <t>missao.3.24</t>
        </is>
      </c>
      <c r="B372" s="194">
        <f>TEXTJOIN(" · ",TRUE,'FICHA PESSOAL'!$BI$38,'FICHA PESSOAL'!$BJ$38,'FICHA PESSOAL'!$BK$38,'FICHA PESSOAL'!$BL$38,'FICHA PESSOAL'!$BM$38)</f>
        <v/>
      </c>
      <c r="C372" s="194">
        <f>"'FICHA PESSOAL'!BI38 'FICHA PESSOAL'!BJ38 'FICHA PESSOAL'!BK38 'FICHA PESSOAL'!BL38 'FICHA PESSOAL'!BM38"</f>
        <v/>
      </c>
      <c r="D372" s="194" t="inlineStr">
        <is>
          <t>entrada</t>
        </is>
      </c>
    </row>
    <row r="373">
      <c r="A373" s="194" t="inlineStr">
        <is>
          <t>missao.3.25</t>
        </is>
      </c>
      <c r="B373" s="194">
        <f>TEXTJOIN(" · ",TRUE,'FICHA PESSOAL'!$BI$39,'FICHA PESSOAL'!$BJ$39,'FICHA PESSOAL'!$BK$39,'FICHA PESSOAL'!$BL$39,'FICHA PESSOAL'!$BM$39)</f>
        <v/>
      </c>
      <c r="C373" s="194">
        <f>"'FICHA PESSOAL'!BI39 'FICHA PESSOAL'!BJ39 'FICHA PESSOAL'!BK39 'FICHA PESSOAL'!BL39 'FICHA PESSOAL'!BM39"</f>
        <v/>
      </c>
      <c r="D373" s="194" t="inlineStr">
        <is>
          <t>entrada</t>
        </is>
      </c>
    </row>
    <row r="374">
      <c r="A374" s="194" t="inlineStr">
        <is>
          <t>missao.3.26</t>
        </is>
      </c>
      <c r="B374" s="194">
        <f>TEXTJOIN(" · ",TRUE,'FICHA PESSOAL'!$BI$40,'FICHA PESSOAL'!$BJ$40,'FICHA PESSOAL'!$BK$40,'FICHA PESSOAL'!$BL$40,'FICHA PESSOAL'!$BM$40)</f>
        <v/>
      </c>
      <c r="C374" s="194">
        <f>"'FICHA PESSOAL'!BI40 'FICHA PESSOAL'!BJ40 'FICHA PESSOAL'!BK40 'FICHA PESSOAL'!BL40 'FICHA PESSOAL'!BM40"</f>
        <v/>
      </c>
      <c r="D374" s="194" t="inlineStr">
        <is>
          <t>entrada</t>
        </is>
      </c>
    </row>
    <row r="375">
      <c r="A375" s="194" t="inlineStr">
        <is>
          <t>missao.3.27</t>
        </is>
      </c>
      <c r="B375" s="194">
        <f>TEXTJOIN(" · ",TRUE,'FICHA PESSOAL'!$BI$41,'FICHA PESSOAL'!$BJ$41,'FICHA PESSOAL'!$BK$41,'FICHA PESSOAL'!$BL$41,'FICHA PESSOAL'!$BM$41)</f>
        <v/>
      </c>
      <c r="C375" s="194">
        <f>"'FICHA PESSOAL'!BI41 'FICHA PESSOAL'!BJ41 'FICHA PESSOAL'!BK41 'FICHA PESSOAL'!BL41 'FICHA PESSOAL'!BM41"</f>
        <v/>
      </c>
      <c r="D375" s="194" t="inlineStr">
        <is>
          <t>entrada</t>
        </is>
      </c>
    </row>
    <row r="376">
      <c r="A376" s="194" t="inlineStr">
        <is>
          <t>missao.3.28</t>
        </is>
      </c>
      <c r="B376" s="194">
        <f>TEXTJOIN(" · ",TRUE,'FICHA PESSOAL'!$BI$42,'FICHA PESSOAL'!$BJ$42,'FICHA PESSOAL'!$BK$42,'FICHA PESSOAL'!$BL$42,'FICHA PESSOAL'!$BM$42)</f>
        <v/>
      </c>
      <c r="C376" s="194">
        <f>"'FICHA PESSOAL'!BI42 'FICHA PESSOAL'!BJ42 'FICHA PESSOAL'!BK42 'FICHA PESSOAL'!BL42 'FICHA PESSOAL'!BM42"</f>
        <v/>
      </c>
      <c r="D376" s="194" t="inlineStr">
        <is>
          <t>entrada</t>
        </is>
      </c>
    </row>
    <row r="377">
      <c r="A377" s="194" t="inlineStr">
        <is>
          <t>missao.3.29</t>
        </is>
      </c>
      <c r="B377" s="194">
        <f>TEXTJOIN(" · ",TRUE,'FICHA PESSOAL'!$BI$43,'FICHA PESSOAL'!$BJ$43,'FICHA PESSOAL'!$BK$43,'FICHA PESSOAL'!$BL$43,'FICHA PESSOAL'!$BM$43)</f>
        <v/>
      </c>
      <c r="C377" s="194">
        <f>"'FICHA PESSOAL'!BI43 'FICHA PESSOAL'!BJ43 'FICHA PESSOAL'!BK43 'FICHA PESSOAL'!BL43 'FICHA PESSOAL'!BM43"</f>
        <v/>
      </c>
      <c r="D377" s="194" t="inlineStr">
        <is>
          <t>entrada</t>
        </is>
      </c>
    </row>
    <row r="378">
      <c r="A378" s="194" t="inlineStr">
        <is>
          <t>missao.3.30</t>
        </is>
      </c>
      <c r="B378" s="194">
        <f>TEXTJOIN(" · ",TRUE,'FICHA PESSOAL'!$BI$44,'FICHA PESSOAL'!$BJ$44,'FICHA PESSOAL'!$BK$44,'FICHA PESSOAL'!$BL$44,'FICHA PESSOAL'!$BM$44)</f>
        <v/>
      </c>
      <c r="C378" s="194">
        <f>"'FICHA PESSOAL'!BI44 'FICHA PESSOAL'!BJ44 'FICHA PESSOAL'!BK44 'FICHA PESSOAL'!BL44 'FICHA PESSOAL'!BM44"</f>
        <v/>
      </c>
      <c r="D378" s="194" t="inlineStr">
        <is>
          <t>entrada</t>
        </is>
      </c>
    </row>
    <row r="379">
      <c r="A379" s="194" t="inlineStr">
        <is>
          <t>missao.3.31</t>
        </is>
      </c>
      <c r="B379" s="194">
        <f>TEXTJOIN(" · ",TRUE,'FICHA PESSOAL'!$BI$45,'FICHA PESSOAL'!$BJ$45,'FICHA PESSOAL'!$BK$45,'FICHA PESSOAL'!$BL$45,'FICHA PESSOAL'!$BM$45)</f>
        <v/>
      </c>
      <c r="C379" s="194">
        <f>"'FICHA PESSOAL'!BI45 'FICHA PESSOAL'!BJ45 'FICHA PESSOAL'!BK45 'FICHA PESSOAL'!BL45 'FICHA PESSOAL'!BM45"</f>
        <v/>
      </c>
      <c r="D379" s="194" t="inlineStr">
        <is>
          <t>entrada</t>
        </is>
      </c>
    </row>
    <row r="380">
      <c r="A380" s="194" t="inlineStr">
        <is>
          <t>missao.3.32</t>
        </is>
      </c>
      <c r="B380" s="194">
        <f>TEXTJOIN(" · ",TRUE,'FICHA PESSOAL'!$BI$46,'FICHA PESSOAL'!$BJ$46,'FICHA PESSOAL'!$BK$46,'FICHA PESSOAL'!$BL$46,'FICHA PESSOAL'!$BM$46)</f>
        <v/>
      </c>
      <c r="C380" s="194">
        <f>"'FICHA PESSOAL'!BI46 'FICHA PESSOAL'!BJ46 'FICHA PESSOAL'!BK46 'FICHA PESSOAL'!BL46 'FICHA PESSOAL'!BM46"</f>
        <v/>
      </c>
      <c r="D380" s="194" t="inlineStr">
        <is>
          <t>entrada</t>
        </is>
      </c>
    </row>
    <row r="381">
      <c r="A381" s="194" t="inlineStr">
        <is>
          <t>missao.3.33</t>
        </is>
      </c>
      <c r="B381" s="194">
        <f>TEXTJOIN(" · ",TRUE,'FICHA PESSOAL'!$BI$47,'FICHA PESSOAL'!$BJ$47,'FICHA PESSOAL'!$BK$47,'FICHA PESSOAL'!$BL$47,'FICHA PESSOAL'!$BM$47)</f>
        <v/>
      </c>
      <c r="C381" s="194">
        <f>"'FICHA PESSOAL'!BI47 'FICHA PESSOAL'!BJ47 'FICHA PESSOAL'!BK47 'FICHA PESSOAL'!BL47 'FICHA PESSOAL'!BM47"</f>
        <v/>
      </c>
      <c r="D381" s="194" t="inlineStr">
        <is>
          <t>entrada</t>
        </is>
      </c>
    </row>
    <row r="382">
      <c r="A382" s="194" t="inlineStr">
        <is>
          <t>missao.3.34</t>
        </is>
      </c>
      <c r="B382" s="194">
        <f>TEXTJOIN(" · ",TRUE,'FICHA PESSOAL'!$BI$48,'FICHA PESSOAL'!$BJ$48,'FICHA PESSOAL'!$BK$48,'FICHA PESSOAL'!$BL$48,'FICHA PESSOAL'!$BM$48)</f>
        <v/>
      </c>
      <c r="C382" s="194">
        <f>"'FICHA PESSOAL'!BI48 'FICHA PESSOAL'!BJ48 'FICHA PESSOAL'!BK48 'FICHA PESSOAL'!BL48 'FICHA PESSOAL'!BM48"</f>
        <v/>
      </c>
      <c r="D382" s="194" t="inlineStr">
        <is>
          <t>entrada</t>
        </is>
      </c>
    </row>
    <row r="383">
      <c r="A383" s="194" t="inlineStr">
        <is>
          <t>missao.3.35</t>
        </is>
      </c>
      <c r="B383" s="194">
        <f>TEXTJOIN(" · ",TRUE,'FICHA PESSOAL'!$BI$49,'FICHA PESSOAL'!$BJ$49,'FICHA PESSOAL'!$BK$49,'FICHA PESSOAL'!$BL$49,'FICHA PESSOAL'!$BM$49)</f>
        <v/>
      </c>
      <c r="C383" s="194">
        <f>"'FICHA PESSOAL'!BI49 'FICHA PESSOAL'!BJ49 'FICHA PESSOAL'!BK49 'FICHA PESSOAL'!BL49 'FICHA PESSOAL'!BM49"</f>
        <v/>
      </c>
      <c r="D383" s="194" t="inlineStr">
        <is>
          <t>entrada</t>
        </is>
      </c>
    </row>
    <row r="384">
      <c r="A384" s="194" t="inlineStr">
        <is>
          <t>missao.3.36</t>
        </is>
      </c>
      <c r="B384" s="194">
        <f>TEXTJOIN(" · ",TRUE,'FICHA PESSOAL'!$BI$50,'FICHA PESSOAL'!$BJ$50,'FICHA PESSOAL'!$BK$50,'FICHA PESSOAL'!$BL$50,'FICHA PESSOAL'!$BM$50)</f>
        <v/>
      </c>
      <c r="C384" s="194">
        <f>"'FICHA PESSOAL'!BI50 'FICHA PESSOAL'!BJ50 'FICHA PESSOAL'!BK50 'FICHA PESSOAL'!BL50 'FICHA PESSOAL'!BM50"</f>
        <v/>
      </c>
      <c r="D384" s="194" t="inlineStr">
        <is>
          <t>entrada</t>
        </is>
      </c>
    </row>
    <row r="385">
      <c r="A385" s="194" t="inlineStr">
        <is>
          <t>missao.3.37</t>
        </is>
      </c>
      <c r="B385" s="194">
        <f>TEXTJOIN(" · ",TRUE,'FICHA PESSOAL'!$BI$51,'FICHA PESSOAL'!$BJ$51,'FICHA PESSOAL'!$BK$51,'FICHA PESSOAL'!$BL$51,'FICHA PESSOAL'!$BM$51)</f>
        <v/>
      </c>
      <c r="C385" s="194">
        <f>"'FICHA PESSOAL'!BI51 'FICHA PESSOAL'!BJ51 'FICHA PESSOAL'!BK51 'FICHA PESSOAL'!BL51 'FICHA PESSOAL'!BM51"</f>
        <v/>
      </c>
      <c r="D385" s="194" t="inlineStr">
        <is>
          <t>entrada</t>
        </is>
      </c>
    </row>
    <row r="386">
      <c r="A386" s="194" t="inlineStr">
        <is>
          <t>missao.3.38</t>
        </is>
      </c>
      <c r="B386" s="194">
        <f>TEXTJOIN(" · ",TRUE,'FICHA PESSOAL'!$BI$52,'FICHA PESSOAL'!$BJ$52,'FICHA PESSOAL'!$BK$52,'FICHA PESSOAL'!$BL$52,'FICHA PESSOAL'!$BM$52)</f>
        <v/>
      </c>
      <c r="C386" s="194">
        <f>"'FICHA PESSOAL'!BI52 'FICHA PESSOAL'!BJ52 'FICHA PESSOAL'!BK52 'FICHA PESSOAL'!BL52 'FICHA PESSOAL'!BM52"</f>
        <v/>
      </c>
      <c r="D386" s="194" t="inlineStr">
        <is>
          <t>entrada</t>
        </is>
      </c>
    </row>
    <row r="387">
      <c r="A387" s="194" t="inlineStr">
        <is>
          <t>missao.3.39</t>
        </is>
      </c>
      <c r="B387" s="194">
        <f>TEXTJOIN(" · ",TRUE,'FICHA PESSOAL'!$BI$53,'FICHA PESSOAL'!$BJ$53,'FICHA PESSOAL'!$BK$53,'FICHA PESSOAL'!$BL$53,'FICHA PESSOAL'!$BM$53)</f>
        <v/>
      </c>
      <c r="C387" s="194">
        <f>"'FICHA PESSOAL'!BI53 'FICHA PESSOAL'!BJ53 'FICHA PESSOAL'!BK53 'FICHA PESSOAL'!BL53 'FICHA PESSOAL'!BM53"</f>
        <v/>
      </c>
      <c r="D387" s="194" t="inlineStr">
        <is>
          <t>entrada</t>
        </is>
      </c>
    </row>
    <row r="388">
      <c r="A388" s="194" t="inlineStr">
        <is>
          <t>missao.3.40</t>
        </is>
      </c>
      <c r="B388" s="194">
        <f>TEXTJOIN(" · ",TRUE,'FICHA PESSOAL'!$BI$54,'FICHA PESSOAL'!$BJ$54,'FICHA PESSOAL'!$BK$54,'FICHA PESSOAL'!$BL$54,'FICHA PESSOAL'!$BM$54)</f>
        <v/>
      </c>
      <c r="C388" s="194">
        <f>"'FICHA PESSOAL'!BI54 'FICHA PESSOAL'!BJ54 'FICHA PESSOAL'!BK54 'FICHA PESSOAL'!BL54 'FICHA PESSOAL'!BM54"</f>
        <v/>
      </c>
      <c r="D388" s="194" t="inlineStr">
        <is>
          <t>entrada</t>
        </is>
      </c>
    </row>
    <row r="389">
      <c r="A389" s="194" t="inlineStr">
        <is>
          <t>missao.3.41</t>
        </is>
      </c>
      <c r="B389" s="194">
        <f>TEXTJOIN(" · ",TRUE,'FICHA PESSOAL'!$BI$55,'FICHA PESSOAL'!$BJ$55,'FICHA PESSOAL'!$BK$55,'FICHA PESSOAL'!$BL$55,'FICHA PESSOAL'!$BM$55)</f>
        <v/>
      </c>
      <c r="C389" s="194">
        <f>"'FICHA PESSOAL'!BI55 'FICHA PESSOAL'!BJ55 'FICHA PESSOAL'!BK55 'FICHA PESSOAL'!BL55 'FICHA PESSOAL'!BM55"</f>
        <v/>
      </c>
      <c r="D389" s="194" t="inlineStr">
        <is>
          <t>entrada</t>
        </is>
      </c>
    </row>
    <row r="390">
      <c r="A390" s="194" t="inlineStr">
        <is>
          <t>missao.3.42</t>
        </is>
      </c>
      <c r="B390" s="194">
        <f>TEXTJOIN(" · ",TRUE,'FICHA PESSOAL'!$BI$56,'FICHA PESSOAL'!$BJ$56,'FICHA PESSOAL'!$BK$56,'FICHA PESSOAL'!$BL$56,'FICHA PESSOAL'!$BM$56)</f>
        <v/>
      </c>
      <c r="C390" s="194">
        <f>"'FICHA PESSOAL'!BI56 'FICHA PESSOAL'!BJ56 'FICHA PESSOAL'!BK56 'FICHA PESSOAL'!BL56 'FICHA PESSOAL'!BM56"</f>
        <v/>
      </c>
      <c r="D390" s="194" t="inlineStr">
        <is>
          <t>entrada</t>
        </is>
      </c>
    </row>
    <row r="391">
      <c r="A391" s="194" t="inlineStr">
        <is>
          <t>missao.3.43</t>
        </is>
      </c>
      <c r="B391" s="194">
        <f>TEXTJOIN(" · ",TRUE,'FICHA PESSOAL'!$BI$57,'FICHA PESSOAL'!$BJ$57,'FICHA PESSOAL'!$BK$57,'FICHA PESSOAL'!$BL$57,'FICHA PESSOAL'!$BM$57)</f>
        <v/>
      </c>
      <c r="C391" s="194">
        <f>"'FICHA PESSOAL'!BI57 'FICHA PESSOAL'!BJ57 'FICHA PESSOAL'!BK57 'FICHA PESSOAL'!BL57 'FICHA PESSOAL'!BM57"</f>
        <v/>
      </c>
      <c r="D391" s="194" t="inlineStr">
        <is>
          <t>entrada</t>
        </is>
      </c>
    </row>
    <row r="392">
      <c r="A392" s="194" t="inlineStr">
        <is>
          <t>missao.3.44</t>
        </is>
      </c>
      <c r="B392" s="194">
        <f>TEXTJOIN(" · ",TRUE,'FICHA PESSOAL'!$BI$58,'FICHA PESSOAL'!$BJ$58,'FICHA PESSOAL'!$BK$58,'FICHA PESSOAL'!$BL$58,'FICHA PESSOAL'!$BM$58)</f>
        <v/>
      </c>
      <c r="C392" s="194">
        <f>"'FICHA PESSOAL'!BI58 'FICHA PESSOAL'!BJ58 'FICHA PESSOAL'!BK58 'FICHA PESSOAL'!BL58 'FICHA PESSOAL'!BM58"</f>
        <v/>
      </c>
      <c r="D392" s="194" t="inlineStr">
        <is>
          <t>entrada</t>
        </is>
      </c>
    </row>
    <row r="393">
      <c r="A393" s="194" t="inlineStr">
        <is>
          <t>missao.3.45</t>
        </is>
      </c>
      <c r="B393" s="194">
        <f>TEXTJOIN(" · ",TRUE,'FICHA PESSOAL'!$BI$59,'FICHA PESSOAL'!$BJ$59,'FICHA PESSOAL'!$BK$59,'FICHA PESSOAL'!$BL$59,'FICHA PESSOAL'!$BM$59)</f>
        <v/>
      </c>
      <c r="C393" s="194">
        <f>"'FICHA PESSOAL'!BI59 'FICHA PESSOAL'!BJ59 'FICHA PESSOAL'!BK59 'FICHA PESSOAL'!BL59 'FICHA PESSOAL'!BM59"</f>
        <v/>
      </c>
      <c r="D393" s="194" t="inlineStr">
        <is>
          <t>entrada</t>
        </is>
      </c>
    </row>
    <row r="394">
      <c r="A394" s="194" t="inlineStr">
        <is>
          <t>missao.3.46</t>
        </is>
      </c>
      <c r="B394" s="194">
        <f>TEXTJOIN(" · ",TRUE,'FICHA PESSOAL'!$BI$60,'FICHA PESSOAL'!$BJ$60,'FICHA PESSOAL'!$BK$60,'FICHA PESSOAL'!$BL$60,'FICHA PESSOAL'!$BM$60)</f>
        <v/>
      </c>
      <c r="C394" s="194">
        <f>"'FICHA PESSOAL'!BI60 'FICHA PESSOAL'!BJ60 'FICHA PESSOAL'!BK60 'FICHA PESSOAL'!BL60 'FICHA PESSOAL'!BM60"</f>
        <v/>
      </c>
      <c r="D394" s="194" t="inlineStr">
        <is>
          <t>entrada</t>
        </is>
      </c>
    </row>
    <row r="395">
      <c r="A395" s="194" t="inlineStr">
        <is>
          <t>missao.3.47</t>
        </is>
      </c>
      <c r="B395" s="194">
        <f>TEXTJOIN(" · ",TRUE,'FICHA PESSOAL'!$BI$61,'FICHA PESSOAL'!$BJ$61,'FICHA PESSOAL'!$BK$61,'FICHA PESSOAL'!$BL$61,'FICHA PESSOAL'!$BM$61)</f>
        <v/>
      </c>
      <c r="C395" s="194">
        <f>"'FICHA PESSOAL'!BI61 'FICHA PESSOAL'!BJ61 'FICHA PESSOAL'!BK61 'FICHA PESSOAL'!BL61 'FICHA PESSOAL'!BM61"</f>
        <v/>
      </c>
      <c r="D395" s="194" t="inlineStr">
        <is>
          <t>entrada</t>
        </is>
      </c>
    </row>
    <row r="396">
      <c r="A396" s="194" t="inlineStr">
        <is>
          <t>missao.3.48</t>
        </is>
      </c>
      <c r="B396" s="194">
        <f>TEXTJOIN(" · ",TRUE,'FICHA PESSOAL'!$BI$62,'FICHA PESSOAL'!$BJ$62,'FICHA PESSOAL'!$BK$62,'FICHA PESSOAL'!$BL$62,'FICHA PESSOAL'!$BM$62)</f>
        <v/>
      </c>
      <c r="C396" s="194">
        <f>"'FICHA PESSOAL'!BI62 'FICHA PESSOAL'!BJ62 'FICHA PESSOAL'!BK62 'FICHA PESSOAL'!BL62 'FICHA PESSOAL'!BM62"</f>
        <v/>
      </c>
      <c r="D396" s="194" t="inlineStr">
        <is>
          <t>entrada</t>
        </is>
      </c>
    </row>
    <row r="397">
      <c r="A397" s="194" t="inlineStr">
        <is>
          <t>missao.3.49</t>
        </is>
      </c>
      <c r="B397" s="194">
        <f>TEXTJOIN(" · ",TRUE,'FICHA PESSOAL'!$BI$63,'FICHA PESSOAL'!$BJ$63,'FICHA PESSOAL'!$BK$63,'FICHA PESSOAL'!$BL$63,'FICHA PESSOAL'!$BM$63)</f>
        <v/>
      </c>
      <c r="C397" s="194">
        <f>"'FICHA PESSOAL'!BI63 'FICHA PESSOAL'!BJ63 'FICHA PESSOAL'!BK63 'FICHA PESSOAL'!BL63 'FICHA PESSOAL'!BM63"</f>
        <v/>
      </c>
      <c r="D397" s="194" t="inlineStr">
        <is>
          <t>entrada</t>
        </is>
      </c>
    </row>
    <row r="398">
      <c r="A398" s="194" t="inlineStr">
        <is>
          <t>missao.3.50</t>
        </is>
      </c>
      <c r="B398" s="194">
        <f>TEXTJOIN(" · ",TRUE,'FICHA PESSOAL'!$BI$64,'FICHA PESSOAL'!$BJ$64,'FICHA PESSOAL'!$BK$64,'FICHA PESSOAL'!$BL$64,'FICHA PESSOAL'!$BM$64)</f>
        <v/>
      </c>
      <c r="C398" s="194">
        <f>"'FICHA PESSOAL'!BI64 'FICHA PESSOAL'!BJ64 'FICHA PESSOAL'!BK64 'FICHA PESSOAL'!BL64 'FICHA PESSOAL'!BM64"</f>
        <v/>
      </c>
      <c r="D398" s="194" t="inlineStr">
        <is>
          <t>entrada</t>
        </is>
      </c>
    </row>
    <row r="399">
      <c r="A399" s="194" t="inlineStr">
        <is>
          <t>missao.3.51</t>
        </is>
      </c>
      <c r="B399" s="194">
        <f>TEXTJOIN(" · ",TRUE,'FICHA PESSOAL'!$BI$65,'FICHA PESSOAL'!$BJ$65,'FICHA PESSOAL'!$BK$65,'FICHA PESSOAL'!$BL$65,'FICHA PESSOAL'!$BM$65)</f>
        <v/>
      </c>
      <c r="C399" s="194">
        <f>"'FICHA PESSOAL'!BI65 'FICHA PESSOAL'!BJ65 'FICHA PESSOAL'!BK65 'FICHA PESSOAL'!BL65 'FICHA PESSOAL'!BM65"</f>
        <v/>
      </c>
      <c r="D399" s="194" t="inlineStr">
        <is>
          <t>entrada</t>
        </is>
      </c>
    </row>
    <row r="400">
      <c r="A400" s="194" t="inlineStr">
        <is>
          <t>missao.3.52</t>
        </is>
      </c>
      <c r="B400" s="194">
        <f>TEXTJOIN(" · ",TRUE,'FICHA PESSOAL'!$BI$66,'FICHA PESSOAL'!$BJ$66,'FICHA PESSOAL'!$BK$66,'FICHA PESSOAL'!$BL$66,'FICHA PESSOAL'!$BM$66)</f>
        <v/>
      </c>
      <c r="C400" s="194">
        <f>"'FICHA PESSOAL'!BI66 'FICHA PESSOAL'!BJ66 'FICHA PESSOAL'!BK66 'FICHA PESSOAL'!BL66 'FICHA PESSOAL'!BM66"</f>
        <v/>
      </c>
      <c r="D400" s="194" t="inlineStr">
        <is>
          <t>entrada</t>
        </is>
      </c>
    </row>
    <row r="401">
      <c r="A401" s="194" t="inlineStr">
        <is>
          <t>missao.3.53</t>
        </is>
      </c>
      <c r="B401" s="194">
        <f>TEXTJOIN(" · ",TRUE,'FICHA PESSOAL'!$BI$67,'FICHA PESSOAL'!$BJ$67,'FICHA PESSOAL'!$BK$67,'FICHA PESSOAL'!$BL$67,'FICHA PESSOAL'!$BM$67)</f>
        <v/>
      </c>
      <c r="C401" s="194">
        <f>"'FICHA PESSOAL'!BI67 'FICHA PESSOAL'!BJ67 'FICHA PESSOAL'!BK67 'FICHA PESSOAL'!BL67 'FICHA PESSOAL'!BM67"</f>
        <v/>
      </c>
      <c r="D401" s="194" t="inlineStr">
        <is>
          <t>entrada</t>
        </is>
      </c>
    </row>
    <row r="402">
      <c r="A402" s="194" t="inlineStr">
        <is>
          <t>missao.3.54</t>
        </is>
      </c>
      <c r="B402" s="194">
        <f>TEXTJOIN(" · ",TRUE,'FICHA PESSOAL'!$BI$68,'FICHA PESSOAL'!$BJ$68,'FICHA PESSOAL'!$BK$68,'FICHA PESSOAL'!$BL$68,'FICHA PESSOAL'!$BM$68)</f>
        <v/>
      </c>
      <c r="C402" s="194">
        <f>"'FICHA PESSOAL'!BI68 'FICHA PESSOAL'!BJ68 'FICHA PESSOAL'!BK68 'FICHA PESSOAL'!BL68 'FICHA PESSOAL'!BM68"</f>
        <v/>
      </c>
      <c r="D402" s="194" t="inlineStr">
        <is>
          <t>entrada</t>
        </is>
      </c>
    </row>
    <row r="403">
      <c r="A403" s="194" t="inlineStr">
        <is>
          <t>missao.3.55</t>
        </is>
      </c>
      <c r="B403" s="194">
        <f>TEXTJOIN(" · ",TRUE,'FICHA PESSOAL'!$BI$69,'FICHA PESSOAL'!$BJ$69,'FICHA PESSOAL'!$BK$69,'FICHA PESSOAL'!$BL$69,'FICHA PESSOAL'!$BM$69)</f>
        <v/>
      </c>
      <c r="C403" s="194">
        <f>"'FICHA PESSOAL'!BI69 'FICHA PESSOAL'!BJ69 'FICHA PESSOAL'!BK69 'FICHA PESSOAL'!BL69 'FICHA PESSOAL'!BM69"</f>
        <v/>
      </c>
      <c r="D403" s="194" t="inlineStr">
        <is>
          <t>entrada</t>
        </is>
      </c>
    </row>
    <row r="404">
      <c r="A404" s="194" t="inlineStr">
        <is>
          <t>missao.3.56</t>
        </is>
      </c>
      <c r="B404" s="194">
        <f>TEXTJOIN(" · ",TRUE,'FICHA PESSOAL'!$BI$70,'FICHA PESSOAL'!$BJ$70,'FICHA PESSOAL'!$BK$70,'FICHA PESSOAL'!$BL$70,'FICHA PESSOAL'!$BM$70)</f>
        <v/>
      </c>
      <c r="C404" s="194">
        <f>"'FICHA PESSOAL'!BI70 'FICHA PESSOAL'!BJ70 'FICHA PESSOAL'!BK70 'FICHA PESSOAL'!BL70 'FICHA PESSOAL'!BM70"</f>
        <v/>
      </c>
      <c r="D404" s="194" t="inlineStr">
        <is>
          <t>entrada</t>
        </is>
      </c>
    </row>
    <row r="405">
      <c r="A405" s="194" t="inlineStr">
        <is>
          <t>missao.3.57</t>
        </is>
      </c>
      <c r="B405" s="194">
        <f>TEXTJOIN(" · ",TRUE,'FICHA PESSOAL'!$BI$71,'FICHA PESSOAL'!$BJ$71,'FICHA PESSOAL'!$BK$71,'FICHA PESSOAL'!$BL$71,'FICHA PESSOAL'!$BM$71)</f>
        <v/>
      </c>
      <c r="C405" s="194">
        <f>"'FICHA PESSOAL'!BI71 'FICHA PESSOAL'!BJ71 'FICHA PESSOAL'!BK71 'FICHA PESSOAL'!BL71 'FICHA PESSOAL'!BM71"</f>
        <v/>
      </c>
      <c r="D405" s="194" t="inlineStr">
        <is>
          <t>entrada</t>
        </is>
      </c>
    </row>
    <row r="406">
      <c r="A406" s="194" t="inlineStr">
        <is>
          <t>missao.3.58</t>
        </is>
      </c>
      <c r="B406" s="194">
        <f>TEXTJOIN(" · ",TRUE,'FICHA PESSOAL'!$BI$72,'FICHA PESSOAL'!$BJ$72,'FICHA PESSOAL'!$BK$72,'FICHA PESSOAL'!$BL$72,'FICHA PESSOAL'!$BM$72)</f>
        <v/>
      </c>
      <c r="C406" s="194">
        <f>"'FICHA PESSOAL'!BI72 'FICHA PESSOAL'!BJ72 'FICHA PESSOAL'!BK72 'FICHA PESSOAL'!BL72 'FICHA PESSOAL'!BM72"</f>
        <v/>
      </c>
      <c r="D406" s="194" t="inlineStr">
        <is>
          <t>entrada</t>
        </is>
      </c>
    </row>
    <row r="407">
      <c r="A407" s="194" t="inlineStr">
        <is>
          <t>missao.3.59</t>
        </is>
      </c>
      <c r="B407" s="194">
        <f>TEXTJOIN(" · ",TRUE,'FICHA PESSOAL'!$BI$73,'FICHA PESSOAL'!$BJ$73,'FICHA PESSOAL'!$BK$73,'FICHA PESSOAL'!$BL$73,'FICHA PESSOAL'!$BM$73)</f>
        <v/>
      </c>
      <c r="C407" s="194">
        <f>"'FICHA PESSOAL'!BI73 'FICHA PESSOAL'!BJ73 'FICHA PESSOAL'!BK73 'FICHA PESSOAL'!BL73 'FICHA PESSOAL'!BM73"</f>
        <v/>
      </c>
      <c r="D407" s="194" t="inlineStr">
        <is>
          <t>entrada</t>
        </is>
      </c>
    </row>
    <row r="408">
      <c r="A408" s="194" t="inlineStr">
        <is>
          <t>missao.3.60</t>
        </is>
      </c>
      <c r="B408" s="194">
        <f>TEXTJOIN(" · ",TRUE,'FICHA PESSOAL'!$BI$74,'FICHA PESSOAL'!$BJ$74,'FICHA PESSOAL'!$BK$74,'FICHA PESSOAL'!$BL$74,'FICHA PESSOAL'!$BM$74)</f>
        <v/>
      </c>
      <c r="C408" s="194">
        <f>"'FICHA PESSOAL'!BI74 'FICHA PESSOAL'!BJ74 'FICHA PESSOAL'!BK74 'FICHA PESSOAL'!BL74 'FICHA PESSOAL'!BM74"</f>
        <v/>
      </c>
      <c r="D408" s="194" t="inlineStr">
        <is>
          <t>entrada</t>
        </is>
      </c>
    </row>
    <row r="409">
      <c r="A409" s="194" t="inlineStr">
        <is>
          <t>missao.3.61</t>
        </is>
      </c>
      <c r="B409" s="194">
        <f>TEXTJOIN(" · ",TRUE,'FICHA PESSOAL'!$BI$75,'FICHA PESSOAL'!$BJ$75,'FICHA PESSOAL'!$BK$75,'FICHA PESSOAL'!$BL$75,'FICHA PESSOAL'!$BM$75)</f>
        <v/>
      </c>
      <c r="C409" s="194">
        <f>"'FICHA PESSOAL'!BI75 'FICHA PESSOAL'!BJ75 'FICHA PESSOAL'!BK75 'FICHA PESSOAL'!BL75 'FICHA PESSOAL'!BM75"</f>
        <v/>
      </c>
      <c r="D409" s="194" t="inlineStr">
        <is>
          <t>entrada</t>
        </is>
      </c>
    </row>
    <row r="410">
      <c r="A410" s="194" t="inlineStr">
        <is>
          <t>missao.3.62</t>
        </is>
      </c>
      <c r="B410" s="194">
        <f>TEXTJOIN(" · ",TRUE,'FICHA PESSOAL'!$BI$76,'FICHA PESSOAL'!$BJ$76,'FICHA PESSOAL'!$BK$76,'FICHA PESSOAL'!$BL$76,'FICHA PESSOAL'!$BM$76)</f>
        <v/>
      </c>
      <c r="C410" s="194">
        <f>"'FICHA PESSOAL'!BI76 'FICHA PESSOAL'!BJ76 'FICHA PESSOAL'!BK76 'FICHA PESSOAL'!BL76 'FICHA PESSOAL'!BM76"</f>
        <v/>
      </c>
      <c r="D410" s="194" t="inlineStr">
        <is>
          <t>entrada</t>
        </is>
      </c>
    </row>
    <row r="411">
      <c r="A411" s="194" t="inlineStr">
        <is>
          <t>missao.3.63</t>
        </is>
      </c>
      <c r="B411" s="194">
        <f>TEXTJOIN(" · ",TRUE,'FICHA PESSOAL'!$BI$77,'FICHA PESSOAL'!$BJ$77,'FICHA PESSOAL'!$BK$77,'FICHA PESSOAL'!$BL$77,'FICHA PESSOAL'!$BM$77)</f>
        <v/>
      </c>
      <c r="C411" s="194">
        <f>"'FICHA PESSOAL'!BI77 'FICHA PESSOAL'!BJ77 'FICHA PESSOAL'!BK77 'FICHA PESSOAL'!BL77 'FICHA PESSOAL'!BM77"</f>
        <v/>
      </c>
      <c r="D411" s="194" t="inlineStr">
        <is>
          <t>entrada</t>
        </is>
      </c>
    </row>
    <row r="412">
      <c r="A412" s="194" t="inlineStr">
        <is>
          <t>missao.3.64</t>
        </is>
      </c>
      <c r="B412" s="194">
        <f>TEXTJOIN(" · ",TRUE,'FICHA PESSOAL'!$BI$78,'FICHA PESSOAL'!$BJ$78,'FICHA PESSOAL'!$BK$78,'FICHA PESSOAL'!$BL$78,'FICHA PESSOAL'!$BM$78)</f>
        <v/>
      </c>
      <c r="C412" s="194">
        <f>"'FICHA PESSOAL'!BI78 'FICHA PESSOAL'!BJ78 'FICHA PESSOAL'!BK78 'FICHA PESSOAL'!BL78 'FICHA PESSOAL'!BM78"</f>
        <v/>
      </c>
      <c r="D412" s="194" t="inlineStr">
        <is>
          <t>entrada</t>
        </is>
      </c>
    </row>
    <row r="413">
      <c r="A413" s="194" t="inlineStr">
        <is>
          <t>missao.3.65</t>
        </is>
      </c>
      <c r="B413" s="194">
        <f>TEXTJOIN(" · ",TRUE,'FICHA PESSOAL'!$BI$79,'FICHA PESSOAL'!$BJ$79,'FICHA PESSOAL'!$BK$79,'FICHA PESSOAL'!$BL$79,'FICHA PESSOAL'!$BM$79)</f>
        <v/>
      </c>
      <c r="C413" s="194">
        <f>"'FICHA PESSOAL'!BI79 'FICHA PESSOAL'!BJ79 'FICHA PESSOAL'!BK79 'FICHA PESSOAL'!BL79 'FICHA PESSOAL'!BM79"</f>
        <v/>
      </c>
      <c r="D413" s="194" t="inlineStr">
        <is>
          <t>entrada</t>
        </is>
      </c>
    </row>
    <row r="414">
      <c r="A414" s="194" t="inlineStr">
        <is>
          <t>missao.3.66</t>
        </is>
      </c>
      <c r="B414" s="194">
        <f>TEXTJOIN(" · ",TRUE,'FICHA PESSOAL'!$BI$80,'FICHA PESSOAL'!$BJ$80,'FICHA PESSOAL'!$BK$80,'FICHA PESSOAL'!$BL$80,'FICHA PESSOAL'!$BM$80)</f>
        <v/>
      </c>
      <c r="C414" s="194">
        <f>"'FICHA PESSOAL'!BI80 'FICHA PESSOAL'!BJ80 'FICHA PESSOAL'!BK80 'FICHA PESSOAL'!BL80 'FICHA PESSOAL'!BM80"</f>
        <v/>
      </c>
      <c r="D414" s="194" t="inlineStr">
        <is>
          <t>entrada</t>
        </is>
      </c>
    </row>
    <row r="415">
      <c r="A415" s="194" t="inlineStr">
        <is>
          <t>missao.3.67</t>
        </is>
      </c>
      <c r="B415" s="194">
        <f>TEXTJOIN(" · ",TRUE,'FICHA PESSOAL'!$BI$81,'FICHA PESSOAL'!$BJ$81,'FICHA PESSOAL'!$BK$81,'FICHA PESSOAL'!$BL$81,'FICHA PESSOAL'!$BM$81)</f>
        <v/>
      </c>
      <c r="C415" s="194">
        <f>"'FICHA PESSOAL'!BI81 'FICHA PESSOAL'!BJ81 'FICHA PESSOAL'!BK81 'FICHA PESSOAL'!BL81 'FICHA PESSOAL'!BM81"</f>
        <v/>
      </c>
      <c r="D415" s="194" t="inlineStr">
        <is>
          <t>entrada</t>
        </is>
      </c>
    </row>
    <row r="416">
      <c r="A416" s="194" t="inlineStr">
        <is>
          <t>missao.3.68</t>
        </is>
      </c>
      <c r="B416" s="194">
        <f>TEXTJOIN(" · ",TRUE,'FICHA PESSOAL'!$BI$82,'FICHA PESSOAL'!$BJ$82,'FICHA PESSOAL'!$BK$82,'FICHA PESSOAL'!$BL$82,'FICHA PESSOAL'!$BM$82)</f>
        <v/>
      </c>
      <c r="C416" s="194">
        <f>"'FICHA PESSOAL'!BI82 'FICHA PESSOAL'!BJ82 'FICHA PESSOAL'!BK82 'FICHA PESSOAL'!BL82 'FICHA PESSOAL'!BM82"</f>
        <v/>
      </c>
      <c r="D416" s="194" t="inlineStr">
        <is>
          <t>entrada</t>
        </is>
      </c>
    </row>
    <row r="417">
      <c r="A417" s="194" t="inlineStr">
        <is>
          <t>missao.3.69</t>
        </is>
      </c>
      <c r="B417" s="194">
        <f>TEXTJOIN(" · ",TRUE,'FICHA PESSOAL'!$BI$83,'FICHA PESSOAL'!$BJ$83,'FICHA PESSOAL'!$BK$83,'FICHA PESSOAL'!$BL$83,'FICHA PESSOAL'!$BM$83)</f>
        <v/>
      </c>
      <c r="C417" s="194">
        <f>"'FICHA PESSOAL'!BI83 'FICHA PESSOAL'!BJ83 'FICHA PESSOAL'!BK83 'FICHA PESSOAL'!BL83 'FICHA PESSOAL'!BM83"</f>
        <v/>
      </c>
      <c r="D417" s="194" t="inlineStr">
        <is>
          <t>entrada</t>
        </is>
      </c>
    </row>
    <row r="418">
      <c r="A418" s="194" t="inlineStr">
        <is>
          <t>missao.3.70</t>
        </is>
      </c>
      <c r="B418" s="194">
        <f>TEXTJOIN(" · ",TRUE,'FICHA PESSOAL'!$BI$84,'FICHA PESSOAL'!$BJ$84,'FICHA PESSOAL'!$BK$84,'FICHA PESSOAL'!$BL$84,'FICHA PESSOAL'!$BM$84)</f>
        <v/>
      </c>
      <c r="C418" s="194">
        <f>"'FICHA PESSOAL'!BI84 'FICHA PESSOAL'!BJ84 'FICHA PESSOAL'!BK84 'FICHA PESSOAL'!BL84 'FICHA PESSOAL'!BM84"</f>
        <v/>
      </c>
      <c r="D418" s="194" t="inlineStr">
        <is>
          <t>entrada</t>
        </is>
      </c>
    </row>
    <row r="419">
      <c r="A419" s="194" t="inlineStr">
        <is>
          <t>missao.3.71</t>
        </is>
      </c>
      <c r="B419" s="194">
        <f>TEXTJOIN(" · ",TRUE,'FICHA PESSOAL'!$BI$85,'FICHA PESSOAL'!$BJ$85,'FICHA PESSOAL'!$BK$85,'FICHA PESSOAL'!$BL$85,'FICHA PESSOAL'!$BM$85)</f>
        <v/>
      </c>
      <c r="C419" s="194">
        <f>"'FICHA PESSOAL'!BI85 'FICHA PESSOAL'!BJ85 'FICHA PESSOAL'!BK85 'FICHA PESSOAL'!BL85 'FICHA PESSOAL'!BM85"</f>
        <v/>
      </c>
      <c r="D419" s="194" t="inlineStr">
        <is>
          <t>entrada</t>
        </is>
      </c>
    </row>
    <row r="420">
      <c r="A420" s="194" t="inlineStr">
        <is>
          <t>missao.3.72</t>
        </is>
      </c>
      <c r="B420" s="194">
        <f>TEXTJOIN(" · ",TRUE,'FICHA PESSOAL'!$BI$86,'FICHA PESSOAL'!$BJ$86,'FICHA PESSOAL'!$BK$86,'FICHA PESSOAL'!$BL$86,'FICHA PESSOAL'!$BM$86)</f>
        <v/>
      </c>
      <c r="C420" s="194">
        <f>"'FICHA PESSOAL'!BI86 'FICHA PESSOAL'!BJ86 'FICHA PESSOAL'!BK86 'FICHA PESSOAL'!BL86 'FICHA PESSOAL'!BM86"</f>
        <v/>
      </c>
      <c r="D420" s="194" t="inlineStr">
        <is>
          <t>entrada</t>
        </is>
      </c>
    </row>
    <row r="421">
      <c r="A421" s="194" t="inlineStr">
        <is>
          <t>missao.3.73</t>
        </is>
      </c>
      <c r="B421" s="194">
        <f>TEXTJOIN(" · ",TRUE,'FICHA PESSOAL'!$BI$87,'FICHA PESSOAL'!$BJ$87,'FICHA PESSOAL'!$BK$87,'FICHA PESSOAL'!$BL$87,'FICHA PESSOAL'!$BM$87)</f>
        <v/>
      </c>
      <c r="C421" s="194">
        <f>"'FICHA PESSOAL'!BI87 'FICHA PESSOAL'!BJ87 'FICHA PESSOAL'!BK87 'FICHA PESSOAL'!BL87 'FICHA PESSOAL'!BM87"</f>
        <v/>
      </c>
      <c r="D421" s="194" t="inlineStr">
        <is>
          <t>entrada</t>
        </is>
      </c>
    </row>
    <row r="422">
      <c r="A422" s="194" t="inlineStr">
        <is>
          <t>missao.4.1</t>
        </is>
      </c>
      <c r="B422" s="194">
        <f>TEXTJOIN(" · ",TRUE,'FICHA PESSOAL'!$BO$15,'FICHA PESSOAL'!$BP$15,'FICHA PESSOAL'!$BQ$15,'FICHA PESSOAL'!$BR$15,'FICHA PESSOAL'!$BS$15)</f>
        <v/>
      </c>
      <c r="C422" s="194">
        <f>"'FICHA PESSOAL'!BO15 'FICHA PESSOAL'!BP15 'FICHA PESSOAL'!BQ15 'FICHA PESSOAL'!BR15 'FICHA PESSOAL'!BS15"</f>
        <v/>
      </c>
      <c r="D422" s="194" t="inlineStr">
        <is>
          <t>entrada</t>
        </is>
      </c>
    </row>
    <row r="423">
      <c r="A423" s="194" t="inlineStr">
        <is>
          <t>missao.4.2</t>
        </is>
      </c>
      <c r="B423" s="194">
        <f>TEXTJOIN(" · ",TRUE,'FICHA PESSOAL'!$BO$16,'FICHA PESSOAL'!$BP$16,'FICHA PESSOAL'!$BQ$16,'FICHA PESSOAL'!$BR$16,'FICHA PESSOAL'!$BS$16)</f>
        <v/>
      </c>
      <c r="C423" s="194">
        <f>"'FICHA PESSOAL'!BO16 'FICHA PESSOAL'!BP16 'FICHA PESSOAL'!BQ16 'FICHA PESSOAL'!BR16 'FICHA PESSOAL'!BS16"</f>
        <v/>
      </c>
      <c r="D423" s="194" t="inlineStr">
        <is>
          <t>entrada</t>
        </is>
      </c>
    </row>
    <row r="424">
      <c r="A424" s="194" t="inlineStr">
        <is>
          <t>missao.4.3</t>
        </is>
      </c>
      <c r="B424" s="194">
        <f>TEXTJOIN(" · ",TRUE,'FICHA PESSOAL'!$BO$17,'FICHA PESSOAL'!$BP$17,'FICHA PESSOAL'!$BQ$17,'FICHA PESSOAL'!$BR$17,'FICHA PESSOAL'!$BS$17)</f>
        <v/>
      </c>
      <c r="C424" s="194">
        <f>"'FICHA PESSOAL'!BO17 'FICHA PESSOAL'!BP17 'FICHA PESSOAL'!BQ17 'FICHA PESSOAL'!BR17 'FICHA PESSOAL'!BS17"</f>
        <v/>
      </c>
      <c r="D424" s="194" t="inlineStr">
        <is>
          <t>entrada</t>
        </is>
      </c>
    </row>
    <row r="425">
      <c r="A425" s="194" t="inlineStr">
        <is>
          <t>missao.4.4</t>
        </is>
      </c>
      <c r="B425" s="194">
        <f>TEXTJOIN(" · ",TRUE,'FICHA PESSOAL'!$BO$18,'FICHA PESSOAL'!$BP$18,'FICHA PESSOAL'!$BQ$18,'FICHA PESSOAL'!$BR$18,'FICHA PESSOAL'!$BS$18)</f>
        <v/>
      </c>
      <c r="C425" s="194">
        <f>"'FICHA PESSOAL'!BO18 'FICHA PESSOAL'!BP18 'FICHA PESSOAL'!BQ18 'FICHA PESSOAL'!BR18 'FICHA PESSOAL'!BS18"</f>
        <v/>
      </c>
      <c r="D425" s="194" t="inlineStr">
        <is>
          <t>entrada</t>
        </is>
      </c>
    </row>
    <row r="426">
      <c r="A426" s="194" t="inlineStr">
        <is>
          <t>missao.4.5</t>
        </is>
      </c>
      <c r="B426" s="194">
        <f>TEXTJOIN(" · ",TRUE,'FICHA PESSOAL'!$BO$19,'FICHA PESSOAL'!$BP$19,'FICHA PESSOAL'!$BQ$19,'FICHA PESSOAL'!$BR$19,'FICHA PESSOAL'!$BS$19)</f>
        <v/>
      </c>
      <c r="C426" s="194">
        <f>"'FICHA PESSOAL'!BO19 'FICHA PESSOAL'!BP19 'FICHA PESSOAL'!BQ19 'FICHA PESSOAL'!BR19 'FICHA PESSOAL'!BS19"</f>
        <v/>
      </c>
      <c r="D426" s="194" t="inlineStr">
        <is>
          <t>entrada</t>
        </is>
      </c>
    </row>
    <row r="427">
      <c r="A427" s="194" t="inlineStr">
        <is>
          <t>missao.4.6</t>
        </is>
      </c>
      <c r="B427" s="194">
        <f>TEXTJOIN(" · ",TRUE,'FICHA PESSOAL'!$BO$20,'FICHA PESSOAL'!$BP$20,'FICHA PESSOAL'!$BQ$20,'FICHA PESSOAL'!$BR$20,'FICHA PESSOAL'!$BS$20)</f>
        <v/>
      </c>
      <c r="C427" s="194">
        <f>"'FICHA PESSOAL'!BO20 'FICHA PESSOAL'!BP20 'FICHA PESSOAL'!BQ20 'FICHA PESSOAL'!BR20 'FICHA PESSOAL'!BS20"</f>
        <v/>
      </c>
      <c r="D427" s="194" t="inlineStr">
        <is>
          <t>entrada</t>
        </is>
      </c>
    </row>
    <row r="428">
      <c r="A428" s="194" t="inlineStr">
        <is>
          <t>missao.4.7</t>
        </is>
      </c>
      <c r="B428" s="194">
        <f>TEXTJOIN(" · ",TRUE,'FICHA PESSOAL'!$BO$21,'FICHA PESSOAL'!$BP$21,'FICHA PESSOAL'!$BQ$21,'FICHA PESSOAL'!$BR$21,'FICHA PESSOAL'!$BS$21)</f>
        <v/>
      </c>
      <c r="C428" s="194">
        <f>"'FICHA PESSOAL'!BO21 'FICHA PESSOAL'!BP21 'FICHA PESSOAL'!BQ21 'FICHA PESSOAL'!BR21 'FICHA PESSOAL'!BS21"</f>
        <v/>
      </c>
      <c r="D428" s="194" t="inlineStr">
        <is>
          <t>entrada</t>
        </is>
      </c>
    </row>
    <row r="429">
      <c r="A429" s="194" t="inlineStr">
        <is>
          <t>missao.4.8</t>
        </is>
      </c>
      <c r="B429" s="194">
        <f>TEXTJOIN(" · ",TRUE,'FICHA PESSOAL'!$BO$22,'FICHA PESSOAL'!$BP$22,'FICHA PESSOAL'!$BQ$22,'FICHA PESSOAL'!$BR$22,'FICHA PESSOAL'!$BS$22)</f>
        <v/>
      </c>
      <c r="C429" s="194">
        <f>"'FICHA PESSOAL'!BO22 'FICHA PESSOAL'!BP22 'FICHA PESSOAL'!BQ22 'FICHA PESSOAL'!BR22 'FICHA PESSOAL'!BS22"</f>
        <v/>
      </c>
      <c r="D429" s="194" t="inlineStr">
        <is>
          <t>entrada</t>
        </is>
      </c>
    </row>
    <row r="430">
      <c r="A430" s="194" t="inlineStr">
        <is>
          <t>missao.4.9</t>
        </is>
      </c>
      <c r="B430" s="194">
        <f>TEXTJOIN(" · ",TRUE,'FICHA PESSOAL'!$BO$23,'FICHA PESSOAL'!$BP$23,'FICHA PESSOAL'!$BQ$23,'FICHA PESSOAL'!$BR$23,'FICHA PESSOAL'!$BS$23)</f>
        <v/>
      </c>
      <c r="C430" s="194">
        <f>"'FICHA PESSOAL'!BO23 'FICHA PESSOAL'!BP23 'FICHA PESSOAL'!BQ23 'FICHA PESSOAL'!BR23 'FICHA PESSOAL'!BS23"</f>
        <v/>
      </c>
      <c r="D430" s="194" t="inlineStr">
        <is>
          <t>entrada</t>
        </is>
      </c>
    </row>
    <row r="431">
      <c r="A431" s="194" t="inlineStr">
        <is>
          <t>missao.4.10</t>
        </is>
      </c>
      <c r="B431" s="194">
        <f>TEXTJOIN(" · ",TRUE,'FICHA PESSOAL'!$BO$24,'FICHA PESSOAL'!$BP$24,'FICHA PESSOAL'!$BQ$24,'FICHA PESSOAL'!$BR$24,'FICHA PESSOAL'!$BS$24)</f>
        <v/>
      </c>
      <c r="C431" s="194">
        <f>"'FICHA PESSOAL'!BO24 'FICHA PESSOAL'!BP24 'FICHA PESSOAL'!BQ24 'FICHA PESSOAL'!BR24 'FICHA PESSOAL'!BS24"</f>
        <v/>
      </c>
      <c r="D431" s="194" t="inlineStr">
        <is>
          <t>entrada</t>
        </is>
      </c>
    </row>
    <row r="432">
      <c r="A432" s="194" t="inlineStr">
        <is>
          <t>missao.4.11</t>
        </is>
      </c>
      <c r="B432" s="194">
        <f>TEXTJOIN(" · ",TRUE,'FICHA PESSOAL'!$BO$25,'FICHA PESSOAL'!$BP$25,'FICHA PESSOAL'!$BQ$25,'FICHA PESSOAL'!$BR$25,'FICHA PESSOAL'!$BS$25)</f>
        <v/>
      </c>
      <c r="C432" s="194">
        <f>"'FICHA PESSOAL'!BO25 'FICHA PESSOAL'!BP25 'FICHA PESSOAL'!BQ25 'FICHA PESSOAL'!BR25 'FICHA PESSOAL'!BS25"</f>
        <v/>
      </c>
      <c r="D432" s="194" t="inlineStr">
        <is>
          <t>entrada</t>
        </is>
      </c>
    </row>
    <row r="433">
      <c r="A433" s="194" t="inlineStr">
        <is>
          <t>missao.4.12</t>
        </is>
      </c>
      <c r="B433" s="194">
        <f>TEXTJOIN(" · ",TRUE,'FICHA PESSOAL'!$BO$26,'FICHA PESSOAL'!$BP$26,'FICHA PESSOAL'!$BQ$26,'FICHA PESSOAL'!$BR$26,'FICHA PESSOAL'!$BS$26)</f>
        <v/>
      </c>
      <c r="C433" s="194">
        <f>"'FICHA PESSOAL'!BO26 'FICHA PESSOAL'!BP26 'FICHA PESSOAL'!BQ26 'FICHA PESSOAL'!BR26 'FICHA PESSOAL'!BS26"</f>
        <v/>
      </c>
      <c r="D433" s="194" t="inlineStr">
        <is>
          <t>entrada</t>
        </is>
      </c>
    </row>
    <row r="434">
      <c r="A434" s="194" t="inlineStr">
        <is>
          <t>missao.4.13</t>
        </is>
      </c>
      <c r="B434" s="194">
        <f>TEXTJOIN(" · ",TRUE,'FICHA PESSOAL'!$BO$27,'FICHA PESSOAL'!$BP$27,'FICHA PESSOAL'!$BQ$27,'FICHA PESSOAL'!$BR$27,'FICHA PESSOAL'!$BS$27)</f>
        <v/>
      </c>
      <c r="C434" s="194">
        <f>"'FICHA PESSOAL'!BO27 'FICHA PESSOAL'!BP27 'FICHA PESSOAL'!BQ27 'FICHA PESSOAL'!BR27 'FICHA PESSOAL'!BS27"</f>
        <v/>
      </c>
      <c r="D434" s="194" t="inlineStr">
        <is>
          <t>entrada</t>
        </is>
      </c>
    </row>
    <row r="435">
      <c r="A435" s="194" t="inlineStr">
        <is>
          <t>missao.4.14</t>
        </is>
      </c>
      <c r="B435" s="194">
        <f>TEXTJOIN(" · ",TRUE,'FICHA PESSOAL'!$BO$28,'FICHA PESSOAL'!$BP$28,'FICHA PESSOAL'!$BQ$28,'FICHA PESSOAL'!$BR$28,'FICHA PESSOAL'!$BS$28)</f>
        <v/>
      </c>
      <c r="C435" s="194">
        <f>"'FICHA PESSOAL'!BO28 'FICHA PESSOAL'!BP28 'FICHA PESSOAL'!BQ28 'FICHA PESSOAL'!BR28 'FICHA PESSOAL'!BS28"</f>
        <v/>
      </c>
      <c r="D435" s="194" t="inlineStr">
        <is>
          <t>entrada</t>
        </is>
      </c>
    </row>
    <row r="436">
      <c r="A436" s="194" t="inlineStr">
        <is>
          <t>missao.4.15</t>
        </is>
      </c>
      <c r="B436" s="194">
        <f>TEXTJOIN(" · ",TRUE,'FICHA PESSOAL'!$BO$29,'FICHA PESSOAL'!$BP$29,'FICHA PESSOAL'!$BQ$29,'FICHA PESSOAL'!$BR$29,'FICHA PESSOAL'!$BS$29)</f>
        <v/>
      </c>
      <c r="C436" s="194">
        <f>"'FICHA PESSOAL'!BO29 'FICHA PESSOAL'!BP29 'FICHA PESSOAL'!BQ29 'FICHA PESSOAL'!BR29 'FICHA PESSOAL'!BS29"</f>
        <v/>
      </c>
      <c r="D436" s="194" t="inlineStr">
        <is>
          <t>entrada</t>
        </is>
      </c>
    </row>
    <row r="437">
      <c r="A437" s="194" t="inlineStr">
        <is>
          <t>missao.4.16</t>
        </is>
      </c>
      <c r="B437" s="194">
        <f>TEXTJOIN(" · ",TRUE,'FICHA PESSOAL'!$BO$30,'FICHA PESSOAL'!$BP$30,'FICHA PESSOAL'!$BQ$30,'FICHA PESSOAL'!$BR$30,'FICHA PESSOAL'!$BS$30)</f>
        <v/>
      </c>
      <c r="C437" s="194">
        <f>"'FICHA PESSOAL'!BO30 'FICHA PESSOAL'!BP30 'FICHA PESSOAL'!BQ30 'FICHA PESSOAL'!BR30 'FICHA PESSOAL'!BS30"</f>
        <v/>
      </c>
      <c r="D437" s="194" t="inlineStr">
        <is>
          <t>entrada</t>
        </is>
      </c>
    </row>
    <row r="438">
      <c r="A438" s="194" t="inlineStr">
        <is>
          <t>missao.4.17</t>
        </is>
      </c>
      <c r="B438" s="194">
        <f>TEXTJOIN(" · ",TRUE,'FICHA PESSOAL'!$BO$31,'FICHA PESSOAL'!$BP$31,'FICHA PESSOAL'!$BQ$31,'FICHA PESSOAL'!$BR$31,'FICHA PESSOAL'!$BS$31)</f>
        <v/>
      </c>
      <c r="C438" s="194">
        <f>"'FICHA PESSOAL'!BO31 'FICHA PESSOAL'!BP31 'FICHA PESSOAL'!BQ31 'FICHA PESSOAL'!BR31 'FICHA PESSOAL'!BS31"</f>
        <v/>
      </c>
      <c r="D438" s="194" t="inlineStr">
        <is>
          <t>entrada</t>
        </is>
      </c>
    </row>
    <row r="439">
      <c r="A439" s="194" t="inlineStr">
        <is>
          <t>missao.4.18</t>
        </is>
      </c>
      <c r="B439" s="194">
        <f>TEXTJOIN(" · ",TRUE,'FICHA PESSOAL'!$BO$32,'FICHA PESSOAL'!$BP$32,'FICHA PESSOAL'!$BQ$32,'FICHA PESSOAL'!$BR$32,'FICHA PESSOAL'!$BS$32)</f>
        <v/>
      </c>
      <c r="C439" s="194">
        <f>"'FICHA PESSOAL'!BO32 'FICHA PESSOAL'!BP32 'FICHA PESSOAL'!BQ32 'FICHA PESSOAL'!BR32 'FICHA PESSOAL'!BS32"</f>
        <v/>
      </c>
      <c r="D439" s="194" t="inlineStr">
        <is>
          <t>entrada</t>
        </is>
      </c>
    </row>
    <row r="440">
      <c r="A440" s="194" t="inlineStr">
        <is>
          <t>missao.4.19</t>
        </is>
      </c>
      <c r="B440" s="194">
        <f>TEXTJOIN(" · ",TRUE,'FICHA PESSOAL'!$BO$33,'FICHA PESSOAL'!$BP$33,'FICHA PESSOAL'!$BQ$33,'FICHA PESSOAL'!$BR$33,'FICHA PESSOAL'!$BS$33)</f>
        <v/>
      </c>
      <c r="C440" s="194">
        <f>"'FICHA PESSOAL'!BO33 'FICHA PESSOAL'!BP33 'FICHA PESSOAL'!BQ33 'FICHA PESSOAL'!BR33 'FICHA PESSOAL'!BS33"</f>
        <v/>
      </c>
      <c r="D440" s="194" t="inlineStr">
        <is>
          <t>entrada</t>
        </is>
      </c>
    </row>
    <row r="441">
      <c r="A441" s="194" t="inlineStr">
        <is>
          <t>missao.4.20</t>
        </is>
      </c>
      <c r="B441" s="194">
        <f>TEXTJOIN(" · ",TRUE,'FICHA PESSOAL'!$BO$34,'FICHA PESSOAL'!$BP$34,'FICHA PESSOAL'!$BQ$34,'FICHA PESSOAL'!$BR$34,'FICHA PESSOAL'!$BS$34)</f>
        <v/>
      </c>
      <c r="C441" s="194">
        <f>"'FICHA PESSOAL'!BO34 'FICHA PESSOAL'!BP34 'FICHA PESSOAL'!BQ34 'FICHA PESSOAL'!BR34 'FICHA PESSOAL'!BS34"</f>
        <v/>
      </c>
      <c r="D441" s="194" t="inlineStr">
        <is>
          <t>entrada</t>
        </is>
      </c>
    </row>
    <row r="442">
      <c r="A442" s="194" t="inlineStr">
        <is>
          <t>missao.4.21</t>
        </is>
      </c>
      <c r="B442" s="194">
        <f>TEXTJOIN(" · ",TRUE,'FICHA PESSOAL'!$BO$35,'FICHA PESSOAL'!$BP$35,'FICHA PESSOAL'!$BQ$35,'FICHA PESSOAL'!$BR$35,'FICHA PESSOAL'!$BS$35)</f>
        <v/>
      </c>
      <c r="C442" s="194">
        <f>"'FICHA PESSOAL'!BO35 'FICHA PESSOAL'!BP35 'FICHA PESSOAL'!BQ35 'FICHA PESSOAL'!BR35 'FICHA PESSOAL'!BS35"</f>
        <v/>
      </c>
      <c r="D442" s="194" t="inlineStr">
        <is>
          <t>entrada</t>
        </is>
      </c>
    </row>
    <row r="443">
      <c r="A443" s="194" t="inlineStr">
        <is>
          <t>missao.4.22</t>
        </is>
      </c>
      <c r="B443" s="194">
        <f>TEXTJOIN(" · ",TRUE,'FICHA PESSOAL'!$BO$36,'FICHA PESSOAL'!$BP$36,'FICHA PESSOAL'!$BQ$36,'FICHA PESSOAL'!$BR$36,'FICHA PESSOAL'!$BS$36)</f>
        <v/>
      </c>
      <c r="C443" s="194">
        <f>"'FICHA PESSOAL'!BO36 'FICHA PESSOAL'!BP36 'FICHA PESSOAL'!BQ36 'FICHA PESSOAL'!BR36 'FICHA PESSOAL'!BS36"</f>
        <v/>
      </c>
      <c r="D443" s="194" t="inlineStr">
        <is>
          <t>entrada</t>
        </is>
      </c>
    </row>
    <row r="444">
      <c r="A444" s="194" t="inlineStr">
        <is>
          <t>missao.4.23</t>
        </is>
      </c>
      <c r="B444" s="194">
        <f>TEXTJOIN(" · ",TRUE,'FICHA PESSOAL'!$BO$37,'FICHA PESSOAL'!$BP$37,'FICHA PESSOAL'!$BQ$37,'FICHA PESSOAL'!$BR$37,'FICHA PESSOAL'!$BS$37)</f>
        <v/>
      </c>
      <c r="C444" s="194">
        <f>"'FICHA PESSOAL'!BO37 'FICHA PESSOAL'!BP37 'FICHA PESSOAL'!BQ37 'FICHA PESSOAL'!BR37 'FICHA PESSOAL'!BS37"</f>
        <v/>
      </c>
      <c r="D444" s="194" t="inlineStr">
        <is>
          <t>entrada</t>
        </is>
      </c>
    </row>
    <row r="445">
      <c r="A445" s="194" t="inlineStr">
        <is>
          <t>missao.4.24</t>
        </is>
      </c>
      <c r="B445" s="194">
        <f>TEXTJOIN(" · ",TRUE,'FICHA PESSOAL'!$BO$38,'FICHA PESSOAL'!$BP$38,'FICHA PESSOAL'!$BQ$38,'FICHA PESSOAL'!$BR$38,'FICHA PESSOAL'!$BS$38)</f>
        <v/>
      </c>
      <c r="C445" s="194">
        <f>"'FICHA PESSOAL'!BO38 'FICHA PESSOAL'!BP38 'FICHA PESSOAL'!BQ38 'FICHA PESSOAL'!BR38 'FICHA PESSOAL'!BS38"</f>
        <v/>
      </c>
      <c r="D445" s="194" t="inlineStr">
        <is>
          <t>entrada</t>
        </is>
      </c>
    </row>
    <row r="446">
      <c r="A446" s="194" t="inlineStr">
        <is>
          <t>missao.4.25</t>
        </is>
      </c>
      <c r="B446" s="194">
        <f>TEXTJOIN(" · ",TRUE,'FICHA PESSOAL'!$BO$39,'FICHA PESSOAL'!$BP$39,'FICHA PESSOAL'!$BQ$39,'FICHA PESSOAL'!$BR$39,'FICHA PESSOAL'!$BS$39)</f>
        <v/>
      </c>
      <c r="C446" s="194">
        <f>"'FICHA PESSOAL'!BO39 'FICHA PESSOAL'!BP39 'FICHA PESSOAL'!BQ39 'FICHA PESSOAL'!BR39 'FICHA PESSOAL'!BS39"</f>
        <v/>
      </c>
      <c r="D446" s="194" t="inlineStr">
        <is>
          <t>entrada</t>
        </is>
      </c>
    </row>
    <row r="447">
      <c r="A447" s="194" t="inlineStr">
        <is>
          <t>missao.4.26</t>
        </is>
      </c>
      <c r="B447" s="194">
        <f>TEXTJOIN(" · ",TRUE,'FICHA PESSOAL'!$BO$40,'FICHA PESSOAL'!$BP$40,'FICHA PESSOAL'!$BQ$40,'FICHA PESSOAL'!$BR$40,'FICHA PESSOAL'!$BS$40)</f>
        <v/>
      </c>
      <c r="C447" s="194">
        <f>"'FICHA PESSOAL'!BO40 'FICHA PESSOAL'!BP40 'FICHA PESSOAL'!BQ40 'FICHA PESSOAL'!BR40 'FICHA PESSOAL'!BS40"</f>
        <v/>
      </c>
      <c r="D447" s="194" t="inlineStr">
        <is>
          <t>entrada</t>
        </is>
      </c>
    </row>
    <row r="448">
      <c r="A448" s="194" t="inlineStr">
        <is>
          <t>missao.4.27</t>
        </is>
      </c>
      <c r="B448" s="194">
        <f>TEXTJOIN(" · ",TRUE,'FICHA PESSOAL'!$BO$41,'FICHA PESSOAL'!$BP$41,'FICHA PESSOAL'!$BQ$41,'FICHA PESSOAL'!$BR$41,'FICHA PESSOAL'!$BS$41)</f>
        <v/>
      </c>
      <c r="C448" s="194">
        <f>"'FICHA PESSOAL'!BO41 'FICHA PESSOAL'!BP41 'FICHA PESSOAL'!BQ41 'FICHA PESSOAL'!BR41 'FICHA PESSOAL'!BS41"</f>
        <v/>
      </c>
      <c r="D448" s="194" t="inlineStr">
        <is>
          <t>entrada</t>
        </is>
      </c>
    </row>
    <row r="449">
      <c r="A449" s="194" t="inlineStr">
        <is>
          <t>missao.4.28</t>
        </is>
      </c>
      <c r="B449" s="194">
        <f>TEXTJOIN(" · ",TRUE,'FICHA PESSOAL'!$BO$42,'FICHA PESSOAL'!$BP$42,'FICHA PESSOAL'!$BQ$42,'FICHA PESSOAL'!$BR$42,'FICHA PESSOAL'!$BS$42)</f>
        <v/>
      </c>
      <c r="C449" s="194">
        <f>"'FICHA PESSOAL'!BO42 'FICHA PESSOAL'!BP42 'FICHA PESSOAL'!BQ42 'FICHA PESSOAL'!BR42 'FICHA PESSOAL'!BS42"</f>
        <v/>
      </c>
      <c r="D449" s="194" t="inlineStr">
        <is>
          <t>entrada</t>
        </is>
      </c>
    </row>
    <row r="450">
      <c r="A450" s="194" t="inlineStr">
        <is>
          <t>missao.4.29</t>
        </is>
      </c>
      <c r="B450" s="194">
        <f>TEXTJOIN(" · ",TRUE,'FICHA PESSOAL'!$BO$43,'FICHA PESSOAL'!$BP$43,'FICHA PESSOAL'!$BQ$43,'FICHA PESSOAL'!$BR$43,'FICHA PESSOAL'!$BS$43)</f>
        <v/>
      </c>
      <c r="C450" s="194">
        <f>"'FICHA PESSOAL'!BO43 'FICHA PESSOAL'!BP43 'FICHA PESSOAL'!BQ43 'FICHA PESSOAL'!BR43 'FICHA PESSOAL'!BS43"</f>
        <v/>
      </c>
      <c r="D450" s="194" t="inlineStr">
        <is>
          <t>entrada</t>
        </is>
      </c>
    </row>
    <row r="451">
      <c r="A451" s="194" t="inlineStr">
        <is>
          <t>missao.4.30</t>
        </is>
      </c>
      <c r="B451" s="194">
        <f>TEXTJOIN(" · ",TRUE,'FICHA PESSOAL'!$BO$44,'FICHA PESSOAL'!$BP$44,'FICHA PESSOAL'!$BQ$44,'FICHA PESSOAL'!$BR$44,'FICHA PESSOAL'!$BS$44)</f>
        <v/>
      </c>
      <c r="C451" s="194">
        <f>"'FICHA PESSOAL'!BO44 'FICHA PESSOAL'!BP44 'FICHA PESSOAL'!BQ44 'FICHA PESSOAL'!BR44 'FICHA PESSOAL'!BS44"</f>
        <v/>
      </c>
      <c r="D451" s="194" t="inlineStr">
        <is>
          <t>entrada</t>
        </is>
      </c>
    </row>
    <row r="452">
      <c r="A452" s="194" t="inlineStr">
        <is>
          <t>missao.4.31</t>
        </is>
      </c>
      <c r="B452" s="194">
        <f>TEXTJOIN(" · ",TRUE,'FICHA PESSOAL'!$BO$45,'FICHA PESSOAL'!$BP$45,'FICHA PESSOAL'!$BQ$45,'FICHA PESSOAL'!$BR$45,'FICHA PESSOAL'!$BS$45)</f>
        <v/>
      </c>
      <c r="C452" s="194">
        <f>"'FICHA PESSOAL'!BO45 'FICHA PESSOAL'!BP45 'FICHA PESSOAL'!BQ45 'FICHA PESSOAL'!BR45 'FICHA PESSOAL'!BS45"</f>
        <v/>
      </c>
      <c r="D452" s="194" t="inlineStr">
        <is>
          <t>entrada</t>
        </is>
      </c>
    </row>
    <row r="453">
      <c r="A453" s="194" t="inlineStr">
        <is>
          <t>missao.4.32</t>
        </is>
      </c>
      <c r="B453" s="194">
        <f>TEXTJOIN(" · ",TRUE,'FICHA PESSOAL'!$BO$46,'FICHA PESSOAL'!$BP$46,'FICHA PESSOAL'!$BQ$46,'FICHA PESSOAL'!$BR$46,'FICHA PESSOAL'!$BS$46)</f>
        <v/>
      </c>
      <c r="C453" s="194">
        <f>"'FICHA PESSOAL'!BO46 'FICHA PESSOAL'!BP46 'FICHA PESSOAL'!BQ46 'FICHA PESSOAL'!BR46 'FICHA PESSOAL'!BS46"</f>
        <v/>
      </c>
      <c r="D453" s="194" t="inlineStr">
        <is>
          <t>entrada</t>
        </is>
      </c>
    </row>
    <row r="454">
      <c r="A454" s="194" t="inlineStr">
        <is>
          <t>missao.4.33</t>
        </is>
      </c>
      <c r="B454" s="194">
        <f>TEXTJOIN(" · ",TRUE,'FICHA PESSOAL'!$BO$47,'FICHA PESSOAL'!$BP$47,'FICHA PESSOAL'!$BQ$47,'FICHA PESSOAL'!$BR$47,'FICHA PESSOAL'!$BS$47)</f>
        <v/>
      </c>
      <c r="C454" s="194">
        <f>"'FICHA PESSOAL'!BO47 'FICHA PESSOAL'!BP47 'FICHA PESSOAL'!BQ47 'FICHA PESSOAL'!BR47 'FICHA PESSOAL'!BS47"</f>
        <v/>
      </c>
      <c r="D454" s="194" t="inlineStr">
        <is>
          <t>entrada</t>
        </is>
      </c>
    </row>
    <row r="455">
      <c r="A455" s="194" t="inlineStr">
        <is>
          <t>missao.4.34</t>
        </is>
      </c>
      <c r="B455" s="194">
        <f>TEXTJOIN(" · ",TRUE,'FICHA PESSOAL'!$BO$48,'FICHA PESSOAL'!$BP$48,'FICHA PESSOAL'!$BQ$48,'FICHA PESSOAL'!$BR$48,'FICHA PESSOAL'!$BS$48)</f>
        <v/>
      </c>
      <c r="C455" s="194">
        <f>"'FICHA PESSOAL'!BO48 'FICHA PESSOAL'!BP48 'FICHA PESSOAL'!BQ48 'FICHA PESSOAL'!BR48 'FICHA PESSOAL'!BS48"</f>
        <v/>
      </c>
      <c r="D455" s="194" t="inlineStr">
        <is>
          <t>entrada</t>
        </is>
      </c>
    </row>
    <row r="456">
      <c r="A456" s="194" t="inlineStr">
        <is>
          <t>missao.4.35</t>
        </is>
      </c>
      <c r="B456" s="194">
        <f>TEXTJOIN(" · ",TRUE,'FICHA PESSOAL'!$BO$49,'FICHA PESSOAL'!$BP$49,'FICHA PESSOAL'!$BQ$49,'FICHA PESSOAL'!$BR$49,'FICHA PESSOAL'!$BS$49)</f>
        <v/>
      </c>
      <c r="C456" s="194">
        <f>"'FICHA PESSOAL'!BO49 'FICHA PESSOAL'!BP49 'FICHA PESSOAL'!BQ49 'FICHA PESSOAL'!BR49 'FICHA PESSOAL'!BS49"</f>
        <v/>
      </c>
      <c r="D456" s="194" t="inlineStr">
        <is>
          <t>entrada</t>
        </is>
      </c>
    </row>
    <row r="457">
      <c r="A457" s="194" t="inlineStr">
        <is>
          <t>missao.4.36</t>
        </is>
      </c>
      <c r="B457" s="194">
        <f>TEXTJOIN(" · ",TRUE,'FICHA PESSOAL'!$BO$50,'FICHA PESSOAL'!$BP$50,'FICHA PESSOAL'!$BQ$50,'FICHA PESSOAL'!$BR$50,'FICHA PESSOAL'!$BS$50)</f>
        <v/>
      </c>
      <c r="C457" s="194">
        <f>"'FICHA PESSOAL'!BO50 'FICHA PESSOAL'!BP50 'FICHA PESSOAL'!BQ50 'FICHA PESSOAL'!BR50 'FICHA PESSOAL'!BS50"</f>
        <v/>
      </c>
      <c r="D457" s="194" t="inlineStr">
        <is>
          <t>entrada</t>
        </is>
      </c>
    </row>
    <row r="458">
      <c r="A458" s="194" t="inlineStr">
        <is>
          <t>missao.4.37</t>
        </is>
      </c>
      <c r="B458" s="194">
        <f>TEXTJOIN(" · ",TRUE,'FICHA PESSOAL'!$BO$51,'FICHA PESSOAL'!$BP$51,'FICHA PESSOAL'!$BQ$51,'FICHA PESSOAL'!$BR$51,'FICHA PESSOAL'!$BS$51)</f>
        <v/>
      </c>
      <c r="C458" s="194">
        <f>"'FICHA PESSOAL'!BO51 'FICHA PESSOAL'!BP51 'FICHA PESSOAL'!BQ51 'FICHA PESSOAL'!BR51 'FICHA PESSOAL'!BS51"</f>
        <v/>
      </c>
      <c r="D458" s="194" t="inlineStr">
        <is>
          <t>entrada</t>
        </is>
      </c>
    </row>
    <row r="459">
      <c r="A459" s="194" t="inlineStr">
        <is>
          <t>missao.4.38</t>
        </is>
      </c>
      <c r="B459" s="194">
        <f>TEXTJOIN(" · ",TRUE,'FICHA PESSOAL'!$BO$52,'FICHA PESSOAL'!$BP$52,'FICHA PESSOAL'!$BQ$52,'FICHA PESSOAL'!$BR$52,'FICHA PESSOAL'!$BS$52)</f>
        <v/>
      </c>
      <c r="C459" s="194">
        <f>"'FICHA PESSOAL'!BO52 'FICHA PESSOAL'!BP52 'FICHA PESSOAL'!BQ52 'FICHA PESSOAL'!BR52 'FICHA PESSOAL'!BS52"</f>
        <v/>
      </c>
      <c r="D459" s="194" t="inlineStr">
        <is>
          <t>entrada</t>
        </is>
      </c>
    </row>
    <row r="460">
      <c r="A460" s="194" t="inlineStr">
        <is>
          <t>missao.4.39</t>
        </is>
      </c>
      <c r="B460" s="194">
        <f>TEXTJOIN(" · ",TRUE,'FICHA PESSOAL'!$BO$53,'FICHA PESSOAL'!$BP$53,'FICHA PESSOAL'!$BQ$53,'FICHA PESSOAL'!$BR$53,'FICHA PESSOAL'!$BS$53)</f>
        <v/>
      </c>
      <c r="C460" s="194">
        <f>"'FICHA PESSOAL'!BO53 'FICHA PESSOAL'!BP53 'FICHA PESSOAL'!BQ53 'FICHA PESSOAL'!BR53 'FICHA PESSOAL'!BS53"</f>
        <v/>
      </c>
      <c r="D460" s="194" t="inlineStr">
        <is>
          <t>entrada</t>
        </is>
      </c>
    </row>
    <row r="461">
      <c r="A461" s="194" t="inlineStr">
        <is>
          <t>missao.4.40</t>
        </is>
      </c>
      <c r="B461" s="194">
        <f>TEXTJOIN(" · ",TRUE,'FICHA PESSOAL'!$BO$54,'FICHA PESSOAL'!$BP$54,'FICHA PESSOAL'!$BQ$54,'FICHA PESSOAL'!$BR$54,'FICHA PESSOAL'!$BS$54)</f>
        <v/>
      </c>
      <c r="C461" s="194">
        <f>"'FICHA PESSOAL'!BO54 'FICHA PESSOAL'!BP54 'FICHA PESSOAL'!BQ54 'FICHA PESSOAL'!BR54 'FICHA PESSOAL'!BS54"</f>
        <v/>
      </c>
      <c r="D461" s="194" t="inlineStr">
        <is>
          <t>entrada</t>
        </is>
      </c>
    </row>
    <row r="462">
      <c r="A462" s="194" t="inlineStr">
        <is>
          <t>missao.4.41</t>
        </is>
      </c>
      <c r="B462" s="194">
        <f>TEXTJOIN(" · ",TRUE,'FICHA PESSOAL'!$BO$55,'FICHA PESSOAL'!$BP$55,'FICHA PESSOAL'!$BQ$55,'FICHA PESSOAL'!$BR$55,'FICHA PESSOAL'!$BS$55)</f>
        <v/>
      </c>
      <c r="C462" s="194">
        <f>"'FICHA PESSOAL'!BO55 'FICHA PESSOAL'!BP55 'FICHA PESSOAL'!BQ55 'FICHA PESSOAL'!BR55 'FICHA PESSOAL'!BS55"</f>
        <v/>
      </c>
      <c r="D462" s="194" t="inlineStr">
        <is>
          <t>entrada</t>
        </is>
      </c>
    </row>
    <row r="463">
      <c r="A463" s="194" t="inlineStr">
        <is>
          <t>missao.4.42</t>
        </is>
      </c>
      <c r="B463" s="194">
        <f>TEXTJOIN(" · ",TRUE,'FICHA PESSOAL'!$BO$56,'FICHA PESSOAL'!$BP$56,'FICHA PESSOAL'!$BQ$56,'FICHA PESSOAL'!$BR$56,'FICHA PESSOAL'!$BS$56)</f>
        <v/>
      </c>
      <c r="C463" s="194">
        <f>"'FICHA PESSOAL'!BO56 'FICHA PESSOAL'!BP56 'FICHA PESSOAL'!BQ56 'FICHA PESSOAL'!BR56 'FICHA PESSOAL'!BS56"</f>
        <v/>
      </c>
      <c r="D463" s="194" t="inlineStr">
        <is>
          <t>entrada</t>
        </is>
      </c>
    </row>
    <row r="464">
      <c r="A464" s="194" t="inlineStr">
        <is>
          <t>missao.4.43</t>
        </is>
      </c>
      <c r="B464" s="194">
        <f>TEXTJOIN(" · ",TRUE,'FICHA PESSOAL'!$BO$57,'FICHA PESSOAL'!$BP$57,'FICHA PESSOAL'!$BQ$57,'FICHA PESSOAL'!$BR$57,'FICHA PESSOAL'!$BS$57)</f>
        <v/>
      </c>
      <c r="C464" s="194">
        <f>"'FICHA PESSOAL'!BO57 'FICHA PESSOAL'!BP57 'FICHA PESSOAL'!BQ57 'FICHA PESSOAL'!BR57 'FICHA PESSOAL'!BS57"</f>
        <v/>
      </c>
      <c r="D464" s="194" t="inlineStr">
        <is>
          <t>entrada</t>
        </is>
      </c>
    </row>
    <row r="465">
      <c r="A465" s="194" t="inlineStr">
        <is>
          <t>missao.4.44</t>
        </is>
      </c>
      <c r="B465" s="194">
        <f>TEXTJOIN(" · ",TRUE,'FICHA PESSOAL'!$BO$58,'FICHA PESSOAL'!$BP$58,'FICHA PESSOAL'!$BQ$58,'FICHA PESSOAL'!$BR$58,'FICHA PESSOAL'!$BS$58)</f>
        <v/>
      </c>
      <c r="C465" s="194">
        <f>"'FICHA PESSOAL'!BO58 'FICHA PESSOAL'!BP58 'FICHA PESSOAL'!BQ58 'FICHA PESSOAL'!BR58 'FICHA PESSOAL'!BS58"</f>
        <v/>
      </c>
      <c r="D465" s="194" t="inlineStr">
        <is>
          <t>entrada</t>
        </is>
      </c>
    </row>
    <row r="466">
      <c r="A466" s="194" t="inlineStr">
        <is>
          <t>missao.4.45</t>
        </is>
      </c>
      <c r="B466" s="194">
        <f>TEXTJOIN(" · ",TRUE,'FICHA PESSOAL'!$BO$59,'FICHA PESSOAL'!$BP$59,'FICHA PESSOAL'!$BQ$59,'FICHA PESSOAL'!$BR$59,'FICHA PESSOAL'!$BS$59)</f>
        <v/>
      </c>
      <c r="C466" s="194">
        <f>"'FICHA PESSOAL'!BO59 'FICHA PESSOAL'!BP59 'FICHA PESSOAL'!BQ59 'FICHA PESSOAL'!BR59 'FICHA PESSOAL'!BS59"</f>
        <v/>
      </c>
      <c r="D466" s="194" t="inlineStr">
        <is>
          <t>entrada</t>
        </is>
      </c>
    </row>
    <row r="467">
      <c r="A467" s="194" t="inlineStr">
        <is>
          <t>missao.4.46</t>
        </is>
      </c>
      <c r="B467" s="194">
        <f>TEXTJOIN(" · ",TRUE,'FICHA PESSOAL'!$BO$60,'FICHA PESSOAL'!$BP$60,'FICHA PESSOAL'!$BQ$60,'FICHA PESSOAL'!$BR$60,'FICHA PESSOAL'!$BS$60)</f>
        <v/>
      </c>
      <c r="C467" s="194">
        <f>"'FICHA PESSOAL'!BO60 'FICHA PESSOAL'!BP60 'FICHA PESSOAL'!BQ60 'FICHA PESSOAL'!BR60 'FICHA PESSOAL'!BS60"</f>
        <v/>
      </c>
      <c r="D467" s="194" t="inlineStr">
        <is>
          <t>entrada</t>
        </is>
      </c>
    </row>
    <row r="468">
      <c r="A468" s="194" t="inlineStr">
        <is>
          <t>missao.4.47</t>
        </is>
      </c>
      <c r="B468" s="194">
        <f>TEXTJOIN(" · ",TRUE,'FICHA PESSOAL'!$BO$61,'FICHA PESSOAL'!$BP$61,'FICHA PESSOAL'!$BQ$61,'FICHA PESSOAL'!$BR$61,'FICHA PESSOAL'!$BS$61)</f>
        <v/>
      </c>
      <c r="C468" s="194">
        <f>"'FICHA PESSOAL'!BO61 'FICHA PESSOAL'!BP61 'FICHA PESSOAL'!BQ61 'FICHA PESSOAL'!BR61 'FICHA PESSOAL'!BS61"</f>
        <v/>
      </c>
      <c r="D468" s="194" t="inlineStr">
        <is>
          <t>entrada</t>
        </is>
      </c>
    </row>
    <row r="469">
      <c r="A469" s="194" t="inlineStr">
        <is>
          <t>missao.4.48</t>
        </is>
      </c>
      <c r="B469" s="194">
        <f>TEXTJOIN(" · ",TRUE,'FICHA PESSOAL'!$BO$62,'FICHA PESSOAL'!$BP$62,'FICHA PESSOAL'!$BQ$62,'FICHA PESSOAL'!$BR$62,'FICHA PESSOAL'!$BS$62)</f>
        <v/>
      </c>
      <c r="C469" s="194">
        <f>"'FICHA PESSOAL'!BO62 'FICHA PESSOAL'!BP62 'FICHA PESSOAL'!BQ62 'FICHA PESSOAL'!BR62 'FICHA PESSOAL'!BS62"</f>
        <v/>
      </c>
      <c r="D469" s="194" t="inlineStr">
        <is>
          <t>entrada</t>
        </is>
      </c>
    </row>
    <row r="470">
      <c r="A470" s="194" t="inlineStr">
        <is>
          <t>missao.4.49</t>
        </is>
      </c>
      <c r="B470" s="194">
        <f>TEXTJOIN(" · ",TRUE,'FICHA PESSOAL'!$BO$63,'FICHA PESSOAL'!$BP$63,'FICHA PESSOAL'!$BQ$63,'FICHA PESSOAL'!$BR$63,'FICHA PESSOAL'!$BS$63)</f>
        <v/>
      </c>
      <c r="C470" s="194">
        <f>"'FICHA PESSOAL'!BO63 'FICHA PESSOAL'!BP63 'FICHA PESSOAL'!BQ63 'FICHA PESSOAL'!BR63 'FICHA PESSOAL'!BS63"</f>
        <v/>
      </c>
      <c r="D470" s="194" t="inlineStr">
        <is>
          <t>entrada</t>
        </is>
      </c>
    </row>
    <row r="471">
      <c r="A471" s="194" t="inlineStr">
        <is>
          <t>missao.4.50</t>
        </is>
      </c>
      <c r="B471" s="194">
        <f>TEXTJOIN(" · ",TRUE,'FICHA PESSOAL'!$BO$64,'FICHA PESSOAL'!$BP$64,'FICHA PESSOAL'!$BQ$64,'FICHA PESSOAL'!$BR$64,'FICHA PESSOAL'!$BS$64)</f>
        <v/>
      </c>
      <c r="C471" s="194">
        <f>"'FICHA PESSOAL'!BO64 'FICHA PESSOAL'!BP64 'FICHA PESSOAL'!BQ64 'FICHA PESSOAL'!BR64 'FICHA PESSOAL'!BS64"</f>
        <v/>
      </c>
      <c r="D471" s="194" t="inlineStr">
        <is>
          <t>entrada</t>
        </is>
      </c>
    </row>
    <row r="472">
      <c r="A472" s="194" t="inlineStr">
        <is>
          <t>missao.4.51</t>
        </is>
      </c>
      <c r="B472" s="194">
        <f>TEXTJOIN(" · ",TRUE,'FICHA PESSOAL'!$BO$65,'FICHA PESSOAL'!$BP$65,'FICHA PESSOAL'!$BQ$65,'FICHA PESSOAL'!$BR$65,'FICHA PESSOAL'!$BS$65)</f>
        <v/>
      </c>
      <c r="C472" s="194">
        <f>"'FICHA PESSOAL'!BO65 'FICHA PESSOAL'!BP65 'FICHA PESSOAL'!BQ65 'FICHA PESSOAL'!BR65 'FICHA PESSOAL'!BS65"</f>
        <v/>
      </c>
      <c r="D472" s="194" t="inlineStr">
        <is>
          <t>entrada</t>
        </is>
      </c>
    </row>
    <row r="473">
      <c r="A473" s="194" t="inlineStr">
        <is>
          <t>missao.4.52</t>
        </is>
      </c>
      <c r="B473" s="194">
        <f>TEXTJOIN(" · ",TRUE,'FICHA PESSOAL'!$BO$66,'FICHA PESSOAL'!$BP$66,'FICHA PESSOAL'!$BQ$66,'FICHA PESSOAL'!$BR$66,'FICHA PESSOAL'!$BS$66)</f>
        <v/>
      </c>
      <c r="C473" s="194">
        <f>"'FICHA PESSOAL'!BO66 'FICHA PESSOAL'!BP66 'FICHA PESSOAL'!BQ66 'FICHA PESSOAL'!BR66 'FICHA PESSOAL'!BS66"</f>
        <v/>
      </c>
      <c r="D473" s="194" t="inlineStr">
        <is>
          <t>entrada</t>
        </is>
      </c>
    </row>
    <row r="474">
      <c r="A474" s="194" t="inlineStr">
        <is>
          <t>missao.4.53</t>
        </is>
      </c>
      <c r="B474" s="194">
        <f>TEXTJOIN(" · ",TRUE,'FICHA PESSOAL'!$BO$67,'FICHA PESSOAL'!$BP$67,'FICHA PESSOAL'!$BQ$67,'FICHA PESSOAL'!$BR$67,'FICHA PESSOAL'!$BS$67)</f>
        <v/>
      </c>
      <c r="C474" s="194">
        <f>"'FICHA PESSOAL'!BO67 'FICHA PESSOAL'!BP67 'FICHA PESSOAL'!BQ67 'FICHA PESSOAL'!BR67 'FICHA PESSOAL'!BS67"</f>
        <v/>
      </c>
      <c r="D474" s="194" t="inlineStr">
        <is>
          <t>entrada</t>
        </is>
      </c>
    </row>
    <row r="475">
      <c r="A475" s="194" t="inlineStr">
        <is>
          <t>missao.4.54</t>
        </is>
      </c>
      <c r="B475" s="194">
        <f>TEXTJOIN(" · ",TRUE,'FICHA PESSOAL'!$BO$68,'FICHA PESSOAL'!$BP$68,'FICHA PESSOAL'!$BQ$68,'FICHA PESSOAL'!$BR$68,'FICHA PESSOAL'!$BS$68)</f>
        <v/>
      </c>
      <c r="C475" s="194">
        <f>"'FICHA PESSOAL'!BO68 'FICHA PESSOAL'!BP68 'FICHA PESSOAL'!BQ68 'FICHA PESSOAL'!BR68 'FICHA PESSOAL'!BS68"</f>
        <v/>
      </c>
      <c r="D475" s="194" t="inlineStr">
        <is>
          <t>entrada</t>
        </is>
      </c>
    </row>
    <row r="476">
      <c r="A476" s="194" t="inlineStr">
        <is>
          <t>missao.4.55</t>
        </is>
      </c>
      <c r="B476" s="194">
        <f>TEXTJOIN(" · ",TRUE,'FICHA PESSOAL'!$BO$69,'FICHA PESSOAL'!$BP$69,'FICHA PESSOAL'!$BQ$69,'FICHA PESSOAL'!$BR$69,'FICHA PESSOAL'!$BS$69)</f>
        <v/>
      </c>
      <c r="C476" s="194">
        <f>"'FICHA PESSOAL'!BO69 'FICHA PESSOAL'!BP69 'FICHA PESSOAL'!BQ69 'FICHA PESSOAL'!BR69 'FICHA PESSOAL'!BS69"</f>
        <v/>
      </c>
      <c r="D476" s="194" t="inlineStr">
        <is>
          <t>entrada</t>
        </is>
      </c>
    </row>
    <row r="477">
      <c r="A477" s="194" t="inlineStr">
        <is>
          <t>missao.4.56</t>
        </is>
      </c>
      <c r="B477" s="194">
        <f>TEXTJOIN(" · ",TRUE,'FICHA PESSOAL'!$BO$70,'FICHA PESSOAL'!$BP$70,'FICHA PESSOAL'!$BQ$70,'FICHA PESSOAL'!$BR$70,'FICHA PESSOAL'!$BS$70)</f>
        <v/>
      </c>
      <c r="C477" s="194">
        <f>"'FICHA PESSOAL'!BO70 'FICHA PESSOAL'!BP70 'FICHA PESSOAL'!BQ70 'FICHA PESSOAL'!BR70 'FICHA PESSOAL'!BS70"</f>
        <v/>
      </c>
      <c r="D477" s="194" t="inlineStr">
        <is>
          <t>entrada</t>
        </is>
      </c>
    </row>
    <row r="478">
      <c r="A478" s="194" t="inlineStr">
        <is>
          <t>missao.4.57</t>
        </is>
      </c>
      <c r="B478" s="194">
        <f>TEXTJOIN(" · ",TRUE,'FICHA PESSOAL'!$BO$71,'FICHA PESSOAL'!$BP$71,'FICHA PESSOAL'!$BQ$71,'FICHA PESSOAL'!$BR$71,'FICHA PESSOAL'!$BS$71)</f>
        <v/>
      </c>
      <c r="C478" s="194">
        <f>"'FICHA PESSOAL'!BO71 'FICHA PESSOAL'!BP71 'FICHA PESSOAL'!BQ71 'FICHA PESSOAL'!BR71 'FICHA PESSOAL'!BS71"</f>
        <v/>
      </c>
      <c r="D478" s="194" t="inlineStr">
        <is>
          <t>entrada</t>
        </is>
      </c>
    </row>
    <row r="479">
      <c r="A479" s="194" t="inlineStr">
        <is>
          <t>missao.4.58</t>
        </is>
      </c>
      <c r="B479" s="194">
        <f>TEXTJOIN(" · ",TRUE,'FICHA PESSOAL'!$BO$72,'FICHA PESSOAL'!$BP$72,'FICHA PESSOAL'!$BQ$72,'FICHA PESSOAL'!$BR$72,'FICHA PESSOAL'!$BS$72)</f>
        <v/>
      </c>
      <c r="C479" s="194">
        <f>"'FICHA PESSOAL'!BO72 'FICHA PESSOAL'!BP72 'FICHA PESSOAL'!BQ72 'FICHA PESSOAL'!BR72 'FICHA PESSOAL'!BS72"</f>
        <v/>
      </c>
      <c r="D479" s="194" t="inlineStr">
        <is>
          <t>entrada</t>
        </is>
      </c>
    </row>
    <row r="480">
      <c r="A480" s="194" t="inlineStr">
        <is>
          <t>missao.4.59</t>
        </is>
      </c>
      <c r="B480" s="194">
        <f>TEXTJOIN(" · ",TRUE,'FICHA PESSOAL'!$BO$73,'FICHA PESSOAL'!$BP$73,'FICHA PESSOAL'!$BQ$73,'FICHA PESSOAL'!$BR$73,'FICHA PESSOAL'!$BS$73)</f>
        <v/>
      </c>
      <c r="C480" s="194">
        <f>"'FICHA PESSOAL'!BO73 'FICHA PESSOAL'!BP73 'FICHA PESSOAL'!BQ73 'FICHA PESSOAL'!BR73 'FICHA PESSOAL'!BS73"</f>
        <v/>
      </c>
      <c r="D480" s="194" t="inlineStr">
        <is>
          <t>entrada</t>
        </is>
      </c>
    </row>
    <row r="481">
      <c r="A481" s="194" t="inlineStr">
        <is>
          <t>missao.4.60</t>
        </is>
      </c>
      <c r="B481" s="194">
        <f>TEXTJOIN(" · ",TRUE,'FICHA PESSOAL'!$BO$74,'FICHA PESSOAL'!$BP$74,'FICHA PESSOAL'!$BQ$74,'FICHA PESSOAL'!$BR$74,'FICHA PESSOAL'!$BS$74)</f>
        <v/>
      </c>
      <c r="C481" s="194">
        <f>"'FICHA PESSOAL'!BO74 'FICHA PESSOAL'!BP74 'FICHA PESSOAL'!BQ74 'FICHA PESSOAL'!BR74 'FICHA PESSOAL'!BS74"</f>
        <v/>
      </c>
      <c r="D481" s="194" t="inlineStr">
        <is>
          <t>entrada</t>
        </is>
      </c>
    </row>
    <row r="482">
      <c r="A482" s="194" t="inlineStr">
        <is>
          <t>missao.4.61</t>
        </is>
      </c>
      <c r="B482" s="194">
        <f>TEXTJOIN(" · ",TRUE,'FICHA PESSOAL'!$BO$75,'FICHA PESSOAL'!$BP$75,'FICHA PESSOAL'!$BQ$75,'FICHA PESSOAL'!$BR$75,'FICHA PESSOAL'!$BS$75)</f>
        <v/>
      </c>
      <c r="C482" s="194">
        <f>"'FICHA PESSOAL'!BO75 'FICHA PESSOAL'!BP75 'FICHA PESSOAL'!BQ75 'FICHA PESSOAL'!BR75 'FICHA PESSOAL'!BS75"</f>
        <v/>
      </c>
      <c r="D482" s="194" t="inlineStr">
        <is>
          <t>entrada</t>
        </is>
      </c>
    </row>
    <row r="483">
      <c r="A483" s="194" t="inlineStr">
        <is>
          <t>missao.4.62</t>
        </is>
      </c>
      <c r="B483" s="194">
        <f>TEXTJOIN(" · ",TRUE,'FICHA PESSOAL'!$BO$76,'FICHA PESSOAL'!$BP$76,'FICHA PESSOAL'!$BQ$76,'FICHA PESSOAL'!$BR$76,'FICHA PESSOAL'!$BS$76)</f>
        <v/>
      </c>
      <c r="C483" s="194">
        <f>"'FICHA PESSOAL'!BO76 'FICHA PESSOAL'!BP76 'FICHA PESSOAL'!BQ76 'FICHA PESSOAL'!BR76 'FICHA PESSOAL'!BS76"</f>
        <v/>
      </c>
      <c r="D483" s="194" t="inlineStr">
        <is>
          <t>entrada</t>
        </is>
      </c>
    </row>
    <row r="484">
      <c r="A484" s="194" t="inlineStr">
        <is>
          <t>missao.4.63</t>
        </is>
      </c>
      <c r="B484" s="194">
        <f>TEXTJOIN(" · ",TRUE,'FICHA PESSOAL'!$BO$77,'FICHA PESSOAL'!$BP$77,'FICHA PESSOAL'!$BQ$77,'FICHA PESSOAL'!$BR$77,'FICHA PESSOAL'!$BS$77)</f>
        <v/>
      </c>
      <c r="C484" s="194">
        <f>"'FICHA PESSOAL'!BO77 'FICHA PESSOAL'!BP77 'FICHA PESSOAL'!BQ77 'FICHA PESSOAL'!BR77 'FICHA PESSOAL'!BS77"</f>
        <v/>
      </c>
      <c r="D484" s="194" t="inlineStr">
        <is>
          <t>entrada</t>
        </is>
      </c>
    </row>
    <row r="485">
      <c r="A485" s="194" t="inlineStr">
        <is>
          <t>missao.4.64</t>
        </is>
      </c>
      <c r="B485" s="194">
        <f>TEXTJOIN(" · ",TRUE,'FICHA PESSOAL'!$BO$78,'FICHA PESSOAL'!$BP$78,'FICHA PESSOAL'!$BQ$78,'FICHA PESSOAL'!$BR$78,'FICHA PESSOAL'!$BS$78)</f>
        <v/>
      </c>
      <c r="C485" s="194">
        <f>"'FICHA PESSOAL'!BO78 'FICHA PESSOAL'!BP78 'FICHA PESSOAL'!BQ78 'FICHA PESSOAL'!BR78 'FICHA PESSOAL'!BS78"</f>
        <v/>
      </c>
      <c r="D485" s="194" t="inlineStr">
        <is>
          <t>entrada</t>
        </is>
      </c>
    </row>
    <row r="486">
      <c r="A486" s="194" t="inlineStr">
        <is>
          <t>missao.4.65</t>
        </is>
      </c>
      <c r="B486" s="194">
        <f>TEXTJOIN(" · ",TRUE,'FICHA PESSOAL'!$BO$79,'FICHA PESSOAL'!$BP$79,'FICHA PESSOAL'!$BQ$79,'FICHA PESSOAL'!$BR$79,'FICHA PESSOAL'!$BS$79)</f>
        <v/>
      </c>
      <c r="C486" s="194">
        <f>"'FICHA PESSOAL'!BO79 'FICHA PESSOAL'!BP79 'FICHA PESSOAL'!BQ79 'FICHA PESSOAL'!BR79 'FICHA PESSOAL'!BS79"</f>
        <v/>
      </c>
      <c r="D486" s="194" t="inlineStr">
        <is>
          <t>entrada</t>
        </is>
      </c>
    </row>
    <row r="487">
      <c r="A487" s="194" t="inlineStr">
        <is>
          <t>missao.4.66</t>
        </is>
      </c>
      <c r="B487" s="194">
        <f>TEXTJOIN(" · ",TRUE,'FICHA PESSOAL'!$BO$80,'FICHA PESSOAL'!$BP$80,'FICHA PESSOAL'!$BQ$80,'FICHA PESSOAL'!$BR$80,'FICHA PESSOAL'!$BS$80)</f>
        <v/>
      </c>
      <c r="C487" s="194">
        <f>"'FICHA PESSOAL'!BO80 'FICHA PESSOAL'!BP80 'FICHA PESSOAL'!BQ80 'FICHA PESSOAL'!BR80 'FICHA PESSOAL'!BS80"</f>
        <v/>
      </c>
      <c r="D487" s="194" t="inlineStr">
        <is>
          <t>entrada</t>
        </is>
      </c>
    </row>
    <row r="488">
      <c r="A488" s="194" t="inlineStr">
        <is>
          <t>missao.4.67</t>
        </is>
      </c>
      <c r="B488" s="194">
        <f>TEXTJOIN(" · ",TRUE,'FICHA PESSOAL'!$BO$81,'FICHA PESSOAL'!$BP$81,'FICHA PESSOAL'!$BQ$81,'FICHA PESSOAL'!$BR$81,'FICHA PESSOAL'!$BS$81)</f>
        <v/>
      </c>
      <c r="C488" s="194">
        <f>"'FICHA PESSOAL'!BO81 'FICHA PESSOAL'!BP81 'FICHA PESSOAL'!BQ81 'FICHA PESSOAL'!BR81 'FICHA PESSOAL'!BS81"</f>
        <v/>
      </c>
      <c r="D488" s="194" t="inlineStr">
        <is>
          <t>entrada</t>
        </is>
      </c>
    </row>
    <row r="489">
      <c r="A489" s="194" t="inlineStr">
        <is>
          <t>missao.4.68</t>
        </is>
      </c>
      <c r="B489" s="194">
        <f>TEXTJOIN(" · ",TRUE,'FICHA PESSOAL'!$BO$82,'FICHA PESSOAL'!$BP$82,'FICHA PESSOAL'!$BQ$82,'FICHA PESSOAL'!$BR$82,'FICHA PESSOAL'!$BS$82)</f>
        <v/>
      </c>
      <c r="C489" s="194">
        <f>"'FICHA PESSOAL'!BO82 'FICHA PESSOAL'!BP82 'FICHA PESSOAL'!BQ82 'FICHA PESSOAL'!BR82 'FICHA PESSOAL'!BS82"</f>
        <v/>
      </c>
      <c r="D489" s="194" t="inlineStr">
        <is>
          <t>entrada</t>
        </is>
      </c>
    </row>
    <row r="490">
      <c r="A490" s="194" t="inlineStr">
        <is>
          <t>missao.4.69</t>
        </is>
      </c>
      <c r="B490" s="194">
        <f>TEXTJOIN(" · ",TRUE,'FICHA PESSOAL'!$BO$83,'FICHA PESSOAL'!$BP$83,'FICHA PESSOAL'!$BQ$83,'FICHA PESSOAL'!$BR$83,'FICHA PESSOAL'!$BS$83)</f>
        <v/>
      </c>
      <c r="C490" s="194">
        <f>"'FICHA PESSOAL'!BO83 'FICHA PESSOAL'!BP83 'FICHA PESSOAL'!BQ83 'FICHA PESSOAL'!BR83 'FICHA PESSOAL'!BS83"</f>
        <v/>
      </c>
      <c r="D490" s="194" t="inlineStr">
        <is>
          <t>entrada</t>
        </is>
      </c>
    </row>
    <row r="491">
      <c r="A491" s="194" t="inlineStr">
        <is>
          <t>missao.4.70</t>
        </is>
      </c>
      <c r="B491" s="194">
        <f>TEXTJOIN(" · ",TRUE,'FICHA PESSOAL'!$BO$84,'FICHA PESSOAL'!$BP$84,'FICHA PESSOAL'!$BQ$84,'FICHA PESSOAL'!$BR$84,'FICHA PESSOAL'!$BS$84)</f>
        <v/>
      </c>
      <c r="C491" s="194">
        <f>"'FICHA PESSOAL'!BO84 'FICHA PESSOAL'!BP84 'FICHA PESSOAL'!BQ84 'FICHA PESSOAL'!BR84 'FICHA PESSOAL'!BS84"</f>
        <v/>
      </c>
      <c r="D491" s="194" t="inlineStr">
        <is>
          <t>entrada</t>
        </is>
      </c>
    </row>
    <row r="492">
      <c r="A492" s="194" t="inlineStr">
        <is>
          <t>missao.4.71</t>
        </is>
      </c>
      <c r="B492" s="194">
        <f>TEXTJOIN(" · ",TRUE,'FICHA PESSOAL'!$BO$85,'FICHA PESSOAL'!$BP$85,'FICHA PESSOAL'!$BQ$85,'FICHA PESSOAL'!$BR$85,'FICHA PESSOAL'!$BS$85)</f>
        <v/>
      </c>
      <c r="C492" s="194">
        <f>"'FICHA PESSOAL'!BO85 'FICHA PESSOAL'!BP85 'FICHA PESSOAL'!BQ85 'FICHA PESSOAL'!BR85 'FICHA PESSOAL'!BS85"</f>
        <v/>
      </c>
      <c r="D492" s="194" t="inlineStr">
        <is>
          <t>entrada</t>
        </is>
      </c>
    </row>
    <row r="493">
      <c r="A493" s="194" t="inlineStr">
        <is>
          <t>missao.4.72</t>
        </is>
      </c>
      <c r="B493" s="194">
        <f>TEXTJOIN(" · ",TRUE,'FICHA PESSOAL'!$BO$86,'FICHA PESSOAL'!$BP$86,'FICHA PESSOAL'!$BQ$86,'FICHA PESSOAL'!$BR$86,'FICHA PESSOAL'!$BS$86)</f>
        <v/>
      </c>
      <c r="C493" s="194">
        <f>"'FICHA PESSOAL'!BO86 'FICHA PESSOAL'!BP86 'FICHA PESSOAL'!BQ86 'FICHA PESSOAL'!BR86 'FICHA PESSOAL'!BS86"</f>
        <v/>
      </c>
      <c r="D493" s="194" t="inlineStr">
        <is>
          <t>entrada</t>
        </is>
      </c>
    </row>
    <row r="494">
      <c r="A494" s="194" t="inlineStr">
        <is>
          <t>missao.4.73</t>
        </is>
      </c>
      <c r="B494" s="194">
        <f>TEXTJOIN(" · ",TRUE,'FICHA PESSOAL'!$BO$87,'FICHA PESSOAL'!$BP$87,'FICHA PESSOAL'!$BQ$87,'FICHA PESSOAL'!$BR$87,'FICHA PESSOAL'!$BS$87)</f>
        <v/>
      </c>
      <c r="C494" s="194">
        <f>"'FICHA PESSOAL'!BO87 'FICHA PESSOAL'!BP87 'FICHA PESSOAL'!BQ87 'FICHA PESSOAL'!BR87 'FICHA PESSOAL'!BS87"</f>
        <v/>
      </c>
      <c r="D494" s="194" t="inlineStr">
        <is>
          <t>entrada</t>
        </is>
      </c>
    </row>
    <row r="495">
      <c r="A495" s="194" t="inlineStr">
        <is>
          <t>feitico.1.classe</t>
        </is>
      </c>
      <c r="B495" s="194">
        <f>IF(ISBLANK(DADOS_AM!$EB$2),"",DADOS_AM!$EB$2&amp;"")</f>
        <v/>
      </c>
      <c r="C495" s="194" t="inlineStr">
        <is>
          <t>DADOS_AM!EB2</t>
        </is>
      </c>
      <c r="D495" s="194" t="inlineStr">
        <is>
          <t>entrada</t>
        </is>
      </c>
    </row>
    <row r="496">
      <c r="A496" s="194" t="inlineStr">
        <is>
          <t>feitico.1.nome</t>
        </is>
      </c>
      <c r="B496" s="194">
        <f>IF(ISBLANK(DADOS_AM!$EC$2),"",DADOS_AM!$EC$2&amp;"")</f>
        <v/>
      </c>
      <c r="C496" s="194" t="inlineStr">
        <is>
          <t>DADOS_AM!EC2</t>
        </is>
      </c>
      <c r="D496" s="194" t="inlineStr">
        <is>
          <t>entrada</t>
        </is>
      </c>
    </row>
    <row r="497">
      <c r="A497" s="194" t="inlineStr">
        <is>
          <t>feitico.1.forma</t>
        </is>
      </c>
      <c r="B497" s="194">
        <f>IF(ISBLANK(DADOS_AM!$ED$2),"",DADOS_AM!$ED$2&amp;"")</f>
        <v/>
      </c>
      <c r="C497" s="194" t="inlineStr">
        <is>
          <t>DADOS_AM!ED2</t>
        </is>
      </c>
      <c r="D497" s="194" t="inlineStr">
        <is>
          <t>entrada</t>
        </is>
      </c>
    </row>
    <row r="498">
      <c r="A498" s="194" t="inlineStr">
        <is>
          <t>feitico.1.pecas</t>
        </is>
      </c>
      <c r="B498" s="194">
        <f>TEXTJOIN(" · ",TRUE,DADOS_AM!$EE$2,DADOS_AM!$EF$2,DADOS_AM!$EG$2,DADOS_AM!$EH$2)</f>
        <v/>
      </c>
      <c r="C498" s="194" t="inlineStr">
        <is>
          <t>DADOS_AM!EE2 DADOS_AM!EF2 DADOS_AM!EG2 DADOS_AM!EH2</t>
        </is>
      </c>
      <c r="D498" s="194" t="inlineStr">
        <is>
          <t>entrada</t>
        </is>
      </c>
    </row>
    <row r="499">
      <c r="A499" s="194" t="inlineStr">
        <is>
          <t>feitico.1.restricoes</t>
        </is>
      </c>
      <c r="B499" s="194">
        <f>TEXTJOIN(" · ",TRUE,DADOS_AM!$EI$2,DADOS_AM!$EJ$2)</f>
        <v/>
      </c>
      <c r="C499" s="194" t="inlineStr">
        <is>
          <t>DADOS_AM!EI2 DADOS_AM!EJ2</t>
        </is>
      </c>
      <c r="D499" s="194" t="inlineStr">
        <is>
          <t>entrada</t>
        </is>
      </c>
    </row>
    <row r="500">
      <c r="A500" s="194" t="inlineStr">
        <is>
          <t>feitico.1.pe</t>
        </is>
      </c>
      <c r="B500" s="194">
        <f>IF(ISBLANK(DADOS_AM!$GR$2),"",DADOS_AM!$GR$2&amp;"")</f>
        <v/>
      </c>
      <c r="C500" s="194" t="inlineStr">
        <is>
          <t>DADOS_AM!GR2</t>
        </is>
      </c>
      <c r="D500" s="194" t="inlineStr">
        <is>
          <t>resultado</t>
        </is>
      </c>
    </row>
    <row r="501">
      <c r="A501" s="194" t="inlineStr">
        <is>
          <t>feitico.1.dano</t>
        </is>
      </c>
      <c r="B501" s="194">
        <f>IF(ISBLANK(DADOS_AM!$GU$2),"",DADOS_AM!$GU$2&amp;"")</f>
        <v/>
      </c>
      <c r="C501" s="194" t="inlineStr">
        <is>
          <t>DADOS_AM!GU2</t>
        </is>
      </c>
      <c r="D501" s="194" t="inlineStr">
        <is>
          <t>resultado</t>
        </is>
      </c>
    </row>
    <row r="502">
      <c r="A502" s="194" t="inlineStr">
        <is>
          <t>feitico.1.alcance</t>
        </is>
      </c>
      <c r="B502" s="194">
        <f>IF(ISBLANK(DADOS_AM!$GZ$2),"",DADOS_AM!$GZ$2&amp;"")</f>
        <v/>
      </c>
      <c r="C502" s="194" t="inlineStr">
        <is>
          <t>DADOS_AM!GZ2</t>
        </is>
      </c>
      <c r="D502" s="194" t="inlineStr">
        <is>
          <t>resultado</t>
        </is>
      </c>
    </row>
    <row r="503">
      <c r="A503" s="194" t="inlineStr">
        <is>
          <t>feitico.1.resolve</t>
        </is>
      </c>
      <c r="B503" s="194">
        <f>IF(ISBLANK(DADOS_AM!$GT$2),"",DADOS_AM!$GT$2&amp;"")</f>
        <v/>
      </c>
      <c r="C503" s="194" t="inlineStr">
        <is>
          <t>DADOS_AM!GT2</t>
        </is>
      </c>
      <c r="D503" s="194" t="inlineStr">
        <is>
          <t>resultado</t>
        </is>
      </c>
    </row>
    <row r="504">
      <c r="A504" s="194" t="inlineStr">
        <is>
          <t>feitico.1.erros</t>
        </is>
      </c>
      <c r="B504" s="194">
        <f>IF(ISBLANK(DADOS_AM!$GL$2),"",DADOS_AM!$GL$2&amp;"")</f>
        <v/>
      </c>
      <c r="C504" s="194" t="inlineStr">
        <is>
          <t>DADOS_AM!GL2</t>
        </is>
      </c>
      <c r="D504" s="194" t="inlineStr">
        <is>
          <t>aviso</t>
        </is>
      </c>
    </row>
    <row r="505">
      <c r="A505" s="194" t="inlineStr">
        <is>
          <t>feitico.1.avisos</t>
        </is>
      </c>
      <c r="B505" s="194">
        <f>IF(ISBLANK(DADOS_AM!$GN$2),"",DADOS_AM!$GN$2&amp;"")</f>
        <v/>
      </c>
      <c r="C505" s="194" t="inlineStr">
        <is>
          <t>DADOS_AM!GN2</t>
        </is>
      </c>
      <c r="D505" s="194" t="inlineStr">
        <is>
          <t>aviso</t>
        </is>
      </c>
    </row>
    <row r="506">
      <c r="A506" s="194" t="inlineStr">
        <is>
          <t>feitico.2.classe</t>
        </is>
      </c>
      <c r="B506" s="194">
        <f>IF(ISBLANK(DADOS_AM!$EB$3),"",DADOS_AM!$EB$3&amp;"")</f>
        <v/>
      </c>
      <c r="C506" s="194" t="inlineStr">
        <is>
          <t>DADOS_AM!EB3</t>
        </is>
      </c>
      <c r="D506" s="194" t="inlineStr">
        <is>
          <t>entrada</t>
        </is>
      </c>
    </row>
    <row r="507">
      <c r="A507" s="194" t="inlineStr">
        <is>
          <t>feitico.2.nome</t>
        </is>
      </c>
      <c r="B507" s="194">
        <f>IF(ISBLANK(DADOS_AM!$EC$3),"",DADOS_AM!$EC$3&amp;"")</f>
        <v/>
      </c>
      <c r="C507" s="194" t="inlineStr">
        <is>
          <t>DADOS_AM!EC3</t>
        </is>
      </c>
      <c r="D507" s="194" t="inlineStr">
        <is>
          <t>entrada</t>
        </is>
      </c>
    </row>
    <row r="508">
      <c r="A508" s="194" t="inlineStr">
        <is>
          <t>feitico.2.forma</t>
        </is>
      </c>
      <c r="B508" s="194">
        <f>IF(ISBLANK(DADOS_AM!$ED$3),"",DADOS_AM!$ED$3&amp;"")</f>
        <v/>
      </c>
      <c r="C508" s="194" t="inlineStr">
        <is>
          <t>DADOS_AM!ED3</t>
        </is>
      </c>
      <c r="D508" s="194" t="inlineStr">
        <is>
          <t>entrada</t>
        </is>
      </c>
    </row>
    <row r="509">
      <c r="A509" s="194" t="inlineStr">
        <is>
          <t>feitico.2.pecas</t>
        </is>
      </c>
      <c r="B509" s="194">
        <f>TEXTJOIN(" · ",TRUE,DADOS_AM!$EE$3,DADOS_AM!$EF$3,DADOS_AM!$EG$3,DADOS_AM!$EH$3)</f>
        <v/>
      </c>
      <c r="C509" s="194" t="inlineStr">
        <is>
          <t>DADOS_AM!EE3 DADOS_AM!EF3 DADOS_AM!EG3 DADOS_AM!EH3</t>
        </is>
      </c>
      <c r="D509" s="194" t="inlineStr">
        <is>
          <t>entrada</t>
        </is>
      </c>
    </row>
    <row r="510">
      <c r="A510" s="194" t="inlineStr">
        <is>
          <t>feitico.2.restricoes</t>
        </is>
      </c>
      <c r="B510" s="194">
        <f>TEXTJOIN(" · ",TRUE,DADOS_AM!$EI$3,DADOS_AM!$EJ$3)</f>
        <v/>
      </c>
      <c r="C510" s="194" t="inlineStr">
        <is>
          <t>DADOS_AM!EI3 DADOS_AM!EJ3</t>
        </is>
      </c>
      <c r="D510" s="194" t="inlineStr">
        <is>
          <t>entrada</t>
        </is>
      </c>
    </row>
    <row r="511">
      <c r="A511" s="194" t="inlineStr">
        <is>
          <t>feitico.2.pe</t>
        </is>
      </c>
      <c r="B511" s="194">
        <f>IF(ISBLANK(DADOS_AM!$GR$3),"",DADOS_AM!$GR$3&amp;"")</f>
        <v/>
      </c>
      <c r="C511" s="194" t="inlineStr">
        <is>
          <t>DADOS_AM!GR3</t>
        </is>
      </c>
      <c r="D511" s="194" t="inlineStr">
        <is>
          <t>resultado</t>
        </is>
      </c>
    </row>
    <row r="512">
      <c r="A512" s="194" t="inlineStr">
        <is>
          <t>feitico.2.dano</t>
        </is>
      </c>
      <c r="B512" s="194">
        <f>IF(ISBLANK(DADOS_AM!$GU$3),"",DADOS_AM!$GU$3&amp;"")</f>
        <v/>
      </c>
      <c r="C512" s="194" t="inlineStr">
        <is>
          <t>DADOS_AM!GU3</t>
        </is>
      </c>
      <c r="D512" s="194" t="inlineStr">
        <is>
          <t>resultado</t>
        </is>
      </c>
    </row>
    <row r="513">
      <c r="A513" s="194" t="inlineStr">
        <is>
          <t>feitico.2.alcance</t>
        </is>
      </c>
      <c r="B513" s="194">
        <f>IF(ISBLANK(DADOS_AM!$GZ$3),"",DADOS_AM!$GZ$3&amp;"")</f>
        <v/>
      </c>
      <c r="C513" s="194" t="inlineStr">
        <is>
          <t>DADOS_AM!GZ3</t>
        </is>
      </c>
      <c r="D513" s="194" t="inlineStr">
        <is>
          <t>resultado</t>
        </is>
      </c>
    </row>
    <row r="514">
      <c r="A514" s="194" t="inlineStr">
        <is>
          <t>feitico.2.resolve</t>
        </is>
      </c>
      <c r="B514" s="194">
        <f>IF(ISBLANK(DADOS_AM!$GT$3),"",DADOS_AM!$GT$3&amp;"")</f>
        <v/>
      </c>
      <c r="C514" s="194" t="inlineStr">
        <is>
          <t>DADOS_AM!GT3</t>
        </is>
      </c>
      <c r="D514" s="194" t="inlineStr">
        <is>
          <t>resultado</t>
        </is>
      </c>
    </row>
    <row r="515">
      <c r="A515" s="194" t="inlineStr">
        <is>
          <t>feitico.2.erros</t>
        </is>
      </c>
      <c r="B515" s="194">
        <f>IF(ISBLANK(DADOS_AM!$GL$3),"",DADOS_AM!$GL$3&amp;"")</f>
        <v/>
      </c>
      <c r="C515" s="194" t="inlineStr">
        <is>
          <t>DADOS_AM!GL3</t>
        </is>
      </c>
      <c r="D515" s="194" t="inlineStr">
        <is>
          <t>aviso</t>
        </is>
      </c>
    </row>
    <row r="516">
      <c r="A516" s="194" t="inlineStr">
        <is>
          <t>feitico.2.avisos</t>
        </is>
      </c>
      <c r="B516" s="194">
        <f>IF(ISBLANK(DADOS_AM!$GN$3),"",DADOS_AM!$GN$3&amp;"")</f>
        <v/>
      </c>
      <c r="C516" s="194" t="inlineStr">
        <is>
          <t>DADOS_AM!GN3</t>
        </is>
      </c>
      <c r="D516" s="194" t="inlineStr">
        <is>
          <t>aviso</t>
        </is>
      </c>
    </row>
    <row r="517">
      <c r="A517" s="194" t="inlineStr">
        <is>
          <t>feitico.3.classe</t>
        </is>
      </c>
      <c r="B517" s="194">
        <f>IF(ISBLANK(DADOS_AM!$EB$4),"",DADOS_AM!$EB$4&amp;"")</f>
        <v/>
      </c>
      <c r="C517" s="194" t="inlineStr">
        <is>
          <t>DADOS_AM!EB4</t>
        </is>
      </c>
      <c r="D517" s="194" t="inlineStr">
        <is>
          <t>entrada</t>
        </is>
      </c>
    </row>
    <row r="518">
      <c r="A518" s="194" t="inlineStr">
        <is>
          <t>feitico.3.nome</t>
        </is>
      </c>
      <c r="B518" s="194">
        <f>IF(ISBLANK(DADOS_AM!$EC$4),"",DADOS_AM!$EC$4&amp;"")</f>
        <v/>
      </c>
      <c r="C518" s="194" t="inlineStr">
        <is>
          <t>DADOS_AM!EC4</t>
        </is>
      </c>
      <c r="D518" s="194" t="inlineStr">
        <is>
          <t>entrada</t>
        </is>
      </c>
    </row>
    <row r="519">
      <c r="A519" s="194" t="inlineStr">
        <is>
          <t>feitico.3.forma</t>
        </is>
      </c>
      <c r="B519" s="194">
        <f>IF(ISBLANK(DADOS_AM!$ED$4),"",DADOS_AM!$ED$4&amp;"")</f>
        <v/>
      </c>
      <c r="C519" s="194" t="inlineStr">
        <is>
          <t>DADOS_AM!ED4</t>
        </is>
      </c>
      <c r="D519" s="194" t="inlineStr">
        <is>
          <t>entrada</t>
        </is>
      </c>
    </row>
    <row r="520">
      <c r="A520" s="194" t="inlineStr">
        <is>
          <t>feitico.3.pecas</t>
        </is>
      </c>
      <c r="B520" s="194">
        <f>TEXTJOIN(" · ",TRUE,DADOS_AM!$EE$4,DADOS_AM!$EF$4,DADOS_AM!$EG$4,DADOS_AM!$EH$4)</f>
        <v/>
      </c>
      <c r="C520" s="194" t="inlineStr">
        <is>
          <t>DADOS_AM!EE4 DADOS_AM!EF4 DADOS_AM!EG4 DADOS_AM!EH4</t>
        </is>
      </c>
      <c r="D520" s="194" t="inlineStr">
        <is>
          <t>entrada</t>
        </is>
      </c>
    </row>
    <row r="521">
      <c r="A521" s="194" t="inlineStr">
        <is>
          <t>feitico.3.restricoes</t>
        </is>
      </c>
      <c r="B521" s="194">
        <f>TEXTJOIN(" · ",TRUE,DADOS_AM!$EI$4,DADOS_AM!$EJ$4)</f>
        <v/>
      </c>
      <c r="C521" s="194" t="inlineStr">
        <is>
          <t>DADOS_AM!EI4 DADOS_AM!EJ4</t>
        </is>
      </c>
      <c r="D521" s="194" t="inlineStr">
        <is>
          <t>entrada</t>
        </is>
      </c>
    </row>
    <row r="522">
      <c r="A522" s="194" t="inlineStr">
        <is>
          <t>feitico.3.pe</t>
        </is>
      </c>
      <c r="B522" s="194">
        <f>IF(ISBLANK(DADOS_AM!$GR$4),"",DADOS_AM!$GR$4&amp;"")</f>
        <v/>
      </c>
      <c r="C522" s="194" t="inlineStr">
        <is>
          <t>DADOS_AM!GR4</t>
        </is>
      </c>
      <c r="D522" s="194" t="inlineStr">
        <is>
          <t>resultado</t>
        </is>
      </c>
    </row>
    <row r="523">
      <c r="A523" s="194" t="inlineStr">
        <is>
          <t>feitico.3.dano</t>
        </is>
      </c>
      <c r="B523" s="194">
        <f>IF(ISBLANK(DADOS_AM!$GU$4),"",DADOS_AM!$GU$4&amp;"")</f>
        <v/>
      </c>
      <c r="C523" s="194" t="inlineStr">
        <is>
          <t>DADOS_AM!GU4</t>
        </is>
      </c>
      <c r="D523" s="194" t="inlineStr">
        <is>
          <t>resultado</t>
        </is>
      </c>
    </row>
    <row r="524">
      <c r="A524" s="194" t="inlineStr">
        <is>
          <t>feitico.3.alcance</t>
        </is>
      </c>
      <c r="B524" s="194">
        <f>IF(ISBLANK(DADOS_AM!$GZ$4),"",DADOS_AM!$GZ$4&amp;"")</f>
        <v/>
      </c>
      <c r="C524" s="194" t="inlineStr">
        <is>
          <t>DADOS_AM!GZ4</t>
        </is>
      </c>
      <c r="D524" s="194" t="inlineStr">
        <is>
          <t>resultado</t>
        </is>
      </c>
    </row>
    <row r="525">
      <c r="A525" s="194" t="inlineStr">
        <is>
          <t>feitico.3.resolve</t>
        </is>
      </c>
      <c r="B525" s="194">
        <f>IF(ISBLANK(DADOS_AM!$GT$4),"",DADOS_AM!$GT$4&amp;"")</f>
        <v/>
      </c>
      <c r="C525" s="194" t="inlineStr">
        <is>
          <t>DADOS_AM!GT4</t>
        </is>
      </c>
      <c r="D525" s="194" t="inlineStr">
        <is>
          <t>resultado</t>
        </is>
      </c>
    </row>
    <row r="526">
      <c r="A526" s="194" t="inlineStr">
        <is>
          <t>feitico.3.erros</t>
        </is>
      </c>
      <c r="B526" s="194">
        <f>IF(ISBLANK(DADOS_AM!$GL$4),"",DADOS_AM!$GL$4&amp;"")</f>
        <v/>
      </c>
      <c r="C526" s="194" t="inlineStr">
        <is>
          <t>DADOS_AM!GL4</t>
        </is>
      </c>
      <c r="D526" s="194" t="inlineStr">
        <is>
          <t>aviso</t>
        </is>
      </c>
    </row>
    <row r="527">
      <c r="A527" s="194" t="inlineStr">
        <is>
          <t>feitico.3.avisos</t>
        </is>
      </c>
      <c r="B527" s="194">
        <f>IF(ISBLANK(DADOS_AM!$GN$4),"",DADOS_AM!$GN$4&amp;"")</f>
        <v/>
      </c>
      <c r="C527" s="194" t="inlineStr">
        <is>
          <t>DADOS_AM!GN4</t>
        </is>
      </c>
      <c r="D527" s="194" t="inlineStr">
        <is>
          <t>aviso</t>
        </is>
      </c>
    </row>
    <row r="528">
      <c r="A528" s="194" t="inlineStr">
        <is>
          <t>feitico.4.classe</t>
        </is>
      </c>
      <c r="B528" s="194">
        <f>IF(ISBLANK(DADOS_AM!$EB$5),"",DADOS_AM!$EB$5&amp;"")</f>
        <v/>
      </c>
      <c r="C528" s="194" t="inlineStr">
        <is>
          <t>DADOS_AM!EB5</t>
        </is>
      </c>
      <c r="D528" s="194" t="inlineStr">
        <is>
          <t>entrada</t>
        </is>
      </c>
    </row>
    <row r="529">
      <c r="A529" s="194" t="inlineStr">
        <is>
          <t>feitico.4.nome</t>
        </is>
      </c>
      <c r="B529" s="194">
        <f>IF(ISBLANK(DADOS_AM!$EC$5),"",DADOS_AM!$EC$5&amp;"")</f>
        <v/>
      </c>
      <c r="C529" s="194" t="inlineStr">
        <is>
          <t>DADOS_AM!EC5</t>
        </is>
      </c>
      <c r="D529" s="194" t="inlineStr">
        <is>
          <t>entrada</t>
        </is>
      </c>
    </row>
    <row r="530">
      <c r="A530" s="194" t="inlineStr">
        <is>
          <t>feitico.4.forma</t>
        </is>
      </c>
      <c r="B530" s="194">
        <f>IF(ISBLANK(DADOS_AM!$ED$5),"",DADOS_AM!$ED$5&amp;"")</f>
        <v/>
      </c>
      <c r="C530" s="194" t="inlineStr">
        <is>
          <t>DADOS_AM!ED5</t>
        </is>
      </c>
      <c r="D530" s="194" t="inlineStr">
        <is>
          <t>entrada</t>
        </is>
      </c>
    </row>
    <row r="531">
      <c r="A531" s="194" t="inlineStr">
        <is>
          <t>feitico.4.pecas</t>
        </is>
      </c>
      <c r="B531" s="194">
        <f>TEXTJOIN(" · ",TRUE,DADOS_AM!$EE$5,DADOS_AM!$EF$5,DADOS_AM!$EG$5,DADOS_AM!$EH$5)</f>
        <v/>
      </c>
      <c r="C531" s="194" t="inlineStr">
        <is>
          <t>DADOS_AM!EE5 DADOS_AM!EF5 DADOS_AM!EG5 DADOS_AM!EH5</t>
        </is>
      </c>
      <c r="D531" s="194" t="inlineStr">
        <is>
          <t>entrada</t>
        </is>
      </c>
    </row>
    <row r="532">
      <c r="A532" s="194" t="inlineStr">
        <is>
          <t>feitico.4.restricoes</t>
        </is>
      </c>
      <c r="B532" s="194">
        <f>TEXTJOIN(" · ",TRUE,DADOS_AM!$EI$5,DADOS_AM!$EJ$5)</f>
        <v/>
      </c>
      <c r="C532" s="194" t="inlineStr">
        <is>
          <t>DADOS_AM!EI5 DADOS_AM!EJ5</t>
        </is>
      </c>
      <c r="D532" s="194" t="inlineStr">
        <is>
          <t>entrada</t>
        </is>
      </c>
    </row>
    <row r="533">
      <c r="A533" s="194" t="inlineStr">
        <is>
          <t>feitico.4.pe</t>
        </is>
      </c>
      <c r="B533" s="194">
        <f>IF(ISBLANK(DADOS_AM!$GR$5),"",DADOS_AM!$GR$5&amp;"")</f>
        <v/>
      </c>
      <c r="C533" s="194" t="inlineStr">
        <is>
          <t>DADOS_AM!GR5</t>
        </is>
      </c>
      <c r="D533" s="194" t="inlineStr">
        <is>
          <t>resultado</t>
        </is>
      </c>
    </row>
    <row r="534">
      <c r="A534" s="194" t="inlineStr">
        <is>
          <t>feitico.4.dano</t>
        </is>
      </c>
      <c r="B534" s="194">
        <f>IF(ISBLANK(DADOS_AM!$GU$5),"",DADOS_AM!$GU$5&amp;"")</f>
        <v/>
      </c>
      <c r="C534" s="194" t="inlineStr">
        <is>
          <t>DADOS_AM!GU5</t>
        </is>
      </c>
      <c r="D534" s="194" t="inlineStr">
        <is>
          <t>resultado</t>
        </is>
      </c>
    </row>
    <row r="535">
      <c r="A535" s="194" t="inlineStr">
        <is>
          <t>feitico.4.alcance</t>
        </is>
      </c>
      <c r="B535" s="194">
        <f>IF(ISBLANK(DADOS_AM!$GZ$5),"",DADOS_AM!$GZ$5&amp;"")</f>
        <v/>
      </c>
      <c r="C535" s="194" t="inlineStr">
        <is>
          <t>DADOS_AM!GZ5</t>
        </is>
      </c>
      <c r="D535" s="194" t="inlineStr">
        <is>
          <t>resultado</t>
        </is>
      </c>
    </row>
    <row r="536">
      <c r="A536" s="194" t="inlineStr">
        <is>
          <t>feitico.4.resolve</t>
        </is>
      </c>
      <c r="B536" s="194">
        <f>IF(ISBLANK(DADOS_AM!$GT$5),"",DADOS_AM!$GT$5&amp;"")</f>
        <v/>
      </c>
      <c r="C536" s="194" t="inlineStr">
        <is>
          <t>DADOS_AM!GT5</t>
        </is>
      </c>
      <c r="D536" s="194" t="inlineStr">
        <is>
          <t>resultado</t>
        </is>
      </c>
    </row>
    <row r="537">
      <c r="A537" s="194" t="inlineStr">
        <is>
          <t>feitico.4.erros</t>
        </is>
      </c>
      <c r="B537" s="194">
        <f>IF(ISBLANK(DADOS_AM!$GL$5),"",DADOS_AM!$GL$5&amp;"")</f>
        <v/>
      </c>
      <c r="C537" s="194" t="inlineStr">
        <is>
          <t>DADOS_AM!GL5</t>
        </is>
      </c>
      <c r="D537" s="194" t="inlineStr">
        <is>
          <t>aviso</t>
        </is>
      </c>
    </row>
    <row r="538">
      <c r="A538" s="194" t="inlineStr">
        <is>
          <t>feitico.4.avisos</t>
        </is>
      </c>
      <c r="B538" s="194">
        <f>IF(ISBLANK(DADOS_AM!$GN$5),"",DADOS_AM!$GN$5&amp;"")</f>
        <v/>
      </c>
      <c r="C538" s="194" t="inlineStr">
        <is>
          <t>DADOS_AM!GN5</t>
        </is>
      </c>
      <c r="D538" s="194" t="inlineStr">
        <is>
          <t>aviso</t>
        </is>
      </c>
    </row>
    <row r="539">
      <c r="A539" s="194" t="inlineStr">
        <is>
          <t>feitico.5.classe</t>
        </is>
      </c>
      <c r="B539" s="194">
        <f>IF(ISBLANK(DADOS_AM!$EB$6),"",DADOS_AM!$EB$6&amp;"")</f>
        <v/>
      </c>
      <c r="C539" s="194" t="inlineStr">
        <is>
          <t>DADOS_AM!EB6</t>
        </is>
      </c>
      <c r="D539" s="194" t="inlineStr">
        <is>
          <t>entrada</t>
        </is>
      </c>
    </row>
    <row r="540">
      <c r="A540" s="194" t="inlineStr">
        <is>
          <t>feitico.5.nome</t>
        </is>
      </c>
      <c r="B540" s="194">
        <f>IF(ISBLANK(DADOS_AM!$EC$6),"",DADOS_AM!$EC$6&amp;"")</f>
        <v/>
      </c>
      <c r="C540" s="194" t="inlineStr">
        <is>
          <t>DADOS_AM!EC6</t>
        </is>
      </c>
      <c r="D540" s="194" t="inlineStr">
        <is>
          <t>entrada</t>
        </is>
      </c>
    </row>
    <row r="541">
      <c r="A541" s="194" t="inlineStr">
        <is>
          <t>feitico.5.forma</t>
        </is>
      </c>
      <c r="B541" s="194">
        <f>IF(ISBLANK(DADOS_AM!$ED$6),"",DADOS_AM!$ED$6&amp;"")</f>
        <v/>
      </c>
      <c r="C541" s="194" t="inlineStr">
        <is>
          <t>DADOS_AM!ED6</t>
        </is>
      </c>
      <c r="D541" s="194" t="inlineStr">
        <is>
          <t>entrada</t>
        </is>
      </c>
    </row>
    <row r="542">
      <c r="A542" s="194" t="inlineStr">
        <is>
          <t>feitico.5.pecas</t>
        </is>
      </c>
      <c r="B542" s="194">
        <f>TEXTJOIN(" · ",TRUE,DADOS_AM!$EE$6,DADOS_AM!$EF$6,DADOS_AM!$EG$6,DADOS_AM!$EH$6)</f>
        <v/>
      </c>
      <c r="C542" s="194" t="inlineStr">
        <is>
          <t>DADOS_AM!EE6 DADOS_AM!EF6 DADOS_AM!EG6 DADOS_AM!EH6</t>
        </is>
      </c>
      <c r="D542" s="194" t="inlineStr">
        <is>
          <t>entrada</t>
        </is>
      </c>
    </row>
    <row r="543">
      <c r="A543" s="194" t="inlineStr">
        <is>
          <t>feitico.5.restricoes</t>
        </is>
      </c>
      <c r="B543" s="194">
        <f>TEXTJOIN(" · ",TRUE,DADOS_AM!$EI$6,DADOS_AM!$EJ$6)</f>
        <v/>
      </c>
      <c r="C543" s="194" t="inlineStr">
        <is>
          <t>DADOS_AM!EI6 DADOS_AM!EJ6</t>
        </is>
      </c>
      <c r="D543" s="194" t="inlineStr">
        <is>
          <t>entrada</t>
        </is>
      </c>
    </row>
    <row r="544">
      <c r="A544" s="194" t="inlineStr">
        <is>
          <t>feitico.5.pe</t>
        </is>
      </c>
      <c r="B544" s="194">
        <f>IF(ISBLANK(DADOS_AM!$GR$6),"",DADOS_AM!$GR$6&amp;"")</f>
        <v/>
      </c>
      <c r="C544" s="194" t="inlineStr">
        <is>
          <t>DADOS_AM!GR6</t>
        </is>
      </c>
      <c r="D544" s="194" t="inlineStr">
        <is>
          <t>resultado</t>
        </is>
      </c>
    </row>
    <row r="545">
      <c r="A545" s="194" t="inlineStr">
        <is>
          <t>feitico.5.dano</t>
        </is>
      </c>
      <c r="B545" s="194">
        <f>IF(ISBLANK(DADOS_AM!$GU$6),"",DADOS_AM!$GU$6&amp;"")</f>
        <v/>
      </c>
      <c r="C545" s="194" t="inlineStr">
        <is>
          <t>DADOS_AM!GU6</t>
        </is>
      </c>
      <c r="D545" s="194" t="inlineStr">
        <is>
          <t>resultado</t>
        </is>
      </c>
    </row>
    <row r="546">
      <c r="A546" s="194" t="inlineStr">
        <is>
          <t>feitico.5.alcance</t>
        </is>
      </c>
      <c r="B546" s="194">
        <f>IF(ISBLANK(DADOS_AM!$GZ$6),"",DADOS_AM!$GZ$6&amp;"")</f>
        <v/>
      </c>
      <c r="C546" s="194" t="inlineStr">
        <is>
          <t>DADOS_AM!GZ6</t>
        </is>
      </c>
      <c r="D546" s="194" t="inlineStr">
        <is>
          <t>resultado</t>
        </is>
      </c>
    </row>
    <row r="547">
      <c r="A547" s="194" t="inlineStr">
        <is>
          <t>feitico.5.resolve</t>
        </is>
      </c>
      <c r="B547" s="194">
        <f>IF(ISBLANK(DADOS_AM!$GT$6),"",DADOS_AM!$GT$6&amp;"")</f>
        <v/>
      </c>
      <c r="C547" s="194" t="inlineStr">
        <is>
          <t>DADOS_AM!GT6</t>
        </is>
      </c>
      <c r="D547" s="194" t="inlineStr">
        <is>
          <t>resultado</t>
        </is>
      </c>
    </row>
    <row r="548">
      <c r="A548" s="194" t="inlineStr">
        <is>
          <t>feitico.5.erros</t>
        </is>
      </c>
      <c r="B548" s="194">
        <f>IF(ISBLANK(DADOS_AM!$GL$6),"",DADOS_AM!$GL$6&amp;"")</f>
        <v/>
      </c>
      <c r="C548" s="194" t="inlineStr">
        <is>
          <t>DADOS_AM!GL6</t>
        </is>
      </c>
      <c r="D548" s="194" t="inlineStr">
        <is>
          <t>aviso</t>
        </is>
      </c>
    </row>
    <row r="549">
      <c r="A549" s="194" t="inlineStr">
        <is>
          <t>feitico.5.avisos</t>
        </is>
      </c>
      <c r="B549" s="194">
        <f>IF(ISBLANK(DADOS_AM!$GN$6),"",DADOS_AM!$GN$6&amp;"")</f>
        <v/>
      </c>
      <c r="C549" s="194" t="inlineStr">
        <is>
          <t>DADOS_AM!GN6</t>
        </is>
      </c>
      <c r="D549" s="194" t="inlineStr">
        <is>
          <t>aviso</t>
        </is>
      </c>
    </row>
    <row r="550">
      <c r="A550" s="194" t="inlineStr">
        <is>
          <t>feitico.6.classe</t>
        </is>
      </c>
      <c r="B550" s="194">
        <f>IF(ISBLANK(DADOS_AM!$EB$7),"",DADOS_AM!$EB$7&amp;"")</f>
        <v/>
      </c>
      <c r="C550" s="194" t="inlineStr">
        <is>
          <t>DADOS_AM!EB7</t>
        </is>
      </c>
      <c r="D550" s="194" t="inlineStr">
        <is>
          <t>entrada</t>
        </is>
      </c>
    </row>
    <row r="551">
      <c r="A551" s="194" t="inlineStr">
        <is>
          <t>feitico.6.nome</t>
        </is>
      </c>
      <c r="B551" s="194">
        <f>IF(ISBLANK(DADOS_AM!$EC$7),"",DADOS_AM!$EC$7&amp;"")</f>
        <v/>
      </c>
      <c r="C551" s="194" t="inlineStr">
        <is>
          <t>DADOS_AM!EC7</t>
        </is>
      </c>
      <c r="D551" s="194" t="inlineStr">
        <is>
          <t>entrada</t>
        </is>
      </c>
    </row>
    <row r="552">
      <c r="A552" s="194" t="inlineStr">
        <is>
          <t>feitico.6.forma</t>
        </is>
      </c>
      <c r="B552" s="194">
        <f>IF(ISBLANK(DADOS_AM!$ED$7),"",DADOS_AM!$ED$7&amp;"")</f>
        <v/>
      </c>
      <c r="C552" s="194" t="inlineStr">
        <is>
          <t>DADOS_AM!ED7</t>
        </is>
      </c>
      <c r="D552" s="194" t="inlineStr">
        <is>
          <t>entrada</t>
        </is>
      </c>
    </row>
    <row r="553">
      <c r="A553" s="194" t="inlineStr">
        <is>
          <t>feitico.6.pecas</t>
        </is>
      </c>
      <c r="B553" s="194">
        <f>TEXTJOIN(" · ",TRUE,DADOS_AM!$EE$7,DADOS_AM!$EF$7,DADOS_AM!$EG$7,DADOS_AM!$EH$7)</f>
        <v/>
      </c>
      <c r="C553" s="194" t="inlineStr">
        <is>
          <t>DADOS_AM!EE7 DADOS_AM!EF7 DADOS_AM!EG7 DADOS_AM!EH7</t>
        </is>
      </c>
      <c r="D553" s="194" t="inlineStr">
        <is>
          <t>entrada</t>
        </is>
      </c>
    </row>
    <row r="554">
      <c r="A554" s="194" t="inlineStr">
        <is>
          <t>feitico.6.restricoes</t>
        </is>
      </c>
      <c r="B554" s="194">
        <f>TEXTJOIN(" · ",TRUE,DADOS_AM!$EI$7,DADOS_AM!$EJ$7)</f>
        <v/>
      </c>
      <c r="C554" s="194" t="inlineStr">
        <is>
          <t>DADOS_AM!EI7 DADOS_AM!EJ7</t>
        </is>
      </c>
      <c r="D554" s="194" t="inlineStr">
        <is>
          <t>entrada</t>
        </is>
      </c>
    </row>
    <row r="555">
      <c r="A555" s="194" t="inlineStr">
        <is>
          <t>feitico.6.pe</t>
        </is>
      </c>
      <c r="B555" s="194">
        <f>IF(ISBLANK(DADOS_AM!$GR$7),"",DADOS_AM!$GR$7&amp;"")</f>
        <v/>
      </c>
      <c r="C555" s="194" t="inlineStr">
        <is>
          <t>DADOS_AM!GR7</t>
        </is>
      </c>
      <c r="D555" s="194" t="inlineStr">
        <is>
          <t>resultado</t>
        </is>
      </c>
    </row>
    <row r="556">
      <c r="A556" s="194" t="inlineStr">
        <is>
          <t>feitico.6.dano</t>
        </is>
      </c>
      <c r="B556" s="194">
        <f>IF(ISBLANK(DADOS_AM!$GU$7),"",DADOS_AM!$GU$7&amp;"")</f>
        <v/>
      </c>
      <c r="C556" s="194" t="inlineStr">
        <is>
          <t>DADOS_AM!GU7</t>
        </is>
      </c>
      <c r="D556" s="194" t="inlineStr">
        <is>
          <t>resultado</t>
        </is>
      </c>
    </row>
    <row r="557">
      <c r="A557" s="194" t="inlineStr">
        <is>
          <t>feitico.6.alcance</t>
        </is>
      </c>
      <c r="B557" s="194">
        <f>IF(ISBLANK(DADOS_AM!$GZ$7),"",DADOS_AM!$GZ$7&amp;"")</f>
        <v/>
      </c>
      <c r="C557" s="194" t="inlineStr">
        <is>
          <t>DADOS_AM!GZ7</t>
        </is>
      </c>
      <c r="D557" s="194" t="inlineStr">
        <is>
          <t>resultado</t>
        </is>
      </c>
    </row>
    <row r="558">
      <c r="A558" s="194" t="inlineStr">
        <is>
          <t>feitico.6.resolve</t>
        </is>
      </c>
      <c r="B558" s="194">
        <f>IF(ISBLANK(DADOS_AM!$GT$7),"",DADOS_AM!$GT$7&amp;"")</f>
        <v/>
      </c>
      <c r="C558" s="194" t="inlineStr">
        <is>
          <t>DADOS_AM!GT7</t>
        </is>
      </c>
      <c r="D558" s="194" t="inlineStr">
        <is>
          <t>resultado</t>
        </is>
      </c>
    </row>
    <row r="559">
      <c r="A559" s="194" t="inlineStr">
        <is>
          <t>feitico.6.erros</t>
        </is>
      </c>
      <c r="B559" s="194">
        <f>IF(ISBLANK(DADOS_AM!$GL$7),"",DADOS_AM!$GL$7&amp;"")</f>
        <v/>
      </c>
      <c r="C559" s="194" t="inlineStr">
        <is>
          <t>DADOS_AM!GL7</t>
        </is>
      </c>
      <c r="D559" s="194" t="inlineStr">
        <is>
          <t>aviso</t>
        </is>
      </c>
    </row>
    <row r="560">
      <c r="A560" s="194" t="inlineStr">
        <is>
          <t>feitico.6.avisos</t>
        </is>
      </c>
      <c r="B560" s="194">
        <f>IF(ISBLANK(DADOS_AM!$GN$7),"",DADOS_AM!$GN$7&amp;"")</f>
        <v/>
      </c>
      <c r="C560" s="194" t="inlineStr">
        <is>
          <t>DADOS_AM!GN7</t>
        </is>
      </c>
      <c r="D560" s="194" t="inlineStr">
        <is>
          <t>aviso</t>
        </is>
      </c>
    </row>
    <row r="561">
      <c r="A561" s="194" t="inlineStr">
        <is>
          <t>feitico.7.classe</t>
        </is>
      </c>
      <c r="B561" s="194">
        <f>IF(ISBLANK(DADOS_AM!$EB$8),"",DADOS_AM!$EB$8&amp;"")</f>
        <v/>
      </c>
      <c r="C561" s="194" t="inlineStr">
        <is>
          <t>DADOS_AM!EB8</t>
        </is>
      </c>
      <c r="D561" s="194" t="inlineStr">
        <is>
          <t>entrada</t>
        </is>
      </c>
    </row>
    <row r="562">
      <c r="A562" s="194" t="inlineStr">
        <is>
          <t>feitico.7.nome</t>
        </is>
      </c>
      <c r="B562" s="194">
        <f>IF(ISBLANK(DADOS_AM!$EC$8),"",DADOS_AM!$EC$8&amp;"")</f>
        <v/>
      </c>
      <c r="C562" s="194" t="inlineStr">
        <is>
          <t>DADOS_AM!EC8</t>
        </is>
      </c>
      <c r="D562" s="194" t="inlineStr">
        <is>
          <t>entrada</t>
        </is>
      </c>
    </row>
    <row r="563">
      <c r="A563" s="194" t="inlineStr">
        <is>
          <t>feitico.7.forma</t>
        </is>
      </c>
      <c r="B563" s="194">
        <f>IF(ISBLANK(DADOS_AM!$ED$8),"",DADOS_AM!$ED$8&amp;"")</f>
        <v/>
      </c>
      <c r="C563" s="194" t="inlineStr">
        <is>
          <t>DADOS_AM!ED8</t>
        </is>
      </c>
      <c r="D563" s="194" t="inlineStr">
        <is>
          <t>entrada</t>
        </is>
      </c>
    </row>
    <row r="564">
      <c r="A564" s="194" t="inlineStr">
        <is>
          <t>feitico.7.pecas</t>
        </is>
      </c>
      <c r="B564" s="194">
        <f>TEXTJOIN(" · ",TRUE,DADOS_AM!$EE$8,DADOS_AM!$EF$8,DADOS_AM!$EG$8,DADOS_AM!$EH$8)</f>
        <v/>
      </c>
      <c r="C564" s="194" t="inlineStr">
        <is>
          <t>DADOS_AM!EE8 DADOS_AM!EF8 DADOS_AM!EG8 DADOS_AM!EH8</t>
        </is>
      </c>
      <c r="D564" s="194" t="inlineStr">
        <is>
          <t>entrada</t>
        </is>
      </c>
    </row>
    <row r="565">
      <c r="A565" s="194" t="inlineStr">
        <is>
          <t>feitico.7.restricoes</t>
        </is>
      </c>
      <c r="B565" s="194">
        <f>TEXTJOIN(" · ",TRUE,DADOS_AM!$EI$8,DADOS_AM!$EJ$8)</f>
        <v/>
      </c>
      <c r="C565" s="194" t="inlineStr">
        <is>
          <t>DADOS_AM!EI8 DADOS_AM!EJ8</t>
        </is>
      </c>
      <c r="D565" s="194" t="inlineStr">
        <is>
          <t>entrada</t>
        </is>
      </c>
    </row>
    <row r="566">
      <c r="A566" s="194" t="inlineStr">
        <is>
          <t>feitico.7.pe</t>
        </is>
      </c>
      <c r="B566" s="194">
        <f>IF(ISBLANK(DADOS_AM!$GR$8),"",DADOS_AM!$GR$8&amp;"")</f>
        <v/>
      </c>
      <c r="C566" s="194" t="inlineStr">
        <is>
          <t>DADOS_AM!GR8</t>
        </is>
      </c>
      <c r="D566" s="194" t="inlineStr">
        <is>
          <t>resultado</t>
        </is>
      </c>
    </row>
    <row r="567">
      <c r="A567" s="194" t="inlineStr">
        <is>
          <t>feitico.7.dano</t>
        </is>
      </c>
      <c r="B567" s="194">
        <f>IF(ISBLANK(DADOS_AM!$GU$8),"",DADOS_AM!$GU$8&amp;"")</f>
        <v/>
      </c>
      <c r="C567" s="194" t="inlineStr">
        <is>
          <t>DADOS_AM!GU8</t>
        </is>
      </c>
      <c r="D567" s="194" t="inlineStr">
        <is>
          <t>resultado</t>
        </is>
      </c>
    </row>
    <row r="568">
      <c r="A568" s="194" t="inlineStr">
        <is>
          <t>feitico.7.alcance</t>
        </is>
      </c>
      <c r="B568" s="194">
        <f>IF(ISBLANK(DADOS_AM!$GZ$8),"",DADOS_AM!$GZ$8&amp;"")</f>
        <v/>
      </c>
      <c r="C568" s="194" t="inlineStr">
        <is>
          <t>DADOS_AM!GZ8</t>
        </is>
      </c>
      <c r="D568" s="194" t="inlineStr">
        <is>
          <t>resultado</t>
        </is>
      </c>
    </row>
    <row r="569">
      <c r="A569" s="194" t="inlineStr">
        <is>
          <t>feitico.7.resolve</t>
        </is>
      </c>
      <c r="B569" s="194">
        <f>IF(ISBLANK(DADOS_AM!$GT$8),"",DADOS_AM!$GT$8&amp;"")</f>
        <v/>
      </c>
      <c r="C569" s="194" t="inlineStr">
        <is>
          <t>DADOS_AM!GT8</t>
        </is>
      </c>
      <c r="D569" s="194" t="inlineStr">
        <is>
          <t>resultado</t>
        </is>
      </c>
    </row>
    <row r="570">
      <c r="A570" s="194" t="inlineStr">
        <is>
          <t>feitico.7.erros</t>
        </is>
      </c>
      <c r="B570" s="194">
        <f>IF(ISBLANK(DADOS_AM!$GL$8),"",DADOS_AM!$GL$8&amp;"")</f>
        <v/>
      </c>
      <c r="C570" s="194" t="inlineStr">
        <is>
          <t>DADOS_AM!GL8</t>
        </is>
      </c>
      <c r="D570" s="194" t="inlineStr">
        <is>
          <t>aviso</t>
        </is>
      </c>
    </row>
    <row r="571">
      <c r="A571" s="194" t="inlineStr">
        <is>
          <t>feitico.7.avisos</t>
        </is>
      </c>
      <c r="B571" s="194">
        <f>IF(ISBLANK(DADOS_AM!$GN$8),"",DADOS_AM!$GN$8&amp;"")</f>
        <v/>
      </c>
      <c r="C571" s="194" t="inlineStr">
        <is>
          <t>DADOS_AM!GN8</t>
        </is>
      </c>
      <c r="D571" s="194" t="inlineStr">
        <is>
          <t>aviso</t>
        </is>
      </c>
    </row>
    <row r="572">
      <c r="A572" s="194" t="inlineStr">
        <is>
          <t>feitico.8.classe</t>
        </is>
      </c>
      <c r="B572" s="194">
        <f>IF(ISBLANK(DADOS_AM!$EB$9),"",DADOS_AM!$EB$9&amp;"")</f>
        <v/>
      </c>
      <c r="C572" s="194" t="inlineStr">
        <is>
          <t>DADOS_AM!EB9</t>
        </is>
      </c>
      <c r="D572" s="194" t="inlineStr">
        <is>
          <t>entrada</t>
        </is>
      </c>
    </row>
    <row r="573">
      <c r="A573" s="194" t="inlineStr">
        <is>
          <t>feitico.8.nome</t>
        </is>
      </c>
      <c r="B573" s="194">
        <f>IF(ISBLANK(DADOS_AM!$EC$9),"",DADOS_AM!$EC$9&amp;"")</f>
        <v/>
      </c>
      <c r="C573" s="194" t="inlineStr">
        <is>
          <t>DADOS_AM!EC9</t>
        </is>
      </c>
      <c r="D573" s="194" t="inlineStr">
        <is>
          <t>entrada</t>
        </is>
      </c>
    </row>
    <row r="574">
      <c r="A574" s="194" t="inlineStr">
        <is>
          <t>feitico.8.forma</t>
        </is>
      </c>
      <c r="B574" s="194">
        <f>IF(ISBLANK(DADOS_AM!$ED$9),"",DADOS_AM!$ED$9&amp;"")</f>
        <v/>
      </c>
      <c r="C574" s="194" t="inlineStr">
        <is>
          <t>DADOS_AM!ED9</t>
        </is>
      </c>
      <c r="D574" s="194" t="inlineStr">
        <is>
          <t>entrada</t>
        </is>
      </c>
    </row>
    <row r="575">
      <c r="A575" s="194" t="inlineStr">
        <is>
          <t>feitico.8.pecas</t>
        </is>
      </c>
      <c r="B575" s="194">
        <f>TEXTJOIN(" · ",TRUE,DADOS_AM!$EE$9,DADOS_AM!$EF$9,DADOS_AM!$EG$9,DADOS_AM!$EH$9)</f>
        <v/>
      </c>
      <c r="C575" s="194" t="inlineStr">
        <is>
          <t>DADOS_AM!EE9 DADOS_AM!EF9 DADOS_AM!EG9 DADOS_AM!EH9</t>
        </is>
      </c>
      <c r="D575" s="194" t="inlineStr">
        <is>
          <t>entrada</t>
        </is>
      </c>
    </row>
    <row r="576">
      <c r="A576" s="194" t="inlineStr">
        <is>
          <t>feitico.8.restricoes</t>
        </is>
      </c>
      <c r="B576" s="194">
        <f>TEXTJOIN(" · ",TRUE,DADOS_AM!$EI$9,DADOS_AM!$EJ$9)</f>
        <v/>
      </c>
      <c r="C576" s="194" t="inlineStr">
        <is>
          <t>DADOS_AM!EI9 DADOS_AM!EJ9</t>
        </is>
      </c>
      <c r="D576" s="194" t="inlineStr">
        <is>
          <t>entrada</t>
        </is>
      </c>
    </row>
    <row r="577">
      <c r="A577" s="194" t="inlineStr">
        <is>
          <t>feitico.8.pe</t>
        </is>
      </c>
      <c r="B577" s="194">
        <f>IF(ISBLANK(DADOS_AM!$GR$9),"",DADOS_AM!$GR$9&amp;"")</f>
        <v/>
      </c>
      <c r="C577" s="194" t="inlineStr">
        <is>
          <t>DADOS_AM!GR9</t>
        </is>
      </c>
      <c r="D577" s="194" t="inlineStr">
        <is>
          <t>resultado</t>
        </is>
      </c>
    </row>
    <row r="578">
      <c r="A578" s="194" t="inlineStr">
        <is>
          <t>feitico.8.dano</t>
        </is>
      </c>
      <c r="B578" s="194">
        <f>IF(ISBLANK(DADOS_AM!$GU$9),"",DADOS_AM!$GU$9&amp;"")</f>
        <v/>
      </c>
      <c r="C578" s="194" t="inlineStr">
        <is>
          <t>DADOS_AM!GU9</t>
        </is>
      </c>
      <c r="D578" s="194" t="inlineStr">
        <is>
          <t>resultado</t>
        </is>
      </c>
    </row>
    <row r="579">
      <c r="A579" s="194" t="inlineStr">
        <is>
          <t>feitico.8.alcance</t>
        </is>
      </c>
      <c r="B579" s="194">
        <f>IF(ISBLANK(DADOS_AM!$GZ$9),"",DADOS_AM!$GZ$9&amp;"")</f>
        <v/>
      </c>
      <c r="C579" s="194" t="inlineStr">
        <is>
          <t>DADOS_AM!GZ9</t>
        </is>
      </c>
      <c r="D579" s="194" t="inlineStr">
        <is>
          <t>resultado</t>
        </is>
      </c>
    </row>
    <row r="580">
      <c r="A580" s="194" t="inlineStr">
        <is>
          <t>feitico.8.resolve</t>
        </is>
      </c>
      <c r="B580" s="194">
        <f>IF(ISBLANK(DADOS_AM!$GT$9),"",DADOS_AM!$GT$9&amp;"")</f>
        <v/>
      </c>
      <c r="C580" s="194" t="inlineStr">
        <is>
          <t>DADOS_AM!GT9</t>
        </is>
      </c>
      <c r="D580" s="194" t="inlineStr">
        <is>
          <t>resultado</t>
        </is>
      </c>
    </row>
    <row r="581">
      <c r="A581" s="194" t="inlineStr">
        <is>
          <t>feitico.8.erros</t>
        </is>
      </c>
      <c r="B581" s="194">
        <f>IF(ISBLANK(DADOS_AM!$GL$9),"",DADOS_AM!$GL$9&amp;"")</f>
        <v/>
      </c>
      <c r="C581" s="194" t="inlineStr">
        <is>
          <t>DADOS_AM!GL9</t>
        </is>
      </c>
      <c r="D581" s="194" t="inlineStr">
        <is>
          <t>aviso</t>
        </is>
      </c>
    </row>
    <row r="582">
      <c r="A582" s="194" t="inlineStr">
        <is>
          <t>feitico.8.avisos</t>
        </is>
      </c>
      <c r="B582" s="194">
        <f>IF(ISBLANK(DADOS_AM!$GN$9),"",DADOS_AM!$GN$9&amp;"")</f>
        <v/>
      </c>
      <c r="C582" s="194" t="inlineStr">
        <is>
          <t>DADOS_AM!GN9</t>
        </is>
      </c>
      <c r="D582" s="194" t="inlineStr">
        <is>
          <t>aviso</t>
        </is>
      </c>
    </row>
    <row r="583">
      <c r="A583" s="194" t="inlineStr">
        <is>
          <t>feitico.9.classe</t>
        </is>
      </c>
      <c r="B583" s="194">
        <f>IF(ISBLANK(DADOS_AM!$EB$10),"",DADOS_AM!$EB$10&amp;"")</f>
        <v/>
      </c>
      <c r="C583" s="194" t="inlineStr">
        <is>
          <t>DADOS_AM!EB10</t>
        </is>
      </c>
      <c r="D583" s="194" t="inlineStr">
        <is>
          <t>entrada</t>
        </is>
      </c>
    </row>
    <row r="584">
      <c r="A584" s="194" t="inlineStr">
        <is>
          <t>feitico.9.nome</t>
        </is>
      </c>
      <c r="B584" s="194">
        <f>IF(ISBLANK(DADOS_AM!$EC$10),"",DADOS_AM!$EC$10&amp;"")</f>
        <v/>
      </c>
      <c r="C584" s="194" t="inlineStr">
        <is>
          <t>DADOS_AM!EC10</t>
        </is>
      </c>
      <c r="D584" s="194" t="inlineStr">
        <is>
          <t>entrada</t>
        </is>
      </c>
    </row>
    <row r="585">
      <c r="A585" s="194" t="inlineStr">
        <is>
          <t>feitico.9.forma</t>
        </is>
      </c>
      <c r="B585" s="194">
        <f>IF(ISBLANK(DADOS_AM!$ED$10),"",DADOS_AM!$ED$10&amp;"")</f>
        <v/>
      </c>
      <c r="C585" s="194" t="inlineStr">
        <is>
          <t>DADOS_AM!ED10</t>
        </is>
      </c>
      <c r="D585" s="194" t="inlineStr">
        <is>
          <t>entrada</t>
        </is>
      </c>
    </row>
    <row r="586">
      <c r="A586" s="194" t="inlineStr">
        <is>
          <t>feitico.9.pecas</t>
        </is>
      </c>
      <c r="B586" s="194">
        <f>TEXTJOIN(" · ",TRUE,DADOS_AM!$EE$10,DADOS_AM!$EF$10,DADOS_AM!$EG$10,DADOS_AM!$EH$10)</f>
        <v/>
      </c>
      <c r="C586" s="194" t="inlineStr">
        <is>
          <t>DADOS_AM!EE10 DADOS_AM!EF10 DADOS_AM!EG10 DADOS_AM!EH10</t>
        </is>
      </c>
      <c r="D586" s="194" t="inlineStr">
        <is>
          <t>entrada</t>
        </is>
      </c>
    </row>
    <row r="587">
      <c r="A587" s="194" t="inlineStr">
        <is>
          <t>feitico.9.restricoes</t>
        </is>
      </c>
      <c r="B587" s="194">
        <f>TEXTJOIN(" · ",TRUE,DADOS_AM!$EI$10,DADOS_AM!$EJ$10)</f>
        <v/>
      </c>
      <c r="C587" s="194" t="inlineStr">
        <is>
          <t>DADOS_AM!EI10 DADOS_AM!EJ10</t>
        </is>
      </c>
      <c r="D587" s="194" t="inlineStr">
        <is>
          <t>entrada</t>
        </is>
      </c>
    </row>
    <row r="588">
      <c r="A588" s="194" t="inlineStr">
        <is>
          <t>feitico.9.pe</t>
        </is>
      </c>
      <c r="B588" s="194">
        <f>IF(ISBLANK(DADOS_AM!$GR$10),"",DADOS_AM!$GR$10&amp;"")</f>
        <v/>
      </c>
      <c r="C588" s="194" t="inlineStr">
        <is>
          <t>DADOS_AM!GR10</t>
        </is>
      </c>
      <c r="D588" s="194" t="inlineStr">
        <is>
          <t>resultado</t>
        </is>
      </c>
    </row>
    <row r="589">
      <c r="A589" s="194" t="inlineStr">
        <is>
          <t>feitico.9.dano</t>
        </is>
      </c>
      <c r="B589" s="194">
        <f>IF(ISBLANK(DADOS_AM!$GU$10),"",DADOS_AM!$GU$10&amp;"")</f>
        <v/>
      </c>
      <c r="C589" s="194" t="inlineStr">
        <is>
          <t>DADOS_AM!GU10</t>
        </is>
      </c>
      <c r="D589" s="194" t="inlineStr">
        <is>
          <t>resultado</t>
        </is>
      </c>
    </row>
    <row r="590">
      <c r="A590" s="194" t="inlineStr">
        <is>
          <t>feitico.9.alcance</t>
        </is>
      </c>
      <c r="B590" s="194">
        <f>IF(ISBLANK(DADOS_AM!$GZ$10),"",DADOS_AM!$GZ$10&amp;"")</f>
        <v/>
      </c>
      <c r="C590" s="194" t="inlineStr">
        <is>
          <t>DADOS_AM!GZ10</t>
        </is>
      </c>
      <c r="D590" s="194" t="inlineStr">
        <is>
          <t>resultado</t>
        </is>
      </c>
    </row>
    <row r="591">
      <c r="A591" s="194" t="inlineStr">
        <is>
          <t>feitico.9.resolve</t>
        </is>
      </c>
      <c r="B591" s="194">
        <f>IF(ISBLANK(DADOS_AM!$GT$10),"",DADOS_AM!$GT$10&amp;"")</f>
        <v/>
      </c>
      <c r="C591" s="194" t="inlineStr">
        <is>
          <t>DADOS_AM!GT10</t>
        </is>
      </c>
      <c r="D591" s="194" t="inlineStr">
        <is>
          <t>resultado</t>
        </is>
      </c>
    </row>
    <row r="592">
      <c r="A592" s="194" t="inlineStr">
        <is>
          <t>feitico.9.erros</t>
        </is>
      </c>
      <c r="B592" s="194">
        <f>IF(ISBLANK(DADOS_AM!$GL$10),"",DADOS_AM!$GL$10&amp;"")</f>
        <v/>
      </c>
      <c r="C592" s="194" t="inlineStr">
        <is>
          <t>DADOS_AM!GL10</t>
        </is>
      </c>
      <c r="D592" s="194" t="inlineStr">
        <is>
          <t>aviso</t>
        </is>
      </c>
    </row>
    <row r="593">
      <c r="A593" s="194" t="inlineStr">
        <is>
          <t>feitico.9.avisos</t>
        </is>
      </c>
      <c r="B593" s="194">
        <f>IF(ISBLANK(DADOS_AM!$GN$10),"",DADOS_AM!$GN$10&amp;"")</f>
        <v/>
      </c>
      <c r="C593" s="194" t="inlineStr">
        <is>
          <t>DADOS_AM!GN10</t>
        </is>
      </c>
      <c r="D593" s="194" t="inlineStr">
        <is>
          <t>aviso</t>
        </is>
      </c>
    </row>
    <row r="594">
      <c r="A594" s="194" t="inlineStr">
        <is>
          <t>feitico.10.classe</t>
        </is>
      </c>
      <c r="B594" s="194">
        <f>IF(ISBLANK(DADOS_AM!$EB$11),"",DADOS_AM!$EB$11&amp;"")</f>
        <v/>
      </c>
      <c r="C594" s="194" t="inlineStr">
        <is>
          <t>DADOS_AM!EB11</t>
        </is>
      </c>
      <c r="D594" s="194" t="inlineStr">
        <is>
          <t>entrada</t>
        </is>
      </c>
    </row>
    <row r="595">
      <c r="A595" s="194" t="inlineStr">
        <is>
          <t>feitico.10.nome</t>
        </is>
      </c>
      <c r="B595" s="194">
        <f>IF(ISBLANK(DADOS_AM!$EC$11),"",DADOS_AM!$EC$11&amp;"")</f>
        <v/>
      </c>
      <c r="C595" s="194" t="inlineStr">
        <is>
          <t>DADOS_AM!EC11</t>
        </is>
      </c>
      <c r="D595" s="194" t="inlineStr">
        <is>
          <t>entrada</t>
        </is>
      </c>
    </row>
    <row r="596">
      <c r="A596" s="194" t="inlineStr">
        <is>
          <t>feitico.10.forma</t>
        </is>
      </c>
      <c r="B596" s="194">
        <f>IF(ISBLANK(DADOS_AM!$ED$11),"",DADOS_AM!$ED$11&amp;"")</f>
        <v/>
      </c>
      <c r="C596" s="194" t="inlineStr">
        <is>
          <t>DADOS_AM!ED11</t>
        </is>
      </c>
      <c r="D596" s="194" t="inlineStr">
        <is>
          <t>entrada</t>
        </is>
      </c>
    </row>
    <row r="597">
      <c r="A597" s="194" t="inlineStr">
        <is>
          <t>feitico.10.pecas</t>
        </is>
      </c>
      <c r="B597" s="194">
        <f>TEXTJOIN(" · ",TRUE,DADOS_AM!$EE$11,DADOS_AM!$EF$11,DADOS_AM!$EG$11,DADOS_AM!$EH$11)</f>
        <v/>
      </c>
      <c r="C597" s="194" t="inlineStr">
        <is>
          <t>DADOS_AM!EE11 DADOS_AM!EF11 DADOS_AM!EG11 DADOS_AM!EH11</t>
        </is>
      </c>
      <c r="D597" s="194" t="inlineStr">
        <is>
          <t>entrada</t>
        </is>
      </c>
    </row>
    <row r="598">
      <c r="A598" s="194" t="inlineStr">
        <is>
          <t>feitico.10.restricoes</t>
        </is>
      </c>
      <c r="B598" s="194">
        <f>TEXTJOIN(" · ",TRUE,DADOS_AM!$EI$11,DADOS_AM!$EJ$11)</f>
        <v/>
      </c>
      <c r="C598" s="194" t="inlineStr">
        <is>
          <t>DADOS_AM!EI11 DADOS_AM!EJ11</t>
        </is>
      </c>
      <c r="D598" s="194" t="inlineStr">
        <is>
          <t>entrada</t>
        </is>
      </c>
    </row>
    <row r="599">
      <c r="A599" s="194" t="inlineStr">
        <is>
          <t>feitico.10.pe</t>
        </is>
      </c>
      <c r="B599" s="194">
        <f>IF(ISBLANK(DADOS_AM!$GR$11),"",DADOS_AM!$GR$11&amp;"")</f>
        <v/>
      </c>
      <c r="C599" s="194" t="inlineStr">
        <is>
          <t>DADOS_AM!GR11</t>
        </is>
      </c>
      <c r="D599" s="194" t="inlineStr">
        <is>
          <t>resultado</t>
        </is>
      </c>
    </row>
    <row r="600">
      <c r="A600" s="194" t="inlineStr">
        <is>
          <t>feitico.10.dano</t>
        </is>
      </c>
      <c r="B600" s="194">
        <f>IF(ISBLANK(DADOS_AM!$GU$11),"",DADOS_AM!$GU$11&amp;"")</f>
        <v/>
      </c>
      <c r="C600" s="194" t="inlineStr">
        <is>
          <t>DADOS_AM!GU11</t>
        </is>
      </c>
      <c r="D600" s="194" t="inlineStr">
        <is>
          <t>resultado</t>
        </is>
      </c>
    </row>
    <row r="601">
      <c r="A601" s="194" t="inlineStr">
        <is>
          <t>feitico.10.alcance</t>
        </is>
      </c>
      <c r="B601" s="194">
        <f>IF(ISBLANK(DADOS_AM!$GZ$11),"",DADOS_AM!$GZ$11&amp;"")</f>
        <v/>
      </c>
      <c r="C601" s="194" t="inlineStr">
        <is>
          <t>DADOS_AM!GZ11</t>
        </is>
      </c>
      <c r="D601" s="194" t="inlineStr">
        <is>
          <t>resultado</t>
        </is>
      </c>
    </row>
    <row r="602">
      <c r="A602" s="194" t="inlineStr">
        <is>
          <t>feitico.10.resolve</t>
        </is>
      </c>
      <c r="B602" s="194">
        <f>IF(ISBLANK(DADOS_AM!$GT$11),"",DADOS_AM!$GT$11&amp;"")</f>
        <v/>
      </c>
      <c r="C602" s="194" t="inlineStr">
        <is>
          <t>DADOS_AM!GT11</t>
        </is>
      </c>
      <c r="D602" s="194" t="inlineStr">
        <is>
          <t>resultado</t>
        </is>
      </c>
    </row>
    <row r="603">
      <c r="A603" s="194" t="inlineStr">
        <is>
          <t>feitico.10.erros</t>
        </is>
      </c>
      <c r="B603" s="194">
        <f>IF(ISBLANK(DADOS_AM!$GL$11),"",DADOS_AM!$GL$11&amp;"")</f>
        <v/>
      </c>
      <c r="C603" s="194" t="inlineStr">
        <is>
          <t>DADOS_AM!GL11</t>
        </is>
      </c>
      <c r="D603" s="194" t="inlineStr">
        <is>
          <t>aviso</t>
        </is>
      </c>
    </row>
    <row r="604">
      <c r="A604" s="194" t="inlineStr">
        <is>
          <t>feitico.10.avisos</t>
        </is>
      </c>
      <c r="B604" s="194">
        <f>IF(ISBLANK(DADOS_AM!$GN$11),"",DADOS_AM!$GN$11&amp;"")</f>
        <v/>
      </c>
      <c r="C604" s="194" t="inlineStr">
        <is>
          <t>DADOS_AM!GN11</t>
        </is>
      </c>
      <c r="D604" s="194" t="inlineStr">
        <is>
          <t>aviso</t>
        </is>
      </c>
    </row>
    <row r="605">
      <c r="A605" s="194" t="inlineStr">
        <is>
          <t>feitico.11.classe</t>
        </is>
      </c>
      <c r="B605" s="194">
        <f>IF(ISBLANK(DADOS_AM!$EB$12),"",DADOS_AM!$EB$12&amp;"")</f>
        <v/>
      </c>
      <c r="C605" s="194" t="inlineStr">
        <is>
          <t>DADOS_AM!EB12</t>
        </is>
      </c>
      <c r="D605" s="194" t="inlineStr">
        <is>
          <t>entrada</t>
        </is>
      </c>
    </row>
    <row r="606">
      <c r="A606" s="194" t="inlineStr">
        <is>
          <t>feitico.11.nome</t>
        </is>
      </c>
      <c r="B606" s="194">
        <f>IF(ISBLANK(DADOS_AM!$EC$12),"",DADOS_AM!$EC$12&amp;"")</f>
        <v/>
      </c>
      <c r="C606" s="194" t="inlineStr">
        <is>
          <t>DADOS_AM!EC12</t>
        </is>
      </c>
      <c r="D606" s="194" t="inlineStr">
        <is>
          <t>entrada</t>
        </is>
      </c>
    </row>
    <row r="607">
      <c r="A607" s="194" t="inlineStr">
        <is>
          <t>feitico.11.forma</t>
        </is>
      </c>
      <c r="B607" s="194">
        <f>IF(ISBLANK(DADOS_AM!$ED$12),"",DADOS_AM!$ED$12&amp;"")</f>
        <v/>
      </c>
      <c r="C607" s="194" t="inlineStr">
        <is>
          <t>DADOS_AM!ED12</t>
        </is>
      </c>
      <c r="D607" s="194" t="inlineStr">
        <is>
          <t>entrada</t>
        </is>
      </c>
    </row>
    <row r="608">
      <c r="A608" s="194" t="inlineStr">
        <is>
          <t>feitico.11.pecas</t>
        </is>
      </c>
      <c r="B608" s="194">
        <f>TEXTJOIN(" · ",TRUE,DADOS_AM!$EE$12,DADOS_AM!$EF$12,DADOS_AM!$EG$12,DADOS_AM!$EH$12)</f>
        <v/>
      </c>
      <c r="C608" s="194" t="inlineStr">
        <is>
          <t>DADOS_AM!EE12 DADOS_AM!EF12 DADOS_AM!EG12 DADOS_AM!EH12</t>
        </is>
      </c>
      <c r="D608" s="194" t="inlineStr">
        <is>
          <t>entrada</t>
        </is>
      </c>
    </row>
    <row r="609">
      <c r="A609" s="194" t="inlineStr">
        <is>
          <t>feitico.11.restricoes</t>
        </is>
      </c>
      <c r="B609" s="194">
        <f>TEXTJOIN(" · ",TRUE,DADOS_AM!$EI$12,DADOS_AM!$EJ$12)</f>
        <v/>
      </c>
      <c r="C609" s="194" t="inlineStr">
        <is>
          <t>DADOS_AM!EI12 DADOS_AM!EJ12</t>
        </is>
      </c>
      <c r="D609" s="194" t="inlineStr">
        <is>
          <t>entrada</t>
        </is>
      </c>
    </row>
    <row r="610">
      <c r="A610" s="194" t="inlineStr">
        <is>
          <t>feitico.11.pe</t>
        </is>
      </c>
      <c r="B610" s="194">
        <f>IF(ISBLANK(DADOS_AM!$GR$12),"",DADOS_AM!$GR$12&amp;"")</f>
        <v/>
      </c>
      <c r="C610" s="194" t="inlineStr">
        <is>
          <t>DADOS_AM!GR12</t>
        </is>
      </c>
      <c r="D610" s="194" t="inlineStr">
        <is>
          <t>resultado</t>
        </is>
      </c>
    </row>
    <row r="611">
      <c r="A611" s="194" t="inlineStr">
        <is>
          <t>feitico.11.dano</t>
        </is>
      </c>
      <c r="B611" s="194">
        <f>IF(ISBLANK(DADOS_AM!$GU$12),"",DADOS_AM!$GU$12&amp;"")</f>
        <v/>
      </c>
      <c r="C611" s="194" t="inlineStr">
        <is>
          <t>DADOS_AM!GU12</t>
        </is>
      </c>
      <c r="D611" s="194" t="inlineStr">
        <is>
          <t>resultado</t>
        </is>
      </c>
    </row>
    <row r="612">
      <c r="A612" s="194" t="inlineStr">
        <is>
          <t>feitico.11.alcance</t>
        </is>
      </c>
      <c r="B612" s="194">
        <f>IF(ISBLANK(DADOS_AM!$GZ$12),"",DADOS_AM!$GZ$12&amp;"")</f>
        <v/>
      </c>
      <c r="C612" s="194" t="inlineStr">
        <is>
          <t>DADOS_AM!GZ12</t>
        </is>
      </c>
      <c r="D612" s="194" t="inlineStr">
        <is>
          <t>resultado</t>
        </is>
      </c>
    </row>
    <row r="613">
      <c r="A613" s="194" t="inlineStr">
        <is>
          <t>feitico.11.resolve</t>
        </is>
      </c>
      <c r="B613" s="194">
        <f>IF(ISBLANK(DADOS_AM!$GT$12),"",DADOS_AM!$GT$12&amp;"")</f>
        <v/>
      </c>
      <c r="C613" s="194" t="inlineStr">
        <is>
          <t>DADOS_AM!GT12</t>
        </is>
      </c>
      <c r="D613" s="194" t="inlineStr">
        <is>
          <t>resultado</t>
        </is>
      </c>
    </row>
    <row r="614">
      <c r="A614" s="194" t="inlineStr">
        <is>
          <t>feitico.11.erros</t>
        </is>
      </c>
      <c r="B614" s="194">
        <f>IF(ISBLANK(DADOS_AM!$GL$12),"",DADOS_AM!$GL$12&amp;"")</f>
        <v/>
      </c>
      <c r="C614" s="194" t="inlineStr">
        <is>
          <t>DADOS_AM!GL12</t>
        </is>
      </c>
      <c r="D614" s="194" t="inlineStr">
        <is>
          <t>aviso</t>
        </is>
      </c>
    </row>
    <row r="615">
      <c r="A615" s="194" t="inlineStr">
        <is>
          <t>feitico.11.avisos</t>
        </is>
      </c>
      <c r="B615" s="194">
        <f>IF(ISBLANK(DADOS_AM!$GN$12),"",DADOS_AM!$GN$12&amp;"")</f>
        <v/>
      </c>
      <c r="C615" s="194" t="inlineStr">
        <is>
          <t>DADOS_AM!GN12</t>
        </is>
      </c>
      <c r="D615" s="194" t="inlineStr">
        <is>
          <t>aviso</t>
        </is>
      </c>
    </row>
    <row r="616">
      <c r="A616" s="194" t="inlineStr">
        <is>
          <t>feitico.12.classe</t>
        </is>
      </c>
      <c r="B616" s="194">
        <f>IF(ISBLANK(DADOS_AM!$EB$13),"",DADOS_AM!$EB$13&amp;"")</f>
        <v/>
      </c>
      <c r="C616" s="194" t="inlineStr">
        <is>
          <t>DADOS_AM!EB13</t>
        </is>
      </c>
      <c r="D616" s="194" t="inlineStr">
        <is>
          <t>entrada</t>
        </is>
      </c>
    </row>
    <row r="617">
      <c r="A617" s="194" t="inlineStr">
        <is>
          <t>feitico.12.nome</t>
        </is>
      </c>
      <c r="B617" s="194">
        <f>IF(ISBLANK(DADOS_AM!$EC$13),"",DADOS_AM!$EC$13&amp;"")</f>
        <v/>
      </c>
      <c r="C617" s="194" t="inlineStr">
        <is>
          <t>DADOS_AM!EC13</t>
        </is>
      </c>
      <c r="D617" s="194" t="inlineStr">
        <is>
          <t>entrada</t>
        </is>
      </c>
    </row>
    <row r="618">
      <c r="A618" s="194" t="inlineStr">
        <is>
          <t>feitico.12.forma</t>
        </is>
      </c>
      <c r="B618" s="194">
        <f>IF(ISBLANK(DADOS_AM!$ED$13),"",DADOS_AM!$ED$13&amp;"")</f>
        <v/>
      </c>
      <c r="C618" s="194" t="inlineStr">
        <is>
          <t>DADOS_AM!ED13</t>
        </is>
      </c>
      <c r="D618" s="194" t="inlineStr">
        <is>
          <t>entrada</t>
        </is>
      </c>
    </row>
    <row r="619">
      <c r="A619" s="194" t="inlineStr">
        <is>
          <t>feitico.12.pecas</t>
        </is>
      </c>
      <c r="B619" s="194">
        <f>TEXTJOIN(" · ",TRUE,DADOS_AM!$EE$13,DADOS_AM!$EF$13,DADOS_AM!$EG$13,DADOS_AM!$EH$13)</f>
        <v/>
      </c>
      <c r="C619" s="194" t="inlineStr">
        <is>
          <t>DADOS_AM!EE13 DADOS_AM!EF13 DADOS_AM!EG13 DADOS_AM!EH13</t>
        </is>
      </c>
      <c r="D619" s="194" t="inlineStr">
        <is>
          <t>entrada</t>
        </is>
      </c>
    </row>
    <row r="620">
      <c r="A620" s="194" t="inlineStr">
        <is>
          <t>feitico.12.restricoes</t>
        </is>
      </c>
      <c r="B620" s="194">
        <f>TEXTJOIN(" · ",TRUE,DADOS_AM!$EI$13,DADOS_AM!$EJ$13)</f>
        <v/>
      </c>
      <c r="C620" s="194" t="inlineStr">
        <is>
          <t>DADOS_AM!EI13 DADOS_AM!EJ13</t>
        </is>
      </c>
      <c r="D620" s="194" t="inlineStr">
        <is>
          <t>entrada</t>
        </is>
      </c>
    </row>
    <row r="621">
      <c r="A621" s="194" t="inlineStr">
        <is>
          <t>feitico.12.pe</t>
        </is>
      </c>
      <c r="B621" s="194">
        <f>IF(ISBLANK(DADOS_AM!$GR$13),"",DADOS_AM!$GR$13&amp;"")</f>
        <v/>
      </c>
      <c r="C621" s="194" t="inlineStr">
        <is>
          <t>DADOS_AM!GR13</t>
        </is>
      </c>
      <c r="D621" s="194" t="inlineStr">
        <is>
          <t>resultado</t>
        </is>
      </c>
    </row>
    <row r="622">
      <c r="A622" s="194" t="inlineStr">
        <is>
          <t>feitico.12.dano</t>
        </is>
      </c>
      <c r="B622" s="194">
        <f>IF(ISBLANK(DADOS_AM!$GU$13),"",DADOS_AM!$GU$13&amp;"")</f>
        <v/>
      </c>
      <c r="C622" s="194" t="inlineStr">
        <is>
          <t>DADOS_AM!GU13</t>
        </is>
      </c>
      <c r="D622" s="194" t="inlineStr">
        <is>
          <t>resultado</t>
        </is>
      </c>
    </row>
    <row r="623">
      <c r="A623" s="194" t="inlineStr">
        <is>
          <t>feitico.12.alcance</t>
        </is>
      </c>
      <c r="B623" s="194">
        <f>IF(ISBLANK(DADOS_AM!$GZ$13),"",DADOS_AM!$GZ$13&amp;"")</f>
        <v/>
      </c>
      <c r="C623" s="194" t="inlineStr">
        <is>
          <t>DADOS_AM!GZ13</t>
        </is>
      </c>
      <c r="D623" s="194" t="inlineStr">
        <is>
          <t>resultado</t>
        </is>
      </c>
    </row>
    <row r="624">
      <c r="A624" s="194" t="inlineStr">
        <is>
          <t>feitico.12.resolve</t>
        </is>
      </c>
      <c r="B624" s="194">
        <f>IF(ISBLANK(DADOS_AM!$GT$13),"",DADOS_AM!$GT$13&amp;"")</f>
        <v/>
      </c>
      <c r="C624" s="194" t="inlineStr">
        <is>
          <t>DADOS_AM!GT13</t>
        </is>
      </c>
      <c r="D624" s="194" t="inlineStr">
        <is>
          <t>resultado</t>
        </is>
      </c>
    </row>
    <row r="625">
      <c r="A625" s="194" t="inlineStr">
        <is>
          <t>feitico.12.erros</t>
        </is>
      </c>
      <c r="B625" s="194">
        <f>IF(ISBLANK(DADOS_AM!$GL$13),"",DADOS_AM!$GL$13&amp;"")</f>
        <v/>
      </c>
      <c r="C625" s="194" t="inlineStr">
        <is>
          <t>DADOS_AM!GL13</t>
        </is>
      </c>
      <c r="D625" s="194" t="inlineStr">
        <is>
          <t>aviso</t>
        </is>
      </c>
    </row>
    <row r="626">
      <c r="A626" s="194" t="inlineStr">
        <is>
          <t>feitico.12.avisos</t>
        </is>
      </c>
      <c r="B626" s="194">
        <f>IF(ISBLANK(DADOS_AM!$GN$13),"",DADOS_AM!$GN$13&amp;"")</f>
        <v/>
      </c>
      <c r="C626" s="194" t="inlineStr">
        <is>
          <t>DADOS_AM!GN13</t>
        </is>
      </c>
      <c r="D626" s="194" t="inlineStr">
        <is>
          <t>aviso</t>
        </is>
      </c>
    </row>
    <row r="627">
      <c r="A627" s="194" t="inlineStr">
        <is>
          <t>feitico.13.classe</t>
        </is>
      </c>
      <c r="B627" s="194">
        <f>IF(ISBLANK(DADOS_AM!$EB$14),"",DADOS_AM!$EB$14&amp;"")</f>
        <v/>
      </c>
      <c r="C627" s="194" t="inlineStr">
        <is>
          <t>DADOS_AM!EB14</t>
        </is>
      </c>
      <c r="D627" s="194" t="inlineStr">
        <is>
          <t>entrada</t>
        </is>
      </c>
    </row>
    <row r="628">
      <c r="A628" s="194" t="inlineStr">
        <is>
          <t>feitico.13.nome</t>
        </is>
      </c>
      <c r="B628" s="194">
        <f>IF(ISBLANK(DADOS_AM!$EC$14),"",DADOS_AM!$EC$14&amp;"")</f>
        <v/>
      </c>
      <c r="C628" s="194" t="inlineStr">
        <is>
          <t>DADOS_AM!EC14</t>
        </is>
      </c>
      <c r="D628" s="194" t="inlineStr">
        <is>
          <t>entrada</t>
        </is>
      </c>
    </row>
    <row r="629">
      <c r="A629" s="194" t="inlineStr">
        <is>
          <t>feitico.13.forma</t>
        </is>
      </c>
      <c r="B629" s="194">
        <f>IF(ISBLANK(DADOS_AM!$ED$14),"",DADOS_AM!$ED$14&amp;"")</f>
        <v/>
      </c>
      <c r="C629" s="194" t="inlineStr">
        <is>
          <t>DADOS_AM!ED14</t>
        </is>
      </c>
      <c r="D629" s="194" t="inlineStr">
        <is>
          <t>entrada</t>
        </is>
      </c>
    </row>
    <row r="630">
      <c r="A630" s="194" t="inlineStr">
        <is>
          <t>feitico.13.pecas</t>
        </is>
      </c>
      <c r="B630" s="194">
        <f>TEXTJOIN(" · ",TRUE,DADOS_AM!$EE$14,DADOS_AM!$EF$14,DADOS_AM!$EG$14,DADOS_AM!$EH$14)</f>
        <v/>
      </c>
      <c r="C630" s="194" t="inlineStr">
        <is>
          <t>DADOS_AM!EE14 DADOS_AM!EF14 DADOS_AM!EG14 DADOS_AM!EH14</t>
        </is>
      </c>
      <c r="D630" s="194" t="inlineStr">
        <is>
          <t>entrada</t>
        </is>
      </c>
    </row>
    <row r="631">
      <c r="A631" s="194" t="inlineStr">
        <is>
          <t>feitico.13.restricoes</t>
        </is>
      </c>
      <c r="B631" s="194">
        <f>TEXTJOIN(" · ",TRUE,DADOS_AM!$EI$14,DADOS_AM!$EJ$14)</f>
        <v/>
      </c>
      <c r="C631" s="194" t="inlineStr">
        <is>
          <t>DADOS_AM!EI14 DADOS_AM!EJ14</t>
        </is>
      </c>
      <c r="D631" s="194" t="inlineStr">
        <is>
          <t>entrada</t>
        </is>
      </c>
    </row>
    <row r="632">
      <c r="A632" s="194" t="inlineStr">
        <is>
          <t>feitico.13.pe</t>
        </is>
      </c>
      <c r="B632" s="194">
        <f>IF(ISBLANK(DADOS_AM!$GR$14),"",DADOS_AM!$GR$14&amp;"")</f>
        <v/>
      </c>
      <c r="C632" s="194" t="inlineStr">
        <is>
          <t>DADOS_AM!GR14</t>
        </is>
      </c>
      <c r="D632" s="194" t="inlineStr">
        <is>
          <t>resultado</t>
        </is>
      </c>
    </row>
    <row r="633">
      <c r="A633" s="194" t="inlineStr">
        <is>
          <t>feitico.13.dano</t>
        </is>
      </c>
      <c r="B633" s="194">
        <f>IF(ISBLANK(DADOS_AM!$GU$14),"",DADOS_AM!$GU$14&amp;"")</f>
        <v/>
      </c>
      <c r="C633" s="194" t="inlineStr">
        <is>
          <t>DADOS_AM!GU14</t>
        </is>
      </c>
      <c r="D633" s="194" t="inlineStr">
        <is>
          <t>resultado</t>
        </is>
      </c>
    </row>
    <row r="634">
      <c r="A634" s="194" t="inlineStr">
        <is>
          <t>feitico.13.alcance</t>
        </is>
      </c>
      <c r="B634" s="194">
        <f>IF(ISBLANK(DADOS_AM!$GZ$14),"",DADOS_AM!$GZ$14&amp;"")</f>
        <v/>
      </c>
      <c r="C634" s="194" t="inlineStr">
        <is>
          <t>DADOS_AM!GZ14</t>
        </is>
      </c>
      <c r="D634" s="194" t="inlineStr">
        <is>
          <t>resultado</t>
        </is>
      </c>
    </row>
    <row r="635">
      <c r="A635" s="194" t="inlineStr">
        <is>
          <t>feitico.13.resolve</t>
        </is>
      </c>
      <c r="B635" s="194">
        <f>IF(ISBLANK(DADOS_AM!$GT$14),"",DADOS_AM!$GT$14&amp;"")</f>
        <v/>
      </c>
      <c r="C635" s="194" t="inlineStr">
        <is>
          <t>DADOS_AM!GT14</t>
        </is>
      </c>
      <c r="D635" s="194" t="inlineStr">
        <is>
          <t>resultado</t>
        </is>
      </c>
    </row>
    <row r="636">
      <c r="A636" s="194" t="inlineStr">
        <is>
          <t>feitico.13.erros</t>
        </is>
      </c>
      <c r="B636" s="194">
        <f>IF(ISBLANK(DADOS_AM!$GL$14),"",DADOS_AM!$GL$14&amp;"")</f>
        <v/>
      </c>
      <c r="C636" s="194" t="inlineStr">
        <is>
          <t>DADOS_AM!GL14</t>
        </is>
      </c>
      <c r="D636" s="194" t="inlineStr">
        <is>
          <t>aviso</t>
        </is>
      </c>
    </row>
    <row r="637">
      <c r="A637" s="194" t="inlineStr">
        <is>
          <t>feitico.13.avisos</t>
        </is>
      </c>
      <c r="B637" s="194">
        <f>IF(ISBLANK(DADOS_AM!$GN$14),"",DADOS_AM!$GN$14&amp;"")</f>
        <v/>
      </c>
      <c r="C637" s="194" t="inlineStr">
        <is>
          <t>DADOS_AM!GN14</t>
        </is>
      </c>
      <c r="D637" s="194" t="inlineStr">
        <is>
          <t>aviso</t>
        </is>
      </c>
    </row>
    <row r="638">
      <c r="A638" s="194" t="inlineStr">
        <is>
          <t>feitico.14.classe</t>
        </is>
      </c>
      <c r="B638" s="194">
        <f>IF(ISBLANK(DADOS_AM!$EB$15),"",DADOS_AM!$EB$15&amp;"")</f>
        <v/>
      </c>
      <c r="C638" s="194" t="inlineStr">
        <is>
          <t>DADOS_AM!EB15</t>
        </is>
      </c>
      <c r="D638" s="194" t="inlineStr">
        <is>
          <t>entrada</t>
        </is>
      </c>
    </row>
    <row r="639">
      <c r="A639" s="194" t="inlineStr">
        <is>
          <t>feitico.14.nome</t>
        </is>
      </c>
      <c r="B639" s="194">
        <f>IF(ISBLANK(DADOS_AM!$EC$15),"",DADOS_AM!$EC$15&amp;"")</f>
        <v/>
      </c>
      <c r="C639" s="194" t="inlineStr">
        <is>
          <t>DADOS_AM!EC15</t>
        </is>
      </c>
      <c r="D639" s="194" t="inlineStr">
        <is>
          <t>entrada</t>
        </is>
      </c>
    </row>
    <row r="640">
      <c r="A640" s="194" t="inlineStr">
        <is>
          <t>feitico.14.forma</t>
        </is>
      </c>
      <c r="B640" s="194">
        <f>IF(ISBLANK(DADOS_AM!$ED$15),"",DADOS_AM!$ED$15&amp;"")</f>
        <v/>
      </c>
      <c r="C640" s="194" t="inlineStr">
        <is>
          <t>DADOS_AM!ED15</t>
        </is>
      </c>
      <c r="D640" s="194" t="inlineStr">
        <is>
          <t>entrada</t>
        </is>
      </c>
    </row>
    <row r="641">
      <c r="A641" s="194" t="inlineStr">
        <is>
          <t>feitico.14.pecas</t>
        </is>
      </c>
      <c r="B641" s="194">
        <f>TEXTJOIN(" · ",TRUE,DADOS_AM!$EE$15,DADOS_AM!$EF$15,DADOS_AM!$EG$15,DADOS_AM!$EH$15)</f>
        <v/>
      </c>
      <c r="C641" s="194" t="inlineStr">
        <is>
          <t>DADOS_AM!EE15 DADOS_AM!EF15 DADOS_AM!EG15 DADOS_AM!EH15</t>
        </is>
      </c>
      <c r="D641" s="194" t="inlineStr">
        <is>
          <t>entrada</t>
        </is>
      </c>
    </row>
    <row r="642">
      <c r="A642" s="194" t="inlineStr">
        <is>
          <t>feitico.14.restricoes</t>
        </is>
      </c>
      <c r="B642" s="194">
        <f>TEXTJOIN(" · ",TRUE,DADOS_AM!$EI$15,DADOS_AM!$EJ$15)</f>
        <v/>
      </c>
      <c r="C642" s="194" t="inlineStr">
        <is>
          <t>DADOS_AM!EI15 DADOS_AM!EJ15</t>
        </is>
      </c>
      <c r="D642" s="194" t="inlineStr">
        <is>
          <t>entrada</t>
        </is>
      </c>
    </row>
    <row r="643">
      <c r="A643" s="194" t="inlineStr">
        <is>
          <t>feitico.14.pe</t>
        </is>
      </c>
      <c r="B643" s="194">
        <f>IF(ISBLANK(DADOS_AM!$GR$15),"",DADOS_AM!$GR$15&amp;"")</f>
        <v/>
      </c>
      <c r="C643" s="194" t="inlineStr">
        <is>
          <t>DADOS_AM!GR15</t>
        </is>
      </c>
      <c r="D643" s="194" t="inlineStr">
        <is>
          <t>resultado</t>
        </is>
      </c>
    </row>
    <row r="644">
      <c r="A644" s="194" t="inlineStr">
        <is>
          <t>feitico.14.dano</t>
        </is>
      </c>
      <c r="B644" s="194">
        <f>IF(ISBLANK(DADOS_AM!$GU$15),"",DADOS_AM!$GU$15&amp;"")</f>
        <v/>
      </c>
      <c r="C644" s="194" t="inlineStr">
        <is>
          <t>DADOS_AM!GU15</t>
        </is>
      </c>
      <c r="D644" s="194" t="inlineStr">
        <is>
          <t>resultado</t>
        </is>
      </c>
    </row>
    <row r="645">
      <c r="A645" s="194" t="inlineStr">
        <is>
          <t>feitico.14.alcance</t>
        </is>
      </c>
      <c r="B645" s="194">
        <f>IF(ISBLANK(DADOS_AM!$GZ$15),"",DADOS_AM!$GZ$15&amp;"")</f>
        <v/>
      </c>
      <c r="C645" s="194" t="inlineStr">
        <is>
          <t>DADOS_AM!GZ15</t>
        </is>
      </c>
      <c r="D645" s="194" t="inlineStr">
        <is>
          <t>resultado</t>
        </is>
      </c>
    </row>
    <row r="646">
      <c r="A646" s="194" t="inlineStr">
        <is>
          <t>feitico.14.resolve</t>
        </is>
      </c>
      <c r="B646" s="194">
        <f>IF(ISBLANK(DADOS_AM!$GT$15),"",DADOS_AM!$GT$15&amp;"")</f>
        <v/>
      </c>
      <c r="C646" s="194" t="inlineStr">
        <is>
          <t>DADOS_AM!GT15</t>
        </is>
      </c>
      <c r="D646" s="194" t="inlineStr">
        <is>
          <t>resultado</t>
        </is>
      </c>
    </row>
    <row r="647">
      <c r="A647" s="194" t="inlineStr">
        <is>
          <t>feitico.14.erros</t>
        </is>
      </c>
      <c r="B647" s="194">
        <f>IF(ISBLANK(DADOS_AM!$GL$15),"",DADOS_AM!$GL$15&amp;"")</f>
        <v/>
      </c>
      <c r="C647" s="194" t="inlineStr">
        <is>
          <t>DADOS_AM!GL15</t>
        </is>
      </c>
      <c r="D647" s="194" t="inlineStr">
        <is>
          <t>aviso</t>
        </is>
      </c>
    </row>
    <row r="648">
      <c r="A648" s="194" t="inlineStr">
        <is>
          <t>feitico.14.avisos</t>
        </is>
      </c>
      <c r="B648" s="194">
        <f>IF(ISBLANK(DADOS_AM!$GN$15),"",DADOS_AM!$GN$15&amp;"")</f>
        <v/>
      </c>
      <c r="C648" s="194" t="inlineStr">
        <is>
          <t>DADOS_AM!GN15</t>
        </is>
      </c>
      <c r="D648" s="194" t="inlineStr">
        <is>
          <t>aviso</t>
        </is>
      </c>
    </row>
    <row r="649">
      <c r="A649" s="194" t="inlineStr">
        <is>
          <t>feitico.15.classe</t>
        </is>
      </c>
      <c r="B649" s="194">
        <f>IF(ISBLANK(DADOS_AM!$EB$16),"",DADOS_AM!$EB$16&amp;"")</f>
        <v/>
      </c>
      <c r="C649" s="194" t="inlineStr">
        <is>
          <t>DADOS_AM!EB16</t>
        </is>
      </c>
      <c r="D649" s="194" t="inlineStr">
        <is>
          <t>entrada</t>
        </is>
      </c>
    </row>
    <row r="650">
      <c r="A650" s="194" t="inlineStr">
        <is>
          <t>feitico.15.nome</t>
        </is>
      </c>
      <c r="B650" s="194">
        <f>IF(ISBLANK(DADOS_AM!$EC$16),"",DADOS_AM!$EC$16&amp;"")</f>
        <v/>
      </c>
      <c r="C650" s="194" t="inlineStr">
        <is>
          <t>DADOS_AM!EC16</t>
        </is>
      </c>
      <c r="D650" s="194" t="inlineStr">
        <is>
          <t>entrada</t>
        </is>
      </c>
    </row>
    <row r="651">
      <c r="A651" s="194" t="inlineStr">
        <is>
          <t>feitico.15.forma</t>
        </is>
      </c>
      <c r="B651" s="194">
        <f>IF(ISBLANK(DADOS_AM!$ED$16),"",DADOS_AM!$ED$16&amp;"")</f>
        <v/>
      </c>
      <c r="C651" s="194" t="inlineStr">
        <is>
          <t>DADOS_AM!ED16</t>
        </is>
      </c>
      <c r="D651" s="194" t="inlineStr">
        <is>
          <t>entrada</t>
        </is>
      </c>
    </row>
    <row r="652">
      <c r="A652" s="194" t="inlineStr">
        <is>
          <t>feitico.15.pecas</t>
        </is>
      </c>
      <c r="B652" s="194">
        <f>TEXTJOIN(" · ",TRUE,DADOS_AM!$EE$16,DADOS_AM!$EF$16,DADOS_AM!$EG$16,DADOS_AM!$EH$16)</f>
        <v/>
      </c>
      <c r="C652" s="194" t="inlineStr">
        <is>
          <t>DADOS_AM!EE16 DADOS_AM!EF16 DADOS_AM!EG16 DADOS_AM!EH16</t>
        </is>
      </c>
      <c r="D652" s="194" t="inlineStr">
        <is>
          <t>entrada</t>
        </is>
      </c>
    </row>
    <row r="653">
      <c r="A653" s="194" t="inlineStr">
        <is>
          <t>feitico.15.restricoes</t>
        </is>
      </c>
      <c r="B653" s="194">
        <f>TEXTJOIN(" · ",TRUE,DADOS_AM!$EI$16,DADOS_AM!$EJ$16)</f>
        <v/>
      </c>
      <c r="C653" s="194" t="inlineStr">
        <is>
          <t>DADOS_AM!EI16 DADOS_AM!EJ16</t>
        </is>
      </c>
      <c r="D653" s="194" t="inlineStr">
        <is>
          <t>entrada</t>
        </is>
      </c>
    </row>
    <row r="654">
      <c r="A654" s="194" t="inlineStr">
        <is>
          <t>feitico.15.pe</t>
        </is>
      </c>
      <c r="B654" s="194">
        <f>IF(ISBLANK(DADOS_AM!$GR$16),"",DADOS_AM!$GR$16&amp;"")</f>
        <v/>
      </c>
      <c r="C654" s="194" t="inlineStr">
        <is>
          <t>DADOS_AM!GR16</t>
        </is>
      </c>
      <c r="D654" s="194" t="inlineStr">
        <is>
          <t>resultado</t>
        </is>
      </c>
    </row>
    <row r="655">
      <c r="A655" s="194" t="inlineStr">
        <is>
          <t>feitico.15.dano</t>
        </is>
      </c>
      <c r="B655" s="194">
        <f>IF(ISBLANK(DADOS_AM!$GU$16),"",DADOS_AM!$GU$16&amp;"")</f>
        <v/>
      </c>
      <c r="C655" s="194" t="inlineStr">
        <is>
          <t>DADOS_AM!GU16</t>
        </is>
      </c>
      <c r="D655" s="194" t="inlineStr">
        <is>
          <t>resultado</t>
        </is>
      </c>
    </row>
    <row r="656">
      <c r="A656" s="194" t="inlineStr">
        <is>
          <t>feitico.15.alcance</t>
        </is>
      </c>
      <c r="B656" s="194">
        <f>IF(ISBLANK(DADOS_AM!$GZ$16),"",DADOS_AM!$GZ$16&amp;"")</f>
        <v/>
      </c>
      <c r="C656" s="194" t="inlineStr">
        <is>
          <t>DADOS_AM!GZ16</t>
        </is>
      </c>
      <c r="D656" s="194" t="inlineStr">
        <is>
          <t>resultado</t>
        </is>
      </c>
    </row>
    <row r="657">
      <c r="A657" s="194" t="inlineStr">
        <is>
          <t>feitico.15.resolve</t>
        </is>
      </c>
      <c r="B657" s="194">
        <f>IF(ISBLANK(DADOS_AM!$GT$16),"",DADOS_AM!$GT$16&amp;"")</f>
        <v/>
      </c>
      <c r="C657" s="194" t="inlineStr">
        <is>
          <t>DADOS_AM!GT16</t>
        </is>
      </c>
      <c r="D657" s="194" t="inlineStr">
        <is>
          <t>resultado</t>
        </is>
      </c>
    </row>
    <row r="658">
      <c r="A658" s="194" t="inlineStr">
        <is>
          <t>feitico.15.erros</t>
        </is>
      </c>
      <c r="B658" s="194">
        <f>IF(ISBLANK(DADOS_AM!$GL$16),"",DADOS_AM!$GL$16&amp;"")</f>
        <v/>
      </c>
      <c r="C658" s="194" t="inlineStr">
        <is>
          <t>DADOS_AM!GL16</t>
        </is>
      </c>
      <c r="D658" s="194" t="inlineStr">
        <is>
          <t>aviso</t>
        </is>
      </c>
    </row>
    <row r="659">
      <c r="A659" s="194" t="inlineStr">
        <is>
          <t>feitico.15.avisos</t>
        </is>
      </c>
      <c r="B659" s="194">
        <f>IF(ISBLANK(DADOS_AM!$GN$16),"",DADOS_AM!$GN$16&amp;"")</f>
        <v/>
      </c>
      <c r="C659" s="194" t="inlineStr">
        <is>
          <t>DADOS_AM!GN16</t>
        </is>
      </c>
      <c r="D659" s="194" t="inlineStr">
        <is>
          <t>aviso</t>
        </is>
      </c>
    </row>
    <row r="660">
      <c r="A660" s="194" t="inlineStr">
        <is>
          <t>feitico.16.classe</t>
        </is>
      </c>
      <c r="B660" s="194">
        <f>IF(ISBLANK(DADOS_AM!$EB$17),"",DADOS_AM!$EB$17&amp;"")</f>
        <v/>
      </c>
      <c r="C660" s="194" t="inlineStr">
        <is>
          <t>DADOS_AM!EB17</t>
        </is>
      </c>
      <c r="D660" s="194" t="inlineStr">
        <is>
          <t>entrada</t>
        </is>
      </c>
    </row>
    <row r="661">
      <c r="A661" s="194" t="inlineStr">
        <is>
          <t>feitico.16.nome</t>
        </is>
      </c>
      <c r="B661" s="194">
        <f>IF(ISBLANK(DADOS_AM!$EC$17),"",DADOS_AM!$EC$17&amp;"")</f>
        <v/>
      </c>
      <c r="C661" s="194" t="inlineStr">
        <is>
          <t>DADOS_AM!EC17</t>
        </is>
      </c>
      <c r="D661" s="194" t="inlineStr">
        <is>
          <t>entrada</t>
        </is>
      </c>
    </row>
    <row r="662">
      <c r="A662" s="194" t="inlineStr">
        <is>
          <t>feitico.16.forma</t>
        </is>
      </c>
      <c r="B662" s="194">
        <f>IF(ISBLANK(DADOS_AM!$ED$17),"",DADOS_AM!$ED$17&amp;"")</f>
        <v/>
      </c>
      <c r="C662" s="194" t="inlineStr">
        <is>
          <t>DADOS_AM!ED17</t>
        </is>
      </c>
      <c r="D662" s="194" t="inlineStr">
        <is>
          <t>entrada</t>
        </is>
      </c>
    </row>
    <row r="663">
      <c r="A663" s="194" t="inlineStr">
        <is>
          <t>feitico.16.pecas</t>
        </is>
      </c>
      <c r="B663" s="194">
        <f>TEXTJOIN(" · ",TRUE,DADOS_AM!$EE$17,DADOS_AM!$EF$17,DADOS_AM!$EG$17,DADOS_AM!$EH$17)</f>
        <v/>
      </c>
      <c r="C663" s="194" t="inlineStr">
        <is>
          <t>DADOS_AM!EE17 DADOS_AM!EF17 DADOS_AM!EG17 DADOS_AM!EH17</t>
        </is>
      </c>
      <c r="D663" s="194" t="inlineStr">
        <is>
          <t>entrada</t>
        </is>
      </c>
    </row>
    <row r="664">
      <c r="A664" s="194" t="inlineStr">
        <is>
          <t>feitico.16.restricoes</t>
        </is>
      </c>
      <c r="B664" s="194">
        <f>TEXTJOIN(" · ",TRUE,DADOS_AM!$EI$17,DADOS_AM!$EJ$17)</f>
        <v/>
      </c>
      <c r="C664" s="194" t="inlineStr">
        <is>
          <t>DADOS_AM!EI17 DADOS_AM!EJ17</t>
        </is>
      </c>
      <c r="D664" s="194" t="inlineStr">
        <is>
          <t>entrada</t>
        </is>
      </c>
    </row>
    <row r="665">
      <c r="A665" s="194" t="inlineStr">
        <is>
          <t>feitico.16.pe</t>
        </is>
      </c>
      <c r="B665" s="194">
        <f>IF(ISBLANK(DADOS_AM!$GR$17),"",DADOS_AM!$GR$17&amp;"")</f>
        <v/>
      </c>
      <c r="C665" s="194" t="inlineStr">
        <is>
          <t>DADOS_AM!GR17</t>
        </is>
      </c>
      <c r="D665" s="194" t="inlineStr">
        <is>
          <t>resultado</t>
        </is>
      </c>
    </row>
    <row r="666">
      <c r="A666" s="194" t="inlineStr">
        <is>
          <t>feitico.16.dano</t>
        </is>
      </c>
      <c r="B666" s="194">
        <f>IF(ISBLANK(DADOS_AM!$GU$17),"",DADOS_AM!$GU$17&amp;"")</f>
        <v/>
      </c>
      <c r="C666" s="194" t="inlineStr">
        <is>
          <t>DADOS_AM!GU17</t>
        </is>
      </c>
      <c r="D666" s="194" t="inlineStr">
        <is>
          <t>resultado</t>
        </is>
      </c>
    </row>
    <row r="667">
      <c r="A667" s="194" t="inlineStr">
        <is>
          <t>feitico.16.alcance</t>
        </is>
      </c>
      <c r="B667" s="194">
        <f>IF(ISBLANK(DADOS_AM!$GZ$17),"",DADOS_AM!$GZ$17&amp;"")</f>
        <v/>
      </c>
      <c r="C667" s="194" t="inlineStr">
        <is>
          <t>DADOS_AM!GZ17</t>
        </is>
      </c>
      <c r="D667" s="194" t="inlineStr">
        <is>
          <t>resultado</t>
        </is>
      </c>
    </row>
    <row r="668">
      <c r="A668" s="194" t="inlineStr">
        <is>
          <t>feitico.16.resolve</t>
        </is>
      </c>
      <c r="B668" s="194">
        <f>IF(ISBLANK(DADOS_AM!$GT$17),"",DADOS_AM!$GT$17&amp;"")</f>
        <v/>
      </c>
      <c r="C668" s="194" t="inlineStr">
        <is>
          <t>DADOS_AM!GT17</t>
        </is>
      </c>
      <c r="D668" s="194" t="inlineStr">
        <is>
          <t>resultado</t>
        </is>
      </c>
    </row>
    <row r="669">
      <c r="A669" s="194" t="inlineStr">
        <is>
          <t>feitico.16.erros</t>
        </is>
      </c>
      <c r="B669" s="194">
        <f>IF(ISBLANK(DADOS_AM!$GL$17),"",DADOS_AM!$GL$17&amp;"")</f>
        <v/>
      </c>
      <c r="C669" s="194" t="inlineStr">
        <is>
          <t>DADOS_AM!GL17</t>
        </is>
      </c>
      <c r="D669" s="194" t="inlineStr">
        <is>
          <t>aviso</t>
        </is>
      </c>
    </row>
    <row r="670">
      <c r="A670" s="194" t="inlineStr">
        <is>
          <t>feitico.16.avisos</t>
        </is>
      </c>
      <c r="B670" s="194">
        <f>IF(ISBLANK(DADOS_AM!$GN$17),"",DADOS_AM!$GN$17&amp;"")</f>
        <v/>
      </c>
      <c r="C670" s="194" t="inlineStr">
        <is>
          <t>DADOS_AM!GN17</t>
        </is>
      </c>
      <c r="D670" s="194" t="inlineStr">
        <is>
          <t>aviso</t>
        </is>
      </c>
    </row>
    <row r="671">
      <c r="A671" s="194" t="inlineStr">
        <is>
          <t>feitico.17.classe</t>
        </is>
      </c>
      <c r="B671" s="194">
        <f>IF(ISBLANK(DADOS_AM!$EB$18),"",DADOS_AM!$EB$18&amp;"")</f>
        <v/>
      </c>
      <c r="C671" s="194" t="inlineStr">
        <is>
          <t>DADOS_AM!EB18</t>
        </is>
      </c>
      <c r="D671" s="194" t="inlineStr">
        <is>
          <t>entrada</t>
        </is>
      </c>
    </row>
    <row r="672">
      <c r="A672" s="194" t="inlineStr">
        <is>
          <t>feitico.17.nome</t>
        </is>
      </c>
      <c r="B672" s="194">
        <f>IF(ISBLANK(DADOS_AM!$EC$18),"",DADOS_AM!$EC$18&amp;"")</f>
        <v/>
      </c>
      <c r="C672" s="194" t="inlineStr">
        <is>
          <t>DADOS_AM!EC18</t>
        </is>
      </c>
      <c r="D672" s="194" t="inlineStr">
        <is>
          <t>entrada</t>
        </is>
      </c>
    </row>
    <row r="673">
      <c r="A673" s="194" t="inlineStr">
        <is>
          <t>feitico.17.forma</t>
        </is>
      </c>
      <c r="B673" s="194">
        <f>IF(ISBLANK(DADOS_AM!$ED$18),"",DADOS_AM!$ED$18&amp;"")</f>
        <v/>
      </c>
      <c r="C673" s="194" t="inlineStr">
        <is>
          <t>DADOS_AM!ED18</t>
        </is>
      </c>
      <c r="D673" s="194" t="inlineStr">
        <is>
          <t>entrada</t>
        </is>
      </c>
    </row>
    <row r="674">
      <c r="A674" s="194" t="inlineStr">
        <is>
          <t>feitico.17.pecas</t>
        </is>
      </c>
      <c r="B674" s="194">
        <f>TEXTJOIN(" · ",TRUE,DADOS_AM!$EE$18,DADOS_AM!$EF$18,DADOS_AM!$EG$18,DADOS_AM!$EH$18)</f>
        <v/>
      </c>
      <c r="C674" s="194" t="inlineStr">
        <is>
          <t>DADOS_AM!EE18 DADOS_AM!EF18 DADOS_AM!EG18 DADOS_AM!EH18</t>
        </is>
      </c>
      <c r="D674" s="194" t="inlineStr">
        <is>
          <t>entrada</t>
        </is>
      </c>
    </row>
    <row r="675">
      <c r="A675" s="194" t="inlineStr">
        <is>
          <t>feitico.17.restricoes</t>
        </is>
      </c>
      <c r="B675" s="194">
        <f>TEXTJOIN(" · ",TRUE,DADOS_AM!$EI$18,DADOS_AM!$EJ$18)</f>
        <v/>
      </c>
      <c r="C675" s="194" t="inlineStr">
        <is>
          <t>DADOS_AM!EI18 DADOS_AM!EJ18</t>
        </is>
      </c>
      <c r="D675" s="194" t="inlineStr">
        <is>
          <t>entrada</t>
        </is>
      </c>
    </row>
    <row r="676">
      <c r="A676" s="194" t="inlineStr">
        <is>
          <t>feitico.17.pe</t>
        </is>
      </c>
      <c r="B676" s="194">
        <f>IF(ISBLANK(DADOS_AM!$GR$18),"",DADOS_AM!$GR$18&amp;"")</f>
        <v/>
      </c>
      <c r="C676" s="194" t="inlineStr">
        <is>
          <t>DADOS_AM!GR18</t>
        </is>
      </c>
      <c r="D676" s="194" t="inlineStr">
        <is>
          <t>resultado</t>
        </is>
      </c>
    </row>
    <row r="677">
      <c r="A677" s="194" t="inlineStr">
        <is>
          <t>feitico.17.dano</t>
        </is>
      </c>
      <c r="B677" s="194">
        <f>IF(ISBLANK(DADOS_AM!$GU$18),"",DADOS_AM!$GU$18&amp;"")</f>
        <v/>
      </c>
      <c r="C677" s="194" t="inlineStr">
        <is>
          <t>DADOS_AM!GU18</t>
        </is>
      </c>
      <c r="D677" s="194" t="inlineStr">
        <is>
          <t>resultado</t>
        </is>
      </c>
    </row>
    <row r="678">
      <c r="A678" s="194" t="inlineStr">
        <is>
          <t>feitico.17.alcance</t>
        </is>
      </c>
      <c r="B678" s="194">
        <f>IF(ISBLANK(DADOS_AM!$GZ$18),"",DADOS_AM!$GZ$18&amp;"")</f>
        <v/>
      </c>
      <c r="C678" s="194" t="inlineStr">
        <is>
          <t>DADOS_AM!GZ18</t>
        </is>
      </c>
      <c r="D678" s="194" t="inlineStr">
        <is>
          <t>resultado</t>
        </is>
      </c>
    </row>
    <row r="679">
      <c r="A679" s="194" t="inlineStr">
        <is>
          <t>feitico.17.resolve</t>
        </is>
      </c>
      <c r="B679" s="194">
        <f>IF(ISBLANK(DADOS_AM!$GT$18),"",DADOS_AM!$GT$18&amp;"")</f>
        <v/>
      </c>
      <c r="C679" s="194" t="inlineStr">
        <is>
          <t>DADOS_AM!GT18</t>
        </is>
      </c>
      <c r="D679" s="194" t="inlineStr">
        <is>
          <t>resultado</t>
        </is>
      </c>
    </row>
    <row r="680">
      <c r="A680" s="194" t="inlineStr">
        <is>
          <t>feitico.17.erros</t>
        </is>
      </c>
      <c r="B680" s="194">
        <f>IF(ISBLANK(DADOS_AM!$GL$18),"",DADOS_AM!$GL$18&amp;"")</f>
        <v/>
      </c>
      <c r="C680" s="194" t="inlineStr">
        <is>
          <t>DADOS_AM!GL18</t>
        </is>
      </c>
      <c r="D680" s="194" t="inlineStr">
        <is>
          <t>aviso</t>
        </is>
      </c>
    </row>
    <row r="681">
      <c r="A681" s="194" t="inlineStr">
        <is>
          <t>feitico.17.avisos</t>
        </is>
      </c>
      <c r="B681" s="194">
        <f>IF(ISBLANK(DADOS_AM!$GN$18),"",DADOS_AM!$GN$18&amp;"")</f>
        <v/>
      </c>
      <c r="C681" s="194" t="inlineStr">
        <is>
          <t>DADOS_AM!GN18</t>
        </is>
      </c>
      <c r="D681" s="194" t="inlineStr">
        <is>
          <t>aviso</t>
        </is>
      </c>
    </row>
    <row r="682">
      <c r="A682" s="194" t="inlineStr">
        <is>
          <t>feitico.18.classe</t>
        </is>
      </c>
      <c r="B682" s="194">
        <f>IF(ISBLANK(DADOS_AM!$EB$19),"",DADOS_AM!$EB$19&amp;"")</f>
        <v/>
      </c>
      <c r="C682" s="194" t="inlineStr">
        <is>
          <t>DADOS_AM!EB19</t>
        </is>
      </c>
      <c r="D682" s="194" t="inlineStr">
        <is>
          <t>entrada</t>
        </is>
      </c>
    </row>
    <row r="683">
      <c r="A683" s="194" t="inlineStr">
        <is>
          <t>feitico.18.nome</t>
        </is>
      </c>
      <c r="B683" s="194">
        <f>IF(ISBLANK(DADOS_AM!$EC$19),"",DADOS_AM!$EC$19&amp;"")</f>
        <v/>
      </c>
      <c r="C683" s="194" t="inlineStr">
        <is>
          <t>DADOS_AM!EC19</t>
        </is>
      </c>
      <c r="D683" s="194" t="inlineStr">
        <is>
          <t>entrada</t>
        </is>
      </c>
    </row>
    <row r="684">
      <c r="A684" s="194" t="inlineStr">
        <is>
          <t>feitico.18.forma</t>
        </is>
      </c>
      <c r="B684" s="194">
        <f>IF(ISBLANK(DADOS_AM!$ED$19),"",DADOS_AM!$ED$19&amp;"")</f>
        <v/>
      </c>
      <c r="C684" s="194" t="inlineStr">
        <is>
          <t>DADOS_AM!ED19</t>
        </is>
      </c>
      <c r="D684" s="194" t="inlineStr">
        <is>
          <t>entrada</t>
        </is>
      </c>
    </row>
    <row r="685">
      <c r="A685" s="194" t="inlineStr">
        <is>
          <t>feitico.18.pecas</t>
        </is>
      </c>
      <c r="B685" s="194">
        <f>TEXTJOIN(" · ",TRUE,DADOS_AM!$EE$19,DADOS_AM!$EF$19,DADOS_AM!$EG$19,DADOS_AM!$EH$19)</f>
        <v/>
      </c>
      <c r="C685" s="194" t="inlineStr">
        <is>
          <t>DADOS_AM!EE19 DADOS_AM!EF19 DADOS_AM!EG19 DADOS_AM!EH19</t>
        </is>
      </c>
      <c r="D685" s="194" t="inlineStr">
        <is>
          <t>entrada</t>
        </is>
      </c>
    </row>
    <row r="686">
      <c r="A686" s="194" t="inlineStr">
        <is>
          <t>feitico.18.restricoes</t>
        </is>
      </c>
      <c r="B686" s="194">
        <f>TEXTJOIN(" · ",TRUE,DADOS_AM!$EI$19,DADOS_AM!$EJ$19)</f>
        <v/>
      </c>
      <c r="C686" s="194" t="inlineStr">
        <is>
          <t>DADOS_AM!EI19 DADOS_AM!EJ19</t>
        </is>
      </c>
      <c r="D686" s="194" t="inlineStr">
        <is>
          <t>entrada</t>
        </is>
      </c>
    </row>
    <row r="687">
      <c r="A687" s="194" t="inlineStr">
        <is>
          <t>feitico.18.pe</t>
        </is>
      </c>
      <c r="B687" s="194">
        <f>IF(ISBLANK(DADOS_AM!$GR$19),"",DADOS_AM!$GR$19&amp;"")</f>
        <v/>
      </c>
      <c r="C687" s="194" t="inlineStr">
        <is>
          <t>DADOS_AM!GR19</t>
        </is>
      </c>
      <c r="D687" s="194" t="inlineStr">
        <is>
          <t>resultado</t>
        </is>
      </c>
    </row>
    <row r="688">
      <c r="A688" s="194" t="inlineStr">
        <is>
          <t>feitico.18.dano</t>
        </is>
      </c>
      <c r="B688" s="194">
        <f>IF(ISBLANK(DADOS_AM!$GU$19),"",DADOS_AM!$GU$19&amp;"")</f>
        <v/>
      </c>
      <c r="C688" s="194" t="inlineStr">
        <is>
          <t>DADOS_AM!GU19</t>
        </is>
      </c>
      <c r="D688" s="194" t="inlineStr">
        <is>
          <t>resultado</t>
        </is>
      </c>
    </row>
    <row r="689">
      <c r="A689" s="194" t="inlineStr">
        <is>
          <t>feitico.18.alcance</t>
        </is>
      </c>
      <c r="B689" s="194">
        <f>IF(ISBLANK(DADOS_AM!$GZ$19),"",DADOS_AM!$GZ$19&amp;"")</f>
        <v/>
      </c>
      <c r="C689" s="194" t="inlineStr">
        <is>
          <t>DADOS_AM!GZ19</t>
        </is>
      </c>
      <c r="D689" s="194" t="inlineStr">
        <is>
          <t>resultado</t>
        </is>
      </c>
    </row>
    <row r="690">
      <c r="A690" s="194" t="inlineStr">
        <is>
          <t>feitico.18.resolve</t>
        </is>
      </c>
      <c r="B690" s="194">
        <f>IF(ISBLANK(DADOS_AM!$GT$19),"",DADOS_AM!$GT$19&amp;"")</f>
        <v/>
      </c>
      <c r="C690" s="194" t="inlineStr">
        <is>
          <t>DADOS_AM!GT19</t>
        </is>
      </c>
      <c r="D690" s="194" t="inlineStr">
        <is>
          <t>resultado</t>
        </is>
      </c>
    </row>
    <row r="691">
      <c r="A691" s="194" t="inlineStr">
        <is>
          <t>feitico.18.erros</t>
        </is>
      </c>
      <c r="B691" s="194">
        <f>IF(ISBLANK(DADOS_AM!$GL$19),"",DADOS_AM!$GL$19&amp;"")</f>
        <v/>
      </c>
      <c r="C691" s="194" t="inlineStr">
        <is>
          <t>DADOS_AM!GL19</t>
        </is>
      </c>
      <c r="D691" s="194" t="inlineStr">
        <is>
          <t>aviso</t>
        </is>
      </c>
    </row>
    <row r="692">
      <c r="A692" s="194" t="inlineStr">
        <is>
          <t>feitico.18.avisos</t>
        </is>
      </c>
      <c r="B692" s="194">
        <f>IF(ISBLANK(DADOS_AM!$GN$19),"",DADOS_AM!$GN$19&amp;"")</f>
        <v/>
      </c>
      <c r="C692" s="194" t="inlineStr">
        <is>
          <t>DADOS_AM!GN19</t>
        </is>
      </c>
      <c r="D692" s="194" t="inlineStr">
        <is>
          <t>aviso</t>
        </is>
      </c>
    </row>
    <row r="693">
      <c r="A693" s="194" t="inlineStr">
        <is>
          <t>feitico.19.classe</t>
        </is>
      </c>
      <c r="B693" s="194">
        <f>IF(ISBLANK(DADOS_AM!$EB$20),"",DADOS_AM!$EB$20&amp;"")</f>
        <v/>
      </c>
      <c r="C693" s="194" t="inlineStr">
        <is>
          <t>DADOS_AM!EB20</t>
        </is>
      </c>
      <c r="D693" s="194" t="inlineStr">
        <is>
          <t>entrada</t>
        </is>
      </c>
    </row>
    <row r="694">
      <c r="A694" s="194" t="inlineStr">
        <is>
          <t>feitico.19.nome</t>
        </is>
      </c>
      <c r="B694" s="194">
        <f>IF(ISBLANK(DADOS_AM!$EC$20),"",DADOS_AM!$EC$20&amp;"")</f>
        <v/>
      </c>
      <c r="C694" s="194" t="inlineStr">
        <is>
          <t>DADOS_AM!EC20</t>
        </is>
      </c>
      <c r="D694" s="194" t="inlineStr">
        <is>
          <t>entrada</t>
        </is>
      </c>
    </row>
    <row r="695">
      <c r="A695" s="194" t="inlineStr">
        <is>
          <t>feitico.19.forma</t>
        </is>
      </c>
      <c r="B695" s="194">
        <f>IF(ISBLANK(DADOS_AM!$ED$20),"",DADOS_AM!$ED$20&amp;"")</f>
        <v/>
      </c>
      <c r="C695" s="194" t="inlineStr">
        <is>
          <t>DADOS_AM!ED20</t>
        </is>
      </c>
      <c r="D695" s="194" t="inlineStr">
        <is>
          <t>entrada</t>
        </is>
      </c>
    </row>
    <row r="696">
      <c r="A696" s="194" t="inlineStr">
        <is>
          <t>feitico.19.pecas</t>
        </is>
      </c>
      <c r="B696" s="194">
        <f>TEXTJOIN(" · ",TRUE,DADOS_AM!$EE$20,DADOS_AM!$EF$20,DADOS_AM!$EG$20,DADOS_AM!$EH$20)</f>
        <v/>
      </c>
      <c r="C696" s="194" t="inlineStr">
        <is>
          <t>DADOS_AM!EE20 DADOS_AM!EF20 DADOS_AM!EG20 DADOS_AM!EH20</t>
        </is>
      </c>
      <c r="D696" s="194" t="inlineStr">
        <is>
          <t>entrada</t>
        </is>
      </c>
    </row>
    <row r="697">
      <c r="A697" s="194" t="inlineStr">
        <is>
          <t>feitico.19.restricoes</t>
        </is>
      </c>
      <c r="B697" s="194">
        <f>TEXTJOIN(" · ",TRUE,DADOS_AM!$EI$20,DADOS_AM!$EJ$20)</f>
        <v/>
      </c>
      <c r="C697" s="194" t="inlineStr">
        <is>
          <t>DADOS_AM!EI20 DADOS_AM!EJ20</t>
        </is>
      </c>
      <c r="D697" s="194" t="inlineStr">
        <is>
          <t>entrada</t>
        </is>
      </c>
    </row>
    <row r="698">
      <c r="A698" s="194" t="inlineStr">
        <is>
          <t>feitico.19.pe</t>
        </is>
      </c>
      <c r="B698" s="194">
        <f>IF(ISBLANK(DADOS_AM!$GR$20),"",DADOS_AM!$GR$20&amp;"")</f>
        <v/>
      </c>
      <c r="C698" s="194" t="inlineStr">
        <is>
          <t>DADOS_AM!GR20</t>
        </is>
      </c>
      <c r="D698" s="194" t="inlineStr">
        <is>
          <t>resultado</t>
        </is>
      </c>
    </row>
    <row r="699">
      <c r="A699" s="194" t="inlineStr">
        <is>
          <t>feitico.19.dano</t>
        </is>
      </c>
      <c r="B699" s="194">
        <f>IF(ISBLANK(DADOS_AM!$GU$20),"",DADOS_AM!$GU$20&amp;"")</f>
        <v/>
      </c>
      <c r="C699" s="194" t="inlineStr">
        <is>
          <t>DADOS_AM!GU20</t>
        </is>
      </c>
      <c r="D699" s="194" t="inlineStr">
        <is>
          <t>resultado</t>
        </is>
      </c>
    </row>
    <row r="700">
      <c r="A700" s="194" t="inlineStr">
        <is>
          <t>feitico.19.alcance</t>
        </is>
      </c>
      <c r="B700" s="194">
        <f>IF(ISBLANK(DADOS_AM!$GZ$20),"",DADOS_AM!$GZ$20&amp;"")</f>
        <v/>
      </c>
      <c r="C700" s="194" t="inlineStr">
        <is>
          <t>DADOS_AM!GZ20</t>
        </is>
      </c>
      <c r="D700" s="194" t="inlineStr">
        <is>
          <t>resultado</t>
        </is>
      </c>
    </row>
    <row r="701">
      <c r="A701" s="194" t="inlineStr">
        <is>
          <t>feitico.19.resolve</t>
        </is>
      </c>
      <c r="B701" s="194">
        <f>IF(ISBLANK(DADOS_AM!$GT$20),"",DADOS_AM!$GT$20&amp;"")</f>
        <v/>
      </c>
      <c r="C701" s="194" t="inlineStr">
        <is>
          <t>DADOS_AM!GT20</t>
        </is>
      </c>
      <c r="D701" s="194" t="inlineStr">
        <is>
          <t>resultado</t>
        </is>
      </c>
    </row>
    <row r="702">
      <c r="A702" s="194" t="inlineStr">
        <is>
          <t>feitico.19.erros</t>
        </is>
      </c>
      <c r="B702" s="194">
        <f>IF(ISBLANK(DADOS_AM!$GL$20),"",DADOS_AM!$GL$20&amp;"")</f>
        <v/>
      </c>
      <c r="C702" s="194" t="inlineStr">
        <is>
          <t>DADOS_AM!GL20</t>
        </is>
      </c>
      <c r="D702" s="194" t="inlineStr">
        <is>
          <t>aviso</t>
        </is>
      </c>
    </row>
    <row r="703">
      <c r="A703" s="194" t="inlineStr">
        <is>
          <t>feitico.19.avisos</t>
        </is>
      </c>
      <c r="B703" s="194">
        <f>IF(ISBLANK(DADOS_AM!$GN$20),"",DADOS_AM!$GN$20&amp;"")</f>
        <v/>
      </c>
      <c r="C703" s="194" t="inlineStr">
        <is>
          <t>DADOS_AM!GN20</t>
        </is>
      </c>
      <c r="D703" s="194" t="inlineStr">
        <is>
          <t>aviso</t>
        </is>
      </c>
    </row>
    <row r="704">
      <c r="A704" s="194" t="inlineStr">
        <is>
          <t>feitico.20.classe</t>
        </is>
      </c>
      <c r="B704" s="194">
        <f>IF(ISBLANK(DADOS_AM!$EB$21),"",DADOS_AM!$EB$21&amp;"")</f>
        <v/>
      </c>
      <c r="C704" s="194" t="inlineStr">
        <is>
          <t>DADOS_AM!EB21</t>
        </is>
      </c>
      <c r="D704" s="194" t="inlineStr">
        <is>
          <t>entrada</t>
        </is>
      </c>
    </row>
    <row r="705">
      <c r="A705" s="194" t="inlineStr">
        <is>
          <t>feitico.20.nome</t>
        </is>
      </c>
      <c r="B705" s="194">
        <f>IF(ISBLANK(DADOS_AM!$EC$21),"",DADOS_AM!$EC$21&amp;"")</f>
        <v/>
      </c>
      <c r="C705" s="194" t="inlineStr">
        <is>
          <t>DADOS_AM!EC21</t>
        </is>
      </c>
      <c r="D705" s="194" t="inlineStr">
        <is>
          <t>entrada</t>
        </is>
      </c>
    </row>
    <row r="706">
      <c r="A706" s="194" t="inlineStr">
        <is>
          <t>feitico.20.forma</t>
        </is>
      </c>
      <c r="B706" s="194">
        <f>IF(ISBLANK(DADOS_AM!$ED$21),"",DADOS_AM!$ED$21&amp;"")</f>
        <v/>
      </c>
      <c r="C706" s="194" t="inlineStr">
        <is>
          <t>DADOS_AM!ED21</t>
        </is>
      </c>
      <c r="D706" s="194" t="inlineStr">
        <is>
          <t>entrada</t>
        </is>
      </c>
    </row>
    <row r="707">
      <c r="A707" s="194" t="inlineStr">
        <is>
          <t>feitico.20.pecas</t>
        </is>
      </c>
      <c r="B707" s="194">
        <f>TEXTJOIN(" · ",TRUE,DADOS_AM!$EE$21,DADOS_AM!$EF$21,DADOS_AM!$EG$21,DADOS_AM!$EH$21)</f>
        <v/>
      </c>
      <c r="C707" s="194" t="inlineStr">
        <is>
          <t>DADOS_AM!EE21 DADOS_AM!EF21 DADOS_AM!EG21 DADOS_AM!EH21</t>
        </is>
      </c>
      <c r="D707" s="194" t="inlineStr">
        <is>
          <t>entrada</t>
        </is>
      </c>
    </row>
    <row r="708">
      <c r="A708" s="194" t="inlineStr">
        <is>
          <t>feitico.20.restricoes</t>
        </is>
      </c>
      <c r="B708" s="194">
        <f>TEXTJOIN(" · ",TRUE,DADOS_AM!$EI$21,DADOS_AM!$EJ$21)</f>
        <v/>
      </c>
      <c r="C708" s="194" t="inlineStr">
        <is>
          <t>DADOS_AM!EI21 DADOS_AM!EJ21</t>
        </is>
      </c>
      <c r="D708" s="194" t="inlineStr">
        <is>
          <t>entrada</t>
        </is>
      </c>
    </row>
    <row r="709">
      <c r="A709" s="194" t="inlineStr">
        <is>
          <t>feitico.20.pe</t>
        </is>
      </c>
      <c r="B709" s="194">
        <f>IF(ISBLANK(DADOS_AM!$GR$21),"",DADOS_AM!$GR$21&amp;"")</f>
        <v/>
      </c>
      <c r="C709" s="194" t="inlineStr">
        <is>
          <t>DADOS_AM!GR21</t>
        </is>
      </c>
      <c r="D709" s="194" t="inlineStr">
        <is>
          <t>resultado</t>
        </is>
      </c>
    </row>
    <row r="710">
      <c r="A710" s="194" t="inlineStr">
        <is>
          <t>feitico.20.dano</t>
        </is>
      </c>
      <c r="B710" s="194">
        <f>IF(ISBLANK(DADOS_AM!$GU$21),"",DADOS_AM!$GU$21&amp;"")</f>
        <v/>
      </c>
      <c r="C710" s="194" t="inlineStr">
        <is>
          <t>DADOS_AM!GU21</t>
        </is>
      </c>
      <c r="D710" s="194" t="inlineStr">
        <is>
          <t>resultado</t>
        </is>
      </c>
    </row>
    <row r="711">
      <c r="A711" s="194" t="inlineStr">
        <is>
          <t>feitico.20.alcance</t>
        </is>
      </c>
      <c r="B711" s="194">
        <f>IF(ISBLANK(DADOS_AM!$GZ$21),"",DADOS_AM!$GZ$21&amp;"")</f>
        <v/>
      </c>
      <c r="C711" s="194" t="inlineStr">
        <is>
          <t>DADOS_AM!GZ21</t>
        </is>
      </c>
      <c r="D711" s="194" t="inlineStr">
        <is>
          <t>resultado</t>
        </is>
      </c>
    </row>
    <row r="712">
      <c r="A712" s="194" t="inlineStr">
        <is>
          <t>feitico.20.resolve</t>
        </is>
      </c>
      <c r="B712" s="194">
        <f>IF(ISBLANK(DADOS_AM!$GT$21),"",DADOS_AM!$GT$21&amp;"")</f>
        <v/>
      </c>
      <c r="C712" s="194" t="inlineStr">
        <is>
          <t>DADOS_AM!GT21</t>
        </is>
      </c>
      <c r="D712" s="194" t="inlineStr">
        <is>
          <t>resultado</t>
        </is>
      </c>
    </row>
    <row r="713">
      <c r="A713" s="194" t="inlineStr">
        <is>
          <t>feitico.20.erros</t>
        </is>
      </c>
      <c r="B713" s="194">
        <f>IF(ISBLANK(DADOS_AM!$GL$21),"",DADOS_AM!$GL$21&amp;"")</f>
        <v/>
      </c>
      <c r="C713" s="194" t="inlineStr">
        <is>
          <t>DADOS_AM!GL21</t>
        </is>
      </c>
      <c r="D713" s="194" t="inlineStr">
        <is>
          <t>aviso</t>
        </is>
      </c>
    </row>
    <row r="714">
      <c r="A714" s="194" t="inlineStr">
        <is>
          <t>feitico.20.avisos</t>
        </is>
      </c>
      <c r="B714" s="194">
        <f>IF(ISBLANK(DADOS_AM!$GN$21),"",DADOS_AM!$GN$21&amp;"")</f>
        <v/>
      </c>
      <c r="C714" s="194" t="inlineStr">
        <is>
          <t>DADOS_AM!GN21</t>
        </is>
      </c>
      <c r="D714" s="194" t="inlineStr">
        <is>
          <t>aviso</t>
        </is>
      </c>
    </row>
    <row r="715">
      <c r="A715" s="194" t="inlineStr">
        <is>
          <t>feitico.21.classe</t>
        </is>
      </c>
      <c r="B715" s="194">
        <f>IF(ISBLANK(DADOS_AM!$EB$22),"",DADOS_AM!$EB$22&amp;"")</f>
        <v/>
      </c>
      <c r="C715" s="194" t="inlineStr">
        <is>
          <t>DADOS_AM!EB22</t>
        </is>
      </c>
      <c r="D715" s="194" t="inlineStr">
        <is>
          <t>entrada</t>
        </is>
      </c>
    </row>
    <row r="716">
      <c r="A716" s="194" t="inlineStr">
        <is>
          <t>feitico.21.nome</t>
        </is>
      </c>
      <c r="B716" s="194">
        <f>IF(ISBLANK(DADOS_AM!$EC$22),"",DADOS_AM!$EC$22&amp;"")</f>
        <v/>
      </c>
      <c r="C716" s="194" t="inlineStr">
        <is>
          <t>DADOS_AM!EC22</t>
        </is>
      </c>
      <c r="D716" s="194" t="inlineStr">
        <is>
          <t>entrada</t>
        </is>
      </c>
    </row>
    <row r="717">
      <c r="A717" s="194" t="inlineStr">
        <is>
          <t>feitico.21.forma</t>
        </is>
      </c>
      <c r="B717" s="194">
        <f>IF(ISBLANK(DADOS_AM!$ED$22),"",DADOS_AM!$ED$22&amp;"")</f>
        <v/>
      </c>
      <c r="C717" s="194" t="inlineStr">
        <is>
          <t>DADOS_AM!ED22</t>
        </is>
      </c>
      <c r="D717" s="194" t="inlineStr">
        <is>
          <t>entrada</t>
        </is>
      </c>
    </row>
    <row r="718">
      <c r="A718" s="194" t="inlineStr">
        <is>
          <t>feitico.21.pecas</t>
        </is>
      </c>
      <c r="B718" s="194">
        <f>TEXTJOIN(" · ",TRUE,DADOS_AM!$EE$22,DADOS_AM!$EF$22,DADOS_AM!$EG$22,DADOS_AM!$EH$22)</f>
        <v/>
      </c>
      <c r="C718" s="194" t="inlineStr">
        <is>
          <t>DADOS_AM!EE22 DADOS_AM!EF22 DADOS_AM!EG22 DADOS_AM!EH22</t>
        </is>
      </c>
      <c r="D718" s="194" t="inlineStr">
        <is>
          <t>entrada</t>
        </is>
      </c>
    </row>
    <row r="719">
      <c r="A719" s="194" t="inlineStr">
        <is>
          <t>feitico.21.restricoes</t>
        </is>
      </c>
      <c r="B719" s="194">
        <f>TEXTJOIN(" · ",TRUE,DADOS_AM!$EI$22,DADOS_AM!$EJ$22)</f>
        <v/>
      </c>
      <c r="C719" s="194" t="inlineStr">
        <is>
          <t>DADOS_AM!EI22 DADOS_AM!EJ22</t>
        </is>
      </c>
      <c r="D719" s="194" t="inlineStr">
        <is>
          <t>entrada</t>
        </is>
      </c>
    </row>
    <row r="720">
      <c r="A720" s="194" t="inlineStr">
        <is>
          <t>feitico.21.pe</t>
        </is>
      </c>
      <c r="B720" s="194">
        <f>IF(ISBLANK(DADOS_AM!$GR$22),"",DADOS_AM!$GR$22&amp;"")</f>
        <v/>
      </c>
      <c r="C720" s="194" t="inlineStr">
        <is>
          <t>DADOS_AM!GR22</t>
        </is>
      </c>
      <c r="D720" s="194" t="inlineStr">
        <is>
          <t>resultado</t>
        </is>
      </c>
    </row>
    <row r="721">
      <c r="A721" s="194" t="inlineStr">
        <is>
          <t>feitico.21.dano</t>
        </is>
      </c>
      <c r="B721" s="194">
        <f>IF(ISBLANK(DADOS_AM!$GU$22),"",DADOS_AM!$GU$22&amp;"")</f>
        <v/>
      </c>
      <c r="C721" s="194" t="inlineStr">
        <is>
          <t>DADOS_AM!GU22</t>
        </is>
      </c>
      <c r="D721" s="194" t="inlineStr">
        <is>
          <t>resultado</t>
        </is>
      </c>
    </row>
    <row r="722">
      <c r="A722" s="194" t="inlineStr">
        <is>
          <t>feitico.21.alcance</t>
        </is>
      </c>
      <c r="B722" s="194">
        <f>IF(ISBLANK(DADOS_AM!$GZ$22),"",DADOS_AM!$GZ$22&amp;"")</f>
        <v/>
      </c>
      <c r="C722" s="194" t="inlineStr">
        <is>
          <t>DADOS_AM!GZ22</t>
        </is>
      </c>
      <c r="D722" s="194" t="inlineStr">
        <is>
          <t>resultado</t>
        </is>
      </c>
    </row>
    <row r="723">
      <c r="A723" s="194" t="inlineStr">
        <is>
          <t>feitico.21.resolve</t>
        </is>
      </c>
      <c r="B723" s="194">
        <f>IF(ISBLANK(DADOS_AM!$GT$22),"",DADOS_AM!$GT$22&amp;"")</f>
        <v/>
      </c>
      <c r="C723" s="194" t="inlineStr">
        <is>
          <t>DADOS_AM!GT22</t>
        </is>
      </c>
      <c r="D723" s="194" t="inlineStr">
        <is>
          <t>resultado</t>
        </is>
      </c>
    </row>
    <row r="724">
      <c r="A724" s="194" t="inlineStr">
        <is>
          <t>feitico.21.erros</t>
        </is>
      </c>
      <c r="B724" s="194">
        <f>IF(ISBLANK(DADOS_AM!$GL$22),"",DADOS_AM!$GL$22&amp;"")</f>
        <v/>
      </c>
      <c r="C724" s="194" t="inlineStr">
        <is>
          <t>DADOS_AM!GL22</t>
        </is>
      </c>
      <c r="D724" s="194" t="inlineStr">
        <is>
          <t>aviso</t>
        </is>
      </c>
    </row>
    <row r="725">
      <c r="A725" s="194" t="inlineStr">
        <is>
          <t>feitico.21.avisos</t>
        </is>
      </c>
      <c r="B725" s="194">
        <f>IF(ISBLANK(DADOS_AM!$GN$22),"",DADOS_AM!$GN$22&amp;"")</f>
        <v/>
      </c>
      <c r="C725" s="194" t="inlineStr">
        <is>
          <t>DADOS_AM!GN22</t>
        </is>
      </c>
      <c r="D725" s="194" t="inlineStr">
        <is>
          <t>aviso</t>
        </is>
      </c>
    </row>
    <row r="726">
      <c r="A726" s="194" t="inlineStr">
        <is>
          <t>feitico.22.classe</t>
        </is>
      </c>
      <c r="B726" s="194">
        <f>IF(ISBLANK(DADOS_AM!$EB$23),"",DADOS_AM!$EB$23&amp;"")</f>
        <v/>
      </c>
      <c r="C726" s="194" t="inlineStr">
        <is>
          <t>DADOS_AM!EB23</t>
        </is>
      </c>
      <c r="D726" s="194" t="inlineStr">
        <is>
          <t>entrada</t>
        </is>
      </c>
    </row>
    <row r="727">
      <c r="A727" s="194" t="inlineStr">
        <is>
          <t>feitico.22.nome</t>
        </is>
      </c>
      <c r="B727" s="194">
        <f>IF(ISBLANK(DADOS_AM!$EC$23),"",DADOS_AM!$EC$23&amp;"")</f>
        <v/>
      </c>
      <c r="C727" s="194" t="inlineStr">
        <is>
          <t>DADOS_AM!EC23</t>
        </is>
      </c>
      <c r="D727" s="194" t="inlineStr">
        <is>
          <t>entrada</t>
        </is>
      </c>
    </row>
    <row r="728">
      <c r="A728" s="194" t="inlineStr">
        <is>
          <t>feitico.22.forma</t>
        </is>
      </c>
      <c r="B728" s="194">
        <f>IF(ISBLANK(DADOS_AM!$ED$23),"",DADOS_AM!$ED$23&amp;"")</f>
        <v/>
      </c>
      <c r="C728" s="194" t="inlineStr">
        <is>
          <t>DADOS_AM!ED23</t>
        </is>
      </c>
      <c r="D728" s="194" t="inlineStr">
        <is>
          <t>entrada</t>
        </is>
      </c>
    </row>
    <row r="729">
      <c r="A729" s="194" t="inlineStr">
        <is>
          <t>feitico.22.pecas</t>
        </is>
      </c>
      <c r="B729" s="194">
        <f>TEXTJOIN(" · ",TRUE,DADOS_AM!$EE$23,DADOS_AM!$EF$23,DADOS_AM!$EG$23,DADOS_AM!$EH$23)</f>
        <v/>
      </c>
      <c r="C729" s="194" t="inlineStr">
        <is>
          <t>DADOS_AM!EE23 DADOS_AM!EF23 DADOS_AM!EG23 DADOS_AM!EH23</t>
        </is>
      </c>
      <c r="D729" s="194" t="inlineStr">
        <is>
          <t>entrada</t>
        </is>
      </c>
    </row>
    <row r="730">
      <c r="A730" s="194" t="inlineStr">
        <is>
          <t>feitico.22.restricoes</t>
        </is>
      </c>
      <c r="B730" s="194">
        <f>TEXTJOIN(" · ",TRUE,DADOS_AM!$EI$23,DADOS_AM!$EJ$23)</f>
        <v/>
      </c>
      <c r="C730" s="194" t="inlineStr">
        <is>
          <t>DADOS_AM!EI23 DADOS_AM!EJ23</t>
        </is>
      </c>
      <c r="D730" s="194" t="inlineStr">
        <is>
          <t>entrada</t>
        </is>
      </c>
    </row>
    <row r="731">
      <c r="A731" s="194" t="inlineStr">
        <is>
          <t>feitico.22.pe</t>
        </is>
      </c>
      <c r="B731" s="194">
        <f>IF(ISBLANK(DADOS_AM!$GR$23),"",DADOS_AM!$GR$23&amp;"")</f>
        <v/>
      </c>
      <c r="C731" s="194" t="inlineStr">
        <is>
          <t>DADOS_AM!GR23</t>
        </is>
      </c>
      <c r="D731" s="194" t="inlineStr">
        <is>
          <t>resultado</t>
        </is>
      </c>
    </row>
    <row r="732">
      <c r="A732" s="194" t="inlineStr">
        <is>
          <t>feitico.22.dano</t>
        </is>
      </c>
      <c r="B732" s="194">
        <f>IF(ISBLANK(DADOS_AM!$GU$23),"",DADOS_AM!$GU$23&amp;"")</f>
        <v/>
      </c>
      <c r="C732" s="194" t="inlineStr">
        <is>
          <t>DADOS_AM!GU23</t>
        </is>
      </c>
      <c r="D732" s="194" t="inlineStr">
        <is>
          <t>resultado</t>
        </is>
      </c>
    </row>
    <row r="733">
      <c r="A733" s="194" t="inlineStr">
        <is>
          <t>feitico.22.alcance</t>
        </is>
      </c>
      <c r="B733" s="194">
        <f>IF(ISBLANK(DADOS_AM!$GZ$23),"",DADOS_AM!$GZ$23&amp;"")</f>
        <v/>
      </c>
      <c r="C733" s="194" t="inlineStr">
        <is>
          <t>DADOS_AM!GZ23</t>
        </is>
      </c>
      <c r="D733" s="194" t="inlineStr">
        <is>
          <t>resultado</t>
        </is>
      </c>
    </row>
    <row r="734">
      <c r="A734" s="194" t="inlineStr">
        <is>
          <t>feitico.22.resolve</t>
        </is>
      </c>
      <c r="B734" s="194">
        <f>IF(ISBLANK(DADOS_AM!$GT$23),"",DADOS_AM!$GT$23&amp;"")</f>
        <v/>
      </c>
      <c r="C734" s="194" t="inlineStr">
        <is>
          <t>DADOS_AM!GT23</t>
        </is>
      </c>
      <c r="D734" s="194" t="inlineStr">
        <is>
          <t>resultado</t>
        </is>
      </c>
    </row>
    <row r="735">
      <c r="A735" s="194" t="inlineStr">
        <is>
          <t>feitico.22.erros</t>
        </is>
      </c>
      <c r="B735" s="194">
        <f>IF(ISBLANK(DADOS_AM!$GL$23),"",DADOS_AM!$GL$23&amp;"")</f>
        <v/>
      </c>
      <c r="C735" s="194" t="inlineStr">
        <is>
          <t>DADOS_AM!GL23</t>
        </is>
      </c>
      <c r="D735" s="194" t="inlineStr">
        <is>
          <t>aviso</t>
        </is>
      </c>
    </row>
    <row r="736">
      <c r="A736" s="194" t="inlineStr">
        <is>
          <t>feitico.22.avisos</t>
        </is>
      </c>
      <c r="B736" s="194">
        <f>IF(ISBLANK(DADOS_AM!$GN$23),"",DADOS_AM!$GN$23&amp;"")</f>
        <v/>
      </c>
      <c r="C736" s="194" t="inlineStr">
        <is>
          <t>DADOS_AM!GN23</t>
        </is>
      </c>
      <c r="D736" s="194" t="inlineStr">
        <is>
          <t>aviso</t>
        </is>
      </c>
    </row>
    <row r="737">
      <c r="A737" s="194" t="inlineStr">
        <is>
          <t>feitico.23.classe</t>
        </is>
      </c>
      <c r="B737" s="194">
        <f>IF(ISBLANK(DADOS_AM!$EB$24),"",DADOS_AM!$EB$24&amp;"")</f>
        <v/>
      </c>
      <c r="C737" s="194" t="inlineStr">
        <is>
          <t>DADOS_AM!EB24</t>
        </is>
      </c>
      <c r="D737" s="194" t="inlineStr">
        <is>
          <t>entrada</t>
        </is>
      </c>
    </row>
    <row r="738">
      <c r="A738" s="194" t="inlineStr">
        <is>
          <t>feitico.23.nome</t>
        </is>
      </c>
      <c r="B738" s="194">
        <f>IF(ISBLANK(DADOS_AM!$EC$24),"",DADOS_AM!$EC$24&amp;"")</f>
        <v/>
      </c>
      <c r="C738" s="194" t="inlineStr">
        <is>
          <t>DADOS_AM!EC24</t>
        </is>
      </c>
      <c r="D738" s="194" t="inlineStr">
        <is>
          <t>entrada</t>
        </is>
      </c>
    </row>
    <row r="739">
      <c r="A739" s="194" t="inlineStr">
        <is>
          <t>feitico.23.forma</t>
        </is>
      </c>
      <c r="B739" s="194">
        <f>IF(ISBLANK(DADOS_AM!$ED$24),"",DADOS_AM!$ED$24&amp;"")</f>
        <v/>
      </c>
      <c r="C739" s="194" t="inlineStr">
        <is>
          <t>DADOS_AM!ED24</t>
        </is>
      </c>
      <c r="D739" s="194" t="inlineStr">
        <is>
          <t>entrada</t>
        </is>
      </c>
    </row>
    <row r="740">
      <c r="A740" s="194" t="inlineStr">
        <is>
          <t>feitico.23.pecas</t>
        </is>
      </c>
      <c r="B740" s="194">
        <f>TEXTJOIN(" · ",TRUE,DADOS_AM!$EE$24,DADOS_AM!$EF$24,DADOS_AM!$EG$24,DADOS_AM!$EH$24)</f>
        <v/>
      </c>
      <c r="C740" s="194" t="inlineStr">
        <is>
          <t>DADOS_AM!EE24 DADOS_AM!EF24 DADOS_AM!EG24 DADOS_AM!EH24</t>
        </is>
      </c>
      <c r="D740" s="194" t="inlineStr">
        <is>
          <t>entrada</t>
        </is>
      </c>
    </row>
    <row r="741">
      <c r="A741" s="194" t="inlineStr">
        <is>
          <t>feitico.23.restricoes</t>
        </is>
      </c>
      <c r="B741" s="194">
        <f>TEXTJOIN(" · ",TRUE,DADOS_AM!$EI$24,DADOS_AM!$EJ$24)</f>
        <v/>
      </c>
      <c r="C741" s="194" t="inlineStr">
        <is>
          <t>DADOS_AM!EI24 DADOS_AM!EJ24</t>
        </is>
      </c>
      <c r="D741" s="194" t="inlineStr">
        <is>
          <t>entrada</t>
        </is>
      </c>
    </row>
    <row r="742">
      <c r="A742" s="194" t="inlineStr">
        <is>
          <t>feitico.23.pe</t>
        </is>
      </c>
      <c r="B742" s="194">
        <f>IF(ISBLANK(DADOS_AM!$GR$24),"",DADOS_AM!$GR$24&amp;"")</f>
        <v/>
      </c>
      <c r="C742" s="194" t="inlineStr">
        <is>
          <t>DADOS_AM!GR24</t>
        </is>
      </c>
      <c r="D742" s="194" t="inlineStr">
        <is>
          <t>resultado</t>
        </is>
      </c>
    </row>
    <row r="743">
      <c r="A743" s="194" t="inlineStr">
        <is>
          <t>feitico.23.dano</t>
        </is>
      </c>
      <c r="B743" s="194">
        <f>IF(ISBLANK(DADOS_AM!$GU$24),"",DADOS_AM!$GU$24&amp;"")</f>
        <v/>
      </c>
      <c r="C743" s="194" t="inlineStr">
        <is>
          <t>DADOS_AM!GU24</t>
        </is>
      </c>
      <c r="D743" s="194" t="inlineStr">
        <is>
          <t>resultado</t>
        </is>
      </c>
    </row>
    <row r="744">
      <c r="A744" s="194" t="inlineStr">
        <is>
          <t>feitico.23.alcance</t>
        </is>
      </c>
      <c r="B744" s="194">
        <f>IF(ISBLANK(DADOS_AM!$GZ$24),"",DADOS_AM!$GZ$24&amp;"")</f>
        <v/>
      </c>
      <c r="C744" s="194" t="inlineStr">
        <is>
          <t>DADOS_AM!GZ24</t>
        </is>
      </c>
      <c r="D744" s="194" t="inlineStr">
        <is>
          <t>resultado</t>
        </is>
      </c>
    </row>
    <row r="745">
      <c r="A745" s="194" t="inlineStr">
        <is>
          <t>feitico.23.resolve</t>
        </is>
      </c>
      <c r="B745" s="194">
        <f>IF(ISBLANK(DADOS_AM!$GT$24),"",DADOS_AM!$GT$24&amp;"")</f>
        <v/>
      </c>
      <c r="C745" s="194" t="inlineStr">
        <is>
          <t>DADOS_AM!GT24</t>
        </is>
      </c>
      <c r="D745" s="194" t="inlineStr">
        <is>
          <t>resultado</t>
        </is>
      </c>
    </row>
    <row r="746">
      <c r="A746" s="194" t="inlineStr">
        <is>
          <t>feitico.23.erros</t>
        </is>
      </c>
      <c r="B746" s="194">
        <f>IF(ISBLANK(DADOS_AM!$GL$24),"",DADOS_AM!$GL$24&amp;"")</f>
        <v/>
      </c>
      <c r="C746" s="194" t="inlineStr">
        <is>
          <t>DADOS_AM!GL24</t>
        </is>
      </c>
      <c r="D746" s="194" t="inlineStr">
        <is>
          <t>aviso</t>
        </is>
      </c>
    </row>
    <row r="747">
      <c r="A747" s="194" t="inlineStr">
        <is>
          <t>feitico.23.avisos</t>
        </is>
      </c>
      <c r="B747" s="194">
        <f>IF(ISBLANK(DADOS_AM!$GN$24),"",DADOS_AM!$GN$24&amp;"")</f>
        <v/>
      </c>
      <c r="C747" s="194" t="inlineStr">
        <is>
          <t>DADOS_AM!GN24</t>
        </is>
      </c>
      <c r="D747" s="194" t="inlineStr">
        <is>
          <t>aviso</t>
        </is>
      </c>
    </row>
    <row r="748">
      <c r="A748" s="194" t="inlineStr">
        <is>
          <t>feitico.24.classe</t>
        </is>
      </c>
      <c r="B748" s="194">
        <f>IF(ISBLANK(DADOS_AM!$EB$25),"",DADOS_AM!$EB$25&amp;"")</f>
        <v/>
      </c>
      <c r="C748" s="194" t="inlineStr">
        <is>
          <t>DADOS_AM!EB25</t>
        </is>
      </c>
      <c r="D748" s="194" t="inlineStr">
        <is>
          <t>entrada</t>
        </is>
      </c>
    </row>
    <row r="749">
      <c r="A749" s="194" t="inlineStr">
        <is>
          <t>feitico.24.nome</t>
        </is>
      </c>
      <c r="B749" s="194">
        <f>IF(ISBLANK(DADOS_AM!$EC$25),"",DADOS_AM!$EC$25&amp;"")</f>
        <v/>
      </c>
      <c r="C749" s="194" t="inlineStr">
        <is>
          <t>DADOS_AM!EC25</t>
        </is>
      </c>
      <c r="D749" s="194" t="inlineStr">
        <is>
          <t>entrada</t>
        </is>
      </c>
    </row>
    <row r="750">
      <c r="A750" s="194" t="inlineStr">
        <is>
          <t>feitico.24.forma</t>
        </is>
      </c>
      <c r="B750" s="194">
        <f>IF(ISBLANK(DADOS_AM!$ED$25),"",DADOS_AM!$ED$25&amp;"")</f>
        <v/>
      </c>
      <c r="C750" s="194" t="inlineStr">
        <is>
          <t>DADOS_AM!ED25</t>
        </is>
      </c>
      <c r="D750" s="194" t="inlineStr">
        <is>
          <t>entrada</t>
        </is>
      </c>
    </row>
    <row r="751">
      <c r="A751" s="194" t="inlineStr">
        <is>
          <t>feitico.24.pecas</t>
        </is>
      </c>
      <c r="B751" s="194">
        <f>TEXTJOIN(" · ",TRUE,DADOS_AM!$EE$25,DADOS_AM!$EF$25,DADOS_AM!$EG$25,DADOS_AM!$EH$25)</f>
        <v/>
      </c>
      <c r="C751" s="194" t="inlineStr">
        <is>
          <t>DADOS_AM!EE25 DADOS_AM!EF25 DADOS_AM!EG25 DADOS_AM!EH25</t>
        </is>
      </c>
      <c r="D751" s="194" t="inlineStr">
        <is>
          <t>entrada</t>
        </is>
      </c>
    </row>
    <row r="752">
      <c r="A752" s="194" t="inlineStr">
        <is>
          <t>feitico.24.restricoes</t>
        </is>
      </c>
      <c r="B752" s="194">
        <f>TEXTJOIN(" · ",TRUE,DADOS_AM!$EI$25,DADOS_AM!$EJ$25)</f>
        <v/>
      </c>
      <c r="C752" s="194" t="inlineStr">
        <is>
          <t>DADOS_AM!EI25 DADOS_AM!EJ25</t>
        </is>
      </c>
      <c r="D752" s="194" t="inlineStr">
        <is>
          <t>entrada</t>
        </is>
      </c>
    </row>
    <row r="753">
      <c r="A753" s="194" t="inlineStr">
        <is>
          <t>feitico.24.pe</t>
        </is>
      </c>
      <c r="B753" s="194">
        <f>IF(ISBLANK(DADOS_AM!$GR$25),"",DADOS_AM!$GR$25&amp;"")</f>
        <v/>
      </c>
      <c r="C753" s="194" t="inlineStr">
        <is>
          <t>DADOS_AM!GR25</t>
        </is>
      </c>
      <c r="D753" s="194" t="inlineStr">
        <is>
          <t>resultado</t>
        </is>
      </c>
    </row>
    <row r="754">
      <c r="A754" s="194" t="inlineStr">
        <is>
          <t>feitico.24.dano</t>
        </is>
      </c>
      <c r="B754" s="194">
        <f>IF(ISBLANK(DADOS_AM!$GU$25),"",DADOS_AM!$GU$25&amp;"")</f>
        <v/>
      </c>
      <c r="C754" s="194" t="inlineStr">
        <is>
          <t>DADOS_AM!GU25</t>
        </is>
      </c>
      <c r="D754" s="194" t="inlineStr">
        <is>
          <t>resultado</t>
        </is>
      </c>
    </row>
    <row r="755">
      <c r="A755" s="194" t="inlineStr">
        <is>
          <t>feitico.24.alcance</t>
        </is>
      </c>
      <c r="B755" s="194">
        <f>IF(ISBLANK(DADOS_AM!$GZ$25),"",DADOS_AM!$GZ$25&amp;"")</f>
        <v/>
      </c>
      <c r="C755" s="194" t="inlineStr">
        <is>
          <t>DADOS_AM!GZ25</t>
        </is>
      </c>
      <c r="D755" s="194" t="inlineStr">
        <is>
          <t>resultado</t>
        </is>
      </c>
    </row>
    <row r="756">
      <c r="A756" s="194" t="inlineStr">
        <is>
          <t>feitico.24.resolve</t>
        </is>
      </c>
      <c r="B756" s="194">
        <f>IF(ISBLANK(DADOS_AM!$GT$25),"",DADOS_AM!$GT$25&amp;"")</f>
        <v/>
      </c>
      <c r="C756" s="194" t="inlineStr">
        <is>
          <t>DADOS_AM!GT25</t>
        </is>
      </c>
      <c r="D756" s="194" t="inlineStr">
        <is>
          <t>resultado</t>
        </is>
      </c>
    </row>
    <row r="757">
      <c r="A757" s="194" t="inlineStr">
        <is>
          <t>feitico.24.erros</t>
        </is>
      </c>
      <c r="B757" s="194">
        <f>IF(ISBLANK(DADOS_AM!$GL$25),"",DADOS_AM!$GL$25&amp;"")</f>
        <v/>
      </c>
      <c r="C757" s="194" t="inlineStr">
        <is>
          <t>DADOS_AM!GL25</t>
        </is>
      </c>
      <c r="D757" s="194" t="inlineStr">
        <is>
          <t>aviso</t>
        </is>
      </c>
    </row>
    <row r="758">
      <c r="A758" s="194" t="inlineStr">
        <is>
          <t>feitico.24.avisos</t>
        </is>
      </c>
      <c r="B758" s="194">
        <f>IF(ISBLANK(DADOS_AM!$GN$25),"",DADOS_AM!$GN$25&amp;"")</f>
        <v/>
      </c>
      <c r="C758" s="194" t="inlineStr">
        <is>
          <t>DADOS_AM!GN25</t>
        </is>
      </c>
      <c r="D758" s="194" t="inlineStr">
        <is>
          <t>aviso</t>
        </is>
      </c>
    </row>
    <row r="759">
      <c r="A759" s="194" t="inlineStr">
        <is>
          <t>feitico.25.classe</t>
        </is>
      </c>
      <c r="B759" s="194">
        <f>IF(ISBLANK(DADOS_AM!$EB$26),"",DADOS_AM!$EB$26&amp;"")</f>
        <v/>
      </c>
      <c r="C759" s="194" t="inlineStr">
        <is>
          <t>DADOS_AM!EB26</t>
        </is>
      </c>
      <c r="D759" s="194" t="inlineStr">
        <is>
          <t>entrada</t>
        </is>
      </c>
    </row>
    <row r="760">
      <c r="A760" s="194" t="inlineStr">
        <is>
          <t>feitico.25.nome</t>
        </is>
      </c>
      <c r="B760" s="194">
        <f>IF(ISBLANK(DADOS_AM!$EC$26),"",DADOS_AM!$EC$26&amp;"")</f>
        <v/>
      </c>
      <c r="C760" s="194" t="inlineStr">
        <is>
          <t>DADOS_AM!EC26</t>
        </is>
      </c>
      <c r="D760" s="194" t="inlineStr">
        <is>
          <t>entrada</t>
        </is>
      </c>
    </row>
    <row r="761">
      <c r="A761" s="194" t="inlineStr">
        <is>
          <t>feitico.25.forma</t>
        </is>
      </c>
      <c r="B761" s="194">
        <f>IF(ISBLANK(DADOS_AM!$ED$26),"",DADOS_AM!$ED$26&amp;"")</f>
        <v/>
      </c>
      <c r="C761" s="194" t="inlineStr">
        <is>
          <t>DADOS_AM!ED26</t>
        </is>
      </c>
      <c r="D761" s="194" t="inlineStr">
        <is>
          <t>entrada</t>
        </is>
      </c>
    </row>
    <row r="762">
      <c r="A762" s="194" t="inlineStr">
        <is>
          <t>feitico.25.pecas</t>
        </is>
      </c>
      <c r="B762" s="194">
        <f>TEXTJOIN(" · ",TRUE,DADOS_AM!$EE$26,DADOS_AM!$EF$26,DADOS_AM!$EG$26,DADOS_AM!$EH$26)</f>
        <v/>
      </c>
      <c r="C762" s="194" t="inlineStr">
        <is>
          <t>DADOS_AM!EE26 DADOS_AM!EF26 DADOS_AM!EG26 DADOS_AM!EH26</t>
        </is>
      </c>
      <c r="D762" s="194" t="inlineStr">
        <is>
          <t>entrada</t>
        </is>
      </c>
    </row>
    <row r="763">
      <c r="A763" s="194" t="inlineStr">
        <is>
          <t>feitico.25.restricoes</t>
        </is>
      </c>
      <c r="B763" s="194">
        <f>TEXTJOIN(" · ",TRUE,DADOS_AM!$EI$26,DADOS_AM!$EJ$26)</f>
        <v/>
      </c>
      <c r="C763" s="194" t="inlineStr">
        <is>
          <t>DADOS_AM!EI26 DADOS_AM!EJ26</t>
        </is>
      </c>
      <c r="D763" s="194" t="inlineStr">
        <is>
          <t>entrada</t>
        </is>
      </c>
    </row>
    <row r="764">
      <c r="A764" s="194" t="inlineStr">
        <is>
          <t>feitico.25.pe</t>
        </is>
      </c>
      <c r="B764" s="194">
        <f>IF(ISBLANK(DADOS_AM!$GR$26),"",DADOS_AM!$GR$26&amp;"")</f>
        <v/>
      </c>
      <c r="C764" s="194" t="inlineStr">
        <is>
          <t>DADOS_AM!GR26</t>
        </is>
      </c>
      <c r="D764" s="194" t="inlineStr">
        <is>
          <t>resultado</t>
        </is>
      </c>
    </row>
    <row r="765">
      <c r="A765" s="194" t="inlineStr">
        <is>
          <t>feitico.25.dano</t>
        </is>
      </c>
      <c r="B765" s="194">
        <f>IF(ISBLANK(DADOS_AM!$GU$26),"",DADOS_AM!$GU$26&amp;"")</f>
        <v/>
      </c>
      <c r="C765" s="194" t="inlineStr">
        <is>
          <t>DADOS_AM!GU26</t>
        </is>
      </c>
      <c r="D765" s="194" t="inlineStr">
        <is>
          <t>resultado</t>
        </is>
      </c>
    </row>
    <row r="766">
      <c r="A766" s="194" t="inlineStr">
        <is>
          <t>feitico.25.alcance</t>
        </is>
      </c>
      <c r="B766" s="194">
        <f>IF(ISBLANK(DADOS_AM!$GZ$26),"",DADOS_AM!$GZ$26&amp;"")</f>
        <v/>
      </c>
      <c r="C766" s="194" t="inlineStr">
        <is>
          <t>DADOS_AM!GZ26</t>
        </is>
      </c>
      <c r="D766" s="194" t="inlineStr">
        <is>
          <t>resultado</t>
        </is>
      </c>
    </row>
    <row r="767">
      <c r="A767" s="194" t="inlineStr">
        <is>
          <t>feitico.25.resolve</t>
        </is>
      </c>
      <c r="B767" s="194">
        <f>IF(ISBLANK(DADOS_AM!$GT$26),"",DADOS_AM!$GT$26&amp;"")</f>
        <v/>
      </c>
      <c r="C767" s="194" t="inlineStr">
        <is>
          <t>DADOS_AM!GT26</t>
        </is>
      </c>
      <c r="D767" s="194" t="inlineStr">
        <is>
          <t>resultado</t>
        </is>
      </c>
    </row>
    <row r="768">
      <c r="A768" s="194" t="inlineStr">
        <is>
          <t>feitico.25.erros</t>
        </is>
      </c>
      <c r="B768" s="194">
        <f>IF(ISBLANK(DADOS_AM!$GL$26),"",DADOS_AM!$GL$26&amp;"")</f>
        <v/>
      </c>
      <c r="C768" s="194" t="inlineStr">
        <is>
          <t>DADOS_AM!GL26</t>
        </is>
      </c>
      <c r="D768" s="194" t="inlineStr">
        <is>
          <t>aviso</t>
        </is>
      </c>
    </row>
    <row r="769">
      <c r="A769" s="194" t="inlineStr">
        <is>
          <t>feitico.25.avisos</t>
        </is>
      </c>
      <c r="B769" s="194">
        <f>IF(ISBLANK(DADOS_AM!$GN$26),"",DADOS_AM!$GN$26&amp;"")</f>
        <v/>
      </c>
      <c r="C769" s="194" t="inlineStr">
        <is>
          <t>DADOS_AM!GN26</t>
        </is>
      </c>
      <c r="D769" s="194" t="inlineStr">
        <is>
          <t>aviso</t>
        </is>
      </c>
    </row>
    <row r="770">
      <c r="A770" s="194" t="inlineStr">
        <is>
          <t>feitico.26.classe</t>
        </is>
      </c>
      <c r="B770" s="194">
        <f>IF(ISBLANK(DADOS_AM!$EB$27),"",DADOS_AM!$EB$27&amp;"")</f>
        <v/>
      </c>
      <c r="C770" s="194" t="inlineStr">
        <is>
          <t>DADOS_AM!EB27</t>
        </is>
      </c>
      <c r="D770" s="194" t="inlineStr">
        <is>
          <t>entrada</t>
        </is>
      </c>
    </row>
    <row r="771">
      <c r="A771" s="194" t="inlineStr">
        <is>
          <t>feitico.26.nome</t>
        </is>
      </c>
      <c r="B771" s="194">
        <f>IF(ISBLANK(DADOS_AM!$EC$27),"",DADOS_AM!$EC$27&amp;"")</f>
        <v/>
      </c>
      <c r="C771" s="194" t="inlineStr">
        <is>
          <t>DADOS_AM!EC27</t>
        </is>
      </c>
      <c r="D771" s="194" t="inlineStr">
        <is>
          <t>entrada</t>
        </is>
      </c>
    </row>
    <row r="772">
      <c r="A772" s="194" t="inlineStr">
        <is>
          <t>feitico.26.forma</t>
        </is>
      </c>
      <c r="B772" s="194">
        <f>IF(ISBLANK(DADOS_AM!$ED$27),"",DADOS_AM!$ED$27&amp;"")</f>
        <v/>
      </c>
      <c r="C772" s="194" t="inlineStr">
        <is>
          <t>DADOS_AM!ED27</t>
        </is>
      </c>
      <c r="D772" s="194" t="inlineStr">
        <is>
          <t>entrada</t>
        </is>
      </c>
    </row>
    <row r="773">
      <c r="A773" s="194" t="inlineStr">
        <is>
          <t>feitico.26.pecas</t>
        </is>
      </c>
      <c r="B773" s="194">
        <f>TEXTJOIN(" · ",TRUE,DADOS_AM!$EE$27,DADOS_AM!$EF$27,DADOS_AM!$EG$27,DADOS_AM!$EH$27)</f>
        <v/>
      </c>
      <c r="C773" s="194" t="inlineStr">
        <is>
          <t>DADOS_AM!EE27 DADOS_AM!EF27 DADOS_AM!EG27 DADOS_AM!EH27</t>
        </is>
      </c>
      <c r="D773" s="194" t="inlineStr">
        <is>
          <t>entrada</t>
        </is>
      </c>
    </row>
    <row r="774">
      <c r="A774" s="194" t="inlineStr">
        <is>
          <t>feitico.26.restricoes</t>
        </is>
      </c>
      <c r="B774" s="194">
        <f>TEXTJOIN(" · ",TRUE,DADOS_AM!$EI$27,DADOS_AM!$EJ$27)</f>
        <v/>
      </c>
      <c r="C774" s="194" t="inlineStr">
        <is>
          <t>DADOS_AM!EI27 DADOS_AM!EJ27</t>
        </is>
      </c>
      <c r="D774" s="194" t="inlineStr">
        <is>
          <t>entrada</t>
        </is>
      </c>
    </row>
    <row r="775">
      <c r="A775" s="194" t="inlineStr">
        <is>
          <t>feitico.26.pe</t>
        </is>
      </c>
      <c r="B775" s="194">
        <f>IF(ISBLANK(DADOS_AM!$GR$27),"",DADOS_AM!$GR$27&amp;"")</f>
        <v/>
      </c>
      <c r="C775" s="194" t="inlineStr">
        <is>
          <t>DADOS_AM!GR27</t>
        </is>
      </c>
      <c r="D775" s="194" t="inlineStr">
        <is>
          <t>resultado</t>
        </is>
      </c>
    </row>
    <row r="776">
      <c r="A776" s="194" t="inlineStr">
        <is>
          <t>feitico.26.dano</t>
        </is>
      </c>
      <c r="B776" s="194">
        <f>IF(ISBLANK(DADOS_AM!$GU$27),"",DADOS_AM!$GU$27&amp;"")</f>
        <v/>
      </c>
      <c r="C776" s="194" t="inlineStr">
        <is>
          <t>DADOS_AM!GU27</t>
        </is>
      </c>
      <c r="D776" s="194" t="inlineStr">
        <is>
          <t>resultado</t>
        </is>
      </c>
    </row>
    <row r="777">
      <c r="A777" s="194" t="inlineStr">
        <is>
          <t>feitico.26.alcance</t>
        </is>
      </c>
      <c r="B777" s="194">
        <f>IF(ISBLANK(DADOS_AM!$GZ$27),"",DADOS_AM!$GZ$27&amp;"")</f>
        <v/>
      </c>
      <c r="C777" s="194" t="inlineStr">
        <is>
          <t>DADOS_AM!GZ27</t>
        </is>
      </c>
      <c r="D777" s="194" t="inlineStr">
        <is>
          <t>resultado</t>
        </is>
      </c>
    </row>
    <row r="778">
      <c r="A778" s="194" t="inlineStr">
        <is>
          <t>feitico.26.resolve</t>
        </is>
      </c>
      <c r="B778" s="194">
        <f>IF(ISBLANK(DADOS_AM!$GT$27),"",DADOS_AM!$GT$27&amp;"")</f>
        <v/>
      </c>
      <c r="C778" s="194" t="inlineStr">
        <is>
          <t>DADOS_AM!GT27</t>
        </is>
      </c>
      <c r="D778" s="194" t="inlineStr">
        <is>
          <t>resultado</t>
        </is>
      </c>
    </row>
    <row r="779">
      <c r="A779" s="194" t="inlineStr">
        <is>
          <t>feitico.26.erros</t>
        </is>
      </c>
      <c r="B779" s="194">
        <f>IF(ISBLANK(DADOS_AM!$GL$27),"",DADOS_AM!$GL$27&amp;"")</f>
        <v/>
      </c>
      <c r="C779" s="194" t="inlineStr">
        <is>
          <t>DADOS_AM!GL27</t>
        </is>
      </c>
      <c r="D779" s="194" t="inlineStr">
        <is>
          <t>aviso</t>
        </is>
      </c>
    </row>
    <row r="780">
      <c r="A780" s="194" t="inlineStr">
        <is>
          <t>feitico.26.avisos</t>
        </is>
      </c>
      <c r="B780" s="194">
        <f>IF(ISBLANK(DADOS_AM!$GN$27),"",DADOS_AM!$GN$27&amp;"")</f>
        <v/>
      </c>
      <c r="C780" s="194" t="inlineStr">
        <is>
          <t>DADOS_AM!GN27</t>
        </is>
      </c>
      <c r="D780" s="194" t="inlineStr">
        <is>
          <t>aviso</t>
        </is>
      </c>
    </row>
    <row r="781">
      <c r="A781" s="194" t="inlineStr">
        <is>
          <t>feitico.27.classe</t>
        </is>
      </c>
      <c r="B781" s="194">
        <f>IF(ISBLANK(DADOS_AM!$EB$28),"",DADOS_AM!$EB$28&amp;"")</f>
        <v/>
      </c>
      <c r="C781" s="194" t="inlineStr">
        <is>
          <t>DADOS_AM!EB28</t>
        </is>
      </c>
      <c r="D781" s="194" t="inlineStr">
        <is>
          <t>entrada</t>
        </is>
      </c>
    </row>
    <row r="782">
      <c r="A782" s="194" t="inlineStr">
        <is>
          <t>feitico.27.nome</t>
        </is>
      </c>
      <c r="B782" s="194">
        <f>IF(ISBLANK(DADOS_AM!$EC$28),"",DADOS_AM!$EC$28&amp;"")</f>
        <v/>
      </c>
      <c r="C782" s="194" t="inlineStr">
        <is>
          <t>DADOS_AM!EC28</t>
        </is>
      </c>
      <c r="D782" s="194" t="inlineStr">
        <is>
          <t>entrada</t>
        </is>
      </c>
    </row>
    <row r="783">
      <c r="A783" s="194" t="inlineStr">
        <is>
          <t>feitico.27.forma</t>
        </is>
      </c>
      <c r="B783" s="194">
        <f>IF(ISBLANK(DADOS_AM!$ED$28),"",DADOS_AM!$ED$28&amp;"")</f>
        <v/>
      </c>
      <c r="C783" s="194" t="inlineStr">
        <is>
          <t>DADOS_AM!ED28</t>
        </is>
      </c>
      <c r="D783" s="194" t="inlineStr">
        <is>
          <t>entrada</t>
        </is>
      </c>
    </row>
    <row r="784">
      <c r="A784" s="194" t="inlineStr">
        <is>
          <t>feitico.27.pecas</t>
        </is>
      </c>
      <c r="B784" s="194">
        <f>TEXTJOIN(" · ",TRUE,DADOS_AM!$EE$28,DADOS_AM!$EF$28,DADOS_AM!$EG$28,DADOS_AM!$EH$28)</f>
        <v/>
      </c>
      <c r="C784" s="194" t="inlineStr">
        <is>
          <t>DADOS_AM!EE28 DADOS_AM!EF28 DADOS_AM!EG28 DADOS_AM!EH28</t>
        </is>
      </c>
      <c r="D784" s="194" t="inlineStr">
        <is>
          <t>entrada</t>
        </is>
      </c>
    </row>
    <row r="785">
      <c r="A785" s="194" t="inlineStr">
        <is>
          <t>feitico.27.restricoes</t>
        </is>
      </c>
      <c r="B785" s="194">
        <f>TEXTJOIN(" · ",TRUE,DADOS_AM!$EI$28,DADOS_AM!$EJ$28)</f>
        <v/>
      </c>
      <c r="C785" s="194" t="inlineStr">
        <is>
          <t>DADOS_AM!EI28 DADOS_AM!EJ28</t>
        </is>
      </c>
      <c r="D785" s="194" t="inlineStr">
        <is>
          <t>entrada</t>
        </is>
      </c>
    </row>
    <row r="786">
      <c r="A786" s="194" t="inlineStr">
        <is>
          <t>feitico.27.pe</t>
        </is>
      </c>
      <c r="B786" s="194">
        <f>IF(ISBLANK(DADOS_AM!$GR$28),"",DADOS_AM!$GR$28&amp;"")</f>
        <v/>
      </c>
      <c r="C786" s="194" t="inlineStr">
        <is>
          <t>DADOS_AM!GR28</t>
        </is>
      </c>
      <c r="D786" s="194" t="inlineStr">
        <is>
          <t>resultado</t>
        </is>
      </c>
    </row>
    <row r="787">
      <c r="A787" s="194" t="inlineStr">
        <is>
          <t>feitico.27.dano</t>
        </is>
      </c>
      <c r="B787" s="194">
        <f>IF(ISBLANK(DADOS_AM!$GU$28),"",DADOS_AM!$GU$28&amp;"")</f>
        <v/>
      </c>
      <c r="C787" s="194" t="inlineStr">
        <is>
          <t>DADOS_AM!GU28</t>
        </is>
      </c>
      <c r="D787" s="194" t="inlineStr">
        <is>
          <t>resultado</t>
        </is>
      </c>
    </row>
    <row r="788">
      <c r="A788" s="194" t="inlineStr">
        <is>
          <t>feitico.27.alcance</t>
        </is>
      </c>
      <c r="B788" s="194">
        <f>IF(ISBLANK(DADOS_AM!$GZ$28),"",DADOS_AM!$GZ$28&amp;"")</f>
        <v/>
      </c>
      <c r="C788" s="194" t="inlineStr">
        <is>
          <t>DADOS_AM!GZ28</t>
        </is>
      </c>
      <c r="D788" s="194" t="inlineStr">
        <is>
          <t>resultado</t>
        </is>
      </c>
    </row>
    <row r="789">
      <c r="A789" s="194" t="inlineStr">
        <is>
          <t>feitico.27.resolve</t>
        </is>
      </c>
      <c r="B789" s="194">
        <f>IF(ISBLANK(DADOS_AM!$GT$28),"",DADOS_AM!$GT$28&amp;"")</f>
        <v/>
      </c>
      <c r="C789" s="194" t="inlineStr">
        <is>
          <t>DADOS_AM!GT28</t>
        </is>
      </c>
      <c r="D789" s="194" t="inlineStr">
        <is>
          <t>resultado</t>
        </is>
      </c>
    </row>
    <row r="790">
      <c r="A790" s="194" t="inlineStr">
        <is>
          <t>feitico.27.erros</t>
        </is>
      </c>
      <c r="B790" s="194">
        <f>IF(ISBLANK(DADOS_AM!$GL$28),"",DADOS_AM!$GL$28&amp;"")</f>
        <v/>
      </c>
      <c r="C790" s="194" t="inlineStr">
        <is>
          <t>DADOS_AM!GL28</t>
        </is>
      </c>
      <c r="D790" s="194" t="inlineStr">
        <is>
          <t>aviso</t>
        </is>
      </c>
    </row>
    <row r="791">
      <c r="A791" s="194" t="inlineStr">
        <is>
          <t>feitico.27.avisos</t>
        </is>
      </c>
      <c r="B791" s="194">
        <f>IF(ISBLANK(DADOS_AM!$GN$28),"",DADOS_AM!$GN$28&amp;"")</f>
        <v/>
      </c>
      <c r="C791" s="194" t="inlineStr">
        <is>
          <t>DADOS_AM!GN28</t>
        </is>
      </c>
      <c r="D791" s="194" t="inlineStr">
        <is>
          <t>aviso</t>
        </is>
      </c>
    </row>
    <row r="792">
      <c r="A792" s="194" t="inlineStr">
        <is>
          <t>feitico.28.classe</t>
        </is>
      </c>
      <c r="B792" s="194">
        <f>IF(ISBLANK(DADOS_AM!$EB$29),"",DADOS_AM!$EB$29&amp;"")</f>
        <v/>
      </c>
      <c r="C792" s="194" t="inlineStr">
        <is>
          <t>DADOS_AM!EB29</t>
        </is>
      </c>
      <c r="D792" s="194" t="inlineStr">
        <is>
          <t>entrada</t>
        </is>
      </c>
    </row>
    <row r="793">
      <c r="A793" s="194" t="inlineStr">
        <is>
          <t>feitico.28.nome</t>
        </is>
      </c>
      <c r="B793" s="194">
        <f>IF(ISBLANK(DADOS_AM!$EC$29),"",DADOS_AM!$EC$29&amp;"")</f>
        <v/>
      </c>
      <c r="C793" s="194" t="inlineStr">
        <is>
          <t>DADOS_AM!EC29</t>
        </is>
      </c>
      <c r="D793" s="194" t="inlineStr">
        <is>
          <t>entrada</t>
        </is>
      </c>
    </row>
    <row r="794">
      <c r="A794" s="194" t="inlineStr">
        <is>
          <t>feitico.28.forma</t>
        </is>
      </c>
      <c r="B794" s="194">
        <f>IF(ISBLANK(DADOS_AM!$ED$29),"",DADOS_AM!$ED$29&amp;"")</f>
        <v/>
      </c>
      <c r="C794" s="194" t="inlineStr">
        <is>
          <t>DADOS_AM!ED29</t>
        </is>
      </c>
      <c r="D794" s="194" t="inlineStr">
        <is>
          <t>entrada</t>
        </is>
      </c>
    </row>
    <row r="795">
      <c r="A795" s="194" t="inlineStr">
        <is>
          <t>feitico.28.pecas</t>
        </is>
      </c>
      <c r="B795" s="194">
        <f>TEXTJOIN(" · ",TRUE,DADOS_AM!$EE$29,DADOS_AM!$EF$29,DADOS_AM!$EG$29,DADOS_AM!$EH$29)</f>
        <v/>
      </c>
      <c r="C795" s="194" t="inlineStr">
        <is>
          <t>DADOS_AM!EE29 DADOS_AM!EF29 DADOS_AM!EG29 DADOS_AM!EH29</t>
        </is>
      </c>
      <c r="D795" s="194" t="inlineStr">
        <is>
          <t>entrada</t>
        </is>
      </c>
    </row>
    <row r="796">
      <c r="A796" s="194" t="inlineStr">
        <is>
          <t>feitico.28.restricoes</t>
        </is>
      </c>
      <c r="B796" s="194">
        <f>TEXTJOIN(" · ",TRUE,DADOS_AM!$EI$29,DADOS_AM!$EJ$29)</f>
        <v/>
      </c>
      <c r="C796" s="194" t="inlineStr">
        <is>
          <t>DADOS_AM!EI29 DADOS_AM!EJ29</t>
        </is>
      </c>
      <c r="D796" s="194" t="inlineStr">
        <is>
          <t>entrada</t>
        </is>
      </c>
    </row>
    <row r="797">
      <c r="A797" s="194" t="inlineStr">
        <is>
          <t>feitico.28.pe</t>
        </is>
      </c>
      <c r="B797" s="194">
        <f>IF(ISBLANK(DADOS_AM!$GR$29),"",DADOS_AM!$GR$29&amp;"")</f>
        <v/>
      </c>
      <c r="C797" s="194" t="inlineStr">
        <is>
          <t>DADOS_AM!GR29</t>
        </is>
      </c>
      <c r="D797" s="194" t="inlineStr">
        <is>
          <t>resultado</t>
        </is>
      </c>
    </row>
    <row r="798">
      <c r="A798" s="194" t="inlineStr">
        <is>
          <t>feitico.28.dano</t>
        </is>
      </c>
      <c r="B798" s="194">
        <f>IF(ISBLANK(DADOS_AM!$GU$29),"",DADOS_AM!$GU$29&amp;"")</f>
        <v/>
      </c>
      <c r="C798" s="194" t="inlineStr">
        <is>
          <t>DADOS_AM!GU29</t>
        </is>
      </c>
      <c r="D798" s="194" t="inlineStr">
        <is>
          <t>resultado</t>
        </is>
      </c>
    </row>
    <row r="799">
      <c r="A799" s="194" t="inlineStr">
        <is>
          <t>feitico.28.alcance</t>
        </is>
      </c>
      <c r="B799" s="194">
        <f>IF(ISBLANK(DADOS_AM!$GZ$29),"",DADOS_AM!$GZ$29&amp;"")</f>
        <v/>
      </c>
      <c r="C799" s="194" t="inlineStr">
        <is>
          <t>DADOS_AM!GZ29</t>
        </is>
      </c>
      <c r="D799" s="194" t="inlineStr">
        <is>
          <t>resultado</t>
        </is>
      </c>
    </row>
    <row r="800">
      <c r="A800" s="194" t="inlineStr">
        <is>
          <t>feitico.28.resolve</t>
        </is>
      </c>
      <c r="B800" s="194">
        <f>IF(ISBLANK(DADOS_AM!$GT$29),"",DADOS_AM!$GT$29&amp;"")</f>
        <v/>
      </c>
      <c r="C800" s="194" t="inlineStr">
        <is>
          <t>DADOS_AM!GT29</t>
        </is>
      </c>
      <c r="D800" s="194" t="inlineStr">
        <is>
          <t>resultado</t>
        </is>
      </c>
    </row>
    <row r="801">
      <c r="A801" s="194" t="inlineStr">
        <is>
          <t>feitico.28.erros</t>
        </is>
      </c>
      <c r="B801" s="194">
        <f>IF(ISBLANK(DADOS_AM!$GL$29),"",DADOS_AM!$GL$29&amp;"")</f>
        <v/>
      </c>
      <c r="C801" s="194" t="inlineStr">
        <is>
          <t>DADOS_AM!GL29</t>
        </is>
      </c>
      <c r="D801" s="194" t="inlineStr">
        <is>
          <t>aviso</t>
        </is>
      </c>
    </row>
    <row r="802">
      <c r="A802" s="194" t="inlineStr">
        <is>
          <t>feitico.28.avisos</t>
        </is>
      </c>
      <c r="B802" s="194">
        <f>IF(ISBLANK(DADOS_AM!$GN$29),"",DADOS_AM!$GN$29&amp;"")</f>
        <v/>
      </c>
      <c r="C802" s="194" t="inlineStr">
        <is>
          <t>DADOS_AM!GN29</t>
        </is>
      </c>
      <c r="D802" s="194" t="inlineStr">
        <is>
          <t>aviso</t>
        </is>
      </c>
    </row>
    <row r="803">
      <c r="A803" s="194" t="inlineStr">
        <is>
          <t>feitico.29.classe</t>
        </is>
      </c>
      <c r="B803" s="194">
        <f>IF(ISBLANK(DADOS_AM!$EB$30),"",DADOS_AM!$EB$30&amp;"")</f>
        <v/>
      </c>
      <c r="C803" s="194" t="inlineStr">
        <is>
          <t>DADOS_AM!EB30</t>
        </is>
      </c>
      <c r="D803" s="194" t="inlineStr">
        <is>
          <t>entrada</t>
        </is>
      </c>
    </row>
    <row r="804">
      <c r="A804" s="194" t="inlineStr">
        <is>
          <t>feitico.29.nome</t>
        </is>
      </c>
      <c r="B804" s="194">
        <f>IF(ISBLANK(DADOS_AM!$EC$30),"",DADOS_AM!$EC$30&amp;"")</f>
        <v/>
      </c>
      <c r="C804" s="194" t="inlineStr">
        <is>
          <t>DADOS_AM!EC30</t>
        </is>
      </c>
      <c r="D804" s="194" t="inlineStr">
        <is>
          <t>entrada</t>
        </is>
      </c>
    </row>
    <row r="805">
      <c r="A805" s="194" t="inlineStr">
        <is>
          <t>feitico.29.forma</t>
        </is>
      </c>
      <c r="B805" s="194">
        <f>IF(ISBLANK(DADOS_AM!$ED$30),"",DADOS_AM!$ED$30&amp;"")</f>
        <v/>
      </c>
      <c r="C805" s="194" t="inlineStr">
        <is>
          <t>DADOS_AM!ED30</t>
        </is>
      </c>
      <c r="D805" s="194" t="inlineStr">
        <is>
          <t>entrada</t>
        </is>
      </c>
    </row>
    <row r="806">
      <c r="A806" s="194" t="inlineStr">
        <is>
          <t>feitico.29.pecas</t>
        </is>
      </c>
      <c r="B806" s="194">
        <f>TEXTJOIN(" · ",TRUE,DADOS_AM!$EE$30,DADOS_AM!$EF$30,DADOS_AM!$EG$30,DADOS_AM!$EH$30)</f>
        <v/>
      </c>
      <c r="C806" s="194" t="inlineStr">
        <is>
          <t>DADOS_AM!EE30 DADOS_AM!EF30 DADOS_AM!EG30 DADOS_AM!EH30</t>
        </is>
      </c>
      <c r="D806" s="194" t="inlineStr">
        <is>
          <t>entrada</t>
        </is>
      </c>
    </row>
    <row r="807">
      <c r="A807" s="194" t="inlineStr">
        <is>
          <t>feitico.29.restricoes</t>
        </is>
      </c>
      <c r="B807" s="194">
        <f>TEXTJOIN(" · ",TRUE,DADOS_AM!$EI$30,DADOS_AM!$EJ$30)</f>
        <v/>
      </c>
      <c r="C807" s="194" t="inlineStr">
        <is>
          <t>DADOS_AM!EI30 DADOS_AM!EJ30</t>
        </is>
      </c>
      <c r="D807" s="194" t="inlineStr">
        <is>
          <t>entrada</t>
        </is>
      </c>
    </row>
    <row r="808">
      <c r="A808" s="194" t="inlineStr">
        <is>
          <t>feitico.29.pe</t>
        </is>
      </c>
      <c r="B808" s="194">
        <f>IF(ISBLANK(DADOS_AM!$GR$30),"",DADOS_AM!$GR$30&amp;"")</f>
        <v/>
      </c>
      <c r="C808" s="194" t="inlineStr">
        <is>
          <t>DADOS_AM!GR30</t>
        </is>
      </c>
      <c r="D808" s="194" t="inlineStr">
        <is>
          <t>resultado</t>
        </is>
      </c>
    </row>
    <row r="809">
      <c r="A809" s="194" t="inlineStr">
        <is>
          <t>feitico.29.dano</t>
        </is>
      </c>
      <c r="B809" s="194">
        <f>IF(ISBLANK(DADOS_AM!$GU$30),"",DADOS_AM!$GU$30&amp;"")</f>
        <v/>
      </c>
      <c r="C809" s="194" t="inlineStr">
        <is>
          <t>DADOS_AM!GU30</t>
        </is>
      </c>
      <c r="D809" s="194" t="inlineStr">
        <is>
          <t>resultado</t>
        </is>
      </c>
    </row>
    <row r="810">
      <c r="A810" s="194" t="inlineStr">
        <is>
          <t>feitico.29.alcance</t>
        </is>
      </c>
      <c r="B810" s="194">
        <f>IF(ISBLANK(DADOS_AM!$GZ$30),"",DADOS_AM!$GZ$30&amp;"")</f>
        <v/>
      </c>
      <c r="C810" s="194" t="inlineStr">
        <is>
          <t>DADOS_AM!GZ30</t>
        </is>
      </c>
      <c r="D810" s="194" t="inlineStr">
        <is>
          <t>resultado</t>
        </is>
      </c>
    </row>
    <row r="811">
      <c r="A811" s="194" t="inlineStr">
        <is>
          <t>feitico.29.resolve</t>
        </is>
      </c>
      <c r="B811" s="194">
        <f>IF(ISBLANK(DADOS_AM!$GT$30),"",DADOS_AM!$GT$30&amp;"")</f>
        <v/>
      </c>
      <c r="C811" s="194" t="inlineStr">
        <is>
          <t>DADOS_AM!GT30</t>
        </is>
      </c>
      <c r="D811" s="194" t="inlineStr">
        <is>
          <t>resultado</t>
        </is>
      </c>
    </row>
    <row r="812">
      <c r="A812" s="194" t="inlineStr">
        <is>
          <t>feitico.29.erros</t>
        </is>
      </c>
      <c r="B812" s="194">
        <f>IF(ISBLANK(DADOS_AM!$GL$30),"",DADOS_AM!$GL$30&amp;"")</f>
        <v/>
      </c>
      <c r="C812" s="194" t="inlineStr">
        <is>
          <t>DADOS_AM!GL30</t>
        </is>
      </c>
      <c r="D812" s="194" t="inlineStr">
        <is>
          <t>aviso</t>
        </is>
      </c>
    </row>
    <row r="813">
      <c r="A813" s="194" t="inlineStr">
        <is>
          <t>feitico.29.avisos</t>
        </is>
      </c>
      <c r="B813" s="194">
        <f>IF(ISBLANK(DADOS_AM!$GN$30),"",DADOS_AM!$GN$30&amp;"")</f>
        <v/>
      </c>
      <c r="C813" s="194" t="inlineStr">
        <is>
          <t>DADOS_AM!GN30</t>
        </is>
      </c>
      <c r="D813" s="194" t="inlineStr">
        <is>
          <t>aviso</t>
        </is>
      </c>
    </row>
    <row r="814">
      <c r="A814" s="194" t="inlineStr">
        <is>
          <t>feitico.30.classe</t>
        </is>
      </c>
      <c r="B814" s="194">
        <f>IF(ISBLANK(DADOS_AM!$EB$31),"",DADOS_AM!$EB$31&amp;"")</f>
        <v/>
      </c>
      <c r="C814" s="194" t="inlineStr">
        <is>
          <t>DADOS_AM!EB31</t>
        </is>
      </c>
      <c r="D814" s="194" t="inlineStr">
        <is>
          <t>entrada</t>
        </is>
      </c>
    </row>
    <row r="815">
      <c r="A815" s="194" t="inlineStr">
        <is>
          <t>feitico.30.nome</t>
        </is>
      </c>
      <c r="B815" s="194">
        <f>IF(ISBLANK(DADOS_AM!$EC$31),"",DADOS_AM!$EC$31&amp;"")</f>
        <v/>
      </c>
      <c r="C815" s="194" t="inlineStr">
        <is>
          <t>DADOS_AM!EC31</t>
        </is>
      </c>
      <c r="D815" s="194" t="inlineStr">
        <is>
          <t>entrada</t>
        </is>
      </c>
    </row>
    <row r="816">
      <c r="A816" s="194" t="inlineStr">
        <is>
          <t>feitico.30.forma</t>
        </is>
      </c>
      <c r="B816" s="194">
        <f>IF(ISBLANK(DADOS_AM!$ED$31),"",DADOS_AM!$ED$31&amp;"")</f>
        <v/>
      </c>
      <c r="C816" s="194" t="inlineStr">
        <is>
          <t>DADOS_AM!ED31</t>
        </is>
      </c>
      <c r="D816" s="194" t="inlineStr">
        <is>
          <t>entrada</t>
        </is>
      </c>
    </row>
    <row r="817">
      <c r="A817" s="194" t="inlineStr">
        <is>
          <t>feitico.30.pecas</t>
        </is>
      </c>
      <c r="B817" s="194">
        <f>TEXTJOIN(" · ",TRUE,DADOS_AM!$EE$31,DADOS_AM!$EF$31,DADOS_AM!$EG$31,DADOS_AM!$EH$31)</f>
        <v/>
      </c>
      <c r="C817" s="194" t="inlineStr">
        <is>
          <t>DADOS_AM!EE31 DADOS_AM!EF31 DADOS_AM!EG31 DADOS_AM!EH31</t>
        </is>
      </c>
      <c r="D817" s="194" t="inlineStr">
        <is>
          <t>entrada</t>
        </is>
      </c>
    </row>
    <row r="818">
      <c r="A818" s="194" t="inlineStr">
        <is>
          <t>feitico.30.restricoes</t>
        </is>
      </c>
      <c r="B818" s="194">
        <f>TEXTJOIN(" · ",TRUE,DADOS_AM!$EI$31,DADOS_AM!$EJ$31)</f>
        <v/>
      </c>
      <c r="C818" s="194" t="inlineStr">
        <is>
          <t>DADOS_AM!EI31 DADOS_AM!EJ31</t>
        </is>
      </c>
      <c r="D818" s="194" t="inlineStr">
        <is>
          <t>entrada</t>
        </is>
      </c>
    </row>
    <row r="819">
      <c r="A819" s="194" t="inlineStr">
        <is>
          <t>feitico.30.pe</t>
        </is>
      </c>
      <c r="B819" s="194">
        <f>IF(ISBLANK(DADOS_AM!$GR$31),"",DADOS_AM!$GR$31&amp;"")</f>
        <v/>
      </c>
      <c r="C819" s="194" t="inlineStr">
        <is>
          <t>DADOS_AM!GR31</t>
        </is>
      </c>
      <c r="D819" s="194" t="inlineStr">
        <is>
          <t>resultado</t>
        </is>
      </c>
    </row>
    <row r="820">
      <c r="A820" s="194" t="inlineStr">
        <is>
          <t>feitico.30.dano</t>
        </is>
      </c>
      <c r="B820" s="194">
        <f>IF(ISBLANK(DADOS_AM!$GU$31),"",DADOS_AM!$GU$31&amp;"")</f>
        <v/>
      </c>
      <c r="C820" s="194" t="inlineStr">
        <is>
          <t>DADOS_AM!GU31</t>
        </is>
      </c>
      <c r="D820" s="194" t="inlineStr">
        <is>
          <t>resultado</t>
        </is>
      </c>
    </row>
    <row r="821">
      <c r="A821" s="194" t="inlineStr">
        <is>
          <t>feitico.30.alcance</t>
        </is>
      </c>
      <c r="B821" s="194">
        <f>IF(ISBLANK(DADOS_AM!$GZ$31),"",DADOS_AM!$GZ$31&amp;"")</f>
        <v/>
      </c>
      <c r="C821" s="194" t="inlineStr">
        <is>
          <t>DADOS_AM!GZ31</t>
        </is>
      </c>
      <c r="D821" s="194" t="inlineStr">
        <is>
          <t>resultado</t>
        </is>
      </c>
    </row>
    <row r="822">
      <c r="A822" s="194" t="inlineStr">
        <is>
          <t>feitico.30.resolve</t>
        </is>
      </c>
      <c r="B822" s="194">
        <f>IF(ISBLANK(DADOS_AM!$GT$31),"",DADOS_AM!$GT$31&amp;"")</f>
        <v/>
      </c>
      <c r="C822" s="194" t="inlineStr">
        <is>
          <t>DADOS_AM!GT31</t>
        </is>
      </c>
      <c r="D822" s="194" t="inlineStr">
        <is>
          <t>resultado</t>
        </is>
      </c>
    </row>
    <row r="823">
      <c r="A823" s="194" t="inlineStr">
        <is>
          <t>feitico.30.erros</t>
        </is>
      </c>
      <c r="B823" s="194">
        <f>IF(ISBLANK(DADOS_AM!$GL$31),"",DADOS_AM!$GL$31&amp;"")</f>
        <v/>
      </c>
      <c r="C823" s="194" t="inlineStr">
        <is>
          <t>DADOS_AM!GL31</t>
        </is>
      </c>
      <c r="D823" s="194" t="inlineStr">
        <is>
          <t>aviso</t>
        </is>
      </c>
    </row>
    <row r="824">
      <c r="A824" s="194" t="inlineStr">
        <is>
          <t>feitico.30.avisos</t>
        </is>
      </c>
      <c r="B824" s="194">
        <f>IF(ISBLANK(DADOS_AM!$GN$31),"",DADOS_AM!$GN$31&amp;"")</f>
        <v/>
      </c>
      <c r="C824" s="194" t="inlineStr">
        <is>
          <t>DADOS_AM!GN31</t>
        </is>
      </c>
      <c r="D824" s="194" t="inlineStr">
        <is>
          <t>aviso</t>
        </is>
      </c>
    </row>
    <row r="825">
      <c r="A825" s="194" t="inlineStr">
        <is>
          <t>feitico.31.classe</t>
        </is>
      </c>
      <c r="B825" s="194">
        <f>IF(ISBLANK(DADOS_AM!$EB$32),"",DADOS_AM!$EB$32&amp;"")</f>
        <v/>
      </c>
      <c r="C825" s="194" t="inlineStr">
        <is>
          <t>DADOS_AM!EB32</t>
        </is>
      </c>
      <c r="D825" s="194" t="inlineStr">
        <is>
          <t>entrada</t>
        </is>
      </c>
    </row>
    <row r="826">
      <c r="A826" s="194" t="inlineStr">
        <is>
          <t>feitico.31.nome</t>
        </is>
      </c>
      <c r="B826" s="194">
        <f>IF(ISBLANK(DADOS_AM!$EC$32),"",DADOS_AM!$EC$32&amp;"")</f>
        <v/>
      </c>
      <c r="C826" s="194" t="inlineStr">
        <is>
          <t>DADOS_AM!EC32</t>
        </is>
      </c>
      <c r="D826" s="194" t="inlineStr">
        <is>
          <t>entrada</t>
        </is>
      </c>
    </row>
    <row r="827">
      <c r="A827" s="194" t="inlineStr">
        <is>
          <t>feitico.31.forma</t>
        </is>
      </c>
      <c r="B827" s="194">
        <f>IF(ISBLANK(DADOS_AM!$ED$32),"",DADOS_AM!$ED$32&amp;"")</f>
        <v/>
      </c>
      <c r="C827" s="194" t="inlineStr">
        <is>
          <t>DADOS_AM!ED32</t>
        </is>
      </c>
      <c r="D827" s="194" t="inlineStr">
        <is>
          <t>entrada</t>
        </is>
      </c>
    </row>
    <row r="828">
      <c r="A828" s="194" t="inlineStr">
        <is>
          <t>feitico.31.pecas</t>
        </is>
      </c>
      <c r="B828" s="194">
        <f>TEXTJOIN(" · ",TRUE,DADOS_AM!$EE$32,DADOS_AM!$EF$32,DADOS_AM!$EG$32,DADOS_AM!$EH$32)</f>
        <v/>
      </c>
      <c r="C828" s="194" t="inlineStr">
        <is>
          <t>DADOS_AM!EE32 DADOS_AM!EF32 DADOS_AM!EG32 DADOS_AM!EH32</t>
        </is>
      </c>
      <c r="D828" s="194" t="inlineStr">
        <is>
          <t>entrada</t>
        </is>
      </c>
    </row>
    <row r="829">
      <c r="A829" s="194" t="inlineStr">
        <is>
          <t>feitico.31.restricoes</t>
        </is>
      </c>
      <c r="B829" s="194">
        <f>TEXTJOIN(" · ",TRUE,DADOS_AM!$EI$32,DADOS_AM!$EJ$32)</f>
        <v/>
      </c>
      <c r="C829" s="194" t="inlineStr">
        <is>
          <t>DADOS_AM!EI32 DADOS_AM!EJ32</t>
        </is>
      </c>
      <c r="D829" s="194" t="inlineStr">
        <is>
          <t>entrada</t>
        </is>
      </c>
    </row>
    <row r="830">
      <c r="A830" s="194" t="inlineStr">
        <is>
          <t>feitico.31.pe</t>
        </is>
      </c>
      <c r="B830" s="194">
        <f>IF(ISBLANK(DADOS_AM!$GR$32),"",DADOS_AM!$GR$32&amp;"")</f>
        <v/>
      </c>
      <c r="C830" s="194" t="inlineStr">
        <is>
          <t>DADOS_AM!GR32</t>
        </is>
      </c>
      <c r="D830" s="194" t="inlineStr">
        <is>
          <t>resultado</t>
        </is>
      </c>
    </row>
    <row r="831">
      <c r="A831" s="194" t="inlineStr">
        <is>
          <t>feitico.31.dano</t>
        </is>
      </c>
      <c r="B831" s="194">
        <f>IF(ISBLANK(DADOS_AM!$GU$32),"",DADOS_AM!$GU$32&amp;"")</f>
        <v/>
      </c>
      <c r="C831" s="194" t="inlineStr">
        <is>
          <t>DADOS_AM!GU32</t>
        </is>
      </c>
      <c r="D831" s="194" t="inlineStr">
        <is>
          <t>resultado</t>
        </is>
      </c>
    </row>
    <row r="832">
      <c r="A832" s="194" t="inlineStr">
        <is>
          <t>feitico.31.alcance</t>
        </is>
      </c>
      <c r="B832" s="194">
        <f>IF(ISBLANK(DADOS_AM!$GZ$32),"",DADOS_AM!$GZ$32&amp;"")</f>
        <v/>
      </c>
      <c r="C832" s="194" t="inlineStr">
        <is>
          <t>DADOS_AM!GZ32</t>
        </is>
      </c>
      <c r="D832" s="194" t="inlineStr">
        <is>
          <t>resultado</t>
        </is>
      </c>
    </row>
    <row r="833">
      <c r="A833" s="194" t="inlineStr">
        <is>
          <t>feitico.31.resolve</t>
        </is>
      </c>
      <c r="B833" s="194">
        <f>IF(ISBLANK(DADOS_AM!$GT$32),"",DADOS_AM!$GT$32&amp;"")</f>
        <v/>
      </c>
      <c r="C833" s="194" t="inlineStr">
        <is>
          <t>DADOS_AM!GT32</t>
        </is>
      </c>
      <c r="D833" s="194" t="inlineStr">
        <is>
          <t>resultado</t>
        </is>
      </c>
    </row>
    <row r="834">
      <c r="A834" s="194" t="inlineStr">
        <is>
          <t>feitico.31.erros</t>
        </is>
      </c>
      <c r="B834" s="194">
        <f>IF(ISBLANK(DADOS_AM!$GL$32),"",DADOS_AM!$GL$32&amp;"")</f>
        <v/>
      </c>
      <c r="C834" s="194" t="inlineStr">
        <is>
          <t>DADOS_AM!GL32</t>
        </is>
      </c>
      <c r="D834" s="194" t="inlineStr">
        <is>
          <t>aviso</t>
        </is>
      </c>
    </row>
    <row r="835">
      <c r="A835" s="194" t="inlineStr">
        <is>
          <t>feitico.31.avisos</t>
        </is>
      </c>
      <c r="B835" s="194">
        <f>IF(ISBLANK(DADOS_AM!$GN$32),"",DADOS_AM!$GN$32&amp;"")</f>
        <v/>
      </c>
      <c r="C835" s="194" t="inlineStr">
        <is>
          <t>DADOS_AM!GN32</t>
        </is>
      </c>
      <c r="D835" s="194" t="inlineStr">
        <is>
          <t>aviso</t>
        </is>
      </c>
    </row>
    <row r="836">
      <c r="A836" s="194" t="inlineStr">
        <is>
          <t>feitico.32.classe</t>
        </is>
      </c>
      <c r="B836" s="194">
        <f>IF(ISBLANK(DADOS_AM!$EB$33),"",DADOS_AM!$EB$33&amp;"")</f>
        <v/>
      </c>
      <c r="C836" s="194" t="inlineStr">
        <is>
          <t>DADOS_AM!EB33</t>
        </is>
      </c>
      <c r="D836" s="194" t="inlineStr">
        <is>
          <t>entrada</t>
        </is>
      </c>
    </row>
    <row r="837">
      <c r="A837" s="194" t="inlineStr">
        <is>
          <t>feitico.32.nome</t>
        </is>
      </c>
      <c r="B837" s="194">
        <f>IF(ISBLANK(DADOS_AM!$EC$33),"",DADOS_AM!$EC$33&amp;"")</f>
        <v/>
      </c>
      <c r="C837" s="194" t="inlineStr">
        <is>
          <t>DADOS_AM!EC33</t>
        </is>
      </c>
      <c r="D837" s="194" t="inlineStr">
        <is>
          <t>entrada</t>
        </is>
      </c>
    </row>
    <row r="838">
      <c r="A838" s="194" t="inlineStr">
        <is>
          <t>feitico.32.forma</t>
        </is>
      </c>
      <c r="B838" s="194">
        <f>IF(ISBLANK(DADOS_AM!$ED$33),"",DADOS_AM!$ED$33&amp;"")</f>
        <v/>
      </c>
      <c r="C838" s="194" t="inlineStr">
        <is>
          <t>DADOS_AM!ED33</t>
        </is>
      </c>
      <c r="D838" s="194" t="inlineStr">
        <is>
          <t>entrada</t>
        </is>
      </c>
    </row>
    <row r="839">
      <c r="A839" s="194" t="inlineStr">
        <is>
          <t>feitico.32.pecas</t>
        </is>
      </c>
      <c r="B839" s="194">
        <f>TEXTJOIN(" · ",TRUE,DADOS_AM!$EE$33,DADOS_AM!$EF$33,DADOS_AM!$EG$33,DADOS_AM!$EH$33)</f>
        <v/>
      </c>
      <c r="C839" s="194" t="inlineStr">
        <is>
          <t>DADOS_AM!EE33 DADOS_AM!EF33 DADOS_AM!EG33 DADOS_AM!EH33</t>
        </is>
      </c>
      <c r="D839" s="194" t="inlineStr">
        <is>
          <t>entrada</t>
        </is>
      </c>
    </row>
    <row r="840">
      <c r="A840" s="194" t="inlineStr">
        <is>
          <t>feitico.32.restricoes</t>
        </is>
      </c>
      <c r="B840" s="194">
        <f>TEXTJOIN(" · ",TRUE,DADOS_AM!$EI$33,DADOS_AM!$EJ$33)</f>
        <v/>
      </c>
      <c r="C840" s="194" t="inlineStr">
        <is>
          <t>DADOS_AM!EI33 DADOS_AM!EJ33</t>
        </is>
      </c>
      <c r="D840" s="194" t="inlineStr">
        <is>
          <t>entrada</t>
        </is>
      </c>
    </row>
    <row r="841">
      <c r="A841" s="194" t="inlineStr">
        <is>
          <t>feitico.32.pe</t>
        </is>
      </c>
      <c r="B841" s="194">
        <f>IF(ISBLANK(DADOS_AM!$GR$33),"",DADOS_AM!$GR$33&amp;"")</f>
        <v/>
      </c>
      <c r="C841" s="194" t="inlineStr">
        <is>
          <t>DADOS_AM!GR33</t>
        </is>
      </c>
      <c r="D841" s="194" t="inlineStr">
        <is>
          <t>resultado</t>
        </is>
      </c>
    </row>
    <row r="842">
      <c r="A842" s="194" t="inlineStr">
        <is>
          <t>feitico.32.dano</t>
        </is>
      </c>
      <c r="B842" s="194">
        <f>IF(ISBLANK(DADOS_AM!$GU$33),"",DADOS_AM!$GU$33&amp;"")</f>
        <v/>
      </c>
      <c r="C842" s="194" t="inlineStr">
        <is>
          <t>DADOS_AM!GU33</t>
        </is>
      </c>
      <c r="D842" s="194" t="inlineStr">
        <is>
          <t>resultado</t>
        </is>
      </c>
    </row>
    <row r="843">
      <c r="A843" s="194" t="inlineStr">
        <is>
          <t>feitico.32.alcance</t>
        </is>
      </c>
      <c r="B843" s="194">
        <f>IF(ISBLANK(DADOS_AM!$GZ$33),"",DADOS_AM!$GZ$33&amp;"")</f>
        <v/>
      </c>
      <c r="C843" s="194" t="inlineStr">
        <is>
          <t>DADOS_AM!GZ33</t>
        </is>
      </c>
      <c r="D843" s="194" t="inlineStr">
        <is>
          <t>resultado</t>
        </is>
      </c>
    </row>
    <row r="844">
      <c r="A844" s="194" t="inlineStr">
        <is>
          <t>feitico.32.resolve</t>
        </is>
      </c>
      <c r="B844" s="194">
        <f>IF(ISBLANK(DADOS_AM!$GT$33),"",DADOS_AM!$GT$33&amp;"")</f>
        <v/>
      </c>
      <c r="C844" s="194" t="inlineStr">
        <is>
          <t>DADOS_AM!GT33</t>
        </is>
      </c>
      <c r="D844" s="194" t="inlineStr">
        <is>
          <t>resultado</t>
        </is>
      </c>
    </row>
    <row r="845">
      <c r="A845" s="194" t="inlineStr">
        <is>
          <t>feitico.32.erros</t>
        </is>
      </c>
      <c r="B845" s="194">
        <f>IF(ISBLANK(DADOS_AM!$GL$33),"",DADOS_AM!$GL$33&amp;"")</f>
        <v/>
      </c>
      <c r="C845" s="194" t="inlineStr">
        <is>
          <t>DADOS_AM!GL33</t>
        </is>
      </c>
      <c r="D845" s="194" t="inlineStr">
        <is>
          <t>aviso</t>
        </is>
      </c>
    </row>
    <row r="846">
      <c r="A846" s="194" t="inlineStr">
        <is>
          <t>feitico.32.avisos</t>
        </is>
      </c>
      <c r="B846" s="194">
        <f>IF(ISBLANK(DADOS_AM!$GN$33),"",DADOS_AM!$GN$33&amp;"")</f>
        <v/>
      </c>
      <c r="C846" s="194" t="inlineStr">
        <is>
          <t>DADOS_AM!GN33</t>
        </is>
      </c>
      <c r="D846" s="194" t="inlineStr">
        <is>
          <t>aviso</t>
        </is>
      </c>
    </row>
    <row r="847">
      <c r="A847" s="194" t="inlineStr">
        <is>
          <t>feitico.33.classe</t>
        </is>
      </c>
      <c r="B847" s="194">
        <f>IF(ISBLANK(DADOS_AM!$EB$34),"",DADOS_AM!$EB$34&amp;"")</f>
        <v/>
      </c>
      <c r="C847" s="194" t="inlineStr">
        <is>
          <t>DADOS_AM!EB34</t>
        </is>
      </c>
      <c r="D847" s="194" t="inlineStr">
        <is>
          <t>entrada</t>
        </is>
      </c>
    </row>
    <row r="848">
      <c r="A848" s="194" t="inlineStr">
        <is>
          <t>feitico.33.nome</t>
        </is>
      </c>
      <c r="B848" s="194">
        <f>IF(ISBLANK(DADOS_AM!$EC$34),"",DADOS_AM!$EC$34&amp;"")</f>
        <v/>
      </c>
      <c r="C848" s="194" t="inlineStr">
        <is>
          <t>DADOS_AM!EC34</t>
        </is>
      </c>
      <c r="D848" s="194" t="inlineStr">
        <is>
          <t>entrada</t>
        </is>
      </c>
    </row>
    <row r="849">
      <c r="A849" s="194" t="inlineStr">
        <is>
          <t>feitico.33.forma</t>
        </is>
      </c>
      <c r="B849" s="194">
        <f>IF(ISBLANK(DADOS_AM!$ED$34),"",DADOS_AM!$ED$34&amp;"")</f>
        <v/>
      </c>
      <c r="C849" s="194" t="inlineStr">
        <is>
          <t>DADOS_AM!ED34</t>
        </is>
      </c>
      <c r="D849" s="194" t="inlineStr">
        <is>
          <t>entrada</t>
        </is>
      </c>
    </row>
    <row r="850">
      <c r="A850" s="194" t="inlineStr">
        <is>
          <t>feitico.33.pecas</t>
        </is>
      </c>
      <c r="B850" s="194">
        <f>TEXTJOIN(" · ",TRUE,DADOS_AM!$EE$34,DADOS_AM!$EF$34,DADOS_AM!$EG$34,DADOS_AM!$EH$34)</f>
        <v/>
      </c>
      <c r="C850" s="194" t="inlineStr">
        <is>
          <t>DADOS_AM!EE34 DADOS_AM!EF34 DADOS_AM!EG34 DADOS_AM!EH34</t>
        </is>
      </c>
      <c r="D850" s="194" t="inlineStr">
        <is>
          <t>entrada</t>
        </is>
      </c>
    </row>
    <row r="851">
      <c r="A851" s="194" t="inlineStr">
        <is>
          <t>feitico.33.restricoes</t>
        </is>
      </c>
      <c r="B851" s="194">
        <f>TEXTJOIN(" · ",TRUE,DADOS_AM!$EI$34,DADOS_AM!$EJ$34)</f>
        <v/>
      </c>
      <c r="C851" s="194" t="inlineStr">
        <is>
          <t>DADOS_AM!EI34 DADOS_AM!EJ34</t>
        </is>
      </c>
      <c r="D851" s="194" t="inlineStr">
        <is>
          <t>entrada</t>
        </is>
      </c>
    </row>
    <row r="852">
      <c r="A852" s="194" t="inlineStr">
        <is>
          <t>feitico.33.pe</t>
        </is>
      </c>
      <c r="B852" s="194">
        <f>IF(ISBLANK(DADOS_AM!$GR$34),"",DADOS_AM!$GR$34&amp;"")</f>
        <v/>
      </c>
      <c r="C852" s="194" t="inlineStr">
        <is>
          <t>DADOS_AM!GR34</t>
        </is>
      </c>
      <c r="D852" s="194" t="inlineStr">
        <is>
          <t>resultado</t>
        </is>
      </c>
    </row>
    <row r="853">
      <c r="A853" s="194" t="inlineStr">
        <is>
          <t>feitico.33.dano</t>
        </is>
      </c>
      <c r="B853" s="194">
        <f>IF(ISBLANK(DADOS_AM!$GU$34),"",DADOS_AM!$GU$34&amp;"")</f>
        <v/>
      </c>
      <c r="C853" s="194" t="inlineStr">
        <is>
          <t>DADOS_AM!GU34</t>
        </is>
      </c>
      <c r="D853" s="194" t="inlineStr">
        <is>
          <t>resultado</t>
        </is>
      </c>
    </row>
    <row r="854">
      <c r="A854" s="194" t="inlineStr">
        <is>
          <t>feitico.33.alcance</t>
        </is>
      </c>
      <c r="B854" s="194">
        <f>IF(ISBLANK(DADOS_AM!$GZ$34),"",DADOS_AM!$GZ$34&amp;"")</f>
        <v/>
      </c>
      <c r="C854" s="194" t="inlineStr">
        <is>
          <t>DADOS_AM!GZ34</t>
        </is>
      </c>
      <c r="D854" s="194" t="inlineStr">
        <is>
          <t>resultado</t>
        </is>
      </c>
    </row>
    <row r="855">
      <c r="A855" s="194" t="inlineStr">
        <is>
          <t>feitico.33.resolve</t>
        </is>
      </c>
      <c r="B855" s="194">
        <f>IF(ISBLANK(DADOS_AM!$GT$34),"",DADOS_AM!$GT$34&amp;"")</f>
        <v/>
      </c>
      <c r="C855" s="194" t="inlineStr">
        <is>
          <t>DADOS_AM!GT34</t>
        </is>
      </c>
      <c r="D855" s="194" t="inlineStr">
        <is>
          <t>resultado</t>
        </is>
      </c>
    </row>
    <row r="856">
      <c r="A856" s="194" t="inlineStr">
        <is>
          <t>feitico.33.erros</t>
        </is>
      </c>
      <c r="B856" s="194">
        <f>IF(ISBLANK(DADOS_AM!$GL$34),"",DADOS_AM!$GL$34&amp;"")</f>
        <v/>
      </c>
      <c r="C856" s="194" t="inlineStr">
        <is>
          <t>DADOS_AM!GL34</t>
        </is>
      </c>
      <c r="D856" s="194" t="inlineStr">
        <is>
          <t>aviso</t>
        </is>
      </c>
    </row>
    <row r="857">
      <c r="A857" s="194" t="inlineStr">
        <is>
          <t>feitico.33.avisos</t>
        </is>
      </c>
      <c r="B857" s="194">
        <f>IF(ISBLANK(DADOS_AM!$GN$34),"",DADOS_AM!$GN$34&amp;"")</f>
        <v/>
      </c>
      <c r="C857" s="194" t="inlineStr">
        <is>
          <t>DADOS_AM!GN34</t>
        </is>
      </c>
      <c r="D857" s="194" t="inlineStr">
        <is>
          <t>aviso</t>
        </is>
      </c>
    </row>
    <row r="858">
      <c r="A858" s="194" t="inlineStr">
        <is>
          <t>feitico.34.classe</t>
        </is>
      </c>
      <c r="B858" s="194">
        <f>IF(ISBLANK(DADOS_AM!$EB$35),"",DADOS_AM!$EB$35&amp;"")</f>
        <v/>
      </c>
      <c r="C858" s="194" t="inlineStr">
        <is>
          <t>DADOS_AM!EB35</t>
        </is>
      </c>
      <c r="D858" s="194" t="inlineStr">
        <is>
          <t>entrada</t>
        </is>
      </c>
    </row>
    <row r="859">
      <c r="A859" s="194" t="inlineStr">
        <is>
          <t>feitico.34.nome</t>
        </is>
      </c>
      <c r="B859" s="194">
        <f>IF(ISBLANK(DADOS_AM!$EC$35),"",DADOS_AM!$EC$35&amp;"")</f>
        <v/>
      </c>
      <c r="C859" s="194" t="inlineStr">
        <is>
          <t>DADOS_AM!EC35</t>
        </is>
      </c>
      <c r="D859" s="194" t="inlineStr">
        <is>
          <t>entrada</t>
        </is>
      </c>
    </row>
    <row r="860">
      <c r="A860" s="194" t="inlineStr">
        <is>
          <t>feitico.34.forma</t>
        </is>
      </c>
      <c r="B860" s="194">
        <f>IF(ISBLANK(DADOS_AM!$ED$35),"",DADOS_AM!$ED$35&amp;"")</f>
        <v/>
      </c>
      <c r="C860" s="194" t="inlineStr">
        <is>
          <t>DADOS_AM!ED35</t>
        </is>
      </c>
      <c r="D860" s="194" t="inlineStr">
        <is>
          <t>entrada</t>
        </is>
      </c>
    </row>
    <row r="861">
      <c r="A861" s="194" t="inlineStr">
        <is>
          <t>feitico.34.pecas</t>
        </is>
      </c>
      <c r="B861" s="194">
        <f>TEXTJOIN(" · ",TRUE,DADOS_AM!$EE$35,DADOS_AM!$EF$35,DADOS_AM!$EG$35,DADOS_AM!$EH$35)</f>
        <v/>
      </c>
      <c r="C861" s="194" t="inlineStr">
        <is>
          <t>DADOS_AM!EE35 DADOS_AM!EF35 DADOS_AM!EG35 DADOS_AM!EH35</t>
        </is>
      </c>
      <c r="D861" s="194" t="inlineStr">
        <is>
          <t>entrada</t>
        </is>
      </c>
    </row>
    <row r="862">
      <c r="A862" s="194" t="inlineStr">
        <is>
          <t>feitico.34.restricoes</t>
        </is>
      </c>
      <c r="B862" s="194">
        <f>TEXTJOIN(" · ",TRUE,DADOS_AM!$EI$35,DADOS_AM!$EJ$35)</f>
        <v/>
      </c>
      <c r="C862" s="194" t="inlineStr">
        <is>
          <t>DADOS_AM!EI35 DADOS_AM!EJ35</t>
        </is>
      </c>
      <c r="D862" s="194" t="inlineStr">
        <is>
          <t>entrada</t>
        </is>
      </c>
    </row>
    <row r="863">
      <c r="A863" s="194" t="inlineStr">
        <is>
          <t>feitico.34.pe</t>
        </is>
      </c>
      <c r="B863" s="194">
        <f>IF(ISBLANK(DADOS_AM!$GR$35),"",DADOS_AM!$GR$35&amp;"")</f>
        <v/>
      </c>
      <c r="C863" s="194" t="inlineStr">
        <is>
          <t>DADOS_AM!GR35</t>
        </is>
      </c>
      <c r="D863" s="194" t="inlineStr">
        <is>
          <t>resultado</t>
        </is>
      </c>
    </row>
    <row r="864">
      <c r="A864" s="194" t="inlineStr">
        <is>
          <t>feitico.34.dano</t>
        </is>
      </c>
      <c r="B864" s="194">
        <f>IF(ISBLANK(DADOS_AM!$GU$35),"",DADOS_AM!$GU$35&amp;"")</f>
        <v/>
      </c>
      <c r="C864" s="194" t="inlineStr">
        <is>
          <t>DADOS_AM!GU35</t>
        </is>
      </c>
      <c r="D864" s="194" t="inlineStr">
        <is>
          <t>resultado</t>
        </is>
      </c>
    </row>
    <row r="865">
      <c r="A865" s="194" t="inlineStr">
        <is>
          <t>feitico.34.alcance</t>
        </is>
      </c>
      <c r="B865" s="194">
        <f>IF(ISBLANK(DADOS_AM!$GZ$35),"",DADOS_AM!$GZ$35&amp;"")</f>
        <v/>
      </c>
      <c r="C865" s="194" t="inlineStr">
        <is>
          <t>DADOS_AM!GZ35</t>
        </is>
      </c>
      <c r="D865" s="194" t="inlineStr">
        <is>
          <t>resultado</t>
        </is>
      </c>
    </row>
    <row r="866">
      <c r="A866" s="194" t="inlineStr">
        <is>
          <t>feitico.34.resolve</t>
        </is>
      </c>
      <c r="B866" s="194">
        <f>IF(ISBLANK(DADOS_AM!$GT$35),"",DADOS_AM!$GT$35&amp;"")</f>
        <v/>
      </c>
      <c r="C866" s="194" t="inlineStr">
        <is>
          <t>DADOS_AM!GT35</t>
        </is>
      </c>
      <c r="D866" s="194" t="inlineStr">
        <is>
          <t>resultado</t>
        </is>
      </c>
    </row>
    <row r="867">
      <c r="A867" s="194" t="inlineStr">
        <is>
          <t>feitico.34.erros</t>
        </is>
      </c>
      <c r="B867" s="194">
        <f>IF(ISBLANK(DADOS_AM!$GL$35),"",DADOS_AM!$GL$35&amp;"")</f>
        <v/>
      </c>
      <c r="C867" s="194" t="inlineStr">
        <is>
          <t>DADOS_AM!GL35</t>
        </is>
      </c>
      <c r="D867" s="194" t="inlineStr">
        <is>
          <t>aviso</t>
        </is>
      </c>
    </row>
    <row r="868">
      <c r="A868" s="194" t="inlineStr">
        <is>
          <t>feitico.34.avisos</t>
        </is>
      </c>
      <c r="B868" s="194">
        <f>IF(ISBLANK(DADOS_AM!$GN$35),"",DADOS_AM!$GN$35&amp;"")</f>
        <v/>
      </c>
      <c r="C868" s="194" t="inlineStr">
        <is>
          <t>DADOS_AM!GN35</t>
        </is>
      </c>
      <c r="D868" s="194" t="inlineStr">
        <is>
          <t>aviso</t>
        </is>
      </c>
    </row>
    <row r="869">
      <c r="A869" s="194" t="inlineStr">
        <is>
          <t>feitico.35.classe</t>
        </is>
      </c>
      <c r="B869" s="194">
        <f>IF(ISBLANK(DADOS_AM!$EB$36),"",DADOS_AM!$EB$36&amp;"")</f>
        <v/>
      </c>
      <c r="C869" s="194" t="inlineStr">
        <is>
          <t>DADOS_AM!EB36</t>
        </is>
      </c>
      <c r="D869" s="194" t="inlineStr">
        <is>
          <t>entrada</t>
        </is>
      </c>
    </row>
    <row r="870">
      <c r="A870" s="194" t="inlineStr">
        <is>
          <t>feitico.35.nome</t>
        </is>
      </c>
      <c r="B870" s="194">
        <f>IF(ISBLANK(DADOS_AM!$EC$36),"",DADOS_AM!$EC$36&amp;"")</f>
        <v/>
      </c>
      <c r="C870" s="194" t="inlineStr">
        <is>
          <t>DADOS_AM!EC36</t>
        </is>
      </c>
      <c r="D870" s="194" t="inlineStr">
        <is>
          <t>entrada</t>
        </is>
      </c>
    </row>
    <row r="871">
      <c r="A871" s="194" t="inlineStr">
        <is>
          <t>feitico.35.forma</t>
        </is>
      </c>
      <c r="B871" s="194">
        <f>IF(ISBLANK(DADOS_AM!$ED$36),"",DADOS_AM!$ED$36&amp;"")</f>
        <v/>
      </c>
      <c r="C871" s="194" t="inlineStr">
        <is>
          <t>DADOS_AM!ED36</t>
        </is>
      </c>
      <c r="D871" s="194" t="inlineStr">
        <is>
          <t>entrada</t>
        </is>
      </c>
    </row>
    <row r="872">
      <c r="A872" s="194" t="inlineStr">
        <is>
          <t>feitico.35.pecas</t>
        </is>
      </c>
      <c r="B872" s="194">
        <f>TEXTJOIN(" · ",TRUE,DADOS_AM!$EE$36,DADOS_AM!$EF$36,DADOS_AM!$EG$36,DADOS_AM!$EH$36)</f>
        <v/>
      </c>
      <c r="C872" s="194" t="inlineStr">
        <is>
          <t>DADOS_AM!EE36 DADOS_AM!EF36 DADOS_AM!EG36 DADOS_AM!EH36</t>
        </is>
      </c>
      <c r="D872" s="194" t="inlineStr">
        <is>
          <t>entrada</t>
        </is>
      </c>
    </row>
    <row r="873">
      <c r="A873" s="194" t="inlineStr">
        <is>
          <t>feitico.35.restricoes</t>
        </is>
      </c>
      <c r="B873" s="194">
        <f>TEXTJOIN(" · ",TRUE,DADOS_AM!$EI$36,DADOS_AM!$EJ$36)</f>
        <v/>
      </c>
      <c r="C873" s="194" t="inlineStr">
        <is>
          <t>DADOS_AM!EI36 DADOS_AM!EJ36</t>
        </is>
      </c>
      <c r="D873" s="194" t="inlineStr">
        <is>
          <t>entrada</t>
        </is>
      </c>
    </row>
    <row r="874">
      <c r="A874" s="194" t="inlineStr">
        <is>
          <t>feitico.35.pe</t>
        </is>
      </c>
      <c r="B874" s="194">
        <f>IF(ISBLANK(DADOS_AM!$GR$36),"",DADOS_AM!$GR$36&amp;"")</f>
        <v/>
      </c>
      <c r="C874" s="194" t="inlineStr">
        <is>
          <t>DADOS_AM!GR36</t>
        </is>
      </c>
      <c r="D874" s="194" t="inlineStr">
        <is>
          <t>resultado</t>
        </is>
      </c>
    </row>
    <row r="875">
      <c r="A875" s="194" t="inlineStr">
        <is>
          <t>feitico.35.dano</t>
        </is>
      </c>
      <c r="B875" s="194">
        <f>IF(ISBLANK(DADOS_AM!$GU$36),"",DADOS_AM!$GU$36&amp;"")</f>
        <v/>
      </c>
      <c r="C875" s="194" t="inlineStr">
        <is>
          <t>DADOS_AM!GU36</t>
        </is>
      </c>
      <c r="D875" s="194" t="inlineStr">
        <is>
          <t>resultado</t>
        </is>
      </c>
    </row>
    <row r="876">
      <c r="A876" s="194" t="inlineStr">
        <is>
          <t>feitico.35.alcance</t>
        </is>
      </c>
      <c r="B876" s="194">
        <f>IF(ISBLANK(DADOS_AM!$GZ$36),"",DADOS_AM!$GZ$36&amp;"")</f>
        <v/>
      </c>
      <c r="C876" s="194" t="inlineStr">
        <is>
          <t>DADOS_AM!GZ36</t>
        </is>
      </c>
      <c r="D876" s="194" t="inlineStr">
        <is>
          <t>resultado</t>
        </is>
      </c>
    </row>
    <row r="877">
      <c r="A877" s="194" t="inlineStr">
        <is>
          <t>feitico.35.resolve</t>
        </is>
      </c>
      <c r="B877" s="194">
        <f>IF(ISBLANK(DADOS_AM!$GT$36),"",DADOS_AM!$GT$36&amp;"")</f>
        <v/>
      </c>
      <c r="C877" s="194" t="inlineStr">
        <is>
          <t>DADOS_AM!GT36</t>
        </is>
      </c>
      <c r="D877" s="194" t="inlineStr">
        <is>
          <t>resultado</t>
        </is>
      </c>
    </row>
    <row r="878">
      <c r="A878" s="194" t="inlineStr">
        <is>
          <t>feitico.35.erros</t>
        </is>
      </c>
      <c r="B878" s="194">
        <f>IF(ISBLANK(DADOS_AM!$GL$36),"",DADOS_AM!$GL$36&amp;"")</f>
        <v/>
      </c>
      <c r="C878" s="194" t="inlineStr">
        <is>
          <t>DADOS_AM!GL36</t>
        </is>
      </c>
      <c r="D878" s="194" t="inlineStr">
        <is>
          <t>aviso</t>
        </is>
      </c>
    </row>
    <row r="879">
      <c r="A879" s="194" t="inlineStr">
        <is>
          <t>feitico.35.avisos</t>
        </is>
      </c>
      <c r="B879" s="194">
        <f>IF(ISBLANK(DADOS_AM!$GN$36),"",DADOS_AM!$GN$36&amp;"")</f>
        <v/>
      </c>
      <c r="C879" s="194" t="inlineStr">
        <is>
          <t>DADOS_AM!GN36</t>
        </is>
      </c>
      <c r="D879" s="194" t="inlineStr">
        <is>
          <t>aviso</t>
        </is>
      </c>
    </row>
    <row r="880">
      <c r="A880" s="194" t="inlineStr">
        <is>
          <t>feitico.36.classe</t>
        </is>
      </c>
      <c r="B880" s="194">
        <f>IF(ISBLANK(DADOS_AM!$EB$37),"",DADOS_AM!$EB$37&amp;"")</f>
        <v/>
      </c>
      <c r="C880" s="194" t="inlineStr">
        <is>
          <t>DADOS_AM!EB37</t>
        </is>
      </c>
      <c r="D880" s="194" t="inlineStr">
        <is>
          <t>entrada</t>
        </is>
      </c>
    </row>
    <row r="881">
      <c r="A881" s="194" t="inlineStr">
        <is>
          <t>feitico.36.nome</t>
        </is>
      </c>
      <c r="B881" s="194">
        <f>IF(ISBLANK(DADOS_AM!$EC$37),"",DADOS_AM!$EC$37&amp;"")</f>
        <v/>
      </c>
      <c r="C881" s="194" t="inlineStr">
        <is>
          <t>DADOS_AM!EC37</t>
        </is>
      </c>
      <c r="D881" s="194" t="inlineStr">
        <is>
          <t>entrada</t>
        </is>
      </c>
    </row>
    <row r="882">
      <c r="A882" s="194" t="inlineStr">
        <is>
          <t>feitico.36.forma</t>
        </is>
      </c>
      <c r="B882" s="194">
        <f>IF(ISBLANK(DADOS_AM!$ED$37),"",DADOS_AM!$ED$37&amp;"")</f>
        <v/>
      </c>
      <c r="C882" s="194" t="inlineStr">
        <is>
          <t>DADOS_AM!ED37</t>
        </is>
      </c>
      <c r="D882" s="194" t="inlineStr">
        <is>
          <t>entrada</t>
        </is>
      </c>
    </row>
    <row r="883">
      <c r="A883" s="194" t="inlineStr">
        <is>
          <t>feitico.36.pecas</t>
        </is>
      </c>
      <c r="B883" s="194">
        <f>TEXTJOIN(" · ",TRUE,DADOS_AM!$EE$37,DADOS_AM!$EF$37,DADOS_AM!$EG$37,DADOS_AM!$EH$37)</f>
        <v/>
      </c>
      <c r="C883" s="194" t="inlineStr">
        <is>
          <t>DADOS_AM!EE37 DADOS_AM!EF37 DADOS_AM!EG37 DADOS_AM!EH37</t>
        </is>
      </c>
      <c r="D883" s="194" t="inlineStr">
        <is>
          <t>entrada</t>
        </is>
      </c>
    </row>
    <row r="884">
      <c r="A884" s="194" t="inlineStr">
        <is>
          <t>feitico.36.restricoes</t>
        </is>
      </c>
      <c r="B884" s="194">
        <f>TEXTJOIN(" · ",TRUE,DADOS_AM!$EI$37,DADOS_AM!$EJ$37)</f>
        <v/>
      </c>
      <c r="C884" s="194" t="inlineStr">
        <is>
          <t>DADOS_AM!EI37 DADOS_AM!EJ37</t>
        </is>
      </c>
      <c r="D884" s="194" t="inlineStr">
        <is>
          <t>entrada</t>
        </is>
      </c>
    </row>
    <row r="885">
      <c r="A885" s="194" t="inlineStr">
        <is>
          <t>feitico.36.pe</t>
        </is>
      </c>
      <c r="B885" s="194">
        <f>IF(ISBLANK(DADOS_AM!$GR$37),"",DADOS_AM!$GR$37&amp;"")</f>
        <v/>
      </c>
      <c r="C885" s="194" t="inlineStr">
        <is>
          <t>DADOS_AM!GR37</t>
        </is>
      </c>
      <c r="D885" s="194" t="inlineStr">
        <is>
          <t>resultado</t>
        </is>
      </c>
    </row>
    <row r="886">
      <c r="A886" s="194" t="inlineStr">
        <is>
          <t>feitico.36.dano</t>
        </is>
      </c>
      <c r="B886" s="194">
        <f>IF(ISBLANK(DADOS_AM!$GU$37),"",DADOS_AM!$GU$37&amp;"")</f>
        <v/>
      </c>
      <c r="C886" s="194" t="inlineStr">
        <is>
          <t>DADOS_AM!GU37</t>
        </is>
      </c>
      <c r="D886" s="194" t="inlineStr">
        <is>
          <t>resultado</t>
        </is>
      </c>
    </row>
    <row r="887">
      <c r="A887" s="194" t="inlineStr">
        <is>
          <t>feitico.36.alcance</t>
        </is>
      </c>
      <c r="B887" s="194">
        <f>IF(ISBLANK(DADOS_AM!$GZ$37),"",DADOS_AM!$GZ$37&amp;"")</f>
        <v/>
      </c>
      <c r="C887" s="194" t="inlineStr">
        <is>
          <t>DADOS_AM!GZ37</t>
        </is>
      </c>
      <c r="D887" s="194" t="inlineStr">
        <is>
          <t>resultado</t>
        </is>
      </c>
    </row>
    <row r="888">
      <c r="A888" s="194" t="inlineStr">
        <is>
          <t>feitico.36.resolve</t>
        </is>
      </c>
      <c r="B888" s="194">
        <f>IF(ISBLANK(DADOS_AM!$GT$37),"",DADOS_AM!$GT$37&amp;"")</f>
        <v/>
      </c>
      <c r="C888" s="194" t="inlineStr">
        <is>
          <t>DADOS_AM!GT37</t>
        </is>
      </c>
      <c r="D888" s="194" t="inlineStr">
        <is>
          <t>resultado</t>
        </is>
      </c>
    </row>
    <row r="889">
      <c r="A889" s="194" t="inlineStr">
        <is>
          <t>feitico.36.erros</t>
        </is>
      </c>
      <c r="B889" s="194">
        <f>IF(ISBLANK(DADOS_AM!$GL$37),"",DADOS_AM!$GL$37&amp;"")</f>
        <v/>
      </c>
      <c r="C889" s="194" t="inlineStr">
        <is>
          <t>DADOS_AM!GL37</t>
        </is>
      </c>
      <c r="D889" s="194" t="inlineStr">
        <is>
          <t>aviso</t>
        </is>
      </c>
    </row>
    <row r="890">
      <c r="A890" s="194" t="inlineStr">
        <is>
          <t>feitico.36.avisos</t>
        </is>
      </c>
      <c r="B890" s="194">
        <f>IF(ISBLANK(DADOS_AM!$GN$37),"",DADOS_AM!$GN$37&amp;"")</f>
        <v/>
      </c>
      <c r="C890" s="194" t="inlineStr">
        <is>
          <t>DADOS_AM!GN37</t>
        </is>
      </c>
      <c r="D890" s="194" t="inlineStr">
        <is>
          <t>aviso</t>
        </is>
      </c>
    </row>
    <row r="891">
      <c r="A891" s="194" t="inlineStr">
        <is>
          <t>liberacao.1.classe</t>
        </is>
      </c>
      <c r="B891" s="194">
        <f>IF(ISBLANK(DADOS_AM!$EB$38),"",DADOS_AM!$EB$38&amp;"")</f>
        <v/>
      </c>
      <c r="C891" s="194" t="inlineStr">
        <is>
          <t>DADOS_AM!EB38</t>
        </is>
      </c>
      <c r="D891" s="194" t="inlineStr">
        <is>
          <t>entrada</t>
        </is>
      </c>
    </row>
    <row r="892">
      <c r="A892" s="194" t="inlineStr">
        <is>
          <t>liberacao.1.nome</t>
        </is>
      </c>
      <c r="B892" s="194">
        <f>IF(ISBLANK(DADOS_AM!$EC$38),"",DADOS_AM!$EC$38&amp;"")</f>
        <v/>
      </c>
      <c r="C892" s="194" t="inlineStr">
        <is>
          <t>DADOS_AM!EC38</t>
        </is>
      </c>
      <c r="D892" s="194" t="inlineStr">
        <is>
          <t>entrada</t>
        </is>
      </c>
    </row>
    <row r="893">
      <c r="A893" s="194" t="inlineStr">
        <is>
          <t>liberacao.1.forma</t>
        </is>
      </c>
      <c r="B893" s="194">
        <f>IF(ISBLANK(DADOS_AM!$ED$38),"",DADOS_AM!$ED$38&amp;"")</f>
        <v/>
      </c>
      <c r="C893" s="194" t="inlineStr">
        <is>
          <t>DADOS_AM!ED38</t>
        </is>
      </c>
      <c r="D893" s="194" t="inlineStr">
        <is>
          <t>entrada</t>
        </is>
      </c>
    </row>
    <row r="894">
      <c r="A894" s="194" t="inlineStr">
        <is>
          <t>liberacao.1.pecas</t>
        </is>
      </c>
      <c r="B894" s="194">
        <f>TEXTJOIN(" · ",TRUE,DADOS_AM!$EE$38,DADOS_AM!$EF$38,DADOS_AM!$EG$38,DADOS_AM!$EH$38)</f>
        <v/>
      </c>
      <c r="C894" s="194" t="inlineStr">
        <is>
          <t>DADOS_AM!EE38 DADOS_AM!EF38 DADOS_AM!EG38 DADOS_AM!EH38</t>
        </is>
      </c>
      <c r="D894" s="194" t="inlineStr">
        <is>
          <t>entrada</t>
        </is>
      </c>
    </row>
    <row r="895">
      <c r="A895" s="194" t="inlineStr">
        <is>
          <t>liberacao.1.restricoes</t>
        </is>
      </c>
      <c r="B895" s="194">
        <f>TEXTJOIN(" · ",TRUE,DADOS_AM!$EI$38,DADOS_AM!$EJ$38)</f>
        <v/>
      </c>
      <c r="C895" s="194" t="inlineStr">
        <is>
          <t>DADOS_AM!EI38 DADOS_AM!EJ38</t>
        </is>
      </c>
      <c r="D895" s="194" t="inlineStr">
        <is>
          <t>entrada</t>
        </is>
      </c>
    </row>
    <row r="896">
      <c r="A896" s="194" t="inlineStr">
        <is>
          <t>liberacao.1.pe</t>
        </is>
      </c>
      <c r="B896" s="194">
        <f>IF(ISBLANK(DADOS_AM!$GR$38),"",DADOS_AM!$GR$38&amp;"")</f>
        <v/>
      </c>
      <c r="C896" s="194" t="inlineStr">
        <is>
          <t>DADOS_AM!GR38</t>
        </is>
      </c>
      <c r="D896" s="194" t="inlineStr">
        <is>
          <t>resultado</t>
        </is>
      </c>
    </row>
    <row r="897">
      <c r="A897" s="194" t="inlineStr">
        <is>
          <t>liberacao.1.dano</t>
        </is>
      </c>
      <c r="B897" s="194">
        <f>IF(ISBLANK(DADOS_AM!$GU$38),"",DADOS_AM!$GU$38&amp;"")</f>
        <v/>
      </c>
      <c r="C897" s="194" t="inlineStr">
        <is>
          <t>DADOS_AM!GU38</t>
        </is>
      </c>
      <c r="D897" s="194" t="inlineStr">
        <is>
          <t>resultado</t>
        </is>
      </c>
    </row>
    <row r="898">
      <c r="A898" s="194" t="inlineStr">
        <is>
          <t>liberacao.1.alcance</t>
        </is>
      </c>
      <c r="B898" s="194">
        <f>IF(ISBLANK(DADOS_AM!$GZ$38),"",DADOS_AM!$GZ$38&amp;"")</f>
        <v/>
      </c>
      <c r="C898" s="194" t="inlineStr">
        <is>
          <t>DADOS_AM!GZ38</t>
        </is>
      </c>
      <c r="D898" s="194" t="inlineStr">
        <is>
          <t>resultado</t>
        </is>
      </c>
    </row>
    <row r="899">
      <c r="A899" s="194" t="inlineStr">
        <is>
          <t>liberacao.1.resolve</t>
        </is>
      </c>
      <c r="B899" s="194">
        <f>IF(ISBLANK(DADOS_AM!$GT$38),"",DADOS_AM!$GT$38&amp;"")</f>
        <v/>
      </c>
      <c r="C899" s="194" t="inlineStr">
        <is>
          <t>DADOS_AM!GT38</t>
        </is>
      </c>
      <c r="D899" s="194" t="inlineStr">
        <is>
          <t>resultado</t>
        </is>
      </c>
    </row>
    <row r="900">
      <c r="A900" s="194" t="inlineStr">
        <is>
          <t>liberacao.1.erros</t>
        </is>
      </c>
      <c r="B900" s="194">
        <f>IF(ISBLANK(DADOS_AM!$GL$38),"",DADOS_AM!$GL$38&amp;"")</f>
        <v/>
      </c>
      <c r="C900" s="194" t="inlineStr">
        <is>
          <t>DADOS_AM!GL38</t>
        </is>
      </c>
      <c r="D900" s="194" t="inlineStr">
        <is>
          <t>aviso</t>
        </is>
      </c>
    </row>
    <row r="901">
      <c r="A901" s="194" t="inlineStr">
        <is>
          <t>liberacao.1.avisos</t>
        </is>
      </c>
      <c r="B901" s="194">
        <f>IF(ISBLANK(DADOS_AM!$GN$38),"",DADOS_AM!$GN$38&amp;"")</f>
        <v/>
      </c>
      <c r="C901" s="194" t="inlineStr">
        <is>
          <t>DADOS_AM!GN38</t>
        </is>
      </c>
      <c r="D901" s="194" t="inlineStr">
        <is>
          <t>aviso</t>
        </is>
      </c>
    </row>
    <row r="902">
      <c r="A902" s="194" t="inlineStr">
        <is>
          <t>liberacao.2.classe</t>
        </is>
      </c>
      <c r="B902" s="194">
        <f>IF(ISBLANK(DADOS_AM!$EB$39),"",DADOS_AM!$EB$39&amp;"")</f>
        <v/>
      </c>
      <c r="C902" s="194" t="inlineStr">
        <is>
          <t>DADOS_AM!EB39</t>
        </is>
      </c>
      <c r="D902" s="194" t="inlineStr">
        <is>
          <t>entrada</t>
        </is>
      </c>
    </row>
    <row r="903">
      <c r="A903" s="194" t="inlineStr">
        <is>
          <t>liberacao.2.nome</t>
        </is>
      </c>
      <c r="B903" s="194">
        <f>IF(ISBLANK(DADOS_AM!$EC$39),"",DADOS_AM!$EC$39&amp;"")</f>
        <v/>
      </c>
      <c r="C903" s="194" t="inlineStr">
        <is>
          <t>DADOS_AM!EC39</t>
        </is>
      </c>
      <c r="D903" s="194" t="inlineStr">
        <is>
          <t>entrada</t>
        </is>
      </c>
    </row>
    <row r="904">
      <c r="A904" s="194" t="inlineStr">
        <is>
          <t>liberacao.2.forma</t>
        </is>
      </c>
      <c r="B904" s="194">
        <f>IF(ISBLANK(DADOS_AM!$ED$39),"",DADOS_AM!$ED$39&amp;"")</f>
        <v/>
      </c>
      <c r="C904" s="194" t="inlineStr">
        <is>
          <t>DADOS_AM!ED39</t>
        </is>
      </c>
      <c r="D904" s="194" t="inlineStr">
        <is>
          <t>entrada</t>
        </is>
      </c>
    </row>
    <row r="905">
      <c r="A905" s="194" t="inlineStr">
        <is>
          <t>liberacao.2.pecas</t>
        </is>
      </c>
      <c r="B905" s="194">
        <f>TEXTJOIN(" · ",TRUE,DADOS_AM!$EE$39,DADOS_AM!$EF$39,DADOS_AM!$EG$39,DADOS_AM!$EH$39)</f>
        <v/>
      </c>
      <c r="C905" s="194" t="inlineStr">
        <is>
          <t>DADOS_AM!EE39 DADOS_AM!EF39 DADOS_AM!EG39 DADOS_AM!EH39</t>
        </is>
      </c>
      <c r="D905" s="194" t="inlineStr">
        <is>
          <t>entrada</t>
        </is>
      </c>
    </row>
    <row r="906">
      <c r="A906" s="194" t="inlineStr">
        <is>
          <t>liberacao.2.restricoes</t>
        </is>
      </c>
      <c r="B906" s="194">
        <f>TEXTJOIN(" · ",TRUE,DADOS_AM!$EI$39,DADOS_AM!$EJ$39)</f>
        <v/>
      </c>
      <c r="C906" s="194" t="inlineStr">
        <is>
          <t>DADOS_AM!EI39 DADOS_AM!EJ39</t>
        </is>
      </c>
      <c r="D906" s="194" t="inlineStr">
        <is>
          <t>entrada</t>
        </is>
      </c>
    </row>
    <row r="907">
      <c r="A907" s="194" t="inlineStr">
        <is>
          <t>liberacao.2.pe</t>
        </is>
      </c>
      <c r="B907" s="194">
        <f>IF(ISBLANK(DADOS_AM!$GR$39),"",DADOS_AM!$GR$39&amp;"")</f>
        <v/>
      </c>
      <c r="C907" s="194" t="inlineStr">
        <is>
          <t>DADOS_AM!GR39</t>
        </is>
      </c>
      <c r="D907" s="194" t="inlineStr">
        <is>
          <t>resultado</t>
        </is>
      </c>
    </row>
    <row r="908">
      <c r="A908" s="194" t="inlineStr">
        <is>
          <t>liberacao.2.dano</t>
        </is>
      </c>
      <c r="B908" s="194">
        <f>IF(ISBLANK(DADOS_AM!$GU$39),"",DADOS_AM!$GU$39&amp;"")</f>
        <v/>
      </c>
      <c r="C908" s="194" t="inlineStr">
        <is>
          <t>DADOS_AM!GU39</t>
        </is>
      </c>
      <c r="D908" s="194" t="inlineStr">
        <is>
          <t>resultado</t>
        </is>
      </c>
    </row>
    <row r="909">
      <c r="A909" s="194" t="inlineStr">
        <is>
          <t>liberacao.2.alcance</t>
        </is>
      </c>
      <c r="B909" s="194">
        <f>IF(ISBLANK(DADOS_AM!$GZ$39),"",DADOS_AM!$GZ$39&amp;"")</f>
        <v/>
      </c>
      <c r="C909" s="194" t="inlineStr">
        <is>
          <t>DADOS_AM!GZ39</t>
        </is>
      </c>
      <c r="D909" s="194" t="inlineStr">
        <is>
          <t>resultado</t>
        </is>
      </c>
    </row>
    <row r="910">
      <c r="A910" s="194" t="inlineStr">
        <is>
          <t>liberacao.2.resolve</t>
        </is>
      </c>
      <c r="B910" s="194">
        <f>IF(ISBLANK(DADOS_AM!$GT$39),"",DADOS_AM!$GT$39&amp;"")</f>
        <v/>
      </c>
      <c r="C910" s="194" t="inlineStr">
        <is>
          <t>DADOS_AM!GT39</t>
        </is>
      </c>
      <c r="D910" s="194" t="inlineStr">
        <is>
          <t>resultado</t>
        </is>
      </c>
    </row>
    <row r="911">
      <c r="A911" s="194" t="inlineStr">
        <is>
          <t>liberacao.2.erros</t>
        </is>
      </c>
      <c r="B911" s="194">
        <f>IF(ISBLANK(DADOS_AM!$GL$39),"",DADOS_AM!$GL$39&amp;"")</f>
        <v/>
      </c>
      <c r="C911" s="194" t="inlineStr">
        <is>
          <t>DADOS_AM!GL39</t>
        </is>
      </c>
      <c r="D911" s="194" t="inlineStr">
        <is>
          <t>aviso</t>
        </is>
      </c>
    </row>
    <row r="912">
      <c r="A912" s="194" t="inlineStr">
        <is>
          <t>liberacao.2.avisos</t>
        </is>
      </c>
      <c r="B912" s="194">
        <f>IF(ISBLANK(DADOS_AM!$GN$39),"",DADOS_AM!$GN$39&amp;"")</f>
        <v/>
      </c>
      <c r="C912" s="194" t="inlineStr">
        <is>
          <t>DADOS_AM!GN39</t>
        </is>
      </c>
      <c r="D912" s="194" t="inlineStr">
        <is>
          <t>aviso</t>
        </is>
      </c>
    </row>
    <row r="913">
      <c r="A913" s="194" t="inlineStr">
        <is>
          <t>liberacao.3.classe</t>
        </is>
      </c>
      <c r="B913" s="194">
        <f>IF(ISBLANK(DADOS_AM!$EB$40),"",DADOS_AM!$EB$40&amp;"")</f>
        <v/>
      </c>
      <c r="C913" s="194" t="inlineStr">
        <is>
          <t>DADOS_AM!EB40</t>
        </is>
      </c>
      <c r="D913" s="194" t="inlineStr">
        <is>
          <t>entrada</t>
        </is>
      </c>
    </row>
    <row r="914">
      <c r="A914" s="194" t="inlineStr">
        <is>
          <t>liberacao.3.nome</t>
        </is>
      </c>
      <c r="B914" s="194">
        <f>IF(ISBLANK(DADOS_AM!$EC$40),"",DADOS_AM!$EC$40&amp;"")</f>
        <v/>
      </c>
      <c r="C914" s="194" t="inlineStr">
        <is>
          <t>DADOS_AM!EC40</t>
        </is>
      </c>
      <c r="D914" s="194" t="inlineStr">
        <is>
          <t>entrada</t>
        </is>
      </c>
    </row>
    <row r="915">
      <c r="A915" s="194" t="inlineStr">
        <is>
          <t>liberacao.3.forma</t>
        </is>
      </c>
      <c r="B915" s="194">
        <f>IF(ISBLANK(DADOS_AM!$ED$40),"",DADOS_AM!$ED$40&amp;"")</f>
        <v/>
      </c>
      <c r="C915" s="194" t="inlineStr">
        <is>
          <t>DADOS_AM!ED40</t>
        </is>
      </c>
      <c r="D915" s="194" t="inlineStr">
        <is>
          <t>entrada</t>
        </is>
      </c>
    </row>
    <row r="916">
      <c r="A916" s="194" t="inlineStr">
        <is>
          <t>liberacao.3.pecas</t>
        </is>
      </c>
      <c r="B916" s="194">
        <f>TEXTJOIN(" · ",TRUE,DADOS_AM!$EE$40,DADOS_AM!$EF$40,DADOS_AM!$EG$40,DADOS_AM!$EH$40)</f>
        <v/>
      </c>
      <c r="C916" s="194" t="inlineStr">
        <is>
          <t>DADOS_AM!EE40 DADOS_AM!EF40 DADOS_AM!EG40 DADOS_AM!EH40</t>
        </is>
      </c>
      <c r="D916" s="194" t="inlineStr">
        <is>
          <t>entrada</t>
        </is>
      </c>
    </row>
    <row r="917">
      <c r="A917" s="194" t="inlineStr">
        <is>
          <t>liberacao.3.restricoes</t>
        </is>
      </c>
      <c r="B917" s="194">
        <f>TEXTJOIN(" · ",TRUE,DADOS_AM!$EI$40,DADOS_AM!$EJ$40)</f>
        <v/>
      </c>
      <c r="C917" s="194" t="inlineStr">
        <is>
          <t>DADOS_AM!EI40 DADOS_AM!EJ40</t>
        </is>
      </c>
      <c r="D917" s="194" t="inlineStr">
        <is>
          <t>entrada</t>
        </is>
      </c>
    </row>
    <row r="918">
      <c r="A918" s="194" t="inlineStr">
        <is>
          <t>liberacao.3.pe</t>
        </is>
      </c>
      <c r="B918" s="194">
        <f>IF(ISBLANK(DADOS_AM!$GR$40),"",DADOS_AM!$GR$40&amp;"")</f>
        <v/>
      </c>
      <c r="C918" s="194" t="inlineStr">
        <is>
          <t>DADOS_AM!GR40</t>
        </is>
      </c>
      <c r="D918" s="194" t="inlineStr">
        <is>
          <t>resultado</t>
        </is>
      </c>
    </row>
    <row r="919">
      <c r="A919" s="194" t="inlineStr">
        <is>
          <t>liberacao.3.dano</t>
        </is>
      </c>
      <c r="B919" s="194">
        <f>IF(ISBLANK(DADOS_AM!$GU$40),"",DADOS_AM!$GU$40&amp;"")</f>
        <v/>
      </c>
      <c r="C919" s="194" t="inlineStr">
        <is>
          <t>DADOS_AM!GU40</t>
        </is>
      </c>
      <c r="D919" s="194" t="inlineStr">
        <is>
          <t>resultado</t>
        </is>
      </c>
    </row>
    <row r="920">
      <c r="A920" s="194" t="inlineStr">
        <is>
          <t>liberacao.3.alcance</t>
        </is>
      </c>
      <c r="B920" s="194">
        <f>IF(ISBLANK(DADOS_AM!$GZ$40),"",DADOS_AM!$GZ$40&amp;"")</f>
        <v/>
      </c>
      <c r="C920" s="194" t="inlineStr">
        <is>
          <t>DADOS_AM!GZ40</t>
        </is>
      </c>
      <c r="D920" s="194" t="inlineStr">
        <is>
          <t>resultado</t>
        </is>
      </c>
    </row>
    <row r="921">
      <c r="A921" s="194" t="inlineStr">
        <is>
          <t>liberacao.3.resolve</t>
        </is>
      </c>
      <c r="B921" s="194">
        <f>IF(ISBLANK(DADOS_AM!$GT$40),"",DADOS_AM!$GT$40&amp;"")</f>
        <v/>
      </c>
      <c r="C921" s="194" t="inlineStr">
        <is>
          <t>DADOS_AM!GT40</t>
        </is>
      </c>
      <c r="D921" s="194" t="inlineStr">
        <is>
          <t>resultado</t>
        </is>
      </c>
    </row>
    <row r="922">
      <c r="A922" s="194" t="inlineStr">
        <is>
          <t>liberacao.3.erros</t>
        </is>
      </c>
      <c r="B922" s="194">
        <f>IF(ISBLANK(DADOS_AM!$GL$40),"",DADOS_AM!$GL$40&amp;"")</f>
        <v/>
      </c>
      <c r="C922" s="194" t="inlineStr">
        <is>
          <t>DADOS_AM!GL40</t>
        </is>
      </c>
      <c r="D922" s="194" t="inlineStr">
        <is>
          <t>aviso</t>
        </is>
      </c>
    </row>
    <row r="923">
      <c r="A923" s="194" t="inlineStr">
        <is>
          <t>liberacao.3.avisos</t>
        </is>
      </c>
      <c r="B923" s="194">
        <f>IF(ISBLANK(DADOS_AM!$GN$40),"",DADOS_AM!$GN$40&amp;"")</f>
        <v/>
      </c>
      <c r="C923" s="194" t="inlineStr">
        <is>
          <t>DADOS_AM!GN40</t>
        </is>
      </c>
      <c r="D923" s="194" t="inlineStr">
        <is>
          <t>aviso</t>
        </is>
      </c>
    </row>
    <row r="924">
      <c r="A924" s="194" t="inlineStr">
        <is>
          <t>passiva.1</t>
        </is>
      </c>
      <c r="B924" s="194">
        <f>IF(ISBLANK('FICHA AMALDIÇOADA'!$D$379),"",'FICHA AMALDIÇOADA'!$D$379&amp;"")</f>
        <v/>
      </c>
      <c r="C924" s="194">
        <f>"'FICHA AMALDIÇOADA'!D379"</f>
        <v/>
      </c>
      <c r="D924" s="194" t="inlineStr">
        <is>
          <t>entrada</t>
        </is>
      </c>
    </row>
    <row r="925">
      <c r="A925" s="194" t="inlineStr">
        <is>
          <t>passiva.2</t>
        </is>
      </c>
      <c r="B925" s="194">
        <f>IF(ISBLANK('FICHA AMALDIÇOADA'!$J$379),"",'FICHA AMALDIÇOADA'!$J$379&amp;"")</f>
        <v/>
      </c>
      <c r="C925" s="194">
        <f>"'FICHA AMALDIÇOADA'!J379"</f>
        <v/>
      </c>
      <c r="D925" s="194" t="inlineStr">
        <is>
          <t>entrada</t>
        </is>
      </c>
    </row>
    <row r="926">
      <c r="A926" s="194" t="inlineStr">
        <is>
          <t>passiva.3</t>
        </is>
      </c>
      <c r="B926" s="194">
        <f>IF(ISBLANK('FICHA AMALDIÇOADA'!$P$379),"",'FICHA AMALDIÇOADA'!$P$379&amp;"")</f>
        <v/>
      </c>
      <c r="C926" s="194">
        <f>"'FICHA AMALDIÇOADA'!P379"</f>
        <v/>
      </c>
      <c r="D926" s="194" t="inlineStr">
        <is>
          <t>entrada</t>
        </is>
      </c>
    </row>
    <row r="927">
      <c r="A927" s="194" t="inlineStr">
        <is>
          <t>passiva.4</t>
        </is>
      </c>
      <c r="B927" s="194">
        <f>IF(ISBLANK('FICHA AMALDIÇOADA'!$D$387),"",'FICHA AMALDIÇOADA'!$D$387&amp;"")</f>
        <v/>
      </c>
      <c r="C927" s="194">
        <f>"'FICHA AMALDIÇOADA'!D387"</f>
        <v/>
      </c>
      <c r="D927" s="194" t="inlineStr">
        <is>
          <t>entrada</t>
        </is>
      </c>
    </row>
    <row r="928">
      <c r="A928" s="194" t="inlineStr">
        <is>
          <t>passiva.5</t>
        </is>
      </c>
      <c r="B928" s="194">
        <f>IF(ISBLANK('FICHA AMALDIÇOADA'!$J$387),"",'FICHA AMALDIÇOADA'!$J$387&amp;"")</f>
        <v/>
      </c>
      <c r="C928" s="194">
        <f>"'FICHA AMALDIÇOADA'!J387"</f>
        <v/>
      </c>
      <c r="D928" s="194" t="inlineStr">
        <is>
          <t>entrada</t>
        </is>
      </c>
    </row>
    <row r="929">
      <c r="A929" s="194" t="inlineStr">
        <is>
          <t>passiva.6</t>
        </is>
      </c>
      <c r="B929" s="194">
        <f>IF(ISBLANK('FICHA AMALDIÇOADA'!$D$397),"",'FICHA AMALDIÇOADA'!$D$397&amp;"")</f>
        <v/>
      </c>
      <c r="C929" s="194">
        <f>"'FICHA AMALDIÇOADA'!D397"</f>
        <v/>
      </c>
      <c r="D929" s="194" t="inlineStr">
        <is>
          <t>entrada</t>
        </is>
      </c>
    </row>
    <row r="930">
      <c r="A930" s="194" t="inlineStr">
        <is>
          <t>passiva.7</t>
        </is>
      </c>
      <c r="B930" s="194">
        <f>IF(ISBLANK('FICHA AMALDIÇOADA'!$J$397),"",'FICHA AMALDIÇOADA'!$J$397&amp;"")</f>
        <v/>
      </c>
      <c r="C930" s="194">
        <f>"'FICHA AMALDIÇOADA'!J397"</f>
        <v/>
      </c>
      <c r="D930" s="194" t="inlineStr">
        <is>
          <t>entrada</t>
        </is>
      </c>
    </row>
    <row r="931">
      <c r="A931" s="194" t="inlineStr">
        <is>
          <t>passiva.8</t>
        </is>
      </c>
      <c r="B931" s="194">
        <f>IF(ISBLANK('FICHA AMALDIÇOADA'!$P$397),"",'FICHA AMALDIÇOADA'!$P$397&amp;"")</f>
        <v/>
      </c>
      <c r="C931" s="194">
        <f>"'FICHA AMALDIÇOADA'!P397"</f>
        <v/>
      </c>
      <c r="D931" s="194" t="inlineStr">
        <is>
          <t>entrada</t>
        </is>
      </c>
    </row>
    <row r="932">
      <c r="A932" s="194" t="inlineStr">
        <is>
          <t>passiva.9</t>
        </is>
      </c>
      <c r="B932" s="194">
        <f>IF(ISBLANK('FICHA AMALDIÇOADA'!$D$405),"",'FICHA AMALDIÇOADA'!$D$405&amp;"")</f>
        <v/>
      </c>
      <c r="C932" s="194">
        <f>"'FICHA AMALDIÇOADA'!D405"</f>
        <v/>
      </c>
      <c r="D932" s="194" t="inlineStr">
        <is>
          <t>entrada</t>
        </is>
      </c>
    </row>
    <row r="933">
      <c r="A933" s="194" t="inlineStr">
        <is>
          <t>passiva.10</t>
        </is>
      </c>
      <c r="B933" s="194">
        <f>IF(ISBLANK('FICHA AMALDIÇOADA'!$J$405),"",'FICHA AMALDIÇOADA'!$J$405&amp;"")</f>
        <v/>
      </c>
      <c r="C933" s="194">
        <f>"'FICHA AMALDIÇOADA'!J405"</f>
        <v/>
      </c>
      <c r="D933" s="194" t="inlineStr">
        <is>
          <t>entrada</t>
        </is>
      </c>
    </row>
    <row r="934">
      <c r="A934" s="194" t="inlineStr">
        <is>
          <t>passiva.11</t>
        </is>
      </c>
      <c r="B934" s="194">
        <f>IF(ISBLANK('FICHA AMALDIÇOADA'!$P$405),"",'FICHA AMALDIÇOADA'!$P$405&amp;"")</f>
        <v/>
      </c>
      <c r="C934" s="194">
        <f>"'FICHA AMALDIÇOADA'!P405"</f>
        <v/>
      </c>
      <c r="D934" s="194" t="inlineStr">
        <is>
          <t>entrada</t>
        </is>
      </c>
    </row>
    <row r="935">
      <c r="A935" s="194" t="inlineStr">
        <is>
          <t>passiva.12</t>
        </is>
      </c>
      <c r="B935" s="194">
        <f>IF(ISBLANK('FICHA AMALDIÇOADA'!$D$413),"",'FICHA AMALDIÇOADA'!$D$413&amp;"")</f>
        <v/>
      </c>
      <c r="C935" s="194">
        <f>"'FICHA AMALDIÇOADA'!D413"</f>
        <v/>
      </c>
      <c r="D935" s="194" t="inlineStr">
        <is>
          <t>entrada</t>
        </is>
      </c>
    </row>
    <row r="936">
      <c r="A936" s="194" t="inlineStr">
        <is>
          <t>aptidao.1</t>
        </is>
      </c>
      <c r="B936" s="194">
        <f>IF(ISBLANK('FICHA AMALDIÇOADA'!$D$430),"",'FICHA AMALDIÇOADA'!$D$430&amp;"")</f>
        <v/>
      </c>
      <c r="C936" s="194">
        <f>"'FICHA AMALDIÇOADA'!D430"</f>
        <v/>
      </c>
      <c r="D936" s="194" t="inlineStr">
        <is>
          <t>entrada</t>
        </is>
      </c>
    </row>
    <row r="937">
      <c r="A937" s="194" t="inlineStr">
        <is>
          <t>aptidao.2</t>
        </is>
      </c>
      <c r="B937" s="194">
        <f>IF(ISBLANK('FICHA AMALDIÇOADA'!$J$430),"",'FICHA AMALDIÇOADA'!$J$430&amp;"")</f>
        <v/>
      </c>
      <c r="C937" s="194">
        <f>"'FICHA AMALDIÇOADA'!J430"</f>
        <v/>
      </c>
      <c r="D937" s="194" t="inlineStr">
        <is>
          <t>entrada</t>
        </is>
      </c>
    </row>
    <row r="938">
      <c r="A938" s="194" t="inlineStr">
        <is>
          <t>aptidao.3</t>
        </is>
      </c>
      <c r="B938" s="194">
        <f>IF(ISBLANK('FICHA AMALDIÇOADA'!$P$430),"",'FICHA AMALDIÇOADA'!$P$430&amp;"")</f>
        <v/>
      </c>
      <c r="C938" s="194">
        <f>"'FICHA AMALDIÇOADA'!P430"</f>
        <v/>
      </c>
      <c r="D938" s="194" t="inlineStr">
        <is>
          <t>entrada</t>
        </is>
      </c>
    </row>
    <row r="939">
      <c r="A939" s="194" t="inlineStr">
        <is>
          <t>aptidao.4</t>
        </is>
      </c>
      <c r="B939" s="194">
        <f>IF(ISBLANK('FICHA AMALDIÇOADA'!$D$450),"",'FICHA AMALDIÇOADA'!$D$450&amp;"")</f>
        <v/>
      </c>
      <c r="C939" s="194">
        <f>"'FICHA AMALDIÇOADA'!D450"</f>
        <v/>
      </c>
      <c r="D939" s="194" t="inlineStr">
        <is>
          <t>entrada</t>
        </is>
      </c>
    </row>
    <row r="940">
      <c r="A940" s="194" t="inlineStr">
        <is>
          <t>aptidao.5</t>
        </is>
      </c>
      <c r="B940" s="194">
        <f>IF(ISBLANK('FICHA AMALDIÇOADA'!$J$450),"",'FICHA AMALDIÇOADA'!$J$450&amp;"")</f>
        <v/>
      </c>
      <c r="C940" s="194">
        <f>"'FICHA AMALDIÇOADA'!J450"</f>
        <v/>
      </c>
      <c r="D940" s="194" t="inlineStr">
        <is>
          <t>entrada</t>
        </is>
      </c>
    </row>
    <row r="941">
      <c r="A941" s="194" t="inlineStr">
        <is>
          <t>aptidao.6</t>
        </is>
      </c>
      <c r="B941" s="194">
        <f>IF(ISBLANK('FICHA AMALDIÇOADA'!$P$450),"",'FICHA AMALDIÇOADA'!$P$450&amp;"")</f>
        <v/>
      </c>
      <c r="C941" s="194">
        <f>"'FICHA AMALDIÇOADA'!P450"</f>
        <v/>
      </c>
      <c r="D941" s="194" t="inlineStr">
        <is>
          <t>entrada</t>
        </is>
      </c>
    </row>
    <row r="942">
      <c r="A942" s="194" t="inlineStr">
        <is>
          <t>aptidao.7</t>
        </is>
      </c>
      <c r="B942" s="194">
        <f>IF(ISBLANK('FICHA AMALDIÇOADA'!$D$472),"",'FICHA AMALDIÇOADA'!$D$472&amp;"")</f>
        <v/>
      </c>
      <c r="C942" s="194">
        <f>"'FICHA AMALDIÇOADA'!D472"</f>
        <v/>
      </c>
      <c r="D942" s="194" t="inlineStr">
        <is>
          <t>entrada</t>
        </is>
      </c>
    </row>
    <row r="943">
      <c r="A943" s="194" t="inlineStr">
        <is>
          <t>aptidao.8</t>
        </is>
      </c>
      <c r="B943" s="194">
        <f>IF(ISBLANK('FICHA AMALDIÇOADA'!$J$472),"",'FICHA AMALDIÇOADA'!$J$472&amp;"")</f>
        <v/>
      </c>
      <c r="C943" s="194">
        <f>"'FICHA AMALDIÇOADA'!J472"</f>
        <v/>
      </c>
      <c r="D943" s="194" t="inlineStr">
        <is>
          <t>entrada</t>
        </is>
      </c>
    </row>
    <row r="944">
      <c r="A944" s="194" t="inlineStr">
        <is>
          <t>aptidao.9</t>
        </is>
      </c>
      <c r="B944" s="194">
        <f>IF(ISBLANK('FICHA AMALDIÇOADA'!$P$472),"",'FICHA AMALDIÇOADA'!$P$472&amp;"")</f>
        <v/>
      </c>
      <c r="C944" s="194">
        <f>"'FICHA AMALDIÇOADA'!P472"</f>
        <v/>
      </c>
      <c r="D944" s="194" t="inlineStr">
        <is>
          <t>entrada</t>
        </is>
      </c>
    </row>
    <row r="945">
      <c r="A945" s="194" t="inlineStr">
        <is>
          <t>aptidao.10</t>
        </is>
      </c>
      <c r="B945" s="194">
        <f>IF(ISBLANK('FICHA AMALDIÇOADA'!$D$492),"",'FICHA AMALDIÇOADA'!$D$492&amp;"")</f>
        <v/>
      </c>
      <c r="C945" s="194">
        <f>"'FICHA AMALDIÇOADA'!D492"</f>
        <v/>
      </c>
      <c r="D945" s="194" t="inlineStr">
        <is>
          <t>entrada</t>
        </is>
      </c>
    </row>
    <row r="946">
      <c r="A946" s="194" t="inlineStr">
        <is>
          <t>aptidao.11</t>
        </is>
      </c>
      <c r="B946" s="194">
        <f>IF(ISBLANK('FICHA AMALDIÇOADA'!$J$492),"",'FICHA AMALDIÇOADA'!$J$492&amp;"")</f>
        <v/>
      </c>
      <c r="C946" s="194">
        <f>"'FICHA AMALDIÇOADA'!J492"</f>
        <v/>
      </c>
      <c r="D946" s="194" t="inlineStr">
        <is>
          <t>entrada</t>
        </is>
      </c>
    </row>
    <row r="947">
      <c r="A947" s="194" t="inlineStr">
        <is>
          <t>aptidao.12</t>
        </is>
      </c>
      <c r="B947" s="194">
        <f>IF(ISBLANK('FICHA AMALDIÇOADA'!$P$492),"",'FICHA AMALDIÇOADA'!$P$492&amp;"")</f>
        <v/>
      </c>
      <c r="C947" s="194">
        <f>"'FICHA AMALDIÇOADA'!P492"</f>
        <v/>
      </c>
      <c r="D947" s="194" t="inlineStr">
        <is>
          <t>entrada</t>
        </is>
      </c>
    </row>
    <row r="948">
      <c r="A948" s="194" t="inlineStr">
        <is>
          <t>pacto.1.nome</t>
        </is>
      </c>
      <c r="B948" s="194">
        <f>IF(ISBLANK('FICHA AMALDIÇOADA'!$E$518),"",'FICHA AMALDIÇOADA'!$E$518&amp;"")</f>
        <v/>
      </c>
      <c r="C948" s="194">
        <f>"'FICHA AMALDIÇOADA'!E518"</f>
        <v/>
      </c>
      <c r="D948" s="194" t="inlineStr">
        <is>
          <t>entrada</t>
        </is>
      </c>
    </row>
    <row r="949">
      <c r="A949" s="194" t="inlineStr">
        <is>
          <t>pacto.1.forma</t>
        </is>
      </c>
      <c r="B949" s="194">
        <f>IF(ISBLANK('FICHA AMALDIÇOADA'!$L$518),"",'FICHA AMALDIÇOADA'!$L$518&amp;"")</f>
        <v/>
      </c>
      <c r="C949" s="194">
        <f>"'FICHA AMALDIÇOADA'!L518"</f>
        <v/>
      </c>
      <c r="D949" s="194" t="inlineStr">
        <is>
          <t>entrada</t>
        </is>
      </c>
    </row>
    <row r="950">
      <c r="A950" s="194" t="inlineStr">
        <is>
          <t>pacto.1.modifica</t>
        </is>
      </c>
      <c r="B950" s="194">
        <f>IF(ISBLANK('FICHA AMALDIÇOADA'!$P$518),"",'FICHA AMALDIÇOADA'!$P$518&amp;"")</f>
        <v/>
      </c>
      <c r="C950" s="194">
        <f>"'FICHA AMALDIÇOADA'!P518"</f>
        <v/>
      </c>
      <c r="D950" s="194" t="inlineStr">
        <is>
          <t>entrada</t>
        </is>
      </c>
    </row>
    <row r="951">
      <c r="A951" s="194" t="inlineStr">
        <is>
          <t>pacto.1.tamanho</t>
        </is>
      </c>
      <c r="B951" s="194">
        <f>IF(ISBLANK('FICHA AMALDIÇOADA'!$P$523),"",'FICHA AMALDIÇOADA'!$P$523&amp;"")</f>
        <v/>
      </c>
      <c r="C951" s="194">
        <f>"'FICHA AMALDIÇOADA'!P523"</f>
        <v/>
      </c>
      <c r="D951" s="194" t="inlineStr">
        <is>
          <t>entrada</t>
        </is>
      </c>
    </row>
    <row r="952">
      <c r="A952" s="194" t="inlineStr">
        <is>
          <t>pacto.1.dou</t>
        </is>
      </c>
      <c r="B952" s="194">
        <f>IF(ISBLANK('FICHA AMALDIÇOADA'!$D$520),"",'FICHA AMALDIÇOADA'!$D$520&amp;"")</f>
        <v/>
      </c>
      <c r="C952" s="194">
        <f>"'FICHA AMALDIÇOADA'!D520"</f>
        <v/>
      </c>
      <c r="D952" s="194" t="inlineStr">
        <is>
          <t>entrada</t>
        </is>
      </c>
    </row>
    <row r="953">
      <c r="A953" s="194" t="inlineStr">
        <is>
          <t>pacto.1.recebo</t>
        </is>
      </c>
      <c r="B953" s="194">
        <f>IF(ISBLANK('FICHA AMALDIÇOADA'!$L$520),"",'FICHA AMALDIÇOADA'!$L$520&amp;"")</f>
        <v/>
      </c>
      <c r="C953" s="194">
        <f>"'FICHA AMALDIÇOADA'!L520"</f>
        <v/>
      </c>
      <c r="D953" s="194" t="inlineStr">
        <is>
          <t>entrada</t>
        </is>
      </c>
    </row>
    <row r="954">
      <c r="A954" s="194" t="inlineStr">
        <is>
          <t>pacto.1.clausula</t>
        </is>
      </c>
      <c r="B954" s="194">
        <f>IF(ISBLANK('FICHA AMALDIÇOADA'!$D$525),"",'FICHA AMALDIÇOADA'!$D$525&amp;"")</f>
        <v/>
      </c>
      <c r="C954" s="194">
        <f>"'FICHA AMALDIÇOADA'!D525"</f>
        <v/>
      </c>
      <c r="D954" s="194" t="inlineStr">
        <is>
          <t>entrada</t>
        </is>
      </c>
    </row>
    <row r="955">
      <c r="A955" s="194" t="inlineStr">
        <is>
          <t>pacto.2.nome</t>
        </is>
      </c>
      <c r="B955" s="194">
        <f>IF(ISBLANK('FICHA AMALDIÇOADA'!$E$528),"",'FICHA AMALDIÇOADA'!$E$528&amp;"")</f>
        <v/>
      </c>
      <c r="C955" s="194">
        <f>"'FICHA AMALDIÇOADA'!E528"</f>
        <v/>
      </c>
      <c r="D955" s="194" t="inlineStr">
        <is>
          <t>entrada</t>
        </is>
      </c>
    </row>
    <row r="956">
      <c r="A956" s="194" t="inlineStr">
        <is>
          <t>pacto.2.forma</t>
        </is>
      </c>
      <c r="B956" s="194">
        <f>IF(ISBLANK('FICHA AMALDIÇOADA'!$L$528),"",'FICHA AMALDIÇOADA'!$L$528&amp;"")</f>
        <v/>
      </c>
      <c r="C956" s="194">
        <f>"'FICHA AMALDIÇOADA'!L528"</f>
        <v/>
      </c>
      <c r="D956" s="194" t="inlineStr">
        <is>
          <t>entrada</t>
        </is>
      </c>
    </row>
    <row r="957">
      <c r="A957" s="194" t="inlineStr">
        <is>
          <t>pacto.2.modifica</t>
        </is>
      </c>
      <c r="B957" s="194">
        <f>IF(ISBLANK('FICHA AMALDIÇOADA'!$P$528),"",'FICHA AMALDIÇOADA'!$P$528&amp;"")</f>
        <v/>
      </c>
      <c r="C957" s="194">
        <f>"'FICHA AMALDIÇOADA'!P528"</f>
        <v/>
      </c>
      <c r="D957" s="194" t="inlineStr">
        <is>
          <t>entrada</t>
        </is>
      </c>
    </row>
    <row r="958">
      <c r="A958" s="194" t="inlineStr">
        <is>
          <t>pacto.2.tamanho</t>
        </is>
      </c>
      <c r="B958" s="194">
        <f>IF(ISBLANK('FICHA AMALDIÇOADA'!$P$533),"",'FICHA AMALDIÇOADA'!$P$533&amp;"")</f>
        <v/>
      </c>
      <c r="C958" s="194">
        <f>"'FICHA AMALDIÇOADA'!P533"</f>
        <v/>
      </c>
      <c r="D958" s="194" t="inlineStr">
        <is>
          <t>entrada</t>
        </is>
      </c>
    </row>
    <row r="959">
      <c r="A959" s="194" t="inlineStr">
        <is>
          <t>pacto.2.dou</t>
        </is>
      </c>
      <c r="B959" s="194">
        <f>IF(ISBLANK('FICHA AMALDIÇOADA'!$D$530),"",'FICHA AMALDIÇOADA'!$D$530&amp;"")</f>
        <v/>
      </c>
      <c r="C959" s="194">
        <f>"'FICHA AMALDIÇOADA'!D530"</f>
        <v/>
      </c>
      <c r="D959" s="194" t="inlineStr">
        <is>
          <t>entrada</t>
        </is>
      </c>
    </row>
    <row r="960">
      <c r="A960" s="194" t="inlineStr">
        <is>
          <t>pacto.2.recebo</t>
        </is>
      </c>
      <c r="B960" s="194">
        <f>IF(ISBLANK('FICHA AMALDIÇOADA'!$L$530),"",'FICHA AMALDIÇOADA'!$L$530&amp;"")</f>
        <v/>
      </c>
      <c r="C960" s="194">
        <f>"'FICHA AMALDIÇOADA'!L530"</f>
        <v/>
      </c>
      <c r="D960" s="194" t="inlineStr">
        <is>
          <t>entrada</t>
        </is>
      </c>
    </row>
    <row r="961">
      <c r="A961" s="194" t="inlineStr">
        <is>
          <t>pacto.2.clausula</t>
        </is>
      </c>
      <c r="B961" s="194">
        <f>IF(ISBLANK('FICHA AMALDIÇOADA'!$D$535),"",'FICHA AMALDIÇOADA'!$D$535&amp;"")</f>
        <v/>
      </c>
      <c r="C961" s="194">
        <f>"'FICHA AMALDIÇOADA'!D535"</f>
        <v/>
      </c>
      <c r="D961" s="194" t="inlineStr">
        <is>
          <t>entrada</t>
        </is>
      </c>
    </row>
    <row r="962">
      <c r="A962" s="194" t="inlineStr">
        <is>
          <t>pacto.3.nome</t>
        </is>
      </c>
      <c r="B962" s="194">
        <f>IF(ISBLANK('FICHA AMALDIÇOADA'!$E$538),"",'FICHA AMALDIÇOADA'!$E$538&amp;"")</f>
        <v/>
      </c>
      <c r="C962" s="194">
        <f>"'FICHA AMALDIÇOADA'!E538"</f>
        <v/>
      </c>
      <c r="D962" s="194" t="inlineStr">
        <is>
          <t>entrada</t>
        </is>
      </c>
    </row>
    <row r="963">
      <c r="A963" s="194" t="inlineStr">
        <is>
          <t>pacto.3.forma</t>
        </is>
      </c>
      <c r="B963" s="194">
        <f>IF(ISBLANK('FICHA AMALDIÇOADA'!$L$538),"",'FICHA AMALDIÇOADA'!$L$538&amp;"")</f>
        <v/>
      </c>
      <c r="C963" s="194">
        <f>"'FICHA AMALDIÇOADA'!L538"</f>
        <v/>
      </c>
      <c r="D963" s="194" t="inlineStr">
        <is>
          <t>entrada</t>
        </is>
      </c>
    </row>
    <row r="964">
      <c r="A964" s="194" t="inlineStr">
        <is>
          <t>pacto.3.modifica</t>
        </is>
      </c>
      <c r="B964" s="194">
        <f>IF(ISBLANK('FICHA AMALDIÇOADA'!$P$538),"",'FICHA AMALDIÇOADA'!$P$538&amp;"")</f>
        <v/>
      </c>
      <c r="C964" s="194">
        <f>"'FICHA AMALDIÇOADA'!P538"</f>
        <v/>
      </c>
      <c r="D964" s="194" t="inlineStr">
        <is>
          <t>entrada</t>
        </is>
      </c>
    </row>
    <row r="965">
      <c r="A965" s="194" t="inlineStr">
        <is>
          <t>pacto.3.tamanho</t>
        </is>
      </c>
      <c r="B965" s="194">
        <f>IF(ISBLANK('FICHA AMALDIÇOADA'!$P$543),"",'FICHA AMALDIÇOADA'!$P$543&amp;"")</f>
        <v/>
      </c>
      <c r="C965" s="194">
        <f>"'FICHA AMALDIÇOADA'!P543"</f>
        <v/>
      </c>
      <c r="D965" s="194" t="inlineStr">
        <is>
          <t>entrada</t>
        </is>
      </c>
    </row>
    <row r="966">
      <c r="A966" s="194" t="inlineStr">
        <is>
          <t>pacto.3.dou</t>
        </is>
      </c>
      <c r="B966" s="194">
        <f>IF(ISBLANK('FICHA AMALDIÇOADA'!$D$540),"",'FICHA AMALDIÇOADA'!$D$540&amp;"")</f>
        <v/>
      </c>
      <c r="C966" s="194">
        <f>"'FICHA AMALDIÇOADA'!D540"</f>
        <v/>
      </c>
      <c r="D966" s="194" t="inlineStr">
        <is>
          <t>entrada</t>
        </is>
      </c>
    </row>
    <row r="967">
      <c r="A967" s="194" t="inlineStr">
        <is>
          <t>pacto.3.recebo</t>
        </is>
      </c>
      <c r="B967" s="194">
        <f>IF(ISBLANK('FICHA AMALDIÇOADA'!$L$540),"",'FICHA AMALDIÇOADA'!$L$540&amp;"")</f>
        <v/>
      </c>
      <c r="C967" s="194">
        <f>"'FICHA AMALDIÇOADA'!L540"</f>
        <v/>
      </c>
      <c r="D967" s="194" t="inlineStr">
        <is>
          <t>entrada</t>
        </is>
      </c>
    </row>
    <row r="968">
      <c r="A968" s="194" t="inlineStr">
        <is>
          <t>pacto.3.clausula</t>
        </is>
      </c>
      <c r="B968" s="194">
        <f>IF(ISBLANK('FICHA AMALDIÇOADA'!$D$545),"",'FICHA AMALDIÇOADA'!$D$545&amp;"")</f>
        <v/>
      </c>
      <c r="C968" s="194">
        <f>"'FICHA AMALDIÇOADA'!D545"</f>
        <v/>
      </c>
      <c r="D968" s="194" t="inlineStr">
        <is>
          <t>entrada</t>
        </is>
      </c>
    </row>
    <row r="969">
      <c r="A969" s="194" t="inlineStr">
        <is>
          <t>aviso.vagas_de_pacto</t>
        </is>
      </c>
      <c r="B969" s="194">
        <f>IF(ISBLANK('FICHA AMALDIÇOADA'!$D$515),"",'FICHA AMALDIÇOADA'!$D$515&amp;"")</f>
        <v/>
      </c>
      <c r="C969" s="194">
        <f>"'FICHA AMALDIÇOADA'!D515"</f>
        <v/>
      </c>
      <c r="D969" s="194" t="inlineStr">
        <is>
          <t>aviso</t>
        </is>
      </c>
    </row>
    <row r="970">
      <c r="A970" s="194" t="inlineStr">
        <is>
          <t>invocacao.1.nome</t>
        </is>
      </c>
      <c r="B970" s="194">
        <f>IF(ISBLANK(DADOS_INVOC!$DE$2),"",DADOS_INVOC!$DE$2&amp;"")</f>
        <v/>
      </c>
      <c r="C970" s="194" t="inlineStr">
        <is>
          <t>DADOS_INVOC!DE2</t>
        </is>
      </c>
      <c r="D970" s="194" t="inlineStr">
        <is>
          <t>entrada</t>
        </is>
      </c>
    </row>
    <row r="971">
      <c r="A971" s="194" t="inlineStr">
        <is>
          <t>invocacao.1.tipo</t>
        </is>
      </c>
      <c r="B971" s="194">
        <f>IF(ISBLANK(DADOS_INVOC!$DF$2),"",DADOS_INVOC!$DF$2&amp;"")</f>
        <v/>
      </c>
      <c r="C971" s="194" t="inlineStr">
        <is>
          <t>DADOS_INVOC!DF2</t>
        </is>
      </c>
      <c r="D971" s="194" t="inlineStr">
        <is>
          <t>entrada</t>
        </is>
      </c>
    </row>
    <row r="972">
      <c r="A972" s="194" t="inlineStr">
        <is>
          <t>invocacao.1.aquisicao</t>
        </is>
      </c>
      <c r="B972" s="194">
        <f>IF(ISBLANK(DADOS_INVOC!$DG$2),"",DADOS_INVOC!$DG$2&amp;"")</f>
        <v/>
      </c>
      <c r="C972" s="194" t="inlineStr">
        <is>
          <t>DADOS_INVOC!DG2</t>
        </is>
      </c>
      <c r="D972" s="194" t="inlineStr">
        <is>
          <t>entrada</t>
        </is>
      </c>
    </row>
    <row r="973">
      <c r="A973" s="194" t="inlineStr">
        <is>
          <t>invocacao.1.nivel_fixo</t>
        </is>
      </c>
      <c r="B973" s="194">
        <f>IF(ISBLANK(DADOS_INVOC!$DH$2),"",DADOS_INVOC!$DH$2&amp;"")</f>
        <v/>
      </c>
      <c r="C973" s="194" t="inlineStr">
        <is>
          <t>DADOS_INVOC!DH2</t>
        </is>
      </c>
      <c r="D973" s="194" t="inlineStr">
        <is>
          <t>entrada</t>
        </is>
      </c>
    </row>
    <row r="974">
      <c r="A974" s="194" t="inlineStr">
        <is>
          <t>invocacao.1.talisma</t>
        </is>
      </c>
      <c r="B974" s="194">
        <f>IF(ISBLANK(DADOS_INVOC!$DI$2),"",DADOS_INVOC!$DI$2&amp;"")</f>
        <v/>
      </c>
      <c r="C974" s="194" t="inlineStr">
        <is>
          <t>DADOS_INVOC!DI2</t>
        </is>
      </c>
      <c r="D974" s="194" t="inlineStr">
        <is>
          <t>entrada</t>
        </is>
      </c>
    </row>
    <row r="975">
      <c r="A975" s="194" t="inlineStr">
        <is>
          <t>invocacao.1.oficio_compativel</t>
        </is>
      </c>
      <c r="B975" s="194">
        <f>IF(ISBLANK('INVOCAÇÕES'!$L$43),"",'INVOCAÇÕES'!$L$43&amp;"")</f>
        <v/>
      </c>
      <c r="C975" s="194">
        <f>"'INVOCAÇÕES'!L43"</f>
        <v/>
      </c>
      <c r="D975" s="194" t="inlineStr">
        <is>
          <t>entrada</t>
        </is>
      </c>
    </row>
    <row r="976">
      <c r="A976" s="194" t="inlineStr">
        <is>
          <t>invocacao.1.pontos</t>
        </is>
      </c>
      <c r="B976" s="194">
        <f>TEXTJOIN(" · ",TRUE,DADOS_INVOC!$DJ$2,DADOS_INVOC!$DK$2,DADOS_INVOC!$DL$2,DADOS_INVOC!$DM$2,DADOS_INVOC!$DN$2)</f>
        <v/>
      </c>
      <c r="C976" s="194" t="inlineStr">
        <is>
          <t>DADOS_INVOC!DJ2 DADOS_INVOC!DK2 DADOS_INVOC!DL2 DADOS_INVOC!DM2 DADOS_INVOC!DN2</t>
        </is>
      </c>
      <c r="D976" s="194" t="inlineStr">
        <is>
          <t>entrada</t>
        </is>
      </c>
    </row>
    <row r="977">
      <c r="A977" s="194" t="inlineStr">
        <is>
          <t>invocacao.1.familias</t>
        </is>
      </c>
      <c r="B977" s="194">
        <f>TEXTJOIN(" · ",TRUE,DADOS_INVOC!$EL$2,DADOS_INVOC!$EM$2,DADOS_INVOC!$EN$2,DADOS_INVOC!$EO$2,DADOS_INVOC!$EP$2,DADOS_INVOC!$QV$2,DADOS_INVOC!$QW$2,DADOS_INVOC!$QX$2,DADOS_INVOC!$QY$2)</f>
        <v/>
      </c>
      <c r="C977" s="194" t="inlineStr">
        <is>
          <t>DADOS_INVOC!EL2 DADOS_INVOC!EM2 DADOS_INVOC!EN2 DADOS_INVOC!EO2 DADOS_INVOC!EP2 DADOS_INVOC!QV2 DADOS_INVOC!QW2 DADOS_INVOC!QX2 DADOS_INVOC!QY2</t>
        </is>
      </c>
      <c r="D977" s="194" t="inlineStr">
        <is>
          <t>entrada</t>
        </is>
      </c>
    </row>
    <row r="978">
      <c r="A978" s="194" t="inlineStr">
        <is>
          <t>invocacao.1.pericias</t>
        </is>
      </c>
      <c r="B978" s="194">
        <f>TEXTJOIN(" · ",TRUE,DADOS_INVOC!$EQ$2,DADOS_INVOC!$ER$2,DADOS_INVOC!$ES$2,DADOS_INVOC!$ET$2,DADOS_INVOC!$EU$2,DADOS_INVOC!$EV$2,DADOS_INVOC!$EW$2)</f>
        <v/>
      </c>
      <c r="C978" s="194" t="inlineStr">
        <is>
          <t>DADOS_INVOC!EQ2 DADOS_INVOC!ER2 DADOS_INVOC!ES2 DADOS_INVOC!ET2 DADOS_INVOC!EU2 DADOS_INVOC!EV2 DADOS_INVOC!EW2</t>
        </is>
      </c>
      <c r="D978" s="194" t="inlineStr">
        <is>
          <t>entrada</t>
        </is>
      </c>
    </row>
    <row r="979">
      <c r="A979" s="194" t="inlineStr">
        <is>
          <t>invocacao.1.talentos</t>
        </is>
      </c>
      <c r="B979" s="194">
        <f>TEXTJOIN(" · ",TRUE,DADOS_INVOC!$EX$2,DADOS_INVOC!$EY$2,DADOS_INVOC!$EZ$2,DADOS_INVOC!$FA$2,DADOS_INVOC!$FB$2,DADOS_INVOC!$FC$2,DADOS_INVOC!$FD$2,DADOS_INVOC!$FE$2)</f>
        <v/>
      </c>
      <c r="C979" s="194" t="inlineStr">
        <is>
          <t>DADOS_INVOC!EX2 DADOS_INVOC!EY2 DADOS_INVOC!EZ2 DADOS_INVOC!FA2 DADOS_INVOC!FB2 DADOS_INVOC!FC2 DADOS_INVOC!FD2 DADOS_INVOC!FE2</t>
        </is>
      </c>
      <c r="D979" s="194" t="inlineStr">
        <is>
          <t>entrada</t>
        </is>
      </c>
    </row>
    <row r="980">
      <c r="A980" s="194" t="inlineStr">
        <is>
          <t>invocacao.1.nivel</t>
        </is>
      </c>
      <c r="B980" s="194">
        <f>IF(ISBLANK(DADOS_INVOC!$FO$2),"",DADOS_INVOC!$FO$2&amp;"")</f>
        <v/>
      </c>
      <c r="C980" s="194" t="inlineStr">
        <is>
          <t>DADOS_INVOC!FO2</t>
        </is>
      </c>
      <c r="D980" s="194" t="inlineStr">
        <is>
          <t>resultado</t>
        </is>
      </c>
    </row>
    <row r="981">
      <c r="A981" s="194" t="inlineStr">
        <is>
          <t>invocacao.1.classe</t>
        </is>
      </c>
      <c r="B981" s="194">
        <f>IF(ISBLANK(DADOS_INVOC!$FP$2),"",DADOS_INVOC!$FP$2&amp;"")</f>
        <v/>
      </c>
      <c r="C981" s="194" t="inlineStr">
        <is>
          <t>DADOS_INVOC!FP2</t>
        </is>
      </c>
      <c r="D981" s="194" t="inlineStr">
        <is>
          <t>resultado</t>
        </is>
      </c>
    </row>
    <row r="982">
      <c r="A982" s="194" t="inlineStr">
        <is>
          <t>invocacao.1.vida.max</t>
        </is>
      </c>
      <c r="B982" s="194">
        <f>IF(ISBLANK(DADOS_INVOC!$GF$2),"",DADOS_INVOC!$GF$2&amp;"")</f>
        <v/>
      </c>
      <c r="C982" s="194" t="inlineStr">
        <is>
          <t>DADOS_INVOC!GF2</t>
        </is>
      </c>
      <c r="D982" s="194" t="inlineStr">
        <is>
          <t>resultado</t>
        </is>
      </c>
    </row>
    <row r="983">
      <c r="A983" s="194" t="inlineStr">
        <is>
          <t>invocacao.1.entrada</t>
        </is>
      </c>
      <c r="B983" s="194">
        <f>IF(ISBLANK(DADOS_INVOC!$GZ$2),"",DADOS_INVOC!$GZ$2&amp;"")</f>
        <v/>
      </c>
      <c r="C983" s="194" t="inlineStr">
        <is>
          <t>DADOS_INVOC!GZ2</t>
        </is>
      </c>
      <c r="D983" s="194" t="inlineStr">
        <is>
          <t>resultado</t>
        </is>
      </c>
    </row>
    <row r="984">
      <c r="A984" s="194" t="inlineStr">
        <is>
          <t>invocacao.1.retorno</t>
        </is>
      </c>
      <c r="B984" s="194">
        <f>IF(ISBLANK(DADOS_INVOC!$HA$2),"",DADOS_INVOC!$HA$2&amp;"")</f>
        <v/>
      </c>
      <c r="C984" s="194" t="inlineStr">
        <is>
          <t>DADOS_INVOC!HA2</t>
        </is>
      </c>
      <c r="D984" s="194" t="inlineStr">
        <is>
          <t>resultado</t>
        </is>
      </c>
    </row>
    <row r="985">
      <c r="A985" s="194" t="inlineStr">
        <is>
          <t>invocacao.1.acerto</t>
        </is>
      </c>
      <c r="B985" s="194">
        <f>IF(ISBLANK(DADOS_INVOC!$GB$2),"",DADOS_INVOC!$GB$2&amp;"")</f>
        <v/>
      </c>
      <c r="C985" s="194" t="inlineStr">
        <is>
          <t>DADOS_INVOC!GB2</t>
        </is>
      </c>
      <c r="D985" s="194" t="inlineStr">
        <is>
          <t>resultado</t>
        </is>
      </c>
    </row>
    <row r="986">
      <c r="A986" s="194" t="inlineStr">
        <is>
          <t>invocacao.1.cd</t>
        </is>
      </c>
      <c r="B986" s="194">
        <f>IF(ISBLANK(DADOS_INVOC!$GC$2),"",DADOS_INVOC!$GC$2&amp;"")</f>
        <v/>
      </c>
      <c r="C986" s="194" t="inlineStr">
        <is>
          <t>DADOS_INVOC!GC2</t>
        </is>
      </c>
      <c r="D986" s="194" t="inlineStr">
        <is>
          <t>resultado</t>
        </is>
      </c>
    </row>
    <row r="987">
      <c r="A987" s="194" t="inlineStr">
        <is>
          <t>invocacao.1.defesa</t>
        </is>
      </c>
      <c r="B987" s="194">
        <f>IF(ISBLANK(DADOS_INVOC!$GD$2),"",DADOS_INVOC!$GD$2&amp;"")</f>
        <v/>
      </c>
      <c r="C987" s="194" t="inlineStr">
        <is>
          <t>DADOS_INVOC!GD2</t>
        </is>
      </c>
      <c r="D987" s="194" t="inlineStr">
        <is>
          <t>resultado</t>
        </is>
      </c>
    </row>
    <row r="988">
      <c r="A988" s="194" t="inlineStr">
        <is>
          <t>invocacao.1.deslocamento</t>
        </is>
      </c>
      <c r="B988" s="194">
        <f>IF(ISBLANK(DADOS_INVOC!$GN$2),"",DADOS_INVOC!$GN$2&amp;"")</f>
        <v/>
      </c>
      <c r="C988" s="194" t="inlineStr">
        <is>
          <t>DADOS_INVOC!GN2</t>
        </is>
      </c>
      <c r="D988" s="194" t="inlineStr">
        <is>
          <t>resultado</t>
        </is>
      </c>
    </row>
    <row r="989">
      <c r="A989" s="194" t="inlineStr">
        <is>
          <t>invocacao.1.pontos_acima</t>
        </is>
      </c>
      <c r="B989" s="194">
        <f>IF(ISBLANK(DADOS_INVOC!$FZ$2),"",DADOS_INVOC!$FZ$2&amp;"")</f>
        <v/>
      </c>
      <c r="C989" s="194" t="inlineStr">
        <is>
          <t>DADOS_INVOC!FZ2</t>
        </is>
      </c>
      <c r="D989" s="194" t="inlineStr">
        <is>
          <t>aviso</t>
        </is>
      </c>
    </row>
    <row r="990">
      <c r="A990" s="194" t="inlineStr">
        <is>
          <t>invocacao.2.nome</t>
        </is>
      </c>
      <c r="B990" s="194">
        <f>IF(ISBLANK(DADOS_INVOC!$DE$3),"",DADOS_INVOC!$DE$3&amp;"")</f>
        <v/>
      </c>
      <c r="C990" s="194" t="inlineStr">
        <is>
          <t>DADOS_INVOC!DE3</t>
        </is>
      </c>
      <c r="D990" s="194" t="inlineStr">
        <is>
          <t>entrada</t>
        </is>
      </c>
    </row>
    <row r="991">
      <c r="A991" s="194" t="inlineStr">
        <is>
          <t>invocacao.2.tipo</t>
        </is>
      </c>
      <c r="B991" s="194">
        <f>IF(ISBLANK(DADOS_INVOC!$DF$3),"",DADOS_INVOC!$DF$3&amp;"")</f>
        <v/>
      </c>
      <c r="C991" s="194" t="inlineStr">
        <is>
          <t>DADOS_INVOC!DF3</t>
        </is>
      </c>
      <c r="D991" s="194" t="inlineStr">
        <is>
          <t>entrada</t>
        </is>
      </c>
    </row>
    <row r="992">
      <c r="A992" s="194" t="inlineStr">
        <is>
          <t>invocacao.2.aquisicao</t>
        </is>
      </c>
      <c r="B992" s="194">
        <f>IF(ISBLANK(DADOS_INVOC!$DG$3),"",DADOS_INVOC!$DG$3&amp;"")</f>
        <v/>
      </c>
      <c r="C992" s="194" t="inlineStr">
        <is>
          <t>DADOS_INVOC!DG3</t>
        </is>
      </c>
      <c r="D992" s="194" t="inlineStr">
        <is>
          <t>entrada</t>
        </is>
      </c>
    </row>
    <row r="993">
      <c r="A993" s="194" t="inlineStr">
        <is>
          <t>invocacao.2.nivel_fixo</t>
        </is>
      </c>
      <c r="B993" s="194">
        <f>IF(ISBLANK(DADOS_INVOC!$DH$3),"",DADOS_INVOC!$DH$3&amp;"")</f>
        <v/>
      </c>
      <c r="C993" s="194" t="inlineStr">
        <is>
          <t>DADOS_INVOC!DH3</t>
        </is>
      </c>
      <c r="D993" s="194" t="inlineStr">
        <is>
          <t>entrada</t>
        </is>
      </c>
    </row>
    <row r="994">
      <c r="A994" s="194" t="inlineStr">
        <is>
          <t>invocacao.2.talisma</t>
        </is>
      </c>
      <c r="B994" s="194">
        <f>IF(ISBLANK(DADOS_INVOC!$DI$3),"",DADOS_INVOC!$DI$3&amp;"")</f>
        <v/>
      </c>
      <c r="C994" s="194" t="inlineStr">
        <is>
          <t>DADOS_INVOC!DI3</t>
        </is>
      </c>
      <c r="D994" s="194" t="inlineStr">
        <is>
          <t>entrada</t>
        </is>
      </c>
    </row>
    <row r="995">
      <c r="A995" s="194" t="inlineStr">
        <is>
          <t>invocacao.2.oficio_compativel</t>
        </is>
      </c>
      <c r="B995" s="194">
        <f>IF(ISBLANK('INVOCAÇÕES'!$L$241),"",'INVOCAÇÕES'!$L$241&amp;"")</f>
        <v/>
      </c>
      <c r="C995" s="194">
        <f>"'INVOCAÇÕES'!L241"</f>
        <v/>
      </c>
      <c r="D995" s="194" t="inlineStr">
        <is>
          <t>entrada</t>
        </is>
      </c>
    </row>
    <row r="996">
      <c r="A996" s="194" t="inlineStr">
        <is>
          <t>invocacao.2.pontos</t>
        </is>
      </c>
      <c r="B996" s="194">
        <f>TEXTJOIN(" · ",TRUE,DADOS_INVOC!$DJ$3,DADOS_INVOC!$DK$3,DADOS_INVOC!$DL$3,DADOS_INVOC!$DM$3,DADOS_INVOC!$DN$3)</f>
        <v/>
      </c>
      <c r="C996" s="194" t="inlineStr">
        <is>
          <t>DADOS_INVOC!DJ3 DADOS_INVOC!DK3 DADOS_INVOC!DL3 DADOS_INVOC!DM3 DADOS_INVOC!DN3</t>
        </is>
      </c>
      <c r="D996" s="194" t="inlineStr">
        <is>
          <t>entrada</t>
        </is>
      </c>
    </row>
    <row r="997">
      <c r="A997" s="194" t="inlineStr">
        <is>
          <t>invocacao.2.familias</t>
        </is>
      </c>
      <c r="B997" s="194">
        <f>TEXTJOIN(" · ",TRUE,DADOS_INVOC!$EL$3,DADOS_INVOC!$EM$3,DADOS_INVOC!$EN$3,DADOS_INVOC!$EO$3,DADOS_INVOC!$EP$3,DADOS_INVOC!$QV$3,DADOS_INVOC!$QW$3,DADOS_INVOC!$QX$3,DADOS_INVOC!$QY$3)</f>
        <v/>
      </c>
      <c r="C997" s="194" t="inlineStr">
        <is>
          <t>DADOS_INVOC!EL3 DADOS_INVOC!EM3 DADOS_INVOC!EN3 DADOS_INVOC!EO3 DADOS_INVOC!EP3 DADOS_INVOC!QV3 DADOS_INVOC!QW3 DADOS_INVOC!QX3 DADOS_INVOC!QY3</t>
        </is>
      </c>
      <c r="D997" s="194" t="inlineStr">
        <is>
          <t>entrada</t>
        </is>
      </c>
    </row>
    <row r="998">
      <c r="A998" s="194" t="inlineStr">
        <is>
          <t>invocacao.2.pericias</t>
        </is>
      </c>
      <c r="B998" s="194">
        <f>TEXTJOIN(" · ",TRUE,DADOS_INVOC!$EQ$3,DADOS_INVOC!$ER$3,DADOS_INVOC!$ES$3,DADOS_INVOC!$ET$3,DADOS_INVOC!$EU$3,DADOS_INVOC!$EV$3,DADOS_INVOC!$EW$3)</f>
        <v/>
      </c>
      <c r="C998" s="194" t="inlineStr">
        <is>
          <t>DADOS_INVOC!EQ3 DADOS_INVOC!ER3 DADOS_INVOC!ES3 DADOS_INVOC!ET3 DADOS_INVOC!EU3 DADOS_INVOC!EV3 DADOS_INVOC!EW3</t>
        </is>
      </c>
      <c r="D998" s="194" t="inlineStr">
        <is>
          <t>entrada</t>
        </is>
      </c>
    </row>
    <row r="999">
      <c r="A999" s="194" t="inlineStr">
        <is>
          <t>invocacao.2.talentos</t>
        </is>
      </c>
      <c r="B999" s="194">
        <f>TEXTJOIN(" · ",TRUE,DADOS_INVOC!$EX$3,DADOS_INVOC!$EY$3,DADOS_INVOC!$EZ$3,DADOS_INVOC!$FA$3,DADOS_INVOC!$FB$3,DADOS_INVOC!$FC$3,DADOS_INVOC!$FD$3,DADOS_INVOC!$FE$3)</f>
        <v/>
      </c>
      <c r="C999" s="194" t="inlineStr">
        <is>
          <t>DADOS_INVOC!EX3 DADOS_INVOC!EY3 DADOS_INVOC!EZ3 DADOS_INVOC!FA3 DADOS_INVOC!FB3 DADOS_INVOC!FC3 DADOS_INVOC!FD3 DADOS_INVOC!FE3</t>
        </is>
      </c>
      <c r="D999" s="194" t="inlineStr">
        <is>
          <t>entrada</t>
        </is>
      </c>
    </row>
    <row r="1000">
      <c r="A1000" s="194" t="inlineStr">
        <is>
          <t>invocacao.2.nivel</t>
        </is>
      </c>
      <c r="B1000" s="194">
        <f>IF(ISBLANK(DADOS_INVOC!$FO$3),"",DADOS_INVOC!$FO$3&amp;"")</f>
        <v/>
      </c>
      <c r="C1000" s="194" t="inlineStr">
        <is>
          <t>DADOS_INVOC!FO3</t>
        </is>
      </c>
      <c r="D1000" s="194" t="inlineStr">
        <is>
          <t>resultado</t>
        </is>
      </c>
    </row>
    <row r="1001">
      <c r="A1001" s="194" t="inlineStr">
        <is>
          <t>invocacao.2.classe</t>
        </is>
      </c>
      <c r="B1001" s="194">
        <f>IF(ISBLANK(DADOS_INVOC!$FP$3),"",DADOS_INVOC!$FP$3&amp;"")</f>
        <v/>
      </c>
      <c r="C1001" s="194" t="inlineStr">
        <is>
          <t>DADOS_INVOC!FP3</t>
        </is>
      </c>
      <c r="D1001" s="194" t="inlineStr">
        <is>
          <t>resultado</t>
        </is>
      </c>
    </row>
    <row r="1002">
      <c r="A1002" s="194" t="inlineStr">
        <is>
          <t>invocacao.2.vida.max</t>
        </is>
      </c>
      <c r="B1002" s="194">
        <f>IF(ISBLANK(DADOS_INVOC!$GF$3),"",DADOS_INVOC!$GF$3&amp;"")</f>
        <v/>
      </c>
      <c r="C1002" s="194" t="inlineStr">
        <is>
          <t>DADOS_INVOC!GF3</t>
        </is>
      </c>
      <c r="D1002" s="194" t="inlineStr">
        <is>
          <t>resultado</t>
        </is>
      </c>
    </row>
    <row r="1003">
      <c r="A1003" s="194" t="inlineStr">
        <is>
          <t>invocacao.2.entrada</t>
        </is>
      </c>
      <c r="B1003" s="194">
        <f>IF(ISBLANK(DADOS_INVOC!$GZ$3),"",DADOS_INVOC!$GZ$3&amp;"")</f>
        <v/>
      </c>
      <c r="C1003" s="194" t="inlineStr">
        <is>
          <t>DADOS_INVOC!GZ3</t>
        </is>
      </c>
      <c r="D1003" s="194" t="inlineStr">
        <is>
          <t>resultado</t>
        </is>
      </c>
    </row>
    <row r="1004">
      <c r="A1004" s="194" t="inlineStr">
        <is>
          <t>invocacao.2.retorno</t>
        </is>
      </c>
      <c r="B1004" s="194">
        <f>IF(ISBLANK(DADOS_INVOC!$HA$3),"",DADOS_INVOC!$HA$3&amp;"")</f>
        <v/>
      </c>
      <c r="C1004" s="194" t="inlineStr">
        <is>
          <t>DADOS_INVOC!HA3</t>
        </is>
      </c>
      <c r="D1004" s="194" t="inlineStr">
        <is>
          <t>resultado</t>
        </is>
      </c>
    </row>
    <row r="1005">
      <c r="A1005" s="194" t="inlineStr">
        <is>
          <t>invocacao.2.acerto</t>
        </is>
      </c>
      <c r="B1005" s="194">
        <f>IF(ISBLANK(DADOS_INVOC!$GB$3),"",DADOS_INVOC!$GB$3&amp;"")</f>
        <v/>
      </c>
      <c r="C1005" s="194" t="inlineStr">
        <is>
          <t>DADOS_INVOC!GB3</t>
        </is>
      </c>
      <c r="D1005" s="194" t="inlineStr">
        <is>
          <t>resultado</t>
        </is>
      </c>
    </row>
    <row r="1006">
      <c r="A1006" s="194" t="inlineStr">
        <is>
          <t>invocacao.2.cd</t>
        </is>
      </c>
      <c r="B1006" s="194">
        <f>IF(ISBLANK(DADOS_INVOC!$GC$3),"",DADOS_INVOC!$GC$3&amp;"")</f>
        <v/>
      </c>
      <c r="C1006" s="194" t="inlineStr">
        <is>
          <t>DADOS_INVOC!GC3</t>
        </is>
      </c>
      <c r="D1006" s="194" t="inlineStr">
        <is>
          <t>resultado</t>
        </is>
      </c>
    </row>
    <row r="1007">
      <c r="A1007" s="194" t="inlineStr">
        <is>
          <t>invocacao.2.defesa</t>
        </is>
      </c>
      <c r="B1007" s="194">
        <f>IF(ISBLANK(DADOS_INVOC!$GD$3),"",DADOS_INVOC!$GD$3&amp;"")</f>
        <v/>
      </c>
      <c r="C1007" s="194" t="inlineStr">
        <is>
          <t>DADOS_INVOC!GD3</t>
        </is>
      </c>
      <c r="D1007" s="194" t="inlineStr">
        <is>
          <t>resultado</t>
        </is>
      </c>
    </row>
    <row r="1008">
      <c r="A1008" s="194" t="inlineStr">
        <is>
          <t>invocacao.2.deslocamento</t>
        </is>
      </c>
      <c r="B1008" s="194">
        <f>IF(ISBLANK(DADOS_INVOC!$GN$3),"",DADOS_INVOC!$GN$3&amp;"")</f>
        <v/>
      </c>
      <c r="C1008" s="194" t="inlineStr">
        <is>
          <t>DADOS_INVOC!GN3</t>
        </is>
      </c>
      <c r="D1008" s="194" t="inlineStr">
        <is>
          <t>resultado</t>
        </is>
      </c>
    </row>
    <row r="1009">
      <c r="A1009" s="194" t="inlineStr">
        <is>
          <t>invocacao.2.pontos_acima</t>
        </is>
      </c>
      <c r="B1009" s="194">
        <f>IF(ISBLANK(DADOS_INVOC!$FZ$3),"",DADOS_INVOC!$FZ$3&amp;"")</f>
        <v/>
      </c>
      <c r="C1009" s="194" t="inlineStr">
        <is>
          <t>DADOS_INVOC!FZ3</t>
        </is>
      </c>
      <c r="D1009" s="194" t="inlineStr">
        <is>
          <t>aviso</t>
        </is>
      </c>
    </row>
    <row r="1010">
      <c r="A1010" s="194" t="inlineStr">
        <is>
          <t>invocacao.3.nome</t>
        </is>
      </c>
      <c r="B1010" s="194">
        <f>IF(ISBLANK(DADOS_INVOC!$DE$4),"",DADOS_INVOC!$DE$4&amp;"")</f>
        <v/>
      </c>
      <c r="C1010" s="194" t="inlineStr">
        <is>
          <t>DADOS_INVOC!DE4</t>
        </is>
      </c>
      <c r="D1010" s="194" t="inlineStr">
        <is>
          <t>entrada</t>
        </is>
      </c>
    </row>
    <row r="1011">
      <c r="A1011" s="194" t="inlineStr">
        <is>
          <t>invocacao.3.tipo</t>
        </is>
      </c>
      <c r="B1011" s="194">
        <f>IF(ISBLANK(DADOS_INVOC!$DF$4),"",DADOS_INVOC!$DF$4&amp;"")</f>
        <v/>
      </c>
      <c r="C1011" s="194" t="inlineStr">
        <is>
          <t>DADOS_INVOC!DF4</t>
        </is>
      </c>
      <c r="D1011" s="194" t="inlineStr">
        <is>
          <t>entrada</t>
        </is>
      </c>
    </row>
    <row r="1012">
      <c r="A1012" s="194" t="inlineStr">
        <is>
          <t>invocacao.3.aquisicao</t>
        </is>
      </c>
      <c r="B1012" s="194">
        <f>IF(ISBLANK(DADOS_INVOC!$DG$4),"",DADOS_INVOC!$DG$4&amp;"")</f>
        <v/>
      </c>
      <c r="C1012" s="194" t="inlineStr">
        <is>
          <t>DADOS_INVOC!DG4</t>
        </is>
      </c>
      <c r="D1012" s="194" t="inlineStr">
        <is>
          <t>entrada</t>
        </is>
      </c>
    </row>
    <row r="1013">
      <c r="A1013" s="194" t="inlineStr">
        <is>
          <t>invocacao.3.nivel_fixo</t>
        </is>
      </c>
      <c r="B1013" s="194">
        <f>IF(ISBLANK(DADOS_INVOC!$DH$4),"",DADOS_INVOC!$DH$4&amp;"")</f>
        <v/>
      </c>
      <c r="C1013" s="194" t="inlineStr">
        <is>
          <t>DADOS_INVOC!DH4</t>
        </is>
      </c>
      <c r="D1013" s="194" t="inlineStr">
        <is>
          <t>entrada</t>
        </is>
      </c>
    </row>
    <row r="1014">
      <c r="A1014" s="194" t="inlineStr">
        <is>
          <t>invocacao.3.talisma</t>
        </is>
      </c>
      <c r="B1014" s="194">
        <f>IF(ISBLANK(DADOS_INVOC!$DI$4),"",DADOS_INVOC!$DI$4&amp;"")</f>
        <v/>
      </c>
      <c r="C1014" s="194" t="inlineStr">
        <is>
          <t>DADOS_INVOC!DI4</t>
        </is>
      </c>
      <c r="D1014" s="194" t="inlineStr">
        <is>
          <t>entrada</t>
        </is>
      </c>
    </row>
    <row r="1015">
      <c r="A1015" s="194" t="inlineStr">
        <is>
          <t>invocacao.3.oficio_compativel</t>
        </is>
      </c>
      <c r="B1015" s="194">
        <f>IF(ISBLANK('INVOCAÇÕES'!$L$439),"",'INVOCAÇÕES'!$L$439&amp;"")</f>
        <v/>
      </c>
      <c r="C1015" s="194">
        <f>"'INVOCAÇÕES'!L439"</f>
        <v/>
      </c>
      <c r="D1015" s="194" t="inlineStr">
        <is>
          <t>entrada</t>
        </is>
      </c>
    </row>
    <row r="1016">
      <c r="A1016" s="194" t="inlineStr">
        <is>
          <t>invocacao.3.pontos</t>
        </is>
      </c>
      <c r="B1016" s="194">
        <f>TEXTJOIN(" · ",TRUE,DADOS_INVOC!$DJ$4,DADOS_INVOC!$DK$4,DADOS_INVOC!$DL$4,DADOS_INVOC!$DM$4,DADOS_INVOC!$DN$4)</f>
        <v/>
      </c>
      <c r="C1016" s="194" t="inlineStr">
        <is>
          <t>DADOS_INVOC!DJ4 DADOS_INVOC!DK4 DADOS_INVOC!DL4 DADOS_INVOC!DM4 DADOS_INVOC!DN4</t>
        </is>
      </c>
      <c r="D1016" s="194" t="inlineStr">
        <is>
          <t>entrada</t>
        </is>
      </c>
    </row>
    <row r="1017">
      <c r="A1017" s="194" t="inlineStr">
        <is>
          <t>invocacao.3.familias</t>
        </is>
      </c>
      <c r="B1017" s="194">
        <f>TEXTJOIN(" · ",TRUE,DADOS_INVOC!$EL$4,DADOS_INVOC!$EM$4,DADOS_INVOC!$EN$4,DADOS_INVOC!$EO$4,DADOS_INVOC!$EP$4,DADOS_INVOC!$QV$4,DADOS_INVOC!$QW$4,DADOS_INVOC!$QX$4,DADOS_INVOC!$QY$4)</f>
        <v/>
      </c>
      <c r="C1017" s="194" t="inlineStr">
        <is>
          <t>DADOS_INVOC!EL4 DADOS_INVOC!EM4 DADOS_INVOC!EN4 DADOS_INVOC!EO4 DADOS_INVOC!EP4 DADOS_INVOC!QV4 DADOS_INVOC!QW4 DADOS_INVOC!QX4 DADOS_INVOC!QY4</t>
        </is>
      </c>
      <c r="D1017" s="194" t="inlineStr">
        <is>
          <t>entrada</t>
        </is>
      </c>
    </row>
    <row r="1018">
      <c r="A1018" s="194" t="inlineStr">
        <is>
          <t>invocacao.3.pericias</t>
        </is>
      </c>
      <c r="B1018" s="194">
        <f>TEXTJOIN(" · ",TRUE,DADOS_INVOC!$EQ$4,DADOS_INVOC!$ER$4,DADOS_INVOC!$ES$4,DADOS_INVOC!$ET$4,DADOS_INVOC!$EU$4,DADOS_INVOC!$EV$4,DADOS_INVOC!$EW$4)</f>
        <v/>
      </c>
      <c r="C1018" s="194" t="inlineStr">
        <is>
          <t>DADOS_INVOC!EQ4 DADOS_INVOC!ER4 DADOS_INVOC!ES4 DADOS_INVOC!ET4 DADOS_INVOC!EU4 DADOS_INVOC!EV4 DADOS_INVOC!EW4</t>
        </is>
      </c>
      <c r="D1018" s="194" t="inlineStr">
        <is>
          <t>entrada</t>
        </is>
      </c>
    </row>
    <row r="1019">
      <c r="A1019" s="194" t="inlineStr">
        <is>
          <t>invocacao.3.talentos</t>
        </is>
      </c>
      <c r="B1019" s="194">
        <f>TEXTJOIN(" · ",TRUE,DADOS_INVOC!$EX$4,DADOS_INVOC!$EY$4,DADOS_INVOC!$EZ$4,DADOS_INVOC!$FA$4,DADOS_INVOC!$FB$4,DADOS_INVOC!$FC$4,DADOS_INVOC!$FD$4,DADOS_INVOC!$FE$4)</f>
        <v/>
      </c>
      <c r="C1019" s="194" t="inlineStr">
        <is>
          <t>DADOS_INVOC!EX4 DADOS_INVOC!EY4 DADOS_INVOC!EZ4 DADOS_INVOC!FA4 DADOS_INVOC!FB4 DADOS_INVOC!FC4 DADOS_INVOC!FD4 DADOS_INVOC!FE4</t>
        </is>
      </c>
      <c r="D1019" s="194" t="inlineStr">
        <is>
          <t>entrada</t>
        </is>
      </c>
    </row>
    <row r="1020">
      <c r="A1020" s="194" t="inlineStr">
        <is>
          <t>invocacao.3.nivel</t>
        </is>
      </c>
      <c r="B1020" s="194">
        <f>IF(ISBLANK(DADOS_INVOC!$FO$4),"",DADOS_INVOC!$FO$4&amp;"")</f>
        <v/>
      </c>
      <c r="C1020" s="194" t="inlineStr">
        <is>
          <t>DADOS_INVOC!FO4</t>
        </is>
      </c>
      <c r="D1020" s="194" t="inlineStr">
        <is>
          <t>resultado</t>
        </is>
      </c>
    </row>
    <row r="1021">
      <c r="A1021" s="194" t="inlineStr">
        <is>
          <t>invocacao.3.classe</t>
        </is>
      </c>
      <c r="B1021" s="194">
        <f>IF(ISBLANK(DADOS_INVOC!$FP$4),"",DADOS_INVOC!$FP$4&amp;"")</f>
        <v/>
      </c>
      <c r="C1021" s="194" t="inlineStr">
        <is>
          <t>DADOS_INVOC!FP4</t>
        </is>
      </c>
      <c r="D1021" s="194" t="inlineStr">
        <is>
          <t>resultado</t>
        </is>
      </c>
    </row>
    <row r="1022">
      <c r="A1022" s="194" t="inlineStr">
        <is>
          <t>invocacao.3.vida.max</t>
        </is>
      </c>
      <c r="B1022" s="194">
        <f>IF(ISBLANK(DADOS_INVOC!$GF$4),"",DADOS_INVOC!$GF$4&amp;"")</f>
        <v/>
      </c>
      <c r="C1022" s="194" t="inlineStr">
        <is>
          <t>DADOS_INVOC!GF4</t>
        </is>
      </c>
      <c r="D1022" s="194" t="inlineStr">
        <is>
          <t>resultado</t>
        </is>
      </c>
    </row>
    <row r="1023">
      <c r="A1023" s="194" t="inlineStr">
        <is>
          <t>invocacao.3.entrada</t>
        </is>
      </c>
      <c r="B1023" s="194">
        <f>IF(ISBLANK(DADOS_INVOC!$GZ$4),"",DADOS_INVOC!$GZ$4&amp;"")</f>
        <v/>
      </c>
      <c r="C1023" s="194" t="inlineStr">
        <is>
          <t>DADOS_INVOC!GZ4</t>
        </is>
      </c>
      <c r="D1023" s="194" t="inlineStr">
        <is>
          <t>resultado</t>
        </is>
      </c>
    </row>
    <row r="1024">
      <c r="A1024" s="194" t="inlineStr">
        <is>
          <t>invocacao.3.retorno</t>
        </is>
      </c>
      <c r="B1024" s="194">
        <f>IF(ISBLANK(DADOS_INVOC!$HA$4),"",DADOS_INVOC!$HA$4&amp;"")</f>
        <v/>
      </c>
      <c r="C1024" s="194" t="inlineStr">
        <is>
          <t>DADOS_INVOC!HA4</t>
        </is>
      </c>
      <c r="D1024" s="194" t="inlineStr">
        <is>
          <t>resultado</t>
        </is>
      </c>
    </row>
    <row r="1025">
      <c r="A1025" s="194" t="inlineStr">
        <is>
          <t>invocacao.3.acerto</t>
        </is>
      </c>
      <c r="B1025" s="194">
        <f>IF(ISBLANK(DADOS_INVOC!$GB$4),"",DADOS_INVOC!$GB$4&amp;"")</f>
        <v/>
      </c>
      <c r="C1025" s="194" t="inlineStr">
        <is>
          <t>DADOS_INVOC!GB4</t>
        </is>
      </c>
      <c r="D1025" s="194" t="inlineStr">
        <is>
          <t>resultado</t>
        </is>
      </c>
    </row>
    <row r="1026">
      <c r="A1026" s="194" t="inlineStr">
        <is>
          <t>invocacao.3.cd</t>
        </is>
      </c>
      <c r="B1026" s="194">
        <f>IF(ISBLANK(DADOS_INVOC!$GC$4),"",DADOS_INVOC!$GC$4&amp;"")</f>
        <v/>
      </c>
      <c r="C1026" s="194" t="inlineStr">
        <is>
          <t>DADOS_INVOC!GC4</t>
        </is>
      </c>
      <c r="D1026" s="194" t="inlineStr">
        <is>
          <t>resultado</t>
        </is>
      </c>
    </row>
    <row r="1027">
      <c r="A1027" s="194" t="inlineStr">
        <is>
          <t>invocacao.3.defesa</t>
        </is>
      </c>
      <c r="B1027" s="194">
        <f>IF(ISBLANK(DADOS_INVOC!$GD$4),"",DADOS_INVOC!$GD$4&amp;"")</f>
        <v/>
      </c>
      <c r="C1027" s="194" t="inlineStr">
        <is>
          <t>DADOS_INVOC!GD4</t>
        </is>
      </c>
      <c r="D1027" s="194" t="inlineStr">
        <is>
          <t>resultado</t>
        </is>
      </c>
    </row>
    <row r="1028">
      <c r="A1028" s="194" t="inlineStr">
        <is>
          <t>invocacao.3.deslocamento</t>
        </is>
      </c>
      <c r="B1028" s="194">
        <f>IF(ISBLANK(DADOS_INVOC!$GN$4),"",DADOS_INVOC!$GN$4&amp;"")</f>
        <v/>
      </c>
      <c r="C1028" s="194" t="inlineStr">
        <is>
          <t>DADOS_INVOC!GN4</t>
        </is>
      </c>
      <c r="D1028" s="194" t="inlineStr">
        <is>
          <t>resultado</t>
        </is>
      </c>
    </row>
    <row r="1029">
      <c r="A1029" s="194" t="inlineStr">
        <is>
          <t>invocacao.3.pontos_acima</t>
        </is>
      </c>
      <c r="B1029" s="194">
        <f>IF(ISBLANK(DADOS_INVOC!$FZ$4),"",DADOS_INVOC!$FZ$4&amp;"")</f>
        <v/>
      </c>
      <c r="C1029" s="194" t="inlineStr">
        <is>
          <t>DADOS_INVOC!FZ4</t>
        </is>
      </c>
      <c r="D1029" s="194" t="inlineStr">
        <is>
          <t>aviso</t>
        </is>
      </c>
    </row>
    <row r="1030">
      <c r="A1030" s="194" t="inlineStr">
        <is>
          <t>invocacao.4.nome</t>
        </is>
      </c>
      <c r="B1030" s="194">
        <f>IF(ISBLANK(DADOS_INVOC!$DE$5),"",DADOS_INVOC!$DE$5&amp;"")</f>
        <v/>
      </c>
      <c r="C1030" s="194" t="inlineStr">
        <is>
          <t>DADOS_INVOC!DE5</t>
        </is>
      </c>
      <c r="D1030" s="194" t="inlineStr">
        <is>
          <t>entrada</t>
        </is>
      </c>
    </row>
    <row r="1031">
      <c r="A1031" s="194" t="inlineStr">
        <is>
          <t>invocacao.4.tipo</t>
        </is>
      </c>
      <c r="B1031" s="194">
        <f>IF(ISBLANK(DADOS_INVOC!$DF$5),"",DADOS_INVOC!$DF$5&amp;"")</f>
        <v/>
      </c>
      <c r="C1031" s="194" t="inlineStr">
        <is>
          <t>DADOS_INVOC!DF5</t>
        </is>
      </c>
      <c r="D1031" s="194" t="inlineStr">
        <is>
          <t>entrada</t>
        </is>
      </c>
    </row>
    <row r="1032">
      <c r="A1032" s="194" t="inlineStr">
        <is>
          <t>invocacao.4.aquisicao</t>
        </is>
      </c>
      <c r="B1032" s="194">
        <f>IF(ISBLANK(DADOS_INVOC!$DG$5),"",DADOS_INVOC!$DG$5&amp;"")</f>
        <v/>
      </c>
      <c r="C1032" s="194" t="inlineStr">
        <is>
          <t>DADOS_INVOC!DG5</t>
        </is>
      </c>
      <c r="D1032" s="194" t="inlineStr">
        <is>
          <t>entrada</t>
        </is>
      </c>
    </row>
    <row r="1033">
      <c r="A1033" s="194" t="inlineStr">
        <is>
          <t>invocacao.4.nivel_fixo</t>
        </is>
      </c>
      <c r="B1033" s="194">
        <f>IF(ISBLANK(DADOS_INVOC!$DH$5),"",DADOS_INVOC!$DH$5&amp;"")</f>
        <v/>
      </c>
      <c r="C1033" s="194" t="inlineStr">
        <is>
          <t>DADOS_INVOC!DH5</t>
        </is>
      </c>
      <c r="D1033" s="194" t="inlineStr">
        <is>
          <t>entrada</t>
        </is>
      </c>
    </row>
    <row r="1034">
      <c r="A1034" s="194" t="inlineStr">
        <is>
          <t>invocacao.4.talisma</t>
        </is>
      </c>
      <c r="B1034" s="194">
        <f>IF(ISBLANK(DADOS_INVOC!$DI$5),"",DADOS_INVOC!$DI$5&amp;"")</f>
        <v/>
      </c>
      <c r="C1034" s="194" t="inlineStr">
        <is>
          <t>DADOS_INVOC!DI5</t>
        </is>
      </c>
      <c r="D1034" s="194" t="inlineStr">
        <is>
          <t>entrada</t>
        </is>
      </c>
    </row>
    <row r="1035">
      <c r="A1035" s="194" t="inlineStr">
        <is>
          <t>invocacao.4.oficio_compativel</t>
        </is>
      </c>
      <c r="B1035" s="194">
        <f>IF(ISBLANK('INVOCAÇÕES'!$L$637),"",'INVOCAÇÕES'!$L$637&amp;"")</f>
        <v/>
      </c>
      <c r="C1035" s="194">
        <f>"'INVOCAÇÕES'!L637"</f>
        <v/>
      </c>
      <c r="D1035" s="194" t="inlineStr">
        <is>
          <t>entrada</t>
        </is>
      </c>
    </row>
    <row r="1036">
      <c r="A1036" s="194" t="inlineStr">
        <is>
          <t>invocacao.4.pontos</t>
        </is>
      </c>
      <c r="B1036" s="194">
        <f>TEXTJOIN(" · ",TRUE,DADOS_INVOC!$DJ$5,DADOS_INVOC!$DK$5,DADOS_INVOC!$DL$5,DADOS_INVOC!$DM$5,DADOS_INVOC!$DN$5)</f>
        <v/>
      </c>
      <c r="C1036" s="194" t="inlineStr">
        <is>
          <t>DADOS_INVOC!DJ5 DADOS_INVOC!DK5 DADOS_INVOC!DL5 DADOS_INVOC!DM5 DADOS_INVOC!DN5</t>
        </is>
      </c>
      <c r="D1036" s="194" t="inlineStr">
        <is>
          <t>entrada</t>
        </is>
      </c>
    </row>
    <row r="1037">
      <c r="A1037" s="194" t="inlineStr">
        <is>
          <t>invocacao.4.familias</t>
        </is>
      </c>
      <c r="B1037" s="194">
        <f>TEXTJOIN(" · ",TRUE,DADOS_INVOC!$EL$5,DADOS_INVOC!$EM$5,DADOS_INVOC!$EN$5,DADOS_INVOC!$EO$5,DADOS_INVOC!$EP$5,DADOS_INVOC!$QV$5,DADOS_INVOC!$QW$5,DADOS_INVOC!$QX$5,DADOS_INVOC!$QY$5)</f>
        <v/>
      </c>
      <c r="C1037" s="194" t="inlineStr">
        <is>
          <t>DADOS_INVOC!EL5 DADOS_INVOC!EM5 DADOS_INVOC!EN5 DADOS_INVOC!EO5 DADOS_INVOC!EP5 DADOS_INVOC!QV5 DADOS_INVOC!QW5 DADOS_INVOC!QX5 DADOS_INVOC!QY5</t>
        </is>
      </c>
      <c r="D1037" s="194" t="inlineStr">
        <is>
          <t>entrada</t>
        </is>
      </c>
    </row>
    <row r="1038">
      <c r="A1038" s="194" t="inlineStr">
        <is>
          <t>invocacao.4.pericias</t>
        </is>
      </c>
      <c r="B1038" s="194">
        <f>TEXTJOIN(" · ",TRUE,DADOS_INVOC!$EQ$5,DADOS_INVOC!$ER$5,DADOS_INVOC!$ES$5,DADOS_INVOC!$ET$5,DADOS_INVOC!$EU$5,DADOS_INVOC!$EV$5,DADOS_INVOC!$EW$5)</f>
        <v/>
      </c>
      <c r="C1038" s="194" t="inlineStr">
        <is>
          <t>DADOS_INVOC!EQ5 DADOS_INVOC!ER5 DADOS_INVOC!ES5 DADOS_INVOC!ET5 DADOS_INVOC!EU5 DADOS_INVOC!EV5 DADOS_INVOC!EW5</t>
        </is>
      </c>
      <c r="D1038" s="194" t="inlineStr">
        <is>
          <t>entrada</t>
        </is>
      </c>
    </row>
    <row r="1039">
      <c r="A1039" s="194" t="inlineStr">
        <is>
          <t>invocacao.4.talentos</t>
        </is>
      </c>
      <c r="B1039" s="194">
        <f>TEXTJOIN(" · ",TRUE,DADOS_INVOC!$EX$5,DADOS_INVOC!$EY$5,DADOS_INVOC!$EZ$5,DADOS_INVOC!$FA$5,DADOS_INVOC!$FB$5,DADOS_INVOC!$FC$5,DADOS_INVOC!$FD$5,DADOS_INVOC!$FE$5)</f>
        <v/>
      </c>
      <c r="C1039" s="194" t="inlineStr">
        <is>
          <t>DADOS_INVOC!EX5 DADOS_INVOC!EY5 DADOS_INVOC!EZ5 DADOS_INVOC!FA5 DADOS_INVOC!FB5 DADOS_INVOC!FC5 DADOS_INVOC!FD5 DADOS_INVOC!FE5</t>
        </is>
      </c>
      <c r="D1039" s="194" t="inlineStr">
        <is>
          <t>entrada</t>
        </is>
      </c>
    </row>
    <row r="1040">
      <c r="A1040" s="194" t="inlineStr">
        <is>
          <t>invocacao.4.nivel</t>
        </is>
      </c>
      <c r="B1040" s="194">
        <f>IF(ISBLANK(DADOS_INVOC!$FO$5),"",DADOS_INVOC!$FO$5&amp;"")</f>
        <v/>
      </c>
      <c r="C1040" s="194" t="inlineStr">
        <is>
          <t>DADOS_INVOC!FO5</t>
        </is>
      </c>
      <c r="D1040" s="194" t="inlineStr">
        <is>
          <t>resultado</t>
        </is>
      </c>
    </row>
    <row r="1041">
      <c r="A1041" s="194" t="inlineStr">
        <is>
          <t>invocacao.4.classe</t>
        </is>
      </c>
      <c r="B1041" s="194">
        <f>IF(ISBLANK(DADOS_INVOC!$FP$5),"",DADOS_INVOC!$FP$5&amp;"")</f>
        <v/>
      </c>
      <c r="C1041" s="194" t="inlineStr">
        <is>
          <t>DADOS_INVOC!FP5</t>
        </is>
      </c>
      <c r="D1041" s="194" t="inlineStr">
        <is>
          <t>resultado</t>
        </is>
      </c>
    </row>
    <row r="1042">
      <c r="A1042" s="194" t="inlineStr">
        <is>
          <t>invocacao.4.vida.max</t>
        </is>
      </c>
      <c r="B1042" s="194">
        <f>IF(ISBLANK(DADOS_INVOC!$GF$5),"",DADOS_INVOC!$GF$5&amp;"")</f>
        <v/>
      </c>
      <c r="C1042" s="194" t="inlineStr">
        <is>
          <t>DADOS_INVOC!GF5</t>
        </is>
      </c>
      <c r="D1042" s="194" t="inlineStr">
        <is>
          <t>resultado</t>
        </is>
      </c>
    </row>
    <row r="1043">
      <c r="A1043" s="194" t="inlineStr">
        <is>
          <t>invocacao.4.entrada</t>
        </is>
      </c>
      <c r="B1043" s="194">
        <f>IF(ISBLANK(DADOS_INVOC!$GZ$5),"",DADOS_INVOC!$GZ$5&amp;"")</f>
        <v/>
      </c>
      <c r="C1043" s="194" t="inlineStr">
        <is>
          <t>DADOS_INVOC!GZ5</t>
        </is>
      </c>
      <c r="D1043" s="194" t="inlineStr">
        <is>
          <t>resultado</t>
        </is>
      </c>
    </row>
    <row r="1044">
      <c r="A1044" s="194" t="inlineStr">
        <is>
          <t>invocacao.4.retorno</t>
        </is>
      </c>
      <c r="B1044" s="194">
        <f>IF(ISBLANK(DADOS_INVOC!$HA$5),"",DADOS_INVOC!$HA$5&amp;"")</f>
        <v/>
      </c>
      <c r="C1044" s="194" t="inlineStr">
        <is>
          <t>DADOS_INVOC!HA5</t>
        </is>
      </c>
      <c r="D1044" s="194" t="inlineStr">
        <is>
          <t>resultado</t>
        </is>
      </c>
    </row>
    <row r="1045">
      <c r="A1045" s="194" t="inlineStr">
        <is>
          <t>invocacao.4.acerto</t>
        </is>
      </c>
      <c r="B1045" s="194">
        <f>IF(ISBLANK(DADOS_INVOC!$GB$5),"",DADOS_INVOC!$GB$5&amp;"")</f>
        <v/>
      </c>
      <c r="C1045" s="194" t="inlineStr">
        <is>
          <t>DADOS_INVOC!GB5</t>
        </is>
      </c>
      <c r="D1045" s="194" t="inlineStr">
        <is>
          <t>resultado</t>
        </is>
      </c>
    </row>
    <row r="1046">
      <c r="A1046" s="194" t="inlineStr">
        <is>
          <t>invocacao.4.cd</t>
        </is>
      </c>
      <c r="B1046" s="194">
        <f>IF(ISBLANK(DADOS_INVOC!$GC$5),"",DADOS_INVOC!$GC$5&amp;"")</f>
        <v/>
      </c>
      <c r="C1046" s="194" t="inlineStr">
        <is>
          <t>DADOS_INVOC!GC5</t>
        </is>
      </c>
      <c r="D1046" s="194" t="inlineStr">
        <is>
          <t>resultado</t>
        </is>
      </c>
    </row>
    <row r="1047">
      <c r="A1047" s="194" t="inlineStr">
        <is>
          <t>invocacao.4.defesa</t>
        </is>
      </c>
      <c r="B1047" s="194">
        <f>IF(ISBLANK(DADOS_INVOC!$GD$5),"",DADOS_INVOC!$GD$5&amp;"")</f>
        <v/>
      </c>
      <c r="C1047" s="194" t="inlineStr">
        <is>
          <t>DADOS_INVOC!GD5</t>
        </is>
      </c>
      <c r="D1047" s="194" t="inlineStr">
        <is>
          <t>resultado</t>
        </is>
      </c>
    </row>
    <row r="1048">
      <c r="A1048" s="194" t="inlineStr">
        <is>
          <t>invocacao.4.deslocamento</t>
        </is>
      </c>
      <c r="B1048" s="194">
        <f>IF(ISBLANK(DADOS_INVOC!$GN$5),"",DADOS_INVOC!$GN$5&amp;"")</f>
        <v/>
      </c>
      <c r="C1048" s="194" t="inlineStr">
        <is>
          <t>DADOS_INVOC!GN5</t>
        </is>
      </c>
      <c r="D1048" s="194" t="inlineStr">
        <is>
          <t>resultado</t>
        </is>
      </c>
    </row>
    <row r="1049">
      <c r="A1049" s="194" t="inlineStr">
        <is>
          <t>invocacao.4.pontos_acima</t>
        </is>
      </c>
      <c r="B1049" s="194">
        <f>IF(ISBLANK(DADOS_INVOC!$FZ$5),"",DADOS_INVOC!$FZ$5&amp;"")</f>
        <v/>
      </c>
      <c r="C1049" s="194" t="inlineStr">
        <is>
          <t>DADOS_INVOC!FZ5</t>
        </is>
      </c>
      <c r="D1049" s="194" t="inlineStr">
        <is>
          <t>aviso</t>
        </is>
      </c>
    </row>
    <row r="1050">
      <c r="A1050" s="194" t="inlineStr">
        <is>
          <t>invocacao.5.nome</t>
        </is>
      </c>
      <c r="B1050" s="194">
        <f>IF(ISBLANK(DADOS_INVOC!$DE$6),"",DADOS_INVOC!$DE$6&amp;"")</f>
        <v/>
      </c>
      <c r="C1050" s="194" t="inlineStr">
        <is>
          <t>DADOS_INVOC!DE6</t>
        </is>
      </c>
      <c r="D1050" s="194" t="inlineStr">
        <is>
          <t>entrada</t>
        </is>
      </c>
    </row>
    <row r="1051">
      <c r="A1051" s="194" t="inlineStr">
        <is>
          <t>invocacao.5.tipo</t>
        </is>
      </c>
      <c r="B1051" s="194">
        <f>IF(ISBLANK(DADOS_INVOC!$DF$6),"",DADOS_INVOC!$DF$6&amp;"")</f>
        <v/>
      </c>
      <c r="C1051" s="194" t="inlineStr">
        <is>
          <t>DADOS_INVOC!DF6</t>
        </is>
      </c>
      <c r="D1051" s="194" t="inlineStr">
        <is>
          <t>entrada</t>
        </is>
      </c>
    </row>
    <row r="1052">
      <c r="A1052" s="194" t="inlineStr">
        <is>
          <t>invocacao.5.aquisicao</t>
        </is>
      </c>
      <c r="B1052" s="194">
        <f>IF(ISBLANK(DADOS_INVOC!$DG$6),"",DADOS_INVOC!$DG$6&amp;"")</f>
        <v/>
      </c>
      <c r="C1052" s="194" t="inlineStr">
        <is>
          <t>DADOS_INVOC!DG6</t>
        </is>
      </c>
      <c r="D1052" s="194" t="inlineStr">
        <is>
          <t>entrada</t>
        </is>
      </c>
    </row>
    <row r="1053">
      <c r="A1053" s="194" t="inlineStr">
        <is>
          <t>invocacao.5.nivel_fixo</t>
        </is>
      </c>
      <c r="B1053" s="194">
        <f>IF(ISBLANK(DADOS_INVOC!$DH$6),"",DADOS_INVOC!$DH$6&amp;"")</f>
        <v/>
      </c>
      <c r="C1053" s="194" t="inlineStr">
        <is>
          <t>DADOS_INVOC!DH6</t>
        </is>
      </c>
      <c r="D1053" s="194" t="inlineStr">
        <is>
          <t>entrada</t>
        </is>
      </c>
    </row>
    <row r="1054">
      <c r="A1054" s="194" t="inlineStr">
        <is>
          <t>invocacao.5.talisma</t>
        </is>
      </c>
      <c r="B1054" s="194">
        <f>IF(ISBLANK(DADOS_INVOC!$DI$6),"",DADOS_INVOC!$DI$6&amp;"")</f>
        <v/>
      </c>
      <c r="C1054" s="194" t="inlineStr">
        <is>
          <t>DADOS_INVOC!DI6</t>
        </is>
      </c>
      <c r="D1054" s="194" t="inlineStr">
        <is>
          <t>entrada</t>
        </is>
      </c>
    </row>
    <row r="1055">
      <c r="A1055" s="194" t="inlineStr">
        <is>
          <t>invocacao.5.oficio_compativel</t>
        </is>
      </c>
      <c r="B1055" s="194">
        <f>IF(ISBLANK('INVOCAÇÕES'!$L$835),"",'INVOCAÇÕES'!$L$835&amp;"")</f>
        <v/>
      </c>
      <c r="C1055" s="194">
        <f>"'INVOCAÇÕES'!L835"</f>
        <v/>
      </c>
      <c r="D1055" s="194" t="inlineStr">
        <is>
          <t>entrada</t>
        </is>
      </c>
    </row>
    <row r="1056">
      <c r="A1056" s="194" t="inlineStr">
        <is>
          <t>invocacao.5.pontos</t>
        </is>
      </c>
      <c r="B1056" s="194">
        <f>TEXTJOIN(" · ",TRUE,DADOS_INVOC!$DJ$6,DADOS_INVOC!$DK$6,DADOS_INVOC!$DL$6,DADOS_INVOC!$DM$6,DADOS_INVOC!$DN$6)</f>
        <v/>
      </c>
      <c r="C1056" s="194" t="inlineStr">
        <is>
          <t>DADOS_INVOC!DJ6 DADOS_INVOC!DK6 DADOS_INVOC!DL6 DADOS_INVOC!DM6 DADOS_INVOC!DN6</t>
        </is>
      </c>
      <c r="D1056" s="194" t="inlineStr">
        <is>
          <t>entrada</t>
        </is>
      </c>
    </row>
    <row r="1057">
      <c r="A1057" s="194" t="inlineStr">
        <is>
          <t>invocacao.5.familias</t>
        </is>
      </c>
      <c r="B1057" s="194">
        <f>TEXTJOIN(" · ",TRUE,DADOS_INVOC!$EL$6,DADOS_INVOC!$EM$6,DADOS_INVOC!$EN$6,DADOS_INVOC!$EO$6,DADOS_INVOC!$EP$6,DADOS_INVOC!$QV$6,DADOS_INVOC!$QW$6,DADOS_INVOC!$QX$6,DADOS_INVOC!$QY$6)</f>
        <v/>
      </c>
      <c r="C1057" s="194" t="inlineStr">
        <is>
          <t>DADOS_INVOC!EL6 DADOS_INVOC!EM6 DADOS_INVOC!EN6 DADOS_INVOC!EO6 DADOS_INVOC!EP6 DADOS_INVOC!QV6 DADOS_INVOC!QW6 DADOS_INVOC!QX6 DADOS_INVOC!QY6</t>
        </is>
      </c>
      <c r="D1057" s="194" t="inlineStr">
        <is>
          <t>entrada</t>
        </is>
      </c>
    </row>
    <row r="1058">
      <c r="A1058" s="194" t="inlineStr">
        <is>
          <t>invocacao.5.pericias</t>
        </is>
      </c>
      <c r="B1058" s="194">
        <f>TEXTJOIN(" · ",TRUE,DADOS_INVOC!$EQ$6,DADOS_INVOC!$ER$6,DADOS_INVOC!$ES$6,DADOS_INVOC!$ET$6,DADOS_INVOC!$EU$6,DADOS_INVOC!$EV$6,DADOS_INVOC!$EW$6)</f>
        <v/>
      </c>
      <c r="C1058" s="194" t="inlineStr">
        <is>
          <t>DADOS_INVOC!EQ6 DADOS_INVOC!ER6 DADOS_INVOC!ES6 DADOS_INVOC!ET6 DADOS_INVOC!EU6 DADOS_INVOC!EV6 DADOS_INVOC!EW6</t>
        </is>
      </c>
      <c r="D1058" s="194" t="inlineStr">
        <is>
          <t>entrada</t>
        </is>
      </c>
    </row>
    <row r="1059">
      <c r="A1059" s="194" t="inlineStr">
        <is>
          <t>invocacao.5.talentos</t>
        </is>
      </c>
      <c r="B1059" s="194">
        <f>TEXTJOIN(" · ",TRUE,DADOS_INVOC!$EX$6,DADOS_INVOC!$EY$6,DADOS_INVOC!$EZ$6,DADOS_INVOC!$FA$6,DADOS_INVOC!$FB$6,DADOS_INVOC!$FC$6,DADOS_INVOC!$FD$6,DADOS_INVOC!$FE$6)</f>
        <v/>
      </c>
      <c r="C1059" s="194" t="inlineStr">
        <is>
          <t>DADOS_INVOC!EX6 DADOS_INVOC!EY6 DADOS_INVOC!EZ6 DADOS_INVOC!FA6 DADOS_INVOC!FB6 DADOS_INVOC!FC6 DADOS_INVOC!FD6 DADOS_INVOC!FE6</t>
        </is>
      </c>
      <c r="D1059" s="194" t="inlineStr">
        <is>
          <t>entrada</t>
        </is>
      </c>
    </row>
    <row r="1060">
      <c r="A1060" s="194" t="inlineStr">
        <is>
          <t>invocacao.5.nivel</t>
        </is>
      </c>
      <c r="B1060" s="194">
        <f>IF(ISBLANK(DADOS_INVOC!$FO$6),"",DADOS_INVOC!$FO$6&amp;"")</f>
        <v/>
      </c>
      <c r="C1060" s="194" t="inlineStr">
        <is>
          <t>DADOS_INVOC!FO6</t>
        </is>
      </c>
      <c r="D1060" s="194" t="inlineStr">
        <is>
          <t>resultado</t>
        </is>
      </c>
    </row>
    <row r="1061">
      <c r="A1061" s="194" t="inlineStr">
        <is>
          <t>invocacao.5.classe</t>
        </is>
      </c>
      <c r="B1061" s="194">
        <f>IF(ISBLANK(DADOS_INVOC!$FP$6),"",DADOS_INVOC!$FP$6&amp;"")</f>
        <v/>
      </c>
      <c r="C1061" s="194" t="inlineStr">
        <is>
          <t>DADOS_INVOC!FP6</t>
        </is>
      </c>
      <c r="D1061" s="194" t="inlineStr">
        <is>
          <t>resultado</t>
        </is>
      </c>
    </row>
    <row r="1062">
      <c r="A1062" s="194" t="inlineStr">
        <is>
          <t>invocacao.5.vida.max</t>
        </is>
      </c>
      <c r="B1062" s="194">
        <f>IF(ISBLANK(DADOS_INVOC!$GF$6),"",DADOS_INVOC!$GF$6&amp;"")</f>
        <v/>
      </c>
      <c r="C1062" s="194" t="inlineStr">
        <is>
          <t>DADOS_INVOC!GF6</t>
        </is>
      </c>
      <c r="D1062" s="194" t="inlineStr">
        <is>
          <t>resultado</t>
        </is>
      </c>
    </row>
    <row r="1063">
      <c r="A1063" s="194" t="inlineStr">
        <is>
          <t>invocacao.5.entrada</t>
        </is>
      </c>
      <c r="B1063" s="194">
        <f>IF(ISBLANK(DADOS_INVOC!$GZ$6),"",DADOS_INVOC!$GZ$6&amp;"")</f>
        <v/>
      </c>
      <c r="C1063" s="194" t="inlineStr">
        <is>
          <t>DADOS_INVOC!GZ6</t>
        </is>
      </c>
      <c r="D1063" s="194" t="inlineStr">
        <is>
          <t>resultado</t>
        </is>
      </c>
    </row>
    <row r="1064">
      <c r="A1064" s="194" t="inlineStr">
        <is>
          <t>invocacao.5.retorno</t>
        </is>
      </c>
      <c r="B1064" s="194">
        <f>IF(ISBLANK(DADOS_INVOC!$HA$6),"",DADOS_INVOC!$HA$6&amp;"")</f>
        <v/>
      </c>
      <c r="C1064" s="194" t="inlineStr">
        <is>
          <t>DADOS_INVOC!HA6</t>
        </is>
      </c>
      <c r="D1064" s="194" t="inlineStr">
        <is>
          <t>resultado</t>
        </is>
      </c>
    </row>
    <row r="1065">
      <c r="A1065" s="194" t="inlineStr">
        <is>
          <t>invocacao.5.acerto</t>
        </is>
      </c>
      <c r="B1065" s="194">
        <f>IF(ISBLANK(DADOS_INVOC!$GB$6),"",DADOS_INVOC!$GB$6&amp;"")</f>
        <v/>
      </c>
      <c r="C1065" s="194" t="inlineStr">
        <is>
          <t>DADOS_INVOC!GB6</t>
        </is>
      </c>
      <c r="D1065" s="194" t="inlineStr">
        <is>
          <t>resultado</t>
        </is>
      </c>
    </row>
    <row r="1066">
      <c r="A1066" s="194" t="inlineStr">
        <is>
          <t>invocacao.5.cd</t>
        </is>
      </c>
      <c r="B1066" s="194">
        <f>IF(ISBLANK(DADOS_INVOC!$GC$6),"",DADOS_INVOC!$GC$6&amp;"")</f>
        <v/>
      </c>
      <c r="C1066" s="194" t="inlineStr">
        <is>
          <t>DADOS_INVOC!GC6</t>
        </is>
      </c>
      <c r="D1066" s="194" t="inlineStr">
        <is>
          <t>resultado</t>
        </is>
      </c>
    </row>
    <row r="1067">
      <c r="A1067" s="194" t="inlineStr">
        <is>
          <t>invocacao.5.defesa</t>
        </is>
      </c>
      <c r="B1067" s="194">
        <f>IF(ISBLANK(DADOS_INVOC!$GD$6),"",DADOS_INVOC!$GD$6&amp;"")</f>
        <v/>
      </c>
      <c r="C1067" s="194" t="inlineStr">
        <is>
          <t>DADOS_INVOC!GD6</t>
        </is>
      </c>
      <c r="D1067" s="194" t="inlineStr">
        <is>
          <t>resultado</t>
        </is>
      </c>
    </row>
    <row r="1068">
      <c r="A1068" s="194" t="inlineStr">
        <is>
          <t>invocacao.5.deslocamento</t>
        </is>
      </c>
      <c r="B1068" s="194">
        <f>IF(ISBLANK(DADOS_INVOC!$GN$6),"",DADOS_INVOC!$GN$6&amp;"")</f>
        <v/>
      </c>
      <c r="C1068" s="194" t="inlineStr">
        <is>
          <t>DADOS_INVOC!GN6</t>
        </is>
      </c>
      <c r="D1068" s="194" t="inlineStr">
        <is>
          <t>resultado</t>
        </is>
      </c>
    </row>
    <row r="1069">
      <c r="A1069" s="194" t="inlineStr">
        <is>
          <t>invocacao.5.pontos_acima</t>
        </is>
      </c>
      <c r="B1069" s="194">
        <f>IF(ISBLANK(DADOS_INVOC!$FZ$6),"",DADOS_INVOC!$FZ$6&amp;"")</f>
        <v/>
      </c>
      <c r="C1069" s="194" t="inlineStr">
        <is>
          <t>DADOS_INVOC!FZ6</t>
        </is>
      </c>
      <c r="D1069" s="194" t="inlineStr">
        <is>
          <t>aviso</t>
        </is>
      </c>
    </row>
    <row r="1070">
      <c r="A1070" s="194" t="inlineStr">
        <is>
          <t>invocacao.6.nome</t>
        </is>
      </c>
      <c r="B1070" s="194">
        <f>IF(ISBLANK(DADOS_INVOC!$DE$7),"",DADOS_INVOC!$DE$7&amp;"")</f>
        <v/>
      </c>
      <c r="C1070" s="194" t="inlineStr">
        <is>
          <t>DADOS_INVOC!DE7</t>
        </is>
      </c>
      <c r="D1070" s="194" t="inlineStr">
        <is>
          <t>entrada</t>
        </is>
      </c>
    </row>
    <row r="1071">
      <c r="A1071" s="194" t="inlineStr">
        <is>
          <t>invocacao.6.tipo</t>
        </is>
      </c>
      <c r="B1071" s="194">
        <f>IF(ISBLANK(DADOS_INVOC!$DF$7),"",DADOS_INVOC!$DF$7&amp;"")</f>
        <v/>
      </c>
      <c r="C1071" s="194" t="inlineStr">
        <is>
          <t>DADOS_INVOC!DF7</t>
        </is>
      </c>
      <c r="D1071" s="194" t="inlineStr">
        <is>
          <t>entrada</t>
        </is>
      </c>
    </row>
    <row r="1072">
      <c r="A1072" s="194" t="inlineStr">
        <is>
          <t>invocacao.6.aquisicao</t>
        </is>
      </c>
      <c r="B1072" s="194">
        <f>IF(ISBLANK(DADOS_INVOC!$DG$7),"",DADOS_INVOC!$DG$7&amp;"")</f>
        <v/>
      </c>
      <c r="C1072" s="194" t="inlineStr">
        <is>
          <t>DADOS_INVOC!DG7</t>
        </is>
      </c>
      <c r="D1072" s="194" t="inlineStr">
        <is>
          <t>entrada</t>
        </is>
      </c>
    </row>
    <row r="1073">
      <c r="A1073" s="194" t="inlineStr">
        <is>
          <t>invocacao.6.nivel_fixo</t>
        </is>
      </c>
      <c r="B1073" s="194">
        <f>IF(ISBLANK(DADOS_INVOC!$DH$7),"",DADOS_INVOC!$DH$7&amp;"")</f>
        <v/>
      </c>
      <c r="C1073" s="194" t="inlineStr">
        <is>
          <t>DADOS_INVOC!DH7</t>
        </is>
      </c>
      <c r="D1073" s="194" t="inlineStr">
        <is>
          <t>entrada</t>
        </is>
      </c>
    </row>
    <row r="1074">
      <c r="A1074" s="194" t="inlineStr">
        <is>
          <t>invocacao.6.talisma</t>
        </is>
      </c>
      <c r="B1074" s="194">
        <f>IF(ISBLANK(DADOS_INVOC!$DI$7),"",DADOS_INVOC!$DI$7&amp;"")</f>
        <v/>
      </c>
      <c r="C1074" s="194" t="inlineStr">
        <is>
          <t>DADOS_INVOC!DI7</t>
        </is>
      </c>
      <c r="D1074" s="194" t="inlineStr">
        <is>
          <t>entrada</t>
        </is>
      </c>
    </row>
    <row r="1075">
      <c r="A1075" s="194" t="inlineStr">
        <is>
          <t>invocacao.6.oficio_compativel</t>
        </is>
      </c>
      <c r="B1075" s="194">
        <f>IF(ISBLANK('INVOCAÇÕES'!$L$1033),"",'INVOCAÇÕES'!$L$1033&amp;"")</f>
        <v/>
      </c>
      <c r="C1075" s="194">
        <f>"'INVOCAÇÕES'!L1033"</f>
        <v/>
      </c>
      <c r="D1075" s="194" t="inlineStr">
        <is>
          <t>entrada</t>
        </is>
      </c>
    </row>
    <row r="1076">
      <c r="A1076" s="194" t="inlineStr">
        <is>
          <t>invocacao.6.pontos</t>
        </is>
      </c>
      <c r="B1076" s="194">
        <f>TEXTJOIN(" · ",TRUE,DADOS_INVOC!$DJ$7,DADOS_INVOC!$DK$7,DADOS_INVOC!$DL$7,DADOS_INVOC!$DM$7,DADOS_INVOC!$DN$7)</f>
        <v/>
      </c>
      <c r="C1076" s="194" t="inlineStr">
        <is>
          <t>DADOS_INVOC!DJ7 DADOS_INVOC!DK7 DADOS_INVOC!DL7 DADOS_INVOC!DM7 DADOS_INVOC!DN7</t>
        </is>
      </c>
      <c r="D1076" s="194" t="inlineStr">
        <is>
          <t>entrada</t>
        </is>
      </c>
    </row>
    <row r="1077">
      <c r="A1077" s="194" t="inlineStr">
        <is>
          <t>invocacao.6.familias</t>
        </is>
      </c>
      <c r="B1077" s="194">
        <f>TEXTJOIN(" · ",TRUE,DADOS_INVOC!$EL$7,DADOS_INVOC!$EM$7,DADOS_INVOC!$EN$7,DADOS_INVOC!$EO$7,DADOS_INVOC!$EP$7,DADOS_INVOC!$QV$7,DADOS_INVOC!$QW$7,DADOS_INVOC!$QX$7,DADOS_INVOC!$QY$7)</f>
        <v/>
      </c>
      <c r="C1077" s="194" t="inlineStr">
        <is>
          <t>DADOS_INVOC!EL7 DADOS_INVOC!EM7 DADOS_INVOC!EN7 DADOS_INVOC!EO7 DADOS_INVOC!EP7 DADOS_INVOC!QV7 DADOS_INVOC!QW7 DADOS_INVOC!QX7 DADOS_INVOC!QY7</t>
        </is>
      </c>
      <c r="D1077" s="194" t="inlineStr">
        <is>
          <t>entrada</t>
        </is>
      </c>
    </row>
    <row r="1078">
      <c r="A1078" s="194" t="inlineStr">
        <is>
          <t>invocacao.6.pericias</t>
        </is>
      </c>
      <c r="B1078" s="194">
        <f>TEXTJOIN(" · ",TRUE,DADOS_INVOC!$EQ$7,DADOS_INVOC!$ER$7,DADOS_INVOC!$ES$7,DADOS_INVOC!$ET$7,DADOS_INVOC!$EU$7,DADOS_INVOC!$EV$7,DADOS_INVOC!$EW$7)</f>
        <v/>
      </c>
      <c r="C1078" s="194" t="inlineStr">
        <is>
          <t>DADOS_INVOC!EQ7 DADOS_INVOC!ER7 DADOS_INVOC!ES7 DADOS_INVOC!ET7 DADOS_INVOC!EU7 DADOS_INVOC!EV7 DADOS_INVOC!EW7</t>
        </is>
      </c>
      <c r="D1078" s="194" t="inlineStr">
        <is>
          <t>entrada</t>
        </is>
      </c>
    </row>
    <row r="1079">
      <c r="A1079" s="194" t="inlineStr">
        <is>
          <t>invocacao.6.talentos</t>
        </is>
      </c>
      <c r="B1079" s="194">
        <f>TEXTJOIN(" · ",TRUE,DADOS_INVOC!$EX$7,DADOS_INVOC!$EY$7,DADOS_INVOC!$EZ$7,DADOS_INVOC!$FA$7,DADOS_INVOC!$FB$7,DADOS_INVOC!$FC$7,DADOS_INVOC!$FD$7,DADOS_INVOC!$FE$7)</f>
        <v/>
      </c>
      <c r="C1079" s="194" t="inlineStr">
        <is>
          <t>DADOS_INVOC!EX7 DADOS_INVOC!EY7 DADOS_INVOC!EZ7 DADOS_INVOC!FA7 DADOS_INVOC!FB7 DADOS_INVOC!FC7 DADOS_INVOC!FD7 DADOS_INVOC!FE7</t>
        </is>
      </c>
      <c r="D1079" s="194" t="inlineStr">
        <is>
          <t>entrada</t>
        </is>
      </c>
    </row>
    <row r="1080">
      <c r="A1080" s="194" t="inlineStr">
        <is>
          <t>invocacao.6.nivel</t>
        </is>
      </c>
      <c r="B1080" s="194">
        <f>IF(ISBLANK(DADOS_INVOC!$FO$7),"",DADOS_INVOC!$FO$7&amp;"")</f>
        <v/>
      </c>
      <c r="C1080" s="194" t="inlineStr">
        <is>
          <t>DADOS_INVOC!FO7</t>
        </is>
      </c>
      <c r="D1080" s="194" t="inlineStr">
        <is>
          <t>resultado</t>
        </is>
      </c>
    </row>
    <row r="1081">
      <c r="A1081" s="194" t="inlineStr">
        <is>
          <t>invocacao.6.classe</t>
        </is>
      </c>
      <c r="B1081" s="194">
        <f>IF(ISBLANK(DADOS_INVOC!$FP$7),"",DADOS_INVOC!$FP$7&amp;"")</f>
        <v/>
      </c>
      <c r="C1081" s="194" t="inlineStr">
        <is>
          <t>DADOS_INVOC!FP7</t>
        </is>
      </c>
      <c r="D1081" s="194" t="inlineStr">
        <is>
          <t>resultado</t>
        </is>
      </c>
    </row>
    <row r="1082">
      <c r="A1082" s="194" t="inlineStr">
        <is>
          <t>invocacao.6.vida.max</t>
        </is>
      </c>
      <c r="B1082" s="194">
        <f>IF(ISBLANK(DADOS_INVOC!$GF$7),"",DADOS_INVOC!$GF$7&amp;"")</f>
        <v/>
      </c>
      <c r="C1082" s="194" t="inlineStr">
        <is>
          <t>DADOS_INVOC!GF7</t>
        </is>
      </c>
      <c r="D1082" s="194" t="inlineStr">
        <is>
          <t>resultado</t>
        </is>
      </c>
    </row>
    <row r="1083">
      <c r="A1083" s="194" t="inlineStr">
        <is>
          <t>invocacao.6.entrada</t>
        </is>
      </c>
      <c r="B1083" s="194">
        <f>IF(ISBLANK(DADOS_INVOC!$GZ$7),"",DADOS_INVOC!$GZ$7&amp;"")</f>
        <v/>
      </c>
      <c r="C1083" s="194" t="inlineStr">
        <is>
          <t>DADOS_INVOC!GZ7</t>
        </is>
      </c>
      <c r="D1083" s="194" t="inlineStr">
        <is>
          <t>resultado</t>
        </is>
      </c>
    </row>
    <row r="1084">
      <c r="A1084" s="194" t="inlineStr">
        <is>
          <t>invocacao.6.retorno</t>
        </is>
      </c>
      <c r="B1084" s="194">
        <f>IF(ISBLANK(DADOS_INVOC!$HA$7),"",DADOS_INVOC!$HA$7&amp;"")</f>
        <v/>
      </c>
      <c r="C1084" s="194" t="inlineStr">
        <is>
          <t>DADOS_INVOC!HA7</t>
        </is>
      </c>
      <c r="D1084" s="194" t="inlineStr">
        <is>
          <t>resultado</t>
        </is>
      </c>
    </row>
    <row r="1085">
      <c r="A1085" s="194" t="inlineStr">
        <is>
          <t>invocacao.6.acerto</t>
        </is>
      </c>
      <c r="B1085" s="194">
        <f>IF(ISBLANK(DADOS_INVOC!$GB$7),"",DADOS_INVOC!$GB$7&amp;"")</f>
        <v/>
      </c>
      <c r="C1085" s="194" t="inlineStr">
        <is>
          <t>DADOS_INVOC!GB7</t>
        </is>
      </c>
      <c r="D1085" s="194" t="inlineStr">
        <is>
          <t>resultado</t>
        </is>
      </c>
    </row>
    <row r="1086">
      <c r="A1086" s="194" t="inlineStr">
        <is>
          <t>invocacao.6.cd</t>
        </is>
      </c>
      <c r="B1086" s="194">
        <f>IF(ISBLANK(DADOS_INVOC!$GC$7),"",DADOS_INVOC!$GC$7&amp;"")</f>
        <v/>
      </c>
      <c r="C1086" s="194" t="inlineStr">
        <is>
          <t>DADOS_INVOC!GC7</t>
        </is>
      </c>
      <c r="D1086" s="194" t="inlineStr">
        <is>
          <t>resultado</t>
        </is>
      </c>
    </row>
    <row r="1087">
      <c r="A1087" s="194" t="inlineStr">
        <is>
          <t>invocacao.6.defesa</t>
        </is>
      </c>
      <c r="B1087" s="194">
        <f>IF(ISBLANK(DADOS_INVOC!$GD$7),"",DADOS_INVOC!$GD$7&amp;"")</f>
        <v/>
      </c>
      <c r="C1087" s="194" t="inlineStr">
        <is>
          <t>DADOS_INVOC!GD7</t>
        </is>
      </c>
      <c r="D1087" s="194" t="inlineStr">
        <is>
          <t>resultado</t>
        </is>
      </c>
    </row>
    <row r="1088">
      <c r="A1088" s="194" t="inlineStr">
        <is>
          <t>invocacao.6.deslocamento</t>
        </is>
      </c>
      <c r="B1088" s="194">
        <f>IF(ISBLANK(DADOS_INVOC!$GN$7),"",DADOS_INVOC!$GN$7&amp;"")</f>
        <v/>
      </c>
      <c r="C1088" s="194" t="inlineStr">
        <is>
          <t>DADOS_INVOC!GN7</t>
        </is>
      </c>
      <c r="D1088" s="194" t="inlineStr">
        <is>
          <t>resultado</t>
        </is>
      </c>
    </row>
    <row r="1089">
      <c r="A1089" s="194" t="inlineStr">
        <is>
          <t>invocacao.6.pontos_acima</t>
        </is>
      </c>
      <c r="B1089" s="194">
        <f>IF(ISBLANK(DADOS_INVOC!$FZ$7),"",DADOS_INVOC!$FZ$7&amp;"")</f>
        <v/>
      </c>
      <c r="C1089" s="194" t="inlineStr">
        <is>
          <t>DADOS_INVOC!FZ7</t>
        </is>
      </c>
      <c r="D1089" s="194" t="inlineStr">
        <is>
          <t>aviso</t>
        </is>
      </c>
    </row>
    <row r="1090">
      <c r="A1090" s="194" t="inlineStr">
        <is>
          <t>invocacao.7.nome</t>
        </is>
      </c>
      <c r="B1090" s="194">
        <f>IF(ISBLANK(DADOS_INVOC!$DE$8),"",DADOS_INVOC!$DE$8&amp;"")</f>
        <v/>
      </c>
      <c r="C1090" s="194" t="inlineStr">
        <is>
          <t>DADOS_INVOC!DE8</t>
        </is>
      </c>
      <c r="D1090" s="194" t="inlineStr">
        <is>
          <t>entrada</t>
        </is>
      </c>
    </row>
    <row r="1091">
      <c r="A1091" s="194" t="inlineStr">
        <is>
          <t>invocacao.7.tipo</t>
        </is>
      </c>
      <c r="B1091" s="194">
        <f>IF(ISBLANK(DADOS_INVOC!$DF$8),"",DADOS_INVOC!$DF$8&amp;"")</f>
        <v/>
      </c>
      <c r="C1091" s="194" t="inlineStr">
        <is>
          <t>DADOS_INVOC!DF8</t>
        </is>
      </c>
      <c r="D1091" s="194" t="inlineStr">
        <is>
          <t>entrada</t>
        </is>
      </c>
    </row>
    <row r="1092">
      <c r="A1092" s="194" t="inlineStr">
        <is>
          <t>invocacao.7.aquisicao</t>
        </is>
      </c>
      <c r="B1092" s="194">
        <f>IF(ISBLANK(DADOS_INVOC!$DG$8),"",DADOS_INVOC!$DG$8&amp;"")</f>
        <v/>
      </c>
      <c r="C1092" s="194" t="inlineStr">
        <is>
          <t>DADOS_INVOC!DG8</t>
        </is>
      </c>
      <c r="D1092" s="194" t="inlineStr">
        <is>
          <t>entrada</t>
        </is>
      </c>
    </row>
    <row r="1093">
      <c r="A1093" s="194" t="inlineStr">
        <is>
          <t>invocacao.7.nivel_fixo</t>
        </is>
      </c>
      <c r="B1093" s="194">
        <f>IF(ISBLANK(DADOS_INVOC!$DH$8),"",DADOS_INVOC!$DH$8&amp;"")</f>
        <v/>
      </c>
      <c r="C1093" s="194" t="inlineStr">
        <is>
          <t>DADOS_INVOC!DH8</t>
        </is>
      </c>
      <c r="D1093" s="194" t="inlineStr">
        <is>
          <t>entrada</t>
        </is>
      </c>
    </row>
    <row r="1094">
      <c r="A1094" s="194" t="inlineStr">
        <is>
          <t>invocacao.7.talisma</t>
        </is>
      </c>
      <c r="B1094" s="194">
        <f>IF(ISBLANK(DADOS_INVOC!$DI$8),"",DADOS_INVOC!$DI$8&amp;"")</f>
        <v/>
      </c>
      <c r="C1094" s="194" t="inlineStr">
        <is>
          <t>DADOS_INVOC!DI8</t>
        </is>
      </c>
      <c r="D1094" s="194" t="inlineStr">
        <is>
          <t>entrada</t>
        </is>
      </c>
    </row>
    <row r="1095">
      <c r="A1095" s="194" t="inlineStr">
        <is>
          <t>invocacao.7.oficio_compativel</t>
        </is>
      </c>
      <c r="B1095" s="194">
        <f>IF(ISBLANK('INVOCAÇÕES'!$AE$43),"",'INVOCAÇÕES'!$AE$43&amp;"")</f>
        <v/>
      </c>
      <c r="C1095" s="194">
        <f>"'INVOCAÇÕES'!AE43"</f>
        <v/>
      </c>
      <c r="D1095" s="194" t="inlineStr">
        <is>
          <t>entrada</t>
        </is>
      </c>
    </row>
    <row r="1096">
      <c r="A1096" s="194" t="inlineStr">
        <is>
          <t>invocacao.7.pontos</t>
        </is>
      </c>
      <c r="B1096" s="194">
        <f>TEXTJOIN(" · ",TRUE,DADOS_INVOC!$DJ$8,DADOS_INVOC!$DK$8,DADOS_INVOC!$DL$8,DADOS_INVOC!$DM$8,DADOS_INVOC!$DN$8)</f>
        <v/>
      </c>
      <c r="C1096" s="194" t="inlineStr">
        <is>
          <t>DADOS_INVOC!DJ8 DADOS_INVOC!DK8 DADOS_INVOC!DL8 DADOS_INVOC!DM8 DADOS_INVOC!DN8</t>
        </is>
      </c>
      <c r="D1096" s="194" t="inlineStr">
        <is>
          <t>entrada</t>
        </is>
      </c>
    </row>
    <row r="1097">
      <c r="A1097" s="194" t="inlineStr">
        <is>
          <t>invocacao.7.familias</t>
        </is>
      </c>
      <c r="B1097" s="194">
        <f>TEXTJOIN(" · ",TRUE,DADOS_INVOC!$EL$8,DADOS_INVOC!$EM$8,DADOS_INVOC!$EN$8,DADOS_INVOC!$EO$8,DADOS_INVOC!$EP$8,DADOS_INVOC!$QV$8,DADOS_INVOC!$QW$8,DADOS_INVOC!$QX$8,DADOS_INVOC!$QY$8)</f>
        <v/>
      </c>
      <c r="C1097" s="194" t="inlineStr">
        <is>
          <t>DADOS_INVOC!EL8 DADOS_INVOC!EM8 DADOS_INVOC!EN8 DADOS_INVOC!EO8 DADOS_INVOC!EP8 DADOS_INVOC!QV8 DADOS_INVOC!QW8 DADOS_INVOC!QX8 DADOS_INVOC!QY8</t>
        </is>
      </c>
      <c r="D1097" s="194" t="inlineStr">
        <is>
          <t>entrada</t>
        </is>
      </c>
    </row>
    <row r="1098">
      <c r="A1098" s="194" t="inlineStr">
        <is>
          <t>invocacao.7.pericias</t>
        </is>
      </c>
      <c r="B1098" s="194">
        <f>TEXTJOIN(" · ",TRUE,DADOS_INVOC!$EQ$8,DADOS_INVOC!$ER$8,DADOS_INVOC!$ES$8,DADOS_INVOC!$ET$8,DADOS_INVOC!$EU$8,DADOS_INVOC!$EV$8,DADOS_INVOC!$EW$8)</f>
        <v/>
      </c>
      <c r="C1098" s="194" t="inlineStr">
        <is>
          <t>DADOS_INVOC!EQ8 DADOS_INVOC!ER8 DADOS_INVOC!ES8 DADOS_INVOC!ET8 DADOS_INVOC!EU8 DADOS_INVOC!EV8 DADOS_INVOC!EW8</t>
        </is>
      </c>
      <c r="D1098" s="194" t="inlineStr">
        <is>
          <t>entrada</t>
        </is>
      </c>
    </row>
    <row r="1099">
      <c r="A1099" s="194" t="inlineStr">
        <is>
          <t>invocacao.7.talentos</t>
        </is>
      </c>
      <c r="B1099" s="194">
        <f>TEXTJOIN(" · ",TRUE,DADOS_INVOC!$EX$8,DADOS_INVOC!$EY$8,DADOS_INVOC!$EZ$8,DADOS_INVOC!$FA$8,DADOS_INVOC!$FB$8,DADOS_INVOC!$FC$8,DADOS_INVOC!$FD$8,DADOS_INVOC!$FE$8)</f>
        <v/>
      </c>
      <c r="C1099" s="194" t="inlineStr">
        <is>
          <t>DADOS_INVOC!EX8 DADOS_INVOC!EY8 DADOS_INVOC!EZ8 DADOS_INVOC!FA8 DADOS_INVOC!FB8 DADOS_INVOC!FC8 DADOS_INVOC!FD8 DADOS_INVOC!FE8</t>
        </is>
      </c>
      <c r="D1099" s="194" t="inlineStr">
        <is>
          <t>entrada</t>
        </is>
      </c>
    </row>
    <row r="1100">
      <c r="A1100" s="194" t="inlineStr">
        <is>
          <t>invocacao.7.nivel</t>
        </is>
      </c>
      <c r="B1100" s="194">
        <f>IF(ISBLANK(DADOS_INVOC!$FO$8),"",DADOS_INVOC!$FO$8&amp;"")</f>
        <v/>
      </c>
      <c r="C1100" s="194" t="inlineStr">
        <is>
          <t>DADOS_INVOC!FO8</t>
        </is>
      </c>
      <c r="D1100" s="194" t="inlineStr">
        <is>
          <t>resultado</t>
        </is>
      </c>
    </row>
    <row r="1101">
      <c r="A1101" s="194" t="inlineStr">
        <is>
          <t>invocacao.7.classe</t>
        </is>
      </c>
      <c r="B1101" s="194">
        <f>IF(ISBLANK(DADOS_INVOC!$FP$8),"",DADOS_INVOC!$FP$8&amp;"")</f>
        <v/>
      </c>
      <c r="C1101" s="194" t="inlineStr">
        <is>
          <t>DADOS_INVOC!FP8</t>
        </is>
      </c>
      <c r="D1101" s="194" t="inlineStr">
        <is>
          <t>resultado</t>
        </is>
      </c>
    </row>
    <row r="1102">
      <c r="A1102" s="194" t="inlineStr">
        <is>
          <t>invocacao.7.vida.max</t>
        </is>
      </c>
      <c r="B1102" s="194">
        <f>IF(ISBLANK(DADOS_INVOC!$GF$8),"",DADOS_INVOC!$GF$8&amp;"")</f>
        <v/>
      </c>
      <c r="C1102" s="194" t="inlineStr">
        <is>
          <t>DADOS_INVOC!GF8</t>
        </is>
      </c>
      <c r="D1102" s="194" t="inlineStr">
        <is>
          <t>resultado</t>
        </is>
      </c>
    </row>
    <row r="1103">
      <c r="A1103" s="194" t="inlineStr">
        <is>
          <t>invocacao.7.entrada</t>
        </is>
      </c>
      <c r="B1103" s="194">
        <f>IF(ISBLANK(DADOS_INVOC!$GZ$8),"",DADOS_INVOC!$GZ$8&amp;"")</f>
        <v/>
      </c>
      <c r="C1103" s="194" t="inlineStr">
        <is>
          <t>DADOS_INVOC!GZ8</t>
        </is>
      </c>
      <c r="D1103" s="194" t="inlineStr">
        <is>
          <t>resultado</t>
        </is>
      </c>
    </row>
    <row r="1104">
      <c r="A1104" s="194" t="inlineStr">
        <is>
          <t>invocacao.7.retorno</t>
        </is>
      </c>
      <c r="B1104" s="194">
        <f>IF(ISBLANK(DADOS_INVOC!$HA$8),"",DADOS_INVOC!$HA$8&amp;"")</f>
        <v/>
      </c>
      <c r="C1104" s="194" t="inlineStr">
        <is>
          <t>DADOS_INVOC!HA8</t>
        </is>
      </c>
      <c r="D1104" s="194" t="inlineStr">
        <is>
          <t>resultado</t>
        </is>
      </c>
    </row>
    <row r="1105">
      <c r="A1105" s="194" t="inlineStr">
        <is>
          <t>invocacao.7.acerto</t>
        </is>
      </c>
      <c r="B1105" s="194">
        <f>IF(ISBLANK(DADOS_INVOC!$GB$8),"",DADOS_INVOC!$GB$8&amp;"")</f>
        <v/>
      </c>
      <c r="C1105" s="194" t="inlineStr">
        <is>
          <t>DADOS_INVOC!GB8</t>
        </is>
      </c>
      <c r="D1105" s="194" t="inlineStr">
        <is>
          <t>resultado</t>
        </is>
      </c>
    </row>
    <row r="1106">
      <c r="A1106" s="194" t="inlineStr">
        <is>
          <t>invocacao.7.cd</t>
        </is>
      </c>
      <c r="B1106" s="194">
        <f>IF(ISBLANK(DADOS_INVOC!$GC$8),"",DADOS_INVOC!$GC$8&amp;"")</f>
        <v/>
      </c>
      <c r="C1106" s="194" t="inlineStr">
        <is>
          <t>DADOS_INVOC!GC8</t>
        </is>
      </c>
      <c r="D1106" s="194" t="inlineStr">
        <is>
          <t>resultado</t>
        </is>
      </c>
    </row>
    <row r="1107">
      <c r="A1107" s="194" t="inlineStr">
        <is>
          <t>invocacao.7.defesa</t>
        </is>
      </c>
      <c r="B1107" s="194">
        <f>IF(ISBLANK(DADOS_INVOC!$GD$8),"",DADOS_INVOC!$GD$8&amp;"")</f>
        <v/>
      </c>
      <c r="C1107" s="194" t="inlineStr">
        <is>
          <t>DADOS_INVOC!GD8</t>
        </is>
      </c>
      <c r="D1107" s="194" t="inlineStr">
        <is>
          <t>resultado</t>
        </is>
      </c>
    </row>
    <row r="1108">
      <c r="A1108" s="194" t="inlineStr">
        <is>
          <t>invocacao.7.deslocamento</t>
        </is>
      </c>
      <c r="B1108" s="194">
        <f>IF(ISBLANK(DADOS_INVOC!$GN$8),"",DADOS_INVOC!$GN$8&amp;"")</f>
        <v/>
      </c>
      <c r="C1108" s="194" t="inlineStr">
        <is>
          <t>DADOS_INVOC!GN8</t>
        </is>
      </c>
      <c r="D1108" s="194" t="inlineStr">
        <is>
          <t>resultado</t>
        </is>
      </c>
    </row>
    <row r="1109">
      <c r="A1109" s="194" t="inlineStr">
        <is>
          <t>invocacao.7.pontos_acima</t>
        </is>
      </c>
      <c r="B1109" s="194">
        <f>IF(ISBLANK(DADOS_INVOC!$FZ$8),"",DADOS_INVOC!$FZ$8&amp;"")</f>
        <v/>
      </c>
      <c r="C1109" s="194" t="inlineStr">
        <is>
          <t>DADOS_INVOC!FZ8</t>
        </is>
      </c>
      <c r="D1109" s="194" t="inlineStr">
        <is>
          <t>aviso</t>
        </is>
      </c>
    </row>
    <row r="1110">
      <c r="A1110" s="194" t="inlineStr">
        <is>
          <t>invocacao.8.nome</t>
        </is>
      </c>
      <c r="B1110" s="194">
        <f>IF(ISBLANK(DADOS_INVOC!$DE$9),"",DADOS_INVOC!$DE$9&amp;"")</f>
        <v/>
      </c>
      <c r="C1110" s="194" t="inlineStr">
        <is>
          <t>DADOS_INVOC!DE9</t>
        </is>
      </c>
      <c r="D1110" s="194" t="inlineStr">
        <is>
          <t>entrada</t>
        </is>
      </c>
    </row>
    <row r="1111">
      <c r="A1111" s="194" t="inlineStr">
        <is>
          <t>invocacao.8.tipo</t>
        </is>
      </c>
      <c r="B1111" s="194">
        <f>IF(ISBLANK(DADOS_INVOC!$DF$9),"",DADOS_INVOC!$DF$9&amp;"")</f>
        <v/>
      </c>
      <c r="C1111" s="194" t="inlineStr">
        <is>
          <t>DADOS_INVOC!DF9</t>
        </is>
      </c>
      <c r="D1111" s="194" t="inlineStr">
        <is>
          <t>entrada</t>
        </is>
      </c>
    </row>
    <row r="1112">
      <c r="A1112" s="194" t="inlineStr">
        <is>
          <t>invocacao.8.aquisicao</t>
        </is>
      </c>
      <c r="B1112" s="194">
        <f>IF(ISBLANK(DADOS_INVOC!$DG$9),"",DADOS_INVOC!$DG$9&amp;"")</f>
        <v/>
      </c>
      <c r="C1112" s="194" t="inlineStr">
        <is>
          <t>DADOS_INVOC!DG9</t>
        </is>
      </c>
      <c r="D1112" s="194" t="inlineStr">
        <is>
          <t>entrada</t>
        </is>
      </c>
    </row>
    <row r="1113">
      <c r="A1113" s="194" t="inlineStr">
        <is>
          <t>invocacao.8.nivel_fixo</t>
        </is>
      </c>
      <c r="B1113" s="194">
        <f>IF(ISBLANK(DADOS_INVOC!$DH$9),"",DADOS_INVOC!$DH$9&amp;"")</f>
        <v/>
      </c>
      <c r="C1113" s="194" t="inlineStr">
        <is>
          <t>DADOS_INVOC!DH9</t>
        </is>
      </c>
      <c r="D1113" s="194" t="inlineStr">
        <is>
          <t>entrada</t>
        </is>
      </c>
    </row>
    <row r="1114">
      <c r="A1114" s="194" t="inlineStr">
        <is>
          <t>invocacao.8.talisma</t>
        </is>
      </c>
      <c r="B1114" s="194">
        <f>IF(ISBLANK(DADOS_INVOC!$DI$9),"",DADOS_INVOC!$DI$9&amp;"")</f>
        <v/>
      </c>
      <c r="C1114" s="194" t="inlineStr">
        <is>
          <t>DADOS_INVOC!DI9</t>
        </is>
      </c>
      <c r="D1114" s="194" t="inlineStr">
        <is>
          <t>entrada</t>
        </is>
      </c>
    </row>
    <row r="1115">
      <c r="A1115" s="194" t="inlineStr">
        <is>
          <t>invocacao.8.oficio_compativel</t>
        </is>
      </c>
      <c r="B1115" s="194">
        <f>IF(ISBLANK('INVOCAÇÕES'!$AE$241),"",'INVOCAÇÕES'!$AE$241&amp;"")</f>
        <v/>
      </c>
      <c r="C1115" s="194">
        <f>"'INVOCAÇÕES'!AE241"</f>
        <v/>
      </c>
      <c r="D1115" s="194" t="inlineStr">
        <is>
          <t>entrada</t>
        </is>
      </c>
    </row>
    <row r="1116">
      <c r="A1116" s="194" t="inlineStr">
        <is>
          <t>invocacao.8.pontos</t>
        </is>
      </c>
      <c r="B1116" s="194">
        <f>TEXTJOIN(" · ",TRUE,DADOS_INVOC!$DJ$9,DADOS_INVOC!$DK$9,DADOS_INVOC!$DL$9,DADOS_INVOC!$DM$9,DADOS_INVOC!$DN$9)</f>
        <v/>
      </c>
      <c r="C1116" s="194" t="inlineStr">
        <is>
          <t>DADOS_INVOC!DJ9 DADOS_INVOC!DK9 DADOS_INVOC!DL9 DADOS_INVOC!DM9 DADOS_INVOC!DN9</t>
        </is>
      </c>
      <c r="D1116" s="194" t="inlineStr">
        <is>
          <t>entrada</t>
        </is>
      </c>
    </row>
    <row r="1117">
      <c r="A1117" s="194" t="inlineStr">
        <is>
          <t>invocacao.8.familias</t>
        </is>
      </c>
      <c r="B1117" s="194">
        <f>TEXTJOIN(" · ",TRUE,DADOS_INVOC!$EL$9,DADOS_INVOC!$EM$9,DADOS_INVOC!$EN$9,DADOS_INVOC!$EO$9,DADOS_INVOC!$EP$9,DADOS_INVOC!$QV$9,DADOS_INVOC!$QW$9,DADOS_INVOC!$QX$9,DADOS_INVOC!$QY$9)</f>
        <v/>
      </c>
      <c r="C1117" s="194" t="inlineStr">
        <is>
          <t>DADOS_INVOC!EL9 DADOS_INVOC!EM9 DADOS_INVOC!EN9 DADOS_INVOC!EO9 DADOS_INVOC!EP9 DADOS_INVOC!QV9 DADOS_INVOC!QW9 DADOS_INVOC!QX9 DADOS_INVOC!QY9</t>
        </is>
      </c>
      <c r="D1117" s="194" t="inlineStr">
        <is>
          <t>entrada</t>
        </is>
      </c>
    </row>
    <row r="1118">
      <c r="A1118" s="194" t="inlineStr">
        <is>
          <t>invocacao.8.pericias</t>
        </is>
      </c>
      <c r="B1118" s="194">
        <f>TEXTJOIN(" · ",TRUE,DADOS_INVOC!$EQ$9,DADOS_INVOC!$ER$9,DADOS_INVOC!$ES$9,DADOS_INVOC!$ET$9,DADOS_INVOC!$EU$9,DADOS_INVOC!$EV$9,DADOS_INVOC!$EW$9)</f>
        <v/>
      </c>
      <c r="C1118" s="194" t="inlineStr">
        <is>
          <t>DADOS_INVOC!EQ9 DADOS_INVOC!ER9 DADOS_INVOC!ES9 DADOS_INVOC!ET9 DADOS_INVOC!EU9 DADOS_INVOC!EV9 DADOS_INVOC!EW9</t>
        </is>
      </c>
      <c r="D1118" s="194" t="inlineStr">
        <is>
          <t>entrada</t>
        </is>
      </c>
    </row>
    <row r="1119">
      <c r="A1119" s="194" t="inlineStr">
        <is>
          <t>invocacao.8.talentos</t>
        </is>
      </c>
      <c r="B1119" s="194">
        <f>TEXTJOIN(" · ",TRUE,DADOS_INVOC!$EX$9,DADOS_INVOC!$EY$9,DADOS_INVOC!$EZ$9,DADOS_INVOC!$FA$9,DADOS_INVOC!$FB$9,DADOS_INVOC!$FC$9,DADOS_INVOC!$FD$9,DADOS_INVOC!$FE$9)</f>
        <v/>
      </c>
      <c r="C1119" s="194" t="inlineStr">
        <is>
          <t>DADOS_INVOC!EX9 DADOS_INVOC!EY9 DADOS_INVOC!EZ9 DADOS_INVOC!FA9 DADOS_INVOC!FB9 DADOS_INVOC!FC9 DADOS_INVOC!FD9 DADOS_INVOC!FE9</t>
        </is>
      </c>
      <c r="D1119" s="194" t="inlineStr">
        <is>
          <t>entrada</t>
        </is>
      </c>
    </row>
    <row r="1120">
      <c r="A1120" s="194" t="inlineStr">
        <is>
          <t>invocacao.8.nivel</t>
        </is>
      </c>
      <c r="B1120" s="194">
        <f>IF(ISBLANK(DADOS_INVOC!$FO$9),"",DADOS_INVOC!$FO$9&amp;"")</f>
        <v/>
      </c>
      <c r="C1120" s="194" t="inlineStr">
        <is>
          <t>DADOS_INVOC!FO9</t>
        </is>
      </c>
      <c r="D1120" s="194" t="inlineStr">
        <is>
          <t>resultado</t>
        </is>
      </c>
    </row>
    <row r="1121">
      <c r="A1121" s="194" t="inlineStr">
        <is>
          <t>invocacao.8.classe</t>
        </is>
      </c>
      <c r="B1121" s="194">
        <f>IF(ISBLANK(DADOS_INVOC!$FP$9),"",DADOS_INVOC!$FP$9&amp;"")</f>
        <v/>
      </c>
      <c r="C1121" s="194" t="inlineStr">
        <is>
          <t>DADOS_INVOC!FP9</t>
        </is>
      </c>
      <c r="D1121" s="194" t="inlineStr">
        <is>
          <t>resultado</t>
        </is>
      </c>
    </row>
    <row r="1122">
      <c r="A1122" s="194" t="inlineStr">
        <is>
          <t>invocacao.8.vida.max</t>
        </is>
      </c>
      <c r="B1122" s="194">
        <f>IF(ISBLANK(DADOS_INVOC!$GF$9),"",DADOS_INVOC!$GF$9&amp;"")</f>
        <v/>
      </c>
      <c r="C1122" s="194" t="inlineStr">
        <is>
          <t>DADOS_INVOC!GF9</t>
        </is>
      </c>
      <c r="D1122" s="194" t="inlineStr">
        <is>
          <t>resultado</t>
        </is>
      </c>
    </row>
    <row r="1123">
      <c r="A1123" s="194" t="inlineStr">
        <is>
          <t>invocacao.8.entrada</t>
        </is>
      </c>
      <c r="B1123" s="194">
        <f>IF(ISBLANK(DADOS_INVOC!$GZ$9),"",DADOS_INVOC!$GZ$9&amp;"")</f>
        <v/>
      </c>
      <c r="C1123" s="194" t="inlineStr">
        <is>
          <t>DADOS_INVOC!GZ9</t>
        </is>
      </c>
      <c r="D1123" s="194" t="inlineStr">
        <is>
          <t>resultado</t>
        </is>
      </c>
    </row>
    <row r="1124">
      <c r="A1124" s="194" t="inlineStr">
        <is>
          <t>invocacao.8.retorno</t>
        </is>
      </c>
      <c r="B1124" s="194">
        <f>IF(ISBLANK(DADOS_INVOC!$HA$9),"",DADOS_INVOC!$HA$9&amp;"")</f>
        <v/>
      </c>
      <c r="C1124" s="194" t="inlineStr">
        <is>
          <t>DADOS_INVOC!HA9</t>
        </is>
      </c>
      <c r="D1124" s="194" t="inlineStr">
        <is>
          <t>resultado</t>
        </is>
      </c>
    </row>
    <row r="1125">
      <c r="A1125" s="194" t="inlineStr">
        <is>
          <t>invocacao.8.acerto</t>
        </is>
      </c>
      <c r="B1125" s="194">
        <f>IF(ISBLANK(DADOS_INVOC!$GB$9),"",DADOS_INVOC!$GB$9&amp;"")</f>
        <v/>
      </c>
      <c r="C1125" s="194" t="inlineStr">
        <is>
          <t>DADOS_INVOC!GB9</t>
        </is>
      </c>
      <c r="D1125" s="194" t="inlineStr">
        <is>
          <t>resultado</t>
        </is>
      </c>
    </row>
    <row r="1126">
      <c r="A1126" s="194" t="inlineStr">
        <is>
          <t>invocacao.8.cd</t>
        </is>
      </c>
      <c r="B1126" s="194">
        <f>IF(ISBLANK(DADOS_INVOC!$GC$9),"",DADOS_INVOC!$GC$9&amp;"")</f>
        <v/>
      </c>
      <c r="C1126" s="194" t="inlineStr">
        <is>
          <t>DADOS_INVOC!GC9</t>
        </is>
      </c>
      <c r="D1126" s="194" t="inlineStr">
        <is>
          <t>resultado</t>
        </is>
      </c>
    </row>
    <row r="1127">
      <c r="A1127" s="194" t="inlineStr">
        <is>
          <t>invocacao.8.defesa</t>
        </is>
      </c>
      <c r="B1127" s="194">
        <f>IF(ISBLANK(DADOS_INVOC!$GD$9),"",DADOS_INVOC!$GD$9&amp;"")</f>
        <v/>
      </c>
      <c r="C1127" s="194" t="inlineStr">
        <is>
          <t>DADOS_INVOC!GD9</t>
        </is>
      </c>
      <c r="D1127" s="194" t="inlineStr">
        <is>
          <t>resultado</t>
        </is>
      </c>
    </row>
    <row r="1128">
      <c r="A1128" s="194" t="inlineStr">
        <is>
          <t>invocacao.8.deslocamento</t>
        </is>
      </c>
      <c r="B1128" s="194">
        <f>IF(ISBLANK(DADOS_INVOC!$GN$9),"",DADOS_INVOC!$GN$9&amp;"")</f>
        <v/>
      </c>
      <c r="C1128" s="194" t="inlineStr">
        <is>
          <t>DADOS_INVOC!GN9</t>
        </is>
      </c>
      <c r="D1128" s="194" t="inlineStr">
        <is>
          <t>resultado</t>
        </is>
      </c>
    </row>
    <row r="1129">
      <c r="A1129" s="194" t="inlineStr">
        <is>
          <t>invocacao.8.pontos_acima</t>
        </is>
      </c>
      <c r="B1129" s="194">
        <f>IF(ISBLANK(DADOS_INVOC!$FZ$9),"",DADOS_INVOC!$FZ$9&amp;"")</f>
        <v/>
      </c>
      <c r="C1129" s="194" t="inlineStr">
        <is>
          <t>DADOS_INVOC!FZ9</t>
        </is>
      </c>
      <c r="D1129" s="194" t="inlineStr">
        <is>
          <t>aviso</t>
        </is>
      </c>
    </row>
    <row r="1130">
      <c r="A1130" s="194" t="inlineStr">
        <is>
          <t>invocacao.9.nome</t>
        </is>
      </c>
      <c r="B1130" s="194">
        <f>IF(ISBLANK(DADOS_INVOC!$DE$10),"",DADOS_INVOC!$DE$10&amp;"")</f>
        <v/>
      </c>
      <c r="C1130" s="194" t="inlineStr">
        <is>
          <t>DADOS_INVOC!DE10</t>
        </is>
      </c>
      <c r="D1130" s="194" t="inlineStr">
        <is>
          <t>entrada</t>
        </is>
      </c>
    </row>
    <row r="1131">
      <c r="A1131" s="194" t="inlineStr">
        <is>
          <t>invocacao.9.tipo</t>
        </is>
      </c>
      <c r="B1131" s="194">
        <f>IF(ISBLANK(DADOS_INVOC!$DF$10),"",DADOS_INVOC!$DF$10&amp;"")</f>
        <v/>
      </c>
      <c r="C1131" s="194" t="inlineStr">
        <is>
          <t>DADOS_INVOC!DF10</t>
        </is>
      </c>
      <c r="D1131" s="194" t="inlineStr">
        <is>
          <t>entrada</t>
        </is>
      </c>
    </row>
    <row r="1132">
      <c r="A1132" s="194" t="inlineStr">
        <is>
          <t>invocacao.9.aquisicao</t>
        </is>
      </c>
      <c r="B1132" s="194">
        <f>IF(ISBLANK(DADOS_INVOC!$DG$10),"",DADOS_INVOC!$DG$10&amp;"")</f>
        <v/>
      </c>
      <c r="C1132" s="194" t="inlineStr">
        <is>
          <t>DADOS_INVOC!DG10</t>
        </is>
      </c>
      <c r="D1132" s="194" t="inlineStr">
        <is>
          <t>entrada</t>
        </is>
      </c>
    </row>
    <row r="1133">
      <c r="A1133" s="194" t="inlineStr">
        <is>
          <t>invocacao.9.nivel_fixo</t>
        </is>
      </c>
      <c r="B1133" s="194">
        <f>IF(ISBLANK(DADOS_INVOC!$DH$10),"",DADOS_INVOC!$DH$10&amp;"")</f>
        <v/>
      </c>
      <c r="C1133" s="194" t="inlineStr">
        <is>
          <t>DADOS_INVOC!DH10</t>
        </is>
      </c>
      <c r="D1133" s="194" t="inlineStr">
        <is>
          <t>entrada</t>
        </is>
      </c>
    </row>
    <row r="1134">
      <c r="A1134" s="194" t="inlineStr">
        <is>
          <t>invocacao.9.talisma</t>
        </is>
      </c>
      <c r="B1134" s="194">
        <f>IF(ISBLANK(DADOS_INVOC!$DI$10),"",DADOS_INVOC!$DI$10&amp;"")</f>
        <v/>
      </c>
      <c r="C1134" s="194" t="inlineStr">
        <is>
          <t>DADOS_INVOC!DI10</t>
        </is>
      </c>
      <c r="D1134" s="194" t="inlineStr">
        <is>
          <t>entrada</t>
        </is>
      </c>
    </row>
    <row r="1135">
      <c r="A1135" s="194" t="inlineStr">
        <is>
          <t>invocacao.9.oficio_compativel</t>
        </is>
      </c>
      <c r="B1135" s="194">
        <f>IF(ISBLANK('INVOCAÇÕES'!$AE$439),"",'INVOCAÇÕES'!$AE$439&amp;"")</f>
        <v/>
      </c>
      <c r="C1135" s="194">
        <f>"'INVOCAÇÕES'!AE439"</f>
        <v/>
      </c>
      <c r="D1135" s="194" t="inlineStr">
        <is>
          <t>entrada</t>
        </is>
      </c>
    </row>
    <row r="1136">
      <c r="A1136" s="194" t="inlineStr">
        <is>
          <t>invocacao.9.pontos</t>
        </is>
      </c>
      <c r="B1136" s="194">
        <f>TEXTJOIN(" · ",TRUE,DADOS_INVOC!$DJ$10,DADOS_INVOC!$DK$10,DADOS_INVOC!$DL$10,DADOS_INVOC!$DM$10,DADOS_INVOC!$DN$10)</f>
        <v/>
      </c>
      <c r="C1136" s="194" t="inlineStr">
        <is>
          <t>DADOS_INVOC!DJ10 DADOS_INVOC!DK10 DADOS_INVOC!DL10 DADOS_INVOC!DM10 DADOS_INVOC!DN10</t>
        </is>
      </c>
      <c r="D1136" s="194" t="inlineStr">
        <is>
          <t>entrada</t>
        </is>
      </c>
    </row>
    <row r="1137">
      <c r="A1137" s="194" t="inlineStr">
        <is>
          <t>invocacao.9.familias</t>
        </is>
      </c>
      <c r="B1137" s="194">
        <f>TEXTJOIN(" · ",TRUE,DADOS_INVOC!$EL$10,DADOS_INVOC!$EM$10,DADOS_INVOC!$EN$10,DADOS_INVOC!$EO$10,DADOS_INVOC!$EP$10,DADOS_INVOC!$QV$10,DADOS_INVOC!$QW$10,DADOS_INVOC!$QX$10,DADOS_INVOC!$QY$10)</f>
        <v/>
      </c>
      <c r="C1137" s="194" t="inlineStr">
        <is>
          <t>DADOS_INVOC!EL10 DADOS_INVOC!EM10 DADOS_INVOC!EN10 DADOS_INVOC!EO10 DADOS_INVOC!EP10 DADOS_INVOC!QV10 DADOS_INVOC!QW10 DADOS_INVOC!QX10 DADOS_INVOC!QY10</t>
        </is>
      </c>
      <c r="D1137" s="194" t="inlineStr">
        <is>
          <t>entrada</t>
        </is>
      </c>
    </row>
    <row r="1138">
      <c r="A1138" s="194" t="inlineStr">
        <is>
          <t>invocacao.9.pericias</t>
        </is>
      </c>
      <c r="B1138" s="194">
        <f>TEXTJOIN(" · ",TRUE,DADOS_INVOC!$EQ$10,DADOS_INVOC!$ER$10,DADOS_INVOC!$ES$10,DADOS_INVOC!$ET$10,DADOS_INVOC!$EU$10,DADOS_INVOC!$EV$10,DADOS_INVOC!$EW$10)</f>
        <v/>
      </c>
      <c r="C1138" s="194" t="inlineStr">
        <is>
          <t>DADOS_INVOC!EQ10 DADOS_INVOC!ER10 DADOS_INVOC!ES10 DADOS_INVOC!ET10 DADOS_INVOC!EU10 DADOS_INVOC!EV10 DADOS_INVOC!EW10</t>
        </is>
      </c>
      <c r="D1138" s="194" t="inlineStr">
        <is>
          <t>entrada</t>
        </is>
      </c>
    </row>
    <row r="1139">
      <c r="A1139" s="194" t="inlineStr">
        <is>
          <t>invocacao.9.talentos</t>
        </is>
      </c>
      <c r="B1139" s="194">
        <f>TEXTJOIN(" · ",TRUE,DADOS_INVOC!$EX$10,DADOS_INVOC!$EY$10,DADOS_INVOC!$EZ$10,DADOS_INVOC!$FA$10,DADOS_INVOC!$FB$10,DADOS_INVOC!$FC$10,DADOS_INVOC!$FD$10,DADOS_INVOC!$FE$10)</f>
        <v/>
      </c>
      <c r="C1139" s="194" t="inlineStr">
        <is>
          <t>DADOS_INVOC!EX10 DADOS_INVOC!EY10 DADOS_INVOC!EZ10 DADOS_INVOC!FA10 DADOS_INVOC!FB10 DADOS_INVOC!FC10 DADOS_INVOC!FD10 DADOS_INVOC!FE10</t>
        </is>
      </c>
      <c r="D1139" s="194" t="inlineStr">
        <is>
          <t>entrada</t>
        </is>
      </c>
    </row>
    <row r="1140">
      <c r="A1140" s="194" t="inlineStr">
        <is>
          <t>invocacao.9.nivel</t>
        </is>
      </c>
      <c r="B1140" s="194">
        <f>IF(ISBLANK(DADOS_INVOC!$FO$10),"",DADOS_INVOC!$FO$10&amp;"")</f>
        <v/>
      </c>
      <c r="C1140" s="194" t="inlineStr">
        <is>
          <t>DADOS_INVOC!FO10</t>
        </is>
      </c>
      <c r="D1140" s="194" t="inlineStr">
        <is>
          <t>resultado</t>
        </is>
      </c>
    </row>
    <row r="1141">
      <c r="A1141" s="194" t="inlineStr">
        <is>
          <t>invocacao.9.classe</t>
        </is>
      </c>
      <c r="B1141" s="194">
        <f>IF(ISBLANK(DADOS_INVOC!$FP$10),"",DADOS_INVOC!$FP$10&amp;"")</f>
        <v/>
      </c>
      <c r="C1141" s="194" t="inlineStr">
        <is>
          <t>DADOS_INVOC!FP10</t>
        </is>
      </c>
      <c r="D1141" s="194" t="inlineStr">
        <is>
          <t>resultado</t>
        </is>
      </c>
    </row>
    <row r="1142">
      <c r="A1142" s="194" t="inlineStr">
        <is>
          <t>invocacao.9.vida.max</t>
        </is>
      </c>
      <c r="B1142" s="194">
        <f>IF(ISBLANK(DADOS_INVOC!$GF$10),"",DADOS_INVOC!$GF$10&amp;"")</f>
        <v/>
      </c>
      <c r="C1142" s="194" t="inlineStr">
        <is>
          <t>DADOS_INVOC!GF10</t>
        </is>
      </c>
      <c r="D1142" s="194" t="inlineStr">
        <is>
          <t>resultado</t>
        </is>
      </c>
    </row>
    <row r="1143">
      <c r="A1143" s="194" t="inlineStr">
        <is>
          <t>invocacao.9.entrada</t>
        </is>
      </c>
      <c r="B1143" s="194">
        <f>IF(ISBLANK(DADOS_INVOC!$GZ$10),"",DADOS_INVOC!$GZ$10&amp;"")</f>
        <v/>
      </c>
      <c r="C1143" s="194" t="inlineStr">
        <is>
          <t>DADOS_INVOC!GZ10</t>
        </is>
      </c>
      <c r="D1143" s="194" t="inlineStr">
        <is>
          <t>resultado</t>
        </is>
      </c>
    </row>
    <row r="1144">
      <c r="A1144" s="194" t="inlineStr">
        <is>
          <t>invocacao.9.retorno</t>
        </is>
      </c>
      <c r="B1144" s="194">
        <f>IF(ISBLANK(DADOS_INVOC!$HA$10),"",DADOS_INVOC!$HA$10&amp;"")</f>
        <v/>
      </c>
      <c r="C1144" s="194" t="inlineStr">
        <is>
          <t>DADOS_INVOC!HA10</t>
        </is>
      </c>
      <c r="D1144" s="194" t="inlineStr">
        <is>
          <t>resultado</t>
        </is>
      </c>
    </row>
    <row r="1145">
      <c r="A1145" s="194" t="inlineStr">
        <is>
          <t>invocacao.9.acerto</t>
        </is>
      </c>
      <c r="B1145" s="194">
        <f>IF(ISBLANK(DADOS_INVOC!$GB$10),"",DADOS_INVOC!$GB$10&amp;"")</f>
        <v/>
      </c>
      <c r="C1145" s="194" t="inlineStr">
        <is>
          <t>DADOS_INVOC!GB10</t>
        </is>
      </c>
      <c r="D1145" s="194" t="inlineStr">
        <is>
          <t>resultado</t>
        </is>
      </c>
    </row>
    <row r="1146">
      <c r="A1146" s="194" t="inlineStr">
        <is>
          <t>invocacao.9.cd</t>
        </is>
      </c>
      <c r="B1146" s="194">
        <f>IF(ISBLANK(DADOS_INVOC!$GC$10),"",DADOS_INVOC!$GC$10&amp;"")</f>
        <v/>
      </c>
      <c r="C1146" s="194" t="inlineStr">
        <is>
          <t>DADOS_INVOC!GC10</t>
        </is>
      </c>
      <c r="D1146" s="194" t="inlineStr">
        <is>
          <t>resultado</t>
        </is>
      </c>
    </row>
    <row r="1147">
      <c r="A1147" s="194" t="inlineStr">
        <is>
          <t>invocacao.9.defesa</t>
        </is>
      </c>
      <c r="B1147" s="194">
        <f>IF(ISBLANK(DADOS_INVOC!$GD$10),"",DADOS_INVOC!$GD$10&amp;"")</f>
        <v/>
      </c>
      <c r="C1147" s="194" t="inlineStr">
        <is>
          <t>DADOS_INVOC!GD10</t>
        </is>
      </c>
      <c r="D1147" s="194" t="inlineStr">
        <is>
          <t>resultado</t>
        </is>
      </c>
    </row>
    <row r="1148">
      <c r="A1148" s="194" t="inlineStr">
        <is>
          <t>invocacao.9.deslocamento</t>
        </is>
      </c>
      <c r="B1148" s="194">
        <f>IF(ISBLANK(DADOS_INVOC!$GN$10),"",DADOS_INVOC!$GN$10&amp;"")</f>
        <v/>
      </c>
      <c r="C1148" s="194" t="inlineStr">
        <is>
          <t>DADOS_INVOC!GN10</t>
        </is>
      </c>
      <c r="D1148" s="194" t="inlineStr">
        <is>
          <t>resultado</t>
        </is>
      </c>
    </row>
    <row r="1149">
      <c r="A1149" s="194" t="inlineStr">
        <is>
          <t>invocacao.9.pontos_acima</t>
        </is>
      </c>
      <c r="B1149" s="194">
        <f>IF(ISBLANK(DADOS_INVOC!$FZ$10),"",DADOS_INVOC!$FZ$10&amp;"")</f>
        <v/>
      </c>
      <c r="C1149" s="194" t="inlineStr">
        <is>
          <t>DADOS_INVOC!FZ10</t>
        </is>
      </c>
      <c r="D1149" s="194" t="inlineStr">
        <is>
          <t>aviso</t>
        </is>
      </c>
    </row>
    <row r="1150">
      <c r="A1150" s="194" t="inlineStr">
        <is>
          <t>invocacao.10.nome</t>
        </is>
      </c>
      <c r="B1150" s="194">
        <f>IF(ISBLANK(DADOS_INVOC!$DE$11),"",DADOS_INVOC!$DE$11&amp;"")</f>
        <v/>
      </c>
      <c r="C1150" s="194" t="inlineStr">
        <is>
          <t>DADOS_INVOC!DE11</t>
        </is>
      </c>
      <c r="D1150" s="194" t="inlineStr">
        <is>
          <t>entrada</t>
        </is>
      </c>
    </row>
    <row r="1151">
      <c r="A1151" s="194" t="inlineStr">
        <is>
          <t>invocacao.10.tipo</t>
        </is>
      </c>
      <c r="B1151" s="194">
        <f>IF(ISBLANK(DADOS_INVOC!$DF$11),"",DADOS_INVOC!$DF$11&amp;"")</f>
        <v/>
      </c>
      <c r="C1151" s="194" t="inlineStr">
        <is>
          <t>DADOS_INVOC!DF11</t>
        </is>
      </c>
      <c r="D1151" s="194" t="inlineStr">
        <is>
          <t>entrada</t>
        </is>
      </c>
    </row>
    <row r="1152">
      <c r="A1152" s="194" t="inlineStr">
        <is>
          <t>invocacao.10.aquisicao</t>
        </is>
      </c>
      <c r="B1152" s="194">
        <f>IF(ISBLANK(DADOS_INVOC!$DG$11),"",DADOS_INVOC!$DG$11&amp;"")</f>
        <v/>
      </c>
      <c r="C1152" s="194" t="inlineStr">
        <is>
          <t>DADOS_INVOC!DG11</t>
        </is>
      </c>
      <c r="D1152" s="194" t="inlineStr">
        <is>
          <t>entrada</t>
        </is>
      </c>
    </row>
    <row r="1153">
      <c r="A1153" s="194" t="inlineStr">
        <is>
          <t>invocacao.10.nivel_fixo</t>
        </is>
      </c>
      <c r="B1153" s="194">
        <f>IF(ISBLANK(DADOS_INVOC!$DH$11),"",DADOS_INVOC!$DH$11&amp;"")</f>
        <v/>
      </c>
      <c r="C1153" s="194" t="inlineStr">
        <is>
          <t>DADOS_INVOC!DH11</t>
        </is>
      </c>
      <c r="D1153" s="194" t="inlineStr">
        <is>
          <t>entrada</t>
        </is>
      </c>
    </row>
    <row r="1154">
      <c r="A1154" s="194" t="inlineStr">
        <is>
          <t>invocacao.10.talisma</t>
        </is>
      </c>
      <c r="B1154" s="194">
        <f>IF(ISBLANK(DADOS_INVOC!$DI$11),"",DADOS_INVOC!$DI$11&amp;"")</f>
        <v/>
      </c>
      <c r="C1154" s="194" t="inlineStr">
        <is>
          <t>DADOS_INVOC!DI11</t>
        </is>
      </c>
      <c r="D1154" s="194" t="inlineStr">
        <is>
          <t>entrada</t>
        </is>
      </c>
    </row>
    <row r="1155">
      <c r="A1155" s="194" t="inlineStr">
        <is>
          <t>invocacao.10.oficio_compativel</t>
        </is>
      </c>
      <c r="B1155" s="194">
        <f>IF(ISBLANK('INVOCAÇÕES'!$AE$637),"",'INVOCAÇÕES'!$AE$637&amp;"")</f>
        <v/>
      </c>
      <c r="C1155" s="194">
        <f>"'INVOCAÇÕES'!AE637"</f>
        <v/>
      </c>
      <c r="D1155" s="194" t="inlineStr">
        <is>
          <t>entrada</t>
        </is>
      </c>
    </row>
    <row r="1156">
      <c r="A1156" s="194" t="inlineStr">
        <is>
          <t>invocacao.10.pontos</t>
        </is>
      </c>
      <c r="B1156" s="194">
        <f>TEXTJOIN(" · ",TRUE,DADOS_INVOC!$DJ$11,DADOS_INVOC!$DK$11,DADOS_INVOC!$DL$11,DADOS_INVOC!$DM$11,DADOS_INVOC!$DN$11)</f>
        <v/>
      </c>
      <c r="C1156" s="194" t="inlineStr">
        <is>
          <t>DADOS_INVOC!DJ11 DADOS_INVOC!DK11 DADOS_INVOC!DL11 DADOS_INVOC!DM11 DADOS_INVOC!DN11</t>
        </is>
      </c>
      <c r="D1156" s="194" t="inlineStr">
        <is>
          <t>entrada</t>
        </is>
      </c>
    </row>
    <row r="1157">
      <c r="A1157" s="194" t="inlineStr">
        <is>
          <t>invocacao.10.familias</t>
        </is>
      </c>
      <c r="B1157" s="194">
        <f>TEXTJOIN(" · ",TRUE,DADOS_INVOC!$EL$11,DADOS_INVOC!$EM$11,DADOS_INVOC!$EN$11,DADOS_INVOC!$EO$11,DADOS_INVOC!$EP$11,DADOS_INVOC!$QV$11,DADOS_INVOC!$QW$11,DADOS_INVOC!$QX$11,DADOS_INVOC!$QY$11)</f>
        <v/>
      </c>
      <c r="C1157" s="194" t="inlineStr">
        <is>
          <t>DADOS_INVOC!EL11 DADOS_INVOC!EM11 DADOS_INVOC!EN11 DADOS_INVOC!EO11 DADOS_INVOC!EP11 DADOS_INVOC!QV11 DADOS_INVOC!QW11 DADOS_INVOC!QX11 DADOS_INVOC!QY11</t>
        </is>
      </c>
      <c r="D1157" s="194" t="inlineStr">
        <is>
          <t>entrada</t>
        </is>
      </c>
    </row>
    <row r="1158">
      <c r="A1158" s="194" t="inlineStr">
        <is>
          <t>invocacao.10.pericias</t>
        </is>
      </c>
      <c r="B1158" s="194">
        <f>TEXTJOIN(" · ",TRUE,DADOS_INVOC!$EQ$11,DADOS_INVOC!$ER$11,DADOS_INVOC!$ES$11,DADOS_INVOC!$ET$11,DADOS_INVOC!$EU$11,DADOS_INVOC!$EV$11,DADOS_INVOC!$EW$11)</f>
        <v/>
      </c>
      <c r="C1158" s="194" t="inlineStr">
        <is>
          <t>DADOS_INVOC!EQ11 DADOS_INVOC!ER11 DADOS_INVOC!ES11 DADOS_INVOC!ET11 DADOS_INVOC!EU11 DADOS_INVOC!EV11 DADOS_INVOC!EW11</t>
        </is>
      </c>
      <c r="D1158" s="194" t="inlineStr">
        <is>
          <t>entrada</t>
        </is>
      </c>
    </row>
    <row r="1159">
      <c r="A1159" s="194" t="inlineStr">
        <is>
          <t>invocacao.10.talentos</t>
        </is>
      </c>
      <c r="B1159" s="194">
        <f>TEXTJOIN(" · ",TRUE,DADOS_INVOC!$EX$11,DADOS_INVOC!$EY$11,DADOS_INVOC!$EZ$11,DADOS_INVOC!$FA$11,DADOS_INVOC!$FB$11,DADOS_INVOC!$FC$11,DADOS_INVOC!$FD$11,DADOS_INVOC!$FE$11)</f>
        <v/>
      </c>
      <c r="C1159" s="194" t="inlineStr">
        <is>
          <t>DADOS_INVOC!EX11 DADOS_INVOC!EY11 DADOS_INVOC!EZ11 DADOS_INVOC!FA11 DADOS_INVOC!FB11 DADOS_INVOC!FC11 DADOS_INVOC!FD11 DADOS_INVOC!FE11</t>
        </is>
      </c>
      <c r="D1159" s="194" t="inlineStr">
        <is>
          <t>entrada</t>
        </is>
      </c>
    </row>
    <row r="1160">
      <c r="A1160" s="194" t="inlineStr">
        <is>
          <t>invocacao.10.nivel</t>
        </is>
      </c>
      <c r="B1160" s="194">
        <f>IF(ISBLANK(DADOS_INVOC!$FO$11),"",DADOS_INVOC!$FO$11&amp;"")</f>
        <v/>
      </c>
      <c r="C1160" s="194" t="inlineStr">
        <is>
          <t>DADOS_INVOC!FO11</t>
        </is>
      </c>
      <c r="D1160" s="194" t="inlineStr">
        <is>
          <t>resultado</t>
        </is>
      </c>
    </row>
    <row r="1161">
      <c r="A1161" s="194" t="inlineStr">
        <is>
          <t>invocacao.10.classe</t>
        </is>
      </c>
      <c r="B1161" s="194">
        <f>IF(ISBLANK(DADOS_INVOC!$FP$11),"",DADOS_INVOC!$FP$11&amp;"")</f>
        <v/>
      </c>
      <c r="C1161" s="194" t="inlineStr">
        <is>
          <t>DADOS_INVOC!FP11</t>
        </is>
      </c>
      <c r="D1161" s="194" t="inlineStr">
        <is>
          <t>resultado</t>
        </is>
      </c>
    </row>
    <row r="1162">
      <c r="A1162" s="194" t="inlineStr">
        <is>
          <t>invocacao.10.vida.max</t>
        </is>
      </c>
      <c r="B1162" s="194">
        <f>IF(ISBLANK(DADOS_INVOC!$GF$11),"",DADOS_INVOC!$GF$11&amp;"")</f>
        <v/>
      </c>
      <c r="C1162" s="194" t="inlineStr">
        <is>
          <t>DADOS_INVOC!GF11</t>
        </is>
      </c>
      <c r="D1162" s="194" t="inlineStr">
        <is>
          <t>resultado</t>
        </is>
      </c>
    </row>
    <row r="1163">
      <c r="A1163" s="194" t="inlineStr">
        <is>
          <t>invocacao.10.entrada</t>
        </is>
      </c>
      <c r="B1163" s="194">
        <f>IF(ISBLANK(DADOS_INVOC!$GZ$11),"",DADOS_INVOC!$GZ$11&amp;"")</f>
        <v/>
      </c>
      <c r="C1163" s="194" t="inlineStr">
        <is>
          <t>DADOS_INVOC!GZ11</t>
        </is>
      </c>
      <c r="D1163" s="194" t="inlineStr">
        <is>
          <t>resultado</t>
        </is>
      </c>
    </row>
    <row r="1164">
      <c r="A1164" s="194" t="inlineStr">
        <is>
          <t>invocacao.10.retorno</t>
        </is>
      </c>
      <c r="B1164" s="194">
        <f>IF(ISBLANK(DADOS_INVOC!$HA$11),"",DADOS_INVOC!$HA$11&amp;"")</f>
        <v/>
      </c>
      <c r="C1164" s="194" t="inlineStr">
        <is>
          <t>DADOS_INVOC!HA11</t>
        </is>
      </c>
      <c r="D1164" s="194" t="inlineStr">
        <is>
          <t>resultado</t>
        </is>
      </c>
    </row>
    <row r="1165">
      <c r="A1165" s="194" t="inlineStr">
        <is>
          <t>invocacao.10.acerto</t>
        </is>
      </c>
      <c r="B1165" s="194">
        <f>IF(ISBLANK(DADOS_INVOC!$GB$11),"",DADOS_INVOC!$GB$11&amp;"")</f>
        <v/>
      </c>
      <c r="C1165" s="194" t="inlineStr">
        <is>
          <t>DADOS_INVOC!GB11</t>
        </is>
      </c>
      <c r="D1165" s="194" t="inlineStr">
        <is>
          <t>resultado</t>
        </is>
      </c>
    </row>
    <row r="1166">
      <c r="A1166" s="194" t="inlineStr">
        <is>
          <t>invocacao.10.cd</t>
        </is>
      </c>
      <c r="B1166" s="194">
        <f>IF(ISBLANK(DADOS_INVOC!$GC$11),"",DADOS_INVOC!$GC$11&amp;"")</f>
        <v/>
      </c>
      <c r="C1166" s="194" t="inlineStr">
        <is>
          <t>DADOS_INVOC!GC11</t>
        </is>
      </c>
      <c r="D1166" s="194" t="inlineStr">
        <is>
          <t>resultado</t>
        </is>
      </c>
    </row>
    <row r="1167">
      <c r="A1167" s="194" t="inlineStr">
        <is>
          <t>invocacao.10.defesa</t>
        </is>
      </c>
      <c r="B1167" s="194">
        <f>IF(ISBLANK(DADOS_INVOC!$GD$11),"",DADOS_INVOC!$GD$11&amp;"")</f>
        <v/>
      </c>
      <c r="C1167" s="194" t="inlineStr">
        <is>
          <t>DADOS_INVOC!GD11</t>
        </is>
      </c>
      <c r="D1167" s="194" t="inlineStr">
        <is>
          <t>resultado</t>
        </is>
      </c>
    </row>
    <row r="1168">
      <c r="A1168" s="194" t="inlineStr">
        <is>
          <t>invocacao.10.deslocamento</t>
        </is>
      </c>
      <c r="B1168" s="194">
        <f>IF(ISBLANK(DADOS_INVOC!$GN$11),"",DADOS_INVOC!$GN$11&amp;"")</f>
        <v/>
      </c>
      <c r="C1168" s="194" t="inlineStr">
        <is>
          <t>DADOS_INVOC!GN11</t>
        </is>
      </c>
      <c r="D1168" s="194" t="inlineStr">
        <is>
          <t>resultado</t>
        </is>
      </c>
    </row>
    <row r="1169">
      <c r="A1169" s="194" t="inlineStr">
        <is>
          <t>invocacao.10.pontos_acima</t>
        </is>
      </c>
      <c r="B1169" s="194">
        <f>IF(ISBLANK(DADOS_INVOC!$FZ$11),"",DADOS_INVOC!$FZ$11&amp;"")</f>
        <v/>
      </c>
      <c r="C1169" s="194" t="inlineStr">
        <is>
          <t>DADOS_INVOC!FZ11</t>
        </is>
      </c>
      <c r="D1169" s="194" t="inlineStr">
        <is>
          <t>aviso</t>
        </is>
      </c>
    </row>
    <row r="1170">
      <c r="A1170" s="194" t="inlineStr">
        <is>
          <t>invocacao.11.nome</t>
        </is>
      </c>
      <c r="B1170" s="194">
        <f>IF(ISBLANK(DADOS_INVOC!$DE$12),"",DADOS_INVOC!$DE$12&amp;"")</f>
        <v/>
      </c>
      <c r="C1170" s="194" t="inlineStr">
        <is>
          <t>DADOS_INVOC!DE12</t>
        </is>
      </c>
      <c r="D1170" s="194" t="inlineStr">
        <is>
          <t>entrada</t>
        </is>
      </c>
    </row>
    <row r="1171">
      <c r="A1171" s="194" t="inlineStr">
        <is>
          <t>invocacao.11.tipo</t>
        </is>
      </c>
      <c r="B1171" s="194">
        <f>IF(ISBLANK(DADOS_INVOC!$DF$12),"",DADOS_INVOC!$DF$12&amp;"")</f>
        <v/>
      </c>
      <c r="C1171" s="194" t="inlineStr">
        <is>
          <t>DADOS_INVOC!DF12</t>
        </is>
      </c>
      <c r="D1171" s="194" t="inlineStr">
        <is>
          <t>entrada</t>
        </is>
      </c>
    </row>
    <row r="1172">
      <c r="A1172" s="194" t="inlineStr">
        <is>
          <t>invocacao.11.aquisicao</t>
        </is>
      </c>
      <c r="B1172" s="194">
        <f>IF(ISBLANK(DADOS_INVOC!$DG$12),"",DADOS_INVOC!$DG$12&amp;"")</f>
        <v/>
      </c>
      <c r="C1172" s="194" t="inlineStr">
        <is>
          <t>DADOS_INVOC!DG12</t>
        </is>
      </c>
      <c r="D1172" s="194" t="inlineStr">
        <is>
          <t>entrada</t>
        </is>
      </c>
    </row>
    <row r="1173">
      <c r="A1173" s="194" t="inlineStr">
        <is>
          <t>invocacao.11.nivel_fixo</t>
        </is>
      </c>
      <c r="B1173" s="194">
        <f>IF(ISBLANK(DADOS_INVOC!$DH$12),"",DADOS_INVOC!$DH$12&amp;"")</f>
        <v/>
      </c>
      <c r="C1173" s="194" t="inlineStr">
        <is>
          <t>DADOS_INVOC!DH12</t>
        </is>
      </c>
      <c r="D1173" s="194" t="inlineStr">
        <is>
          <t>entrada</t>
        </is>
      </c>
    </row>
    <row r="1174">
      <c r="A1174" s="194" t="inlineStr">
        <is>
          <t>invocacao.11.talisma</t>
        </is>
      </c>
      <c r="B1174" s="194">
        <f>IF(ISBLANK(DADOS_INVOC!$DI$12),"",DADOS_INVOC!$DI$12&amp;"")</f>
        <v/>
      </c>
      <c r="C1174" s="194" t="inlineStr">
        <is>
          <t>DADOS_INVOC!DI12</t>
        </is>
      </c>
      <c r="D1174" s="194" t="inlineStr">
        <is>
          <t>entrada</t>
        </is>
      </c>
    </row>
    <row r="1175">
      <c r="A1175" s="194" t="inlineStr">
        <is>
          <t>invocacao.11.oficio_compativel</t>
        </is>
      </c>
      <c r="B1175" s="194">
        <f>IF(ISBLANK('INVOCAÇÕES'!$AE$835),"",'INVOCAÇÕES'!$AE$835&amp;"")</f>
        <v/>
      </c>
      <c r="C1175" s="194">
        <f>"'INVOCAÇÕES'!AE835"</f>
        <v/>
      </c>
      <c r="D1175" s="194" t="inlineStr">
        <is>
          <t>entrada</t>
        </is>
      </c>
    </row>
    <row r="1176">
      <c r="A1176" s="194" t="inlineStr">
        <is>
          <t>invocacao.11.pontos</t>
        </is>
      </c>
      <c r="B1176" s="194">
        <f>TEXTJOIN(" · ",TRUE,DADOS_INVOC!$DJ$12,DADOS_INVOC!$DK$12,DADOS_INVOC!$DL$12,DADOS_INVOC!$DM$12,DADOS_INVOC!$DN$12)</f>
        <v/>
      </c>
      <c r="C1176" s="194" t="inlineStr">
        <is>
          <t>DADOS_INVOC!DJ12 DADOS_INVOC!DK12 DADOS_INVOC!DL12 DADOS_INVOC!DM12 DADOS_INVOC!DN12</t>
        </is>
      </c>
      <c r="D1176" s="194" t="inlineStr">
        <is>
          <t>entrada</t>
        </is>
      </c>
    </row>
    <row r="1177">
      <c r="A1177" s="194" t="inlineStr">
        <is>
          <t>invocacao.11.familias</t>
        </is>
      </c>
      <c r="B1177" s="194">
        <f>TEXTJOIN(" · ",TRUE,DADOS_INVOC!$EL$12,DADOS_INVOC!$EM$12,DADOS_INVOC!$EN$12,DADOS_INVOC!$EO$12,DADOS_INVOC!$EP$12,DADOS_INVOC!$QV$12,DADOS_INVOC!$QW$12,DADOS_INVOC!$QX$12,DADOS_INVOC!$QY$12)</f>
        <v/>
      </c>
      <c r="C1177" s="194" t="inlineStr">
        <is>
          <t>DADOS_INVOC!EL12 DADOS_INVOC!EM12 DADOS_INVOC!EN12 DADOS_INVOC!EO12 DADOS_INVOC!EP12 DADOS_INVOC!QV12 DADOS_INVOC!QW12 DADOS_INVOC!QX12 DADOS_INVOC!QY12</t>
        </is>
      </c>
      <c r="D1177" s="194" t="inlineStr">
        <is>
          <t>entrada</t>
        </is>
      </c>
    </row>
    <row r="1178">
      <c r="A1178" s="194" t="inlineStr">
        <is>
          <t>invocacao.11.pericias</t>
        </is>
      </c>
      <c r="B1178" s="194">
        <f>TEXTJOIN(" · ",TRUE,DADOS_INVOC!$EQ$12,DADOS_INVOC!$ER$12,DADOS_INVOC!$ES$12,DADOS_INVOC!$ET$12,DADOS_INVOC!$EU$12,DADOS_INVOC!$EV$12,DADOS_INVOC!$EW$12)</f>
        <v/>
      </c>
      <c r="C1178" s="194" t="inlineStr">
        <is>
          <t>DADOS_INVOC!EQ12 DADOS_INVOC!ER12 DADOS_INVOC!ES12 DADOS_INVOC!ET12 DADOS_INVOC!EU12 DADOS_INVOC!EV12 DADOS_INVOC!EW12</t>
        </is>
      </c>
      <c r="D1178" s="194" t="inlineStr">
        <is>
          <t>entrada</t>
        </is>
      </c>
    </row>
    <row r="1179">
      <c r="A1179" s="194" t="inlineStr">
        <is>
          <t>invocacao.11.talentos</t>
        </is>
      </c>
      <c r="B1179" s="194">
        <f>TEXTJOIN(" · ",TRUE,DADOS_INVOC!$EX$12,DADOS_INVOC!$EY$12,DADOS_INVOC!$EZ$12,DADOS_INVOC!$FA$12,DADOS_INVOC!$FB$12,DADOS_INVOC!$FC$12,DADOS_INVOC!$FD$12,DADOS_INVOC!$FE$12)</f>
        <v/>
      </c>
      <c r="C1179" s="194" t="inlineStr">
        <is>
          <t>DADOS_INVOC!EX12 DADOS_INVOC!EY12 DADOS_INVOC!EZ12 DADOS_INVOC!FA12 DADOS_INVOC!FB12 DADOS_INVOC!FC12 DADOS_INVOC!FD12 DADOS_INVOC!FE12</t>
        </is>
      </c>
      <c r="D1179" s="194" t="inlineStr">
        <is>
          <t>entrada</t>
        </is>
      </c>
    </row>
    <row r="1180">
      <c r="A1180" s="194" t="inlineStr">
        <is>
          <t>invocacao.11.nivel</t>
        </is>
      </c>
      <c r="B1180" s="194">
        <f>IF(ISBLANK(DADOS_INVOC!$FO$12),"",DADOS_INVOC!$FO$12&amp;"")</f>
        <v/>
      </c>
      <c r="C1180" s="194" t="inlineStr">
        <is>
          <t>DADOS_INVOC!FO12</t>
        </is>
      </c>
      <c r="D1180" s="194" t="inlineStr">
        <is>
          <t>resultado</t>
        </is>
      </c>
    </row>
    <row r="1181">
      <c r="A1181" s="194" t="inlineStr">
        <is>
          <t>invocacao.11.classe</t>
        </is>
      </c>
      <c r="B1181" s="194">
        <f>IF(ISBLANK(DADOS_INVOC!$FP$12),"",DADOS_INVOC!$FP$12&amp;"")</f>
        <v/>
      </c>
      <c r="C1181" s="194" t="inlineStr">
        <is>
          <t>DADOS_INVOC!FP12</t>
        </is>
      </c>
      <c r="D1181" s="194" t="inlineStr">
        <is>
          <t>resultado</t>
        </is>
      </c>
    </row>
    <row r="1182">
      <c r="A1182" s="194" t="inlineStr">
        <is>
          <t>invocacao.11.vida.max</t>
        </is>
      </c>
      <c r="B1182" s="194">
        <f>IF(ISBLANK(DADOS_INVOC!$GF$12),"",DADOS_INVOC!$GF$12&amp;"")</f>
        <v/>
      </c>
      <c r="C1182" s="194" t="inlineStr">
        <is>
          <t>DADOS_INVOC!GF12</t>
        </is>
      </c>
      <c r="D1182" s="194" t="inlineStr">
        <is>
          <t>resultado</t>
        </is>
      </c>
    </row>
    <row r="1183">
      <c r="A1183" s="194" t="inlineStr">
        <is>
          <t>invocacao.11.entrada</t>
        </is>
      </c>
      <c r="B1183" s="194">
        <f>IF(ISBLANK(DADOS_INVOC!$GZ$12),"",DADOS_INVOC!$GZ$12&amp;"")</f>
        <v/>
      </c>
      <c r="C1183" s="194" t="inlineStr">
        <is>
          <t>DADOS_INVOC!GZ12</t>
        </is>
      </c>
      <c r="D1183" s="194" t="inlineStr">
        <is>
          <t>resultado</t>
        </is>
      </c>
    </row>
    <row r="1184">
      <c r="A1184" s="194" t="inlineStr">
        <is>
          <t>invocacao.11.retorno</t>
        </is>
      </c>
      <c r="B1184" s="194">
        <f>IF(ISBLANK(DADOS_INVOC!$HA$12),"",DADOS_INVOC!$HA$12&amp;"")</f>
        <v/>
      </c>
      <c r="C1184" s="194" t="inlineStr">
        <is>
          <t>DADOS_INVOC!HA12</t>
        </is>
      </c>
      <c r="D1184" s="194" t="inlineStr">
        <is>
          <t>resultado</t>
        </is>
      </c>
    </row>
    <row r="1185">
      <c r="A1185" s="194" t="inlineStr">
        <is>
          <t>invocacao.11.acerto</t>
        </is>
      </c>
      <c r="B1185" s="194">
        <f>IF(ISBLANK(DADOS_INVOC!$GB$12),"",DADOS_INVOC!$GB$12&amp;"")</f>
        <v/>
      </c>
      <c r="C1185" s="194" t="inlineStr">
        <is>
          <t>DADOS_INVOC!GB12</t>
        </is>
      </c>
      <c r="D1185" s="194" t="inlineStr">
        <is>
          <t>resultado</t>
        </is>
      </c>
    </row>
    <row r="1186">
      <c r="A1186" s="194" t="inlineStr">
        <is>
          <t>invocacao.11.cd</t>
        </is>
      </c>
      <c r="B1186" s="194">
        <f>IF(ISBLANK(DADOS_INVOC!$GC$12),"",DADOS_INVOC!$GC$12&amp;"")</f>
        <v/>
      </c>
      <c r="C1186" s="194" t="inlineStr">
        <is>
          <t>DADOS_INVOC!GC12</t>
        </is>
      </c>
      <c r="D1186" s="194" t="inlineStr">
        <is>
          <t>resultado</t>
        </is>
      </c>
    </row>
    <row r="1187">
      <c r="A1187" s="194" t="inlineStr">
        <is>
          <t>invocacao.11.defesa</t>
        </is>
      </c>
      <c r="B1187" s="194">
        <f>IF(ISBLANK(DADOS_INVOC!$GD$12),"",DADOS_INVOC!$GD$12&amp;"")</f>
        <v/>
      </c>
      <c r="C1187" s="194" t="inlineStr">
        <is>
          <t>DADOS_INVOC!GD12</t>
        </is>
      </c>
      <c r="D1187" s="194" t="inlineStr">
        <is>
          <t>resultado</t>
        </is>
      </c>
    </row>
    <row r="1188">
      <c r="A1188" s="194" t="inlineStr">
        <is>
          <t>invocacao.11.deslocamento</t>
        </is>
      </c>
      <c r="B1188" s="194">
        <f>IF(ISBLANK(DADOS_INVOC!$GN$12),"",DADOS_INVOC!$GN$12&amp;"")</f>
        <v/>
      </c>
      <c r="C1188" s="194" t="inlineStr">
        <is>
          <t>DADOS_INVOC!GN12</t>
        </is>
      </c>
      <c r="D1188" s="194" t="inlineStr">
        <is>
          <t>resultado</t>
        </is>
      </c>
    </row>
    <row r="1189">
      <c r="A1189" s="194" t="inlineStr">
        <is>
          <t>invocacao.11.pontos_acima</t>
        </is>
      </c>
      <c r="B1189" s="194">
        <f>IF(ISBLANK(DADOS_INVOC!$FZ$12),"",DADOS_INVOC!$FZ$12&amp;"")</f>
        <v/>
      </c>
      <c r="C1189" s="194" t="inlineStr">
        <is>
          <t>DADOS_INVOC!FZ12</t>
        </is>
      </c>
      <c r="D1189" s="194" t="inlineStr">
        <is>
          <t>aviso</t>
        </is>
      </c>
    </row>
    <row r="1190">
      <c r="A1190" s="194" t="inlineStr">
        <is>
          <t>invocacao.12.nome</t>
        </is>
      </c>
      <c r="B1190" s="194">
        <f>IF(ISBLANK(DADOS_INVOC!$DE$13),"",DADOS_INVOC!$DE$13&amp;"")</f>
        <v/>
      </c>
      <c r="C1190" s="194" t="inlineStr">
        <is>
          <t>DADOS_INVOC!DE13</t>
        </is>
      </c>
      <c r="D1190" s="194" t="inlineStr">
        <is>
          <t>entrada</t>
        </is>
      </c>
    </row>
    <row r="1191">
      <c r="A1191" s="194" t="inlineStr">
        <is>
          <t>invocacao.12.tipo</t>
        </is>
      </c>
      <c r="B1191" s="194">
        <f>IF(ISBLANK(DADOS_INVOC!$DF$13),"",DADOS_INVOC!$DF$13&amp;"")</f>
        <v/>
      </c>
      <c r="C1191" s="194" t="inlineStr">
        <is>
          <t>DADOS_INVOC!DF13</t>
        </is>
      </c>
      <c r="D1191" s="194" t="inlineStr">
        <is>
          <t>entrada</t>
        </is>
      </c>
    </row>
    <row r="1192">
      <c r="A1192" s="194" t="inlineStr">
        <is>
          <t>invocacao.12.aquisicao</t>
        </is>
      </c>
      <c r="B1192" s="194">
        <f>IF(ISBLANK(DADOS_INVOC!$DG$13),"",DADOS_INVOC!$DG$13&amp;"")</f>
        <v/>
      </c>
      <c r="C1192" s="194" t="inlineStr">
        <is>
          <t>DADOS_INVOC!DG13</t>
        </is>
      </c>
      <c r="D1192" s="194" t="inlineStr">
        <is>
          <t>entrada</t>
        </is>
      </c>
    </row>
    <row r="1193">
      <c r="A1193" s="194" t="inlineStr">
        <is>
          <t>invocacao.12.nivel_fixo</t>
        </is>
      </c>
      <c r="B1193" s="194">
        <f>IF(ISBLANK(DADOS_INVOC!$DH$13),"",DADOS_INVOC!$DH$13&amp;"")</f>
        <v/>
      </c>
      <c r="C1193" s="194" t="inlineStr">
        <is>
          <t>DADOS_INVOC!DH13</t>
        </is>
      </c>
      <c r="D1193" s="194" t="inlineStr">
        <is>
          <t>entrada</t>
        </is>
      </c>
    </row>
    <row r="1194">
      <c r="A1194" s="194" t="inlineStr">
        <is>
          <t>invocacao.12.talisma</t>
        </is>
      </c>
      <c r="B1194" s="194">
        <f>IF(ISBLANK(DADOS_INVOC!$DI$13),"",DADOS_INVOC!$DI$13&amp;"")</f>
        <v/>
      </c>
      <c r="C1194" s="194" t="inlineStr">
        <is>
          <t>DADOS_INVOC!DI13</t>
        </is>
      </c>
      <c r="D1194" s="194" t="inlineStr">
        <is>
          <t>entrada</t>
        </is>
      </c>
    </row>
    <row r="1195">
      <c r="A1195" s="194" t="inlineStr">
        <is>
          <t>invocacao.12.oficio_compativel</t>
        </is>
      </c>
      <c r="B1195" s="194">
        <f>IF(ISBLANK('INVOCAÇÕES'!$AE$1033),"",'INVOCAÇÕES'!$AE$1033&amp;"")</f>
        <v/>
      </c>
      <c r="C1195" s="194">
        <f>"'INVOCAÇÕES'!AE1033"</f>
        <v/>
      </c>
      <c r="D1195" s="194" t="inlineStr">
        <is>
          <t>entrada</t>
        </is>
      </c>
    </row>
    <row r="1196">
      <c r="A1196" s="194" t="inlineStr">
        <is>
          <t>invocacao.12.pontos</t>
        </is>
      </c>
      <c r="B1196" s="194">
        <f>TEXTJOIN(" · ",TRUE,DADOS_INVOC!$DJ$13,DADOS_INVOC!$DK$13,DADOS_INVOC!$DL$13,DADOS_INVOC!$DM$13,DADOS_INVOC!$DN$13)</f>
        <v/>
      </c>
      <c r="C1196" s="194" t="inlineStr">
        <is>
          <t>DADOS_INVOC!DJ13 DADOS_INVOC!DK13 DADOS_INVOC!DL13 DADOS_INVOC!DM13 DADOS_INVOC!DN13</t>
        </is>
      </c>
      <c r="D1196" s="194" t="inlineStr">
        <is>
          <t>entrada</t>
        </is>
      </c>
    </row>
    <row r="1197">
      <c r="A1197" s="194" t="inlineStr">
        <is>
          <t>invocacao.12.familias</t>
        </is>
      </c>
      <c r="B1197" s="194">
        <f>TEXTJOIN(" · ",TRUE,DADOS_INVOC!$EL$13,DADOS_INVOC!$EM$13,DADOS_INVOC!$EN$13,DADOS_INVOC!$EO$13,DADOS_INVOC!$EP$13,DADOS_INVOC!$QV$13,DADOS_INVOC!$QW$13,DADOS_INVOC!$QX$13,DADOS_INVOC!$QY$13)</f>
        <v/>
      </c>
      <c r="C1197" s="194" t="inlineStr">
        <is>
          <t>DADOS_INVOC!EL13 DADOS_INVOC!EM13 DADOS_INVOC!EN13 DADOS_INVOC!EO13 DADOS_INVOC!EP13 DADOS_INVOC!QV13 DADOS_INVOC!QW13 DADOS_INVOC!QX13 DADOS_INVOC!QY13</t>
        </is>
      </c>
      <c r="D1197" s="194" t="inlineStr">
        <is>
          <t>entrada</t>
        </is>
      </c>
    </row>
    <row r="1198">
      <c r="A1198" s="194" t="inlineStr">
        <is>
          <t>invocacao.12.pericias</t>
        </is>
      </c>
      <c r="B1198" s="194">
        <f>TEXTJOIN(" · ",TRUE,DADOS_INVOC!$EQ$13,DADOS_INVOC!$ER$13,DADOS_INVOC!$ES$13,DADOS_INVOC!$ET$13,DADOS_INVOC!$EU$13,DADOS_INVOC!$EV$13,DADOS_INVOC!$EW$13)</f>
        <v/>
      </c>
      <c r="C1198" s="194" t="inlineStr">
        <is>
          <t>DADOS_INVOC!EQ13 DADOS_INVOC!ER13 DADOS_INVOC!ES13 DADOS_INVOC!ET13 DADOS_INVOC!EU13 DADOS_INVOC!EV13 DADOS_INVOC!EW13</t>
        </is>
      </c>
      <c r="D1198" s="194" t="inlineStr">
        <is>
          <t>entrada</t>
        </is>
      </c>
    </row>
    <row r="1199">
      <c r="A1199" s="194" t="inlineStr">
        <is>
          <t>invocacao.12.talentos</t>
        </is>
      </c>
      <c r="B1199" s="194">
        <f>TEXTJOIN(" · ",TRUE,DADOS_INVOC!$EX$13,DADOS_INVOC!$EY$13,DADOS_INVOC!$EZ$13,DADOS_INVOC!$FA$13,DADOS_INVOC!$FB$13,DADOS_INVOC!$FC$13,DADOS_INVOC!$FD$13,DADOS_INVOC!$FE$13)</f>
        <v/>
      </c>
      <c r="C1199" s="194" t="inlineStr">
        <is>
          <t>DADOS_INVOC!EX13 DADOS_INVOC!EY13 DADOS_INVOC!EZ13 DADOS_INVOC!FA13 DADOS_INVOC!FB13 DADOS_INVOC!FC13 DADOS_INVOC!FD13 DADOS_INVOC!FE13</t>
        </is>
      </c>
      <c r="D1199" s="194" t="inlineStr">
        <is>
          <t>entrada</t>
        </is>
      </c>
    </row>
    <row r="1200">
      <c r="A1200" s="194" t="inlineStr">
        <is>
          <t>invocacao.12.nivel</t>
        </is>
      </c>
      <c r="B1200" s="194">
        <f>IF(ISBLANK(DADOS_INVOC!$FO$13),"",DADOS_INVOC!$FO$13&amp;"")</f>
        <v/>
      </c>
      <c r="C1200" s="194" t="inlineStr">
        <is>
          <t>DADOS_INVOC!FO13</t>
        </is>
      </c>
      <c r="D1200" s="194" t="inlineStr">
        <is>
          <t>resultado</t>
        </is>
      </c>
    </row>
    <row r="1201">
      <c r="A1201" s="194" t="inlineStr">
        <is>
          <t>invocacao.12.classe</t>
        </is>
      </c>
      <c r="B1201" s="194">
        <f>IF(ISBLANK(DADOS_INVOC!$FP$13),"",DADOS_INVOC!$FP$13&amp;"")</f>
        <v/>
      </c>
      <c r="C1201" s="194" t="inlineStr">
        <is>
          <t>DADOS_INVOC!FP13</t>
        </is>
      </c>
      <c r="D1201" s="194" t="inlineStr">
        <is>
          <t>resultado</t>
        </is>
      </c>
    </row>
    <row r="1202">
      <c r="A1202" s="194" t="inlineStr">
        <is>
          <t>invocacao.12.vida.max</t>
        </is>
      </c>
      <c r="B1202" s="194">
        <f>IF(ISBLANK(DADOS_INVOC!$GF$13),"",DADOS_INVOC!$GF$13&amp;"")</f>
        <v/>
      </c>
      <c r="C1202" s="194" t="inlineStr">
        <is>
          <t>DADOS_INVOC!GF13</t>
        </is>
      </c>
      <c r="D1202" s="194" t="inlineStr">
        <is>
          <t>resultado</t>
        </is>
      </c>
    </row>
    <row r="1203">
      <c r="A1203" s="194" t="inlineStr">
        <is>
          <t>invocacao.12.entrada</t>
        </is>
      </c>
      <c r="B1203" s="194">
        <f>IF(ISBLANK(DADOS_INVOC!$GZ$13),"",DADOS_INVOC!$GZ$13&amp;"")</f>
        <v/>
      </c>
      <c r="C1203" s="194" t="inlineStr">
        <is>
          <t>DADOS_INVOC!GZ13</t>
        </is>
      </c>
      <c r="D1203" s="194" t="inlineStr">
        <is>
          <t>resultado</t>
        </is>
      </c>
    </row>
    <row r="1204">
      <c r="A1204" s="194" t="inlineStr">
        <is>
          <t>invocacao.12.retorno</t>
        </is>
      </c>
      <c r="B1204" s="194">
        <f>IF(ISBLANK(DADOS_INVOC!$HA$13),"",DADOS_INVOC!$HA$13&amp;"")</f>
        <v/>
      </c>
      <c r="C1204" s="194" t="inlineStr">
        <is>
          <t>DADOS_INVOC!HA13</t>
        </is>
      </c>
      <c r="D1204" s="194" t="inlineStr">
        <is>
          <t>resultado</t>
        </is>
      </c>
    </row>
    <row r="1205">
      <c r="A1205" s="194" t="inlineStr">
        <is>
          <t>invocacao.12.acerto</t>
        </is>
      </c>
      <c r="B1205" s="194">
        <f>IF(ISBLANK(DADOS_INVOC!$GB$13),"",DADOS_INVOC!$GB$13&amp;"")</f>
        <v/>
      </c>
      <c r="C1205" s="194" t="inlineStr">
        <is>
          <t>DADOS_INVOC!GB13</t>
        </is>
      </c>
      <c r="D1205" s="194" t="inlineStr">
        <is>
          <t>resultado</t>
        </is>
      </c>
    </row>
    <row r="1206">
      <c r="A1206" s="194" t="inlineStr">
        <is>
          <t>invocacao.12.cd</t>
        </is>
      </c>
      <c r="B1206" s="194">
        <f>IF(ISBLANK(DADOS_INVOC!$GC$13),"",DADOS_INVOC!$GC$13&amp;"")</f>
        <v/>
      </c>
      <c r="C1206" s="194" t="inlineStr">
        <is>
          <t>DADOS_INVOC!GC13</t>
        </is>
      </c>
      <c r="D1206" s="194" t="inlineStr">
        <is>
          <t>resultado</t>
        </is>
      </c>
    </row>
    <row r="1207">
      <c r="A1207" s="194" t="inlineStr">
        <is>
          <t>invocacao.12.defesa</t>
        </is>
      </c>
      <c r="B1207" s="194">
        <f>IF(ISBLANK(DADOS_INVOC!$GD$13),"",DADOS_INVOC!$GD$13&amp;"")</f>
        <v/>
      </c>
      <c r="C1207" s="194" t="inlineStr">
        <is>
          <t>DADOS_INVOC!GD13</t>
        </is>
      </c>
      <c r="D1207" s="194" t="inlineStr">
        <is>
          <t>resultado</t>
        </is>
      </c>
    </row>
    <row r="1208">
      <c r="A1208" s="194" t="inlineStr">
        <is>
          <t>invocacao.12.deslocamento</t>
        </is>
      </c>
      <c r="B1208" s="194">
        <f>IF(ISBLANK(DADOS_INVOC!$GN$13),"",DADOS_INVOC!$GN$13&amp;"")</f>
        <v/>
      </c>
      <c r="C1208" s="194" t="inlineStr">
        <is>
          <t>DADOS_INVOC!GN13</t>
        </is>
      </c>
      <c r="D1208" s="194" t="inlineStr">
        <is>
          <t>resultado</t>
        </is>
      </c>
    </row>
    <row r="1209">
      <c r="A1209" s="194" t="inlineStr">
        <is>
          <t>invocacao.12.pontos_acima</t>
        </is>
      </c>
      <c r="B1209" s="194">
        <f>IF(ISBLANK(DADOS_INVOC!$FZ$13),"",DADOS_INVOC!$FZ$13&amp;"")</f>
        <v/>
      </c>
      <c r="C1209" s="194" t="inlineStr">
        <is>
          <t>DADOS_INVOC!FZ13</t>
        </is>
      </c>
      <c r="D1209" s="194" t="inlineStr">
        <is>
          <t>aviso</t>
        </is>
      </c>
    </row>
    <row r="1210">
      <c r="A1210" s="194" t="inlineStr">
        <is>
          <t>invocacao.1.bas.1.classe</t>
        </is>
      </c>
      <c r="B1210" s="194">
        <f>IF(ISBLANK(DADOS_INVOC!$MS$2),"",DADOS_INVOC!$MS$2&amp;"")</f>
        <v/>
      </c>
      <c r="C1210" s="194" t="inlineStr">
        <is>
          <t>DADOS_INVOC!MS2</t>
        </is>
      </c>
      <c r="D1210" s="194" t="inlineStr">
        <is>
          <t>entrada</t>
        </is>
      </c>
    </row>
    <row r="1211">
      <c r="A1211" s="194" t="inlineStr">
        <is>
          <t>invocacao.1.bas.1.nome</t>
        </is>
      </c>
      <c r="B1211" s="194">
        <f>IF(ISBLANK(DADOS_INVOC!$MT$2),"",DADOS_INVOC!$MT$2&amp;"")</f>
        <v/>
      </c>
      <c r="C1211" s="194" t="inlineStr">
        <is>
          <t>DADOS_INVOC!MT2</t>
        </is>
      </c>
      <c r="D1211" s="194" t="inlineStr">
        <is>
          <t>entrada</t>
        </is>
      </c>
    </row>
    <row r="1212">
      <c r="A1212" s="194" t="inlineStr">
        <is>
          <t>invocacao.1.bas.1.forma</t>
        </is>
      </c>
      <c r="B1212" s="194">
        <f>IF(ISBLANK(DADOS_INVOC!$MU$2),"",DADOS_INVOC!$MU$2&amp;"")</f>
        <v/>
      </c>
      <c r="C1212" s="194" t="inlineStr">
        <is>
          <t>DADOS_INVOC!MU2</t>
        </is>
      </c>
      <c r="D1212" s="194" t="inlineStr">
        <is>
          <t>entrada</t>
        </is>
      </c>
    </row>
    <row r="1213">
      <c r="A1213" s="194" t="inlineStr">
        <is>
          <t>invocacao.1.bas.1.pecas</t>
        </is>
      </c>
      <c r="B1213" s="194">
        <f>TEXTJOIN(" · ",TRUE,DADOS_INVOC!$MX$2,DADOS_INVOC!$MY$2,DADOS_INVOC!$MZ$2,DADOS_INVOC!$NA$2)</f>
        <v/>
      </c>
      <c r="C1213" s="194" t="inlineStr">
        <is>
          <t>DADOS_INVOC!MX2 DADOS_INVOC!MY2 DADOS_INVOC!MZ2 DADOS_INVOC!NA2</t>
        </is>
      </c>
      <c r="D1213" s="194" t="inlineStr">
        <is>
          <t>entrada</t>
        </is>
      </c>
    </row>
    <row r="1214">
      <c r="A1214" s="194" t="inlineStr">
        <is>
          <t>invocacao.1.bas.1.restricoes</t>
        </is>
      </c>
      <c r="B1214" s="194">
        <f>TEXTJOIN(" · ",TRUE,DADOS_INVOC!$NB$2,DADOS_INVOC!$NC$2)</f>
        <v/>
      </c>
      <c r="C1214" s="194" t="inlineStr">
        <is>
          <t>DADOS_INVOC!NB2 DADOS_INVOC!NC2</t>
        </is>
      </c>
      <c r="D1214" s="194" t="inlineStr">
        <is>
          <t>entrada</t>
        </is>
      </c>
    </row>
    <row r="1215">
      <c r="A1215" s="194" t="inlineStr">
        <is>
          <t>invocacao.1.bas.1.pe</t>
        </is>
      </c>
      <c r="B1215" s="194">
        <f>IF(ISBLANK(DADOS_INVOC!$QA$2),"",DADOS_INVOC!$QA$2&amp;"")</f>
        <v/>
      </c>
      <c r="C1215" s="194" t="inlineStr">
        <is>
          <t>DADOS_INVOC!QA2</t>
        </is>
      </c>
      <c r="D1215" s="194" t="inlineStr">
        <is>
          <t>resultado</t>
        </is>
      </c>
    </row>
    <row r="1216">
      <c r="A1216" s="194" t="inlineStr">
        <is>
          <t>invocacao.1.bas.1.dano</t>
        </is>
      </c>
      <c r="B1216" s="194">
        <f>IF(ISBLANK(DADOS_INVOC!$QE$2),"",DADOS_INVOC!$QE$2&amp;"")</f>
        <v/>
      </c>
      <c r="C1216" s="194" t="inlineStr">
        <is>
          <t>DADOS_INVOC!QE2</t>
        </is>
      </c>
      <c r="D1216" s="194" t="inlineStr">
        <is>
          <t>resultado</t>
        </is>
      </c>
    </row>
    <row r="1217">
      <c r="A1217" s="194" t="inlineStr">
        <is>
          <t>invocacao.1.bas.1.erros</t>
        </is>
      </c>
      <c r="B1217" s="194">
        <f>IF(ISBLANK(DADOS_INVOC!$PT$2),"",DADOS_INVOC!$PT$2&amp;"")</f>
        <v/>
      </c>
      <c r="C1217" s="194" t="inlineStr">
        <is>
          <t>DADOS_INVOC!PT2</t>
        </is>
      </c>
      <c r="D1217" s="194" t="inlineStr">
        <is>
          <t>aviso</t>
        </is>
      </c>
    </row>
    <row r="1218">
      <c r="A1218" s="194" t="inlineStr">
        <is>
          <t>invocacao.1.bas.1.avisos</t>
        </is>
      </c>
      <c r="B1218" s="194">
        <f>IF(ISBLANK(DADOS_INVOC!$PV$2),"",DADOS_INVOC!$PV$2&amp;"")</f>
        <v/>
      </c>
      <c r="C1218" s="194" t="inlineStr">
        <is>
          <t>DADOS_INVOC!PV2</t>
        </is>
      </c>
      <c r="D1218" s="194" t="inlineStr">
        <is>
          <t>aviso</t>
        </is>
      </c>
    </row>
    <row r="1219">
      <c r="A1219" s="194" t="inlineStr">
        <is>
          <t>invocacao.1.esp.1.classe</t>
        </is>
      </c>
      <c r="B1219" s="194">
        <f>IF(ISBLANK(DADOS_INVOC!$MS$3),"",DADOS_INVOC!$MS$3&amp;"")</f>
        <v/>
      </c>
      <c r="C1219" s="194" t="inlineStr">
        <is>
          <t>DADOS_INVOC!MS3</t>
        </is>
      </c>
      <c r="D1219" s="194" t="inlineStr">
        <is>
          <t>entrada</t>
        </is>
      </c>
    </row>
    <row r="1220">
      <c r="A1220" s="194" t="inlineStr">
        <is>
          <t>invocacao.1.esp.1.nome</t>
        </is>
      </c>
      <c r="B1220" s="194">
        <f>IF(ISBLANK(DADOS_INVOC!$MT$3),"",DADOS_INVOC!$MT$3&amp;"")</f>
        <v/>
      </c>
      <c r="C1220" s="194" t="inlineStr">
        <is>
          <t>DADOS_INVOC!MT3</t>
        </is>
      </c>
      <c r="D1220" s="194" t="inlineStr">
        <is>
          <t>entrada</t>
        </is>
      </c>
    </row>
    <row r="1221">
      <c r="A1221" s="194" t="inlineStr">
        <is>
          <t>invocacao.1.esp.1.forma</t>
        </is>
      </c>
      <c r="B1221" s="194">
        <f>IF(ISBLANK(DADOS_INVOC!$MU$3),"",DADOS_INVOC!$MU$3&amp;"")</f>
        <v/>
      </c>
      <c r="C1221" s="194" t="inlineStr">
        <is>
          <t>DADOS_INVOC!MU3</t>
        </is>
      </c>
      <c r="D1221" s="194" t="inlineStr">
        <is>
          <t>entrada</t>
        </is>
      </c>
    </row>
    <row r="1222">
      <c r="A1222" s="194" t="inlineStr">
        <is>
          <t>invocacao.1.esp.1.pecas</t>
        </is>
      </c>
      <c r="B1222" s="194">
        <f>TEXTJOIN(" · ",TRUE,DADOS_INVOC!$MX$3,DADOS_INVOC!$MY$3,DADOS_INVOC!$MZ$3,DADOS_INVOC!$NA$3)</f>
        <v/>
      </c>
      <c r="C1222" s="194" t="inlineStr">
        <is>
          <t>DADOS_INVOC!MX3 DADOS_INVOC!MY3 DADOS_INVOC!MZ3 DADOS_INVOC!NA3</t>
        </is>
      </c>
      <c r="D1222" s="194" t="inlineStr">
        <is>
          <t>entrada</t>
        </is>
      </c>
    </row>
    <row r="1223">
      <c r="A1223" s="194" t="inlineStr">
        <is>
          <t>invocacao.1.esp.1.restricoes</t>
        </is>
      </c>
      <c r="B1223" s="194">
        <f>TEXTJOIN(" · ",TRUE,DADOS_INVOC!$NB$3,DADOS_INVOC!$NC$3)</f>
        <v/>
      </c>
      <c r="C1223" s="194" t="inlineStr">
        <is>
          <t>DADOS_INVOC!NB3 DADOS_INVOC!NC3</t>
        </is>
      </c>
      <c r="D1223" s="194" t="inlineStr">
        <is>
          <t>entrada</t>
        </is>
      </c>
    </row>
    <row r="1224">
      <c r="A1224" s="194" t="inlineStr">
        <is>
          <t>invocacao.1.esp.1.pe</t>
        </is>
      </c>
      <c r="B1224" s="194">
        <f>IF(ISBLANK(DADOS_INVOC!$QA$3),"",DADOS_INVOC!$QA$3&amp;"")</f>
        <v/>
      </c>
      <c r="C1224" s="194" t="inlineStr">
        <is>
          <t>DADOS_INVOC!QA3</t>
        </is>
      </c>
      <c r="D1224" s="194" t="inlineStr">
        <is>
          <t>resultado</t>
        </is>
      </c>
    </row>
    <row r="1225">
      <c r="A1225" s="194" t="inlineStr">
        <is>
          <t>invocacao.1.esp.1.dano</t>
        </is>
      </c>
      <c r="B1225" s="194">
        <f>IF(ISBLANK(DADOS_INVOC!$QE$3),"",DADOS_INVOC!$QE$3&amp;"")</f>
        <v/>
      </c>
      <c r="C1225" s="194" t="inlineStr">
        <is>
          <t>DADOS_INVOC!QE3</t>
        </is>
      </c>
      <c r="D1225" s="194" t="inlineStr">
        <is>
          <t>resultado</t>
        </is>
      </c>
    </row>
    <row r="1226">
      <c r="A1226" s="194" t="inlineStr">
        <is>
          <t>invocacao.1.esp.1.erros</t>
        </is>
      </c>
      <c r="B1226" s="194">
        <f>IF(ISBLANK(DADOS_INVOC!$PT$3),"",DADOS_INVOC!$PT$3&amp;"")</f>
        <v/>
      </c>
      <c r="C1226" s="194" t="inlineStr">
        <is>
          <t>DADOS_INVOC!PT3</t>
        </is>
      </c>
      <c r="D1226" s="194" t="inlineStr">
        <is>
          <t>aviso</t>
        </is>
      </c>
    </row>
    <row r="1227">
      <c r="A1227" s="194" t="inlineStr">
        <is>
          <t>invocacao.1.esp.1.avisos</t>
        </is>
      </c>
      <c r="B1227" s="194">
        <f>IF(ISBLANK(DADOS_INVOC!$PV$3),"",DADOS_INVOC!$PV$3&amp;"")</f>
        <v/>
      </c>
      <c r="C1227" s="194" t="inlineStr">
        <is>
          <t>DADOS_INVOC!PV3</t>
        </is>
      </c>
      <c r="D1227" s="194" t="inlineStr">
        <is>
          <t>aviso</t>
        </is>
      </c>
    </row>
    <row r="1228">
      <c r="A1228" s="194" t="inlineStr">
        <is>
          <t>invocacao.1.esp.2.classe</t>
        </is>
      </c>
      <c r="B1228" s="194">
        <f>IF(ISBLANK(DADOS_INVOC!$MS$4),"",DADOS_INVOC!$MS$4&amp;"")</f>
        <v/>
      </c>
      <c r="C1228" s="194" t="inlineStr">
        <is>
          <t>DADOS_INVOC!MS4</t>
        </is>
      </c>
      <c r="D1228" s="194" t="inlineStr">
        <is>
          <t>entrada</t>
        </is>
      </c>
    </row>
    <row r="1229">
      <c r="A1229" s="194" t="inlineStr">
        <is>
          <t>invocacao.1.esp.2.nome</t>
        </is>
      </c>
      <c r="B1229" s="194">
        <f>IF(ISBLANK(DADOS_INVOC!$MT$4),"",DADOS_INVOC!$MT$4&amp;"")</f>
        <v/>
      </c>
      <c r="C1229" s="194" t="inlineStr">
        <is>
          <t>DADOS_INVOC!MT4</t>
        </is>
      </c>
      <c r="D1229" s="194" t="inlineStr">
        <is>
          <t>entrada</t>
        </is>
      </c>
    </row>
    <row r="1230">
      <c r="A1230" s="194" t="inlineStr">
        <is>
          <t>invocacao.1.esp.2.forma</t>
        </is>
      </c>
      <c r="B1230" s="194">
        <f>IF(ISBLANK(DADOS_INVOC!$MU$4),"",DADOS_INVOC!$MU$4&amp;"")</f>
        <v/>
      </c>
      <c r="C1230" s="194" t="inlineStr">
        <is>
          <t>DADOS_INVOC!MU4</t>
        </is>
      </c>
      <c r="D1230" s="194" t="inlineStr">
        <is>
          <t>entrada</t>
        </is>
      </c>
    </row>
    <row r="1231">
      <c r="A1231" s="194" t="inlineStr">
        <is>
          <t>invocacao.1.esp.2.pecas</t>
        </is>
      </c>
      <c r="B1231" s="194">
        <f>TEXTJOIN(" · ",TRUE,DADOS_INVOC!$MX$4,DADOS_INVOC!$MY$4,DADOS_INVOC!$MZ$4,DADOS_INVOC!$NA$4)</f>
        <v/>
      </c>
      <c r="C1231" s="194" t="inlineStr">
        <is>
          <t>DADOS_INVOC!MX4 DADOS_INVOC!MY4 DADOS_INVOC!MZ4 DADOS_INVOC!NA4</t>
        </is>
      </c>
      <c r="D1231" s="194" t="inlineStr">
        <is>
          <t>entrada</t>
        </is>
      </c>
    </row>
    <row r="1232">
      <c r="A1232" s="194" t="inlineStr">
        <is>
          <t>invocacao.1.esp.2.restricoes</t>
        </is>
      </c>
      <c r="B1232" s="194">
        <f>TEXTJOIN(" · ",TRUE,DADOS_INVOC!$NB$4,DADOS_INVOC!$NC$4)</f>
        <v/>
      </c>
      <c r="C1232" s="194" t="inlineStr">
        <is>
          <t>DADOS_INVOC!NB4 DADOS_INVOC!NC4</t>
        </is>
      </c>
      <c r="D1232" s="194" t="inlineStr">
        <is>
          <t>entrada</t>
        </is>
      </c>
    </row>
    <row r="1233">
      <c r="A1233" s="194" t="inlineStr">
        <is>
          <t>invocacao.1.esp.2.pe</t>
        </is>
      </c>
      <c r="B1233" s="194">
        <f>IF(ISBLANK(DADOS_INVOC!$QA$4),"",DADOS_INVOC!$QA$4&amp;"")</f>
        <v/>
      </c>
      <c r="C1233" s="194" t="inlineStr">
        <is>
          <t>DADOS_INVOC!QA4</t>
        </is>
      </c>
      <c r="D1233" s="194" t="inlineStr">
        <is>
          <t>resultado</t>
        </is>
      </c>
    </row>
    <row r="1234">
      <c r="A1234" s="194" t="inlineStr">
        <is>
          <t>invocacao.1.esp.2.dano</t>
        </is>
      </c>
      <c r="B1234" s="194">
        <f>IF(ISBLANK(DADOS_INVOC!$QE$4),"",DADOS_INVOC!$QE$4&amp;"")</f>
        <v/>
      </c>
      <c r="C1234" s="194" t="inlineStr">
        <is>
          <t>DADOS_INVOC!QE4</t>
        </is>
      </c>
      <c r="D1234" s="194" t="inlineStr">
        <is>
          <t>resultado</t>
        </is>
      </c>
    </row>
    <row r="1235">
      <c r="A1235" s="194" t="inlineStr">
        <is>
          <t>invocacao.1.esp.2.erros</t>
        </is>
      </c>
      <c r="B1235" s="194">
        <f>IF(ISBLANK(DADOS_INVOC!$PT$4),"",DADOS_INVOC!$PT$4&amp;"")</f>
        <v/>
      </c>
      <c r="C1235" s="194" t="inlineStr">
        <is>
          <t>DADOS_INVOC!PT4</t>
        </is>
      </c>
      <c r="D1235" s="194" t="inlineStr">
        <is>
          <t>aviso</t>
        </is>
      </c>
    </row>
    <row r="1236">
      <c r="A1236" s="194" t="inlineStr">
        <is>
          <t>invocacao.1.esp.2.avisos</t>
        </is>
      </c>
      <c r="B1236" s="194">
        <f>IF(ISBLANK(DADOS_INVOC!$PV$4),"",DADOS_INVOC!$PV$4&amp;"")</f>
        <v/>
      </c>
      <c r="C1236" s="194" t="inlineStr">
        <is>
          <t>DADOS_INVOC!PV4</t>
        </is>
      </c>
      <c r="D1236" s="194" t="inlineStr">
        <is>
          <t>aviso</t>
        </is>
      </c>
    </row>
    <row r="1237">
      <c r="A1237" s="194" t="inlineStr">
        <is>
          <t>invocacao.1.bas.2.classe</t>
        </is>
      </c>
      <c r="B1237" s="194">
        <f>IF(ISBLANK(DADOS_INVOC!$MS$5),"",DADOS_INVOC!$MS$5&amp;"")</f>
        <v/>
      </c>
      <c r="C1237" s="194" t="inlineStr">
        <is>
          <t>DADOS_INVOC!MS5</t>
        </is>
      </c>
      <c r="D1237" s="194" t="inlineStr">
        <is>
          <t>entrada</t>
        </is>
      </c>
    </row>
    <row r="1238">
      <c r="A1238" s="194" t="inlineStr">
        <is>
          <t>invocacao.1.bas.2.nome</t>
        </is>
      </c>
      <c r="B1238" s="194">
        <f>IF(ISBLANK(DADOS_INVOC!$MT$5),"",DADOS_INVOC!$MT$5&amp;"")</f>
        <v/>
      </c>
      <c r="C1238" s="194" t="inlineStr">
        <is>
          <t>DADOS_INVOC!MT5</t>
        </is>
      </c>
      <c r="D1238" s="194" t="inlineStr">
        <is>
          <t>entrada</t>
        </is>
      </c>
    </row>
    <row r="1239">
      <c r="A1239" s="194" t="inlineStr">
        <is>
          <t>invocacao.1.bas.2.forma</t>
        </is>
      </c>
      <c r="B1239" s="194">
        <f>IF(ISBLANK(DADOS_INVOC!$MU$5),"",DADOS_INVOC!$MU$5&amp;"")</f>
        <v/>
      </c>
      <c r="C1239" s="194" t="inlineStr">
        <is>
          <t>DADOS_INVOC!MU5</t>
        </is>
      </c>
      <c r="D1239" s="194" t="inlineStr">
        <is>
          <t>entrada</t>
        </is>
      </c>
    </row>
    <row r="1240">
      <c r="A1240" s="194" t="inlineStr">
        <is>
          <t>invocacao.1.bas.2.pecas</t>
        </is>
      </c>
      <c r="B1240" s="194">
        <f>TEXTJOIN(" · ",TRUE,DADOS_INVOC!$MX$5,DADOS_INVOC!$MY$5,DADOS_INVOC!$MZ$5,DADOS_INVOC!$NA$5)</f>
        <v/>
      </c>
      <c r="C1240" s="194" t="inlineStr">
        <is>
          <t>DADOS_INVOC!MX5 DADOS_INVOC!MY5 DADOS_INVOC!MZ5 DADOS_INVOC!NA5</t>
        </is>
      </c>
      <c r="D1240" s="194" t="inlineStr">
        <is>
          <t>entrada</t>
        </is>
      </c>
    </row>
    <row r="1241">
      <c r="A1241" s="194" t="inlineStr">
        <is>
          <t>invocacao.1.bas.2.restricoes</t>
        </is>
      </c>
      <c r="B1241" s="194">
        <f>TEXTJOIN(" · ",TRUE,DADOS_INVOC!$NB$5,DADOS_INVOC!$NC$5)</f>
        <v/>
      </c>
      <c r="C1241" s="194" t="inlineStr">
        <is>
          <t>DADOS_INVOC!NB5 DADOS_INVOC!NC5</t>
        </is>
      </c>
      <c r="D1241" s="194" t="inlineStr">
        <is>
          <t>entrada</t>
        </is>
      </c>
    </row>
    <row r="1242">
      <c r="A1242" s="194" t="inlineStr">
        <is>
          <t>invocacao.1.bas.2.pe</t>
        </is>
      </c>
      <c r="B1242" s="194">
        <f>IF(ISBLANK(DADOS_INVOC!$QA$5),"",DADOS_INVOC!$QA$5&amp;"")</f>
        <v/>
      </c>
      <c r="C1242" s="194" t="inlineStr">
        <is>
          <t>DADOS_INVOC!QA5</t>
        </is>
      </c>
      <c r="D1242" s="194" t="inlineStr">
        <is>
          <t>resultado</t>
        </is>
      </c>
    </row>
    <row r="1243">
      <c r="A1243" s="194" t="inlineStr">
        <is>
          <t>invocacao.1.bas.2.dano</t>
        </is>
      </c>
      <c r="B1243" s="194">
        <f>IF(ISBLANK(DADOS_INVOC!$QE$5),"",DADOS_INVOC!$QE$5&amp;"")</f>
        <v/>
      </c>
      <c r="C1243" s="194" t="inlineStr">
        <is>
          <t>DADOS_INVOC!QE5</t>
        </is>
      </c>
      <c r="D1243" s="194" t="inlineStr">
        <is>
          <t>resultado</t>
        </is>
      </c>
    </row>
    <row r="1244">
      <c r="A1244" s="194" t="inlineStr">
        <is>
          <t>invocacao.1.bas.2.erros</t>
        </is>
      </c>
      <c r="B1244" s="194">
        <f>IF(ISBLANK(DADOS_INVOC!$PT$5),"",DADOS_INVOC!$PT$5&amp;"")</f>
        <v/>
      </c>
      <c r="C1244" s="194" t="inlineStr">
        <is>
          <t>DADOS_INVOC!PT5</t>
        </is>
      </c>
      <c r="D1244" s="194" t="inlineStr">
        <is>
          <t>aviso</t>
        </is>
      </c>
    </row>
    <row r="1245">
      <c r="A1245" s="194" t="inlineStr">
        <is>
          <t>invocacao.1.bas.2.avisos</t>
        </is>
      </c>
      <c r="B1245" s="194">
        <f>IF(ISBLANK(DADOS_INVOC!$PV$5),"",DADOS_INVOC!$PV$5&amp;"")</f>
        <v/>
      </c>
      <c r="C1245" s="194" t="inlineStr">
        <is>
          <t>DADOS_INVOC!PV5</t>
        </is>
      </c>
      <c r="D1245" s="194" t="inlineStr">
        <is>
          <t>aviso</t>
        </is>
      </c>
    </row>
    <row r="1246">
      <c r="A1246" s="194" t="inlineStr">
        <is>
          <t>invocacao.1.esp.3.classe</t>
        </is>
      </c>
      <c r="B1246" s="194">
        <f>IF(ISBLANK(DADOS_INVOC!$MS$6),"",DADOS_INVOC!$MS$6&amp;"")</f>
        <v/>
      </c>
      <c r="C1246" s="194" t="inlineStr">
        <is>
          <t>DADOS_INVOC!MS6</t>
        </is>
      </c>
      <c r="D1246" s="194" t="inlineStr">
        <is>
          <t>entrada</t>
        </is>
      </c>
    </row>
    <row r="1247">
      <c r="A1247" s="194" t="inlineStr">
        <is>
          <t>invocacao.1.esp.3.nome</t>
        </is>
      </c>
      <c r="B1247" s="194">
        <f>IF(ISBLANK(DADOS_INVOC!$MT$6),"",DADOS_INVOC!$MT$6&amp;"")</f>
        <v/>
      </c>
      <c r="C1247" s="194" t="inlineStr">
        <is>
          <t>DADOS_INVOC!MT6</t>
        </is>
      </c>
      <c r="D1247" s="194" t="inlineStr">
        <is>
          <t>entrada</t>
        </is>
      </c>
    </row>
    <row r="1248">
      <c r="A1248" s="194" t="inlineStr">
        <is>
          <t>invocacao.1.esp.3.forma</t>
        </is>
      </c>
      <c r="B1248" s="194">
        <f>IF(ISBLANK(DADOS_INVOC!$MU$6),"",DADOS_INVOC!$MU$6&amp;"")</f>
        <v/>
      </c>
      <c r="C1248" s="194" t="inlineStr">
        <is>
          <t>DADOS_INVOC!MU6</t>
        </is>
      </c>
      <c r="D1248" s="194" t="inlineStr">
        <is>
          <t>entrada</t>
        </is>
      </c>
    </row>
    <row r="1249">
      <c r="A1249" s="194" t="inlineStr">
        <is>
          <t>invocacao.1.esp.3.pecas</t>
        </is>
      </c>
      <c r="B1249" s="194">
        <f>TEXTJOIN(" · ",TRUE,DADOS_INVOC!$MX$6,DADOS_INVOC!$MY$6,DADOS_INVOC!$MZ$6,DADOS_INVOC!$NA$6)</f>
        <v/>
      </c>
      <c r="C1249" s="194" t="inlineStr">
        <is>
          <t>DADOS_INVOC!MX6 DADOS_INVOC!MY6 DADOS_INVOC!MZ6 DADOS_INVOC!NA6</t>
        </is>
      </c>
      <c r="D1249" s="194" t="inlineStr">
        <is>
          <t>entrada</t>
        </is>
      </c>
    </row>
    <row r="1250">
      <c r="A1250" s="194" t="inlineStr">
        <is>
          <t>invocacao.1.esp.3.restricoes</t>
        </is>
      </c>
      <c r="B1250" s="194">
        <f>TEXTJOIN(" · ",TRUE,DADOS_INVOC!$NB$6,DADOS_INVOC!$NC$6)</f>
        <v/>
      </c>
      <c r="C1250" s="194" t="inlineStr">
        <is>
          <t>DADOS_INVOC!NB6 DADOS_INVOC!NC6</t>
        </is>
      </c>
      <c r="D1250" s="194" t="inlineStr">
        <is>
          <t>entrada</t>
        </is>
      </c>
    </row>
    <row r="1251">
      <c r="A1251" s="194" t="inlineStr">
        <is>
          <t>invocacao.1.esp.3.pe</t>
        </is>
      </c>
      <c r="B1251" s="194">
        <f>IF(ISBLANK(DADOS_INVOC!$QA$6),"",DADOS_INVOC!$QA$6&amp;"")</f>
        <v/>
      </c>
      <c r="C1251" s="194" t="inlineStr">
        <is>
          <t>DADOS_INVOC!QA6</t>
        </is>
      </c>
      <c r="D1251" s="194" t="inlineStr">
        <is>
          <t>resultado</t>
        </is>
      </c>
    </row>
    <row r="1252">
      <c r="A1252" s="194" t="inlineStr">
        <is>
          <t>invocacao.1.esp.3.dano</t>
        </is>
      </c>
      <c r="B1252" s="194">
        <f>IF(ISBLANK(DADOS_INVOC!$QE$6),"",DADOS_INVOC!$QE$6&amp;"")</f>
        <v/>
      </c>
      <c r="C1252" s="194" t="inlineStr">
        <is>
          <t>DADOS_INVOC!QE6</t>
        </is>
      </c>
      <c r="D1252" s="194" t="inlineStr">
        <is>
          <t>resultado</t>
        </is>
      </c>
    </row>
    <row r="1253">
      <c r="A1253" s="194" t="inlineStr">
        <is>
          <t>invocacao.1.esp.3.erros</t>
        </is>
      </c>
      <c r="B1253" s="194">
        <f>IF(ISBLANK(DADOS_INVOC!$PT$6),"",DADOS_INVOC!$PT$6&amp;"")</f>
        <v/>
      </c>
      <c r="C1253" s="194" t="inlineStr">
        <is>
          <t>DADOS_INVOC!PT6</t>
        </is>
      </c>
      <c r="D1253" s="194" t="inlineStr">
        <is>
          <t>aviso</t>
        </is>
      </c>
    </row>
    <row r="1254">
      <c r="A1254" s="194" t="inlineStr">
        <is>
          <t>invocacao.1.esp.3.avisos</t>
        </is>
      </c>
      <c r="B1254" s="194">
        <f>IF(ISBLANK(DADOS_INVOC!$PV$6),"",DADOS_INVOC!$PV$6&amp;"")</f>
        <v/>
      </c>
      <c r="C1254" s="194" t="inlineStr">
        <is>
          <t>DADOS_INVOC!PV6</t>
        </is>
      </c>
      <c r="D1254" s="194" t="inlineStr">
        <is>
          <t>aviso</t>
        </is>
      </c>
    </row>
    <row r="1255">
      <c r="A1255" s="194" t="inlineStr">
        <is>
          <t>invocacao.1.esp.4.classe</t>
        </is>
      </c>
      <c r="B1255" s="194">
        <f>IF(ISBLANK(DADOS_INVOC!$MS$7),"",DADOS_INVOC!$MS$7&amp;"")</f>
        <v/>
      </c>
      <c r="C1255" s="194" t="inlineStr">
        <is>
          <t>DADOS_INVOC!MS7</t>
        </is>
      </c>
      <c r="D1255" s="194" t="inlineStr">
        <is>
          <t>entrada</t>
        </is>
      </c>
    </row>
    <row r="1256">
      <c r="A1256" s="194" t="inlineStr">
        <is>
          <t>invocacao.1.esp.4.nome</t>
        </is>
      </c>
      <c r="B1256" s="194">
        <f>IF(ISBLANK(DADOS_INVOC!$MT$7),"",DADOS_INVOC!$MT$7&amp;"")</f>
        <v/>
      </c>
      <c r="C1256" s="194" t="inlineStr">
        <is>
          <t>DADOS_INVOC!MT7</t>
        </is>
      </c>
      <c r="D1256" s="194" t="inlineStr">
        <is>
          <t>entrada</t>
        </is>
      </c>
    </row>
    <row r="1257">
      <c r="A1257" s="194" t="inlineStr">
        <is>
          <t>invocacao.1.esp.4.forma</t>
        </is>
      </c>
      <c r="B1257" s="194">
        <f>IF(ISBLANK(DADOS_INVOC!$MU$7),"",DADOS_INVOC!$MU$7&amp;"")</f>
        <v/>
      </c>
      <c r="C1257" s="194" t="inlineStr">
        <is>
          <t>DADOS_INVOC!MU7</t>
        </is>
      </c>
      <c r="D1257" s="194" t="inlineStr">
        <is>
          <t>entrada</t>
        </is>
      </c>
    </row>
    <row r="1258">
      <c r="A1258" s="194" t="inlineStr">
        <is>
          <t>invocacao.1.esp.4.pecas</t>
        </is>
      </c>
      <c r="B1258" s="194">
        <f>TEXTJOIN(" · ",TRUE,DADOS_INVOC!$MX$7,DADOS_INVOC!$MY$7,DADOS_INVOC!$MZ$7,DADOS_INVOC!$NA$7)</f>
        <v/>
      </c>
      <c r="C1258" s="194" t="inlineStr">
        <is>
          <t>DADOS_INVOC!MX7 DADOS_INVOC!MY7 DADOS_INVOC!MZ7 DADOS_INVOC!NA7</t>
        </is>
      </c>
      <c r="D1258" s="194" t="inlineStr">
        <is>
          <t>entrada</t>
        </is>
      </c>
    </row>
    <row r="1259">
      <c r="A1259" s="194" t="inlineStr">
        <is>
          <t>invocacao.1.esp.4.restricoes</t>
        </is>
      </c>
      <c r="B1259" s="194">
        <f>TEXTJOIN(" · ",TRUE,DADOS_INVOC!$NB$7,DADOS_INVOC!$NC$7)</f>
        <v/>
      </c>
      <c r="C1259" s="194" t="inlineStr">
        <is>
          <t>DADOS_INVOC!NB7 DADOS_INVOC!NC7</t>
        </is>
      </c>
      <c r="D1259" s="194" t="inlineStr">
        <is>
          <t>entrada</t>
        </is>
      </c>
    </row>
    <row r="1260">
      <c r="A1260" s="194" t="inlineStr">
        <is>
          <t>invocacao.1.esp.4.pe</t>
        </is>
      </c>
      <c r="B1260" s="194">
        <f>IF(ISBLANK(DADOS_INVOC!$QA$7),"",DADOS_INVOC!$QA$7&amp;"")</f>
        <v/>
      </c>
      <c r="C1260" s="194" t="inlineStr">
        <is>
          <t>DADOS_INVOC!QA7</t>
        </is>
      </c>
      <c r="D1260" s="194" t="inlineStr">
        <is>
          <t>resultado</t>
        </is>
      </c>
    </row>
    <row r="1261">
      <c r="A1261" s="194" t="inlineStr">
        <is>
          <t>invocacao.1.esp.4.dano</t>
        </is>
      </c>
      <c r="B1261" s="194">
        <f>IF(ISBLANK(DADOS_INVOC!$QE$7),"",DADOS_INVOC!$QE$7&amp;"")</f>
        <v/>
      </c>
      <c r="C1261" s="194" t="inlineStr">
        <is>
          <t>DADOS_INVOC!QE7</t>
        </is>
      </c>
      <c r="D1261" s="194" t="inlineStr">
        <is>
          <t>resultado</t>
        </is>
      </c>
    </row>
    <row r="1262">
      <c r="A1262" s="194" t="inlineStr">
        <is>
          <t>invocacao.1.esp.4.erros</t>
        </is>
      </c>
      <c r="B1262" s="194">
        <f>IF(ISBLANK(DADOS_INVOC!$PT$7),"",DADOS_INVOC!$PT$7&amp;"")</f>
        <v/>
      </c>
      <c r="C1262" s="194" t="inlineStr">
        <is>
          <t>DADOS_INVOC!PT7</t>
        </is>
      </c>
      <c r="D1262" s="194" t="inlineStr">
        <is>
          <t>aviso</t>
        </is>
      </c>
    </row>
    <row r="1263">
      <c r="A1263" s="194" t="inlineStr">
        <is>
          <t>invocacao.1.esp.4.avisos</t>
        </is>
      </c>
      <c r="B1263" s="194">
        <f>IF(ISBLANK(DADOS_INVOC!$PV$7),"",DADOS_INVOC!$PV$7&amp;"")</f>
        <v/>
      </c>
      <c r="C1263" s="194" t="inlineStr">
        <is>
          <t>DADOS_INVOC!PV7</t>
        </is>
      </c>
      <c r="D1263" s="194" t="inlineStr">
        <is>
          <t>aviso</t>
        </is>
      </c>
    </row>
    <row r="1264">
      <c r="A1264" s="194" t="inlineStr">
        <is>
          <t>invocacao.1.esp.5.classe</t>
        </is>
      </c>
      <c r="B1264" s="194">
        <f>IF(ISBLANK(DADOS_INVOC!$MS$8),"",DADOS_INVOC!$MS$8&amp;"")</f>
        <v/>
      </c>
      <c r="C1264" s="194" t="inlineStr">
        <is>
          <t>DADOS_INVOC!MS8</t>
        </is>
      </c>
      <c r="D1264" s="194" t="inlineStr">
        <is>
          <t>entrada</t>
        </is>
      </c>
    </row>
    <row r="1265">
      <c r="A1265" s="194" t="inlineStr">
        <is>
          <t>invocacao.1.esp.5.nome</t>
        </is>
      </c>
      <c r="B1265" s="194">
        <f>IF(ISBLANK(DADOS_INVOC!$MT$8),"",DADOS_INVOC!$MT$8&amp;"")</f>
        <v/>
      </c>
      <c r="C1265" s="194" t="inlineStr">
        <is>
          <t>DADOS_INVOC!MT8</t>
        </is>
      </c>
      <c r="D1265" s="194" t="inlineStr">
        <is>
          <t>entrada</t>
        </is>
      </c>
    </row>
    <row r="1266">
      <c r="A1266" s="194" t="inlineStr">
        <is>
          <t>invocacao.1.esp.5.forma</t>
        </is>
      </c>
      <c r="B1266" s="194">
        <f>IF(ISBLANK(DADOS_INVOC!$MU$8),"",DADOS_INVOC!$MU$8&amp;"")</f>
        <v/>
      </c>
      <c r="C1266" s="194" t="inlineStr">
        <is>
          <t>DADOS_INVOC!MU8</t>
        </is>
      </c>
      <c r="D1266" s="194" t="inlineStr">
        <is>
          <t>entrada</t>
        </is>
      </c>
    </row>
    <row r="1267">
      <c r="A1267" s="194" t="inlineStr">
        <is>
          <t>invocacao.1.esp.5.pecas</t>
        </is>
      </c>
      <c r="B1267" s="194">
        <f>TEXTJOIN(" · ",TRUE,DADOS_INVOC!$MX$8,DADOS_INVOC!$MY$8,DADOS_INVOC!$MZ$8,DADOS_INVOC!$NA$8)</f>
        <v/>
      </c>
      <c r="C1267" s="194" t="inlineStr">
        <is>
          <t>DADOS_INVOC!MX8 DADOS_INVOC!MY8 DADOS_INVOC!MZ8 DADOS_INVOC!NA8</t>
        </is>
      </c>
      <c r="D1267" s="194" t="inlineStr">
        <is>
          <t>entrada</t>
        </is>
      </c>
    </row>
    <row r="1268">
      <c r="A1268" s="194" t="inlineStr">
        <is>
          <t>invocacao.1.esp.5.restricoes</t>
        </is>
      </c>
      <c r="B1268" s="194">
        <f>TEXTJOIN(" · ",TRUE,DADOS_INVOC!$NB$8,DADOS_INVOC!$NC$8)</f>
        <v/>
      </c>
      <c r="C1268" s="194" t="inlineStr">
        <is>
          <t>DADOS_INVOC!NB8 DADOS_INVOC!NC8</t>
        </is>
      </c>
      <c r="D1268" s="194" t="inlineStr">
        <is>
          <t>entrada</t>
        </is>
      </c>
    </row>
    <row r="1269">
      <c r="A1269" s="194" t="inlineStr">
        <is>
          <t>invocacao.1.esp.5.pe</t>
        </is>
      </c>
      <c r="B1269" s="194">
        <f>IF(ISBLANK(DADOS_INVOC!$QA$8),"",DADOS_INVOC!$QA$8&amp;"")</f>
        <v/>
      </c>
      <c r="C1269" s="194" t="inlineStr">
        <is>
          <t>DADOS_INVOC!QA8</t>
        </is>
      </c>
      <c r="D1269" s="194" t="inlineStr">
        <is>
          <t>resultado</t>
        </is>
      </c>
    </row>
    <row r="1270">
      <c r="A1270" s="194" t="inlineStr">
        <is>
          <t>invocacao.1.esp.5.dano</t>
        </is>
      </c>
      <c r="B1270" s="194">
        <f>IF(ISBLANK(DADOS_INVOC!$QE$8),"",DADOS_INVOC!$QE$8&amp;"")</f>
        <v/>
      </c>
      <c r="C1270" s="194" t="inlineStr">
        <is>
          <t>DADOS_INVOC!QE8</t>
        </is>
      </c>
      <c r="D1270" s="194" t="inlineStr">
        <is>
          <t>resultado</t>
        </is>
      </c>
    </row>
    <row r="1271">
      <c r="A1271" s="194" t="inlineStr">
        <is>
          <t>invocacao.1.esp.5.erros</t>
        </is>
      </c>
      <c r="B1271" s="194">
        <f>IF(ISBLANK(DADOS_INVOC!$PT$8),"",DADOS_INVOC!$PT$8&amp;"")</f>
        <v/>
      </c>
      <c r="C1271" s="194" t="inlineStr">
        <is>
          <t>DADOS_INVOC!PT8</t>
        </is>
      </c>
      <c r="D1271" s="194" t="inlineStr">
        <is>
          <t>aviso</t>
        </is>
      </c>
    </row>
    <row r="1272">
      <c r="A1272" s="194" t="inlineStr">
        <is>
          <t>invocacao.1.esp.5.avisos</t>
        </is>
      </c>
      <c r="B1272" s="194">
        <f>IF(ISBLANK(DADOS_INVOC!$PV$8),"",DADOS_INVOC!$PV$8&amp;"")</f>
        <v/>
      </c>
      <c r="C1272" s="194" t="inlineStr">
        <is>
          <t>DADOS_INVOC!PV8</t>
        </is>
      </c>
      <c r="D1272" s="194" t="inlineStr">
        <is>
          <t>aviso</t>
        </is>
      </c>
    </row>
    <row r="1273">
      <c r="A1273" s="194" t="inlineStr">
        <is>
          <t>invocacao.1.esp.6.classe</t>
        </is>
      </c>
      <c r="B1273" s="194">
        <f>IF(ISBLANK(DADOS_INVOC!$MS$9),"",DADOS_INVOC!$MS$9&amp;"")</f>
        <v/>
      </c>
      <c r="C1273" s="194" t="inlineStr">
        <is>
          <t>DADOS_INVOC!MS9</t>
        </is>
      </c>
      <c r="D1273" s="194" t="inlineStr">
        <is>
          <t>entrada</t>
        </is>
      </c>
    </row>
    <row r="1274">
      <c r="A1274" s="194" t="inlineStr">
        <is>
          <t>invocacao.1.esp.6.nome</t>
        </is>
      </c>
      <c r="B1274" s="194">
        <f>IF(ISBLANK(DADOS_INVOC!$MT$9),"",DADOS_INVOC!$MT$9&amp;"")</f>
        <v/>
      </c>
      <c r="C1274" s="194" t="inlineStr">
        <is>
          <t>DADOS_INVOC!MT9</t>
        </is>
      </c>
      <c r="D1274" s="194" t="inlineStr">
        <is>
          <t>entrada</t>
        </is>
      </c>
    </row>
    <row r="1275">
      <c r="A1275" s="194" t="inlineStr">
        <is>
          <t>invocacao.1.esp.6.forma</t>
        </is>
      </c>
      <c r="B1275" s="194">
        <f>IF(ISBLANK(DADOS_INVOC!$MU$9),"",DADOS_INVOC!$MU$9&amp;"")</f>
        <v/>
      </c>
      <c r="C1275" s="194" t="inlineStr">
        <is>
          <t>DADOS_INVOC!MU9</t>
        </is>
      </c>
      <c r="D1275" s="194" t="inlineStr">
        <is>
          <t>entrada</t>
        </is>
      </c>
    </row>
    <row r="1276">
      <c r="A1276" s="194" t="inlineStr">
        <is>
          <t>invocacao.1.esp.6.pecas</t>
        </is>
      </c>
      <c r="B1276" s="194">
        <f>TEXTJOIN(" · ",TRUE,DADOS_INVOC!$MX$9,DADOS_INVOC!$MY$9,DADOS_INVOC!$MZ$9,DADOS_INVOC!$NA$9)</f>
        <v/>
      </c>
      <c r="C1276" s="194" t="inlineStr">
        <is>
          <t>DADOS_INVOC!MX9 DADOS_INVOC!MY9 DADOS_INVOC!MZ9 DADOS_INVOC!NA9</t>
        </is>
      </c>
      <c r="D1276" s="194" t="inlineStr">
        <is>
          <t>entrada</t>
        </is>
      </c>
    </row>
    <row r="1277">
      <c r="A1277" s="194" t="inlineStr">
        <is>
          <t>invocacao.1.esp.6.restricoes</t>
        </is>
      </c>
      <c r="B1277" s="194">
        <f>TEXTJOIN(" · ",TRUE,DADOS_INVOC!$NB$9,DADOS_INVOC!$NC$9)</f>
        <v/>
      </c>
      <c r="C1277" s="194" t="inlineStr">
        <is>
          <t>DADOS_INVOC!NB9 DADOS_INVOC!NC9</t>
        </is>
      </c>
      <c r="D1277" s="194" t="inlineStr">
        <is>
          <t>entrada</t>
        </is>
      </c>
    </row>
    <row r="1278">
      <c r="A1278" s="194" t="inlineStr">
        <is>
          <t>invocacao.1.esp.6.pe</t>
        </is>
      </c>
      <c r="B1278" s="194">
        <f>IF(ISBLANK(DADOS_INVOC!$QA$9),"",DADOS_INVOC!$QA$9&amp;"")</f>
        <v/>
      </c>
      <c r="C1278" s="194" t="inlineStr">
        <is>
          <t>DADOS_INVOC!QA9</t>
        </is>
      </c>
      <c r="D1278" s="194" t="inlineStr">
        <is>
          <t>resultado</t>
        </is>
      </c>
    </row>
    <row r="1279">
      <c r="A1279" s="194" t="inlineStr">
        <is>
          <t>invocacao.1.esp.6.dano</t>
        </is>
      </c>
      <c r="B1279" s="194">
        <f>IF(ISBLANK(DADOS_INVOC!$QE$9),"",DADOS_INVOC!$QE$9&amp;"")</f>
        <v/>
      </c>
      <c r="C1279" s="194" t="inlineStr">
        <is>
          <t>DADOS_INVOC!QE9</t>
        </is>
      </c>
      <c r="D1279" s="194" t="inlineStr">
        <is>
          <t>resultado</t>
        </is>
      </c>
    </row>
    <row r="1280">
      <c r="A1280" s="194" t="inlineStr">
        <is>
          <t>invocacao.1.esp.6.erros</t>
        </is>
      </c>
      <c r="B1280" s="194">
        <f>IF(ISBLANK(DADOS_INVOC!$PT$9),"",DADOS_INVOC!$PT$9&amp;"")</f>
        <v/>
      </c>
      <c r="C1280" s="194" t="inlineStr">
        <is>
          <t>DADOS_INVOC!PT9</t>
        </is>
      </c>
      <c r="D1280" s="194" t="inlineStr">
        <is>
          <t>aviso</t>
        </is>
      </c>
    </row>
    <row r="1281">
      <c r="A1281" s="194" t="inlineStr">
        <is>
          <t>invocacao.1.esp.6.avisos</t>
        </is>
      </c>
      <c r="B1281" s="194">
        <f>IF(ISBLANK(DADOS_INVOC!$PV$9),"",DADOS_INVOC!$PV$9&amp;"")</f>
        <v/>
      </c>
      <c r="C1281" s="194" t="inlineStr">
        <is>
          <t>DADOS_INVOC!PV9</t>
        </is>
      </c>
      <c r="D1281" s="194" t="inlineStr">
        <is>
          <t>aviso</t>
        </is>
      </c>
    </row>
    <row r="1282">
      <c r="A1282" s="194" t="inlineStr">
        <is>
          <t>invocacao.1.esp.7.classe</t>
        </is>
      </c>
      <c r="B1282" s="194">
        <f>IF(ISBLANK(DADOS_INVOC!$MS$10),"",DADOS_INVOC!$MS$10&amp;"")</f>
        <v/>
      </c>
      <c r="C1282" s="194" t="inlineStr">
        <is>
          <t>DADOS_INVOC!MS10</t>
        </is>
      </c>
      <c r="D1282" s="194" t="inlineStr">
        <is>
          <t>entrada</t>
        </is>
      </c>
    </row>
    <row r="1283">
      <c r="A1283" s="194" t="inlineStr">
        <is>
          <t>invocacao.1.esp.7.nome</t>
        </is>
      </c>
      <c r="B1283" s="194">
        <f>IF(ISBLANK(DADOS_INVOC!$MT$10),"",DADOS_INVOC!$MT$10&amp;"")</f>
        <v/>
      </c>
      <c r="C1283" s="194" t="inlineStr">
        <is>
          <t>DADOS_INVOC!MT10</t>
        </is>
      </c>
      <c r="D1283" s="194" t="inlineStr">
        <is>
          <t>entrada</t>
        </is>
      </c>
    </row>
    <row r="1284">
      <c r="A1284" s="194" t="inlineStr">
        <is>
          <t>invocacao.1.esp.7.forma</t>
        </is>
      </c>
      <c r="B1284" s="194">
        <f>IF(ISBLANK(DADOS_INVOC!$MU$10),"",DADOS_INVOC!$MU$10&amp;"")</f>
        <v/>
      </c>
      <c r="C1284" s="194" t="inlineStr">
        <is>
          <t>DADOS_INVOC!MU10</t>
        </is>
      </c>
      <c r="D1284" s="194" t="inlineStr">
        <is>
          <t>entrada</t>
        </is>
      </c>
    </row>
    <row r="1285">
      <c r="A1285" s="194" t="inlineStr">
        <is>
          <t>invocacao.1.esp.7.pecas</t>
        </is>
      </c>
      <c r="B1285" s="194">
        <f>TEXTJOIN(" · ",TRUE,DADOS_INVOC!$MX$10,DADOS_INVOC!$MY$10,DADOS_INVOC!$MZ$10,DADOS_INVOC!$NA$10)</f>
        <v/>
      </c>
      <c r="C1285" s="194" t="inlineStr">
        <is>
          <t>DADOS_INVOC!MX10 DADOS_INVOC!MY10 DADOS_INVOC!MZ10 DADOS_INVOC!NA10</t>
        </is>
      </c>
      <c r="D1285" s="194" t="inlineStr">
        <is>
          <t>entrada</t>
        </is>
      </c>
    </row>
    <row r="1286">
      <c r="A1286" s="194" t="inlineStr">
        <is>
          <t>invocacao.1.esp.7.restricoes</t>
        </is>
      </c>
      <c r="B1286" s="194">
        <f>TEXTJOIN(" · ",TRUE,DADOS_INVOC!$NB$10,DADOS_INVOC!$NC$10)</f>
        <v/>
      </c>
      <c r="C1286" s="194" t="inlineStr">
        <is>
          <t>DADOS_INVOC!NB10 DADOS_INVOC!NC10</t>
        </is>
      </c>
      <c r="D1286" s="194" t="inlineStr">
        <is>
          <t>entrada</t>
        </is>
      </c>
    </row>
    <row r="1287">
      <c r="A1287" s="194" t="inlineStr">
        <is>
          <t>invocacao.1.esp.7.pe</t>
        </is>
      </c>
      <c r="B1287" s="194">
        <f>IF(ISBLANK(DADOS_INVOC!$QA$10),"",DADOS_INVOC!$QA$10&amp;"")</f>
        <v/>
      </c>
      <c r="C1287" s="194" t="inlineStr">
        <is>
          <t>DADOS_INVOC!QA10</t>
        </is>
      </c>
      <c r="D1287" s="194" t="inlineStr">
        <is>
          <t>resultado</t>
        </is>
      </c>
    </row>
    <row r="1288">
      <c r="A1288" s="194" t="inlineStr">
        <is>
          <t>invocacao.1.esp.7.dano</t>
        </is>
      </c>
      <c r="B1288" s="194">
        <f>IF(ISBLANK(DADOS_INVOC!$QE$10),"",DADOS_INVOC!$QE$10&amp;"")</f>
        <v/>
      </c>
      <c r="C1288" s="194" t="inlineStr">
        <is>
          <t>DADOS_INVOC!QE10</t>
        </is>
      </c>
      <c r="D1288" s="194" t="inlineStr">
        <is>
          <t>resultado</t>
        </is>
      </c>
    </row>
    <row r="1289">
      <c r="A1289" s="194" t="inlineStr">
        <is>
          <t>invocacao.1.esp.7.erros</t>
        </is>
      </c>
      <c r="B1289" s="194">
        <f>IF(ISBLANK(DADOS_INVOC!$PT$10),"",DADOS_INVOC!$PT$10&amp;"")</f>
        <v/>
      </c>
      <c r="C1289" s="194" t="inlineStr">
        <is>
          <t>DADOS_INVOC!PT10</t>
        </is>
      </c>
      <c r="D1289" s="194" t="inlineStr">
        <is>
          <t>aviso</t>
        </is>
      </c>
    </row>
    <row r="1290">
      <c r="A1290" s="194" t="inlineStr">
        <is>
          <t>invocacao.1.esp.7.avisos</t>
        </is>
      </c>
      <c r="B1290" s="194">
        <f>IF(ISBLANK(DADOS_INVOC!$PV$10),"",DADOS_INVOC!$PV$10&amp;"")</f>
        <v/>
      </c>
      <c r="C1290" s="194" t="inlineStr">
        <is>
          <t>DADOS_INVOC!PV10</t>
        </is>
      </c>
      <c r="D1290" s="194" t="inlineStr">
        <is>
          <t>aviso</t>
        </is>
      </c>
    </row>
    <row r="1291">
      <c r="A1291" s="194" t="inlineStr">
        <is>
          <t>invocacao.1.esp.8.classe</t>
        </is>
      </c>
      <c r="B1291" s="194">
        <f>IF(ISBLANK(DADOS_INVOC!$MS$11),"",DADOS_INVOC!$MS$11&amp;"")</f>
        <v/>
      </c>
      <c r="C1291" s="194" t="inlineStr">
        <is>
          <t>DADOS_INVOC!MS11</t>
        </is>
      </c>
      <c r="D1291" s="194" t="inlineStr">
        <is>
          <t>entrada</t>
        </is>
      </c>
    </row>
    <row r="1292">
      <c r="A1292" s="194" t="inlineStr">
        <is>
          <t>invocacao.1.esp.8.nome</t>
        </is>
      </c>
      <c r="B1292" s="194">
        <f>IF(ISBLANK(DADOS_INVOC!$MT$11),"",DADOS_INVOC!$MT$11&amp;"")</f>
        <v/>
      </c>
      <c r="C1292" s="194" t="inlineStr">
        <is>
          <t>DADOS_INVOC!MT11</t>
        </is>
      </c>
      <c r="D1292" s="194" t="inlineStr">
        <is>
          <t>entrada</t>
        </is>
      </c>
    </row>
    <row r="1293">
      <c r="A1293" s="194" t="inlineStr">
        <is>
          <t>invocacao.1.esp.8.forma</t>
        </is>
      </c>
      <c r="B1293" s="194">
        <f>IF(ISBLANK(DADOS_INVOC!$MU$11),"",DADOS_INVOC!$MU$11&amp;"")</f>
        <v/>
      </c>
      <c r="C1293" s="194" t="inlineStr">
        <is>
          <t>DADOS_INVOC!MU11</t>
        </is>
      </c>
      <c r="D1293" s="194" t="inlineStr">
        <is>
          <t>entrada</t>
        </is>
      </c>
    </row>
    <row r="1294">
      <c r="A1294" s="194" t="inlineStr">
        <is>
          <t>invocacao.1.esp.8.pecas</t>
        </is>
      </c>
      <c r="B1294" s="194">
        <f>TEXTJOIN(" · ",TRUE,DADOS_INVOC!$MX$11,DADOS_INVOC!$MY$11,DADOS_INVOC!$MZ$11,DADOS_INVOC!$NA$11)</f>
        <v/>
      </c>
      <c r="C1294" s="194" t="inlineStr">
        <is>
          <t>DADOS_INVOC!MX11 DADOS_INVOC!MY11 DADOS_INVOC!MZ11 DADOS_INVOC!NA11</t>
        </is>
      </c>
      <c r="D1294" s="194" t="inlineStr">
        <is>
          <t>entrada</t>
        </is>
      </c>
    </row>
    <row r="1295">
      <c r="A1295" s="194" t="inlineStr">
        <is>
          <t>invocacao.1.esp.8.restricoes</t>
        </is>
      </c>
      <c r="B1295" s="194">
        <f>TEXTJOIN(" · ",TRUE,DADOS_INVOC!$NB$11,DADOS_INVOC!$NC$11)</f>
        <v/>
      </c>
      <c r="C1295" s="194" t="inlineStr">
        <is>
          <t>DADOS_INVOC!NB11 DADOS_INVOC!NC11</t>
        </is>
      </c>
      <c r="D1295" s="194" t="inlineStr">
        <is>
          <t>entrada</t>
        </is>
      </c>
    </row>
    <row r="1296">
      <c r="A1296" s="194" t="inlineStr">
        <is>
          <t>invocacao.1.esp.8.pe</t>
        </is>
      </c>
      <c r="B1296" s="194">
        <f>IF(ISBLANK(DADOS_INVOC!$QA$11),"",DADOS_INVOC!$QA$11&amp;"")</f>
        <v/>
      </c>
      <c r="C1296" s="194" t="inlineStr">
        <is>
          <t>DADOS_INVOC!QA11</t>
        </is>
      </c>
      <c r="D1296" s="194" t="inlineStr">
        <is>
          <t>resultado</t>
        </is>
      </c>
    </row>
    <row r="1297">
      <c r="A1297" s="194" t="inlineStr">
        <is>
          <t>invocacao.1.esp.8.dano</t>
        </is>
      </c>
      <c r="B1297" s="194">
        <f>IF(ISBLANK(DADOS_INVOC!$QE$11),"",DADOS_INVOC!$QE$11&amp;"")</f>
        <v/>
      </c>
      <c r="C1297" s="194" t="inlineStr">
        <is>
          <t>DADOS_INVOC!QE11</t>
        </is>
      </c>
      <c r="D1297" s="194" t="inlineStr">
        <is>
          <t>resultado</t>
        </is>
      </c>
    </row>
    <row r="1298">
      <c r="A1298" s="194" t="inlineStr">
        <is>
          <t>invocacao.1.esp.8.erros</t>
        </is>
      </c>
      <c r="B1298" s="194">
        <f>IF(ISBLANK(DADOS_INVOC!$PT$11),"",DADOS_INVOC!$PT$11&amp;"")</f>
        <v/>
      </c>
      <c r="C1298" s="194" t="inlineStr">
        <is>
          <t>DADOS_INVOC!PT11</t>
        </is>
      </c>
      <c r="D1298" s="194" t="inlineStr">
        <is>
          <t>aviso</t>
        </is>
      </c>
    </row>
    <row r="1299">
      <c r="A1299" s="194" t="inlineStr">
        <is>
          <t>invocacao.1.esp.8.avisos</t>
        </is>
      </c>
      <c r="B1299" s="194">
        <f>IF(ISBLANK(DADOS_INVOC!$PV$11),"",DADOS_INVOC!$PV$11&amp;"")</f>
        <v/>
      </c>
      <c r="C1299" s="194" t="inlineStr">
        <is>
          <t>DADOS_INVOC!PV11</t>
        </is>
      </c>
      <c r="D1299" s="194" t="inlineStr">
        <is>
          <t>aviso</t>
        </is>
      </c>
    </row>
    <row r="1300">
      <c r="A1300" s="194" t="inlineStr">
        <is>
          <t>invocacao.1.ext.1.classe</t>
        </is>
      </c>
      <c r="B1300" s="194">
        <f>IF(ISBLANK(DADOS_INVOC!$MS$12),"",DADOS_INVOC!$MS$12&amp;"")</f>
        <v/>
      </c>
      <c r="C1300" s="194" t="inlineStr">
        <is>
          <t>DADOS_INVOC!MS12</t>
        </is>
      </c>
      <c r="D1300" s="194" t="inlineStr">
        <is>
          <t>entrada</t>
        </is>
      </c>
    </row>
    <row r="1301">
      <c r="A1301" s="194" t="inlineStr">
        <is>
          <t>invocacao.1.ext.1.nome</t>
        </is>
      </c>
      <c r="B1301" s="194">
        <f>IF(ISBLANK(DADOS_INVOC!$MT$12),"",DADOS_INVOC!$MT$12&amp;"")</f>
        <v/>
      </c>
      <c r="C1301" s="194" t="inlineStr">
        <is>
          <t>DADOS_INVOC!MT12</t>
        </is>
      </c>
      <c r="D1301" s="194" t="inlineStr">
        <is>
          <t>entrada</t>
        </is>
      </c>
    </row>
    <row r="1302">
      <c r="A1302" s="194" t="inlineStr">
        <is>
          <t>invocacao.1.ext.1.forma</t>
        </is>
      </c>
      <c r="B1302" s="194">
        <f>IF(ISBLANK(DADOS_INVOC!$MU$12),"",DADOS_INVOC!$MU$12&amp;"")</f>
        <v/>
      </c>
      <c r="C1302" s="194" t="inlineStr">
        <is>
          <t>DADOS_INVOC!MU12</t>
        </is>
      </c>
      <c r="D1302" s="194" t="inlineStr">
        <is>
          <t>entrada</t>
        </is>
      </c>
    </row>
    <row r="1303">
      <c r="A1303" s="194" t="inlineStr">
        <is>
          <t>invocacao.1.ext.1.pecas</t>
        </is>
      </c>
      <c r="B1303" s="194">
        <f>TEXTJOIN(" · ",TRUE,DADOS_INVOC!$MX$12,DADOS_INVOC!$MY$12,DADOS_INVOC!$MZ$12,DADOS_INVOC!$NA$12)</f>
        <v/>
      </c>
      <c r="C1303" s="194" t="inlineStr">
        <is>
          <t>DADOS_INVOC!MX12 DADOS_INVOC!MY12 DADOS_INVOC!MZ12 DADOS_INVOC!NA12</t>
        </is>
      </c>
      <c r="D1303" s="194" t="inlineStr">
        <is>
          <t>entrada</t>
        </is>
      </c>
    </row>
    <row r="1304">
      <c r="A1304" s="194" t="inlineStr">
        <is>
          <t>invocacao.1.ext.1.restricoes</t>
        </is>
      </c>
      <c r="B1304" s="194">
        <f>TEXTJOIN(" · ",TRUE,DADOS_INVOC!$NB$12,DADOS_INVOC!$NC$12)</f>
        <v/>
      </c>
      <c r="C1304" s="194" t="inlineStr">
        <is>
          <t>DADOS_INVOC!NB12 DADOS_INVOC!NC12</t>
        </is>
      </c>
      <c r="D1304" s="194" t="inlineStr">
        <is>
          <t>entrada</t>
        </is>
      </c>
    </row>
    <row r="1305">
      <c r="A1305" s="194" t="inlineStr">
        <is>
          <t>invocacao.1.ext.1.pe</t>
        </is>
      </c>
      <c r="B1305" s="194">
        <f>IF(ISBLANK(DADOS_INVOC!$QA$12),"",DADOS_INVOC!$QA$12&amp;"")</f>
        <v/>
      </c>
      <c r="C1305" s="194" t="inlineStr">
        <is>
          <t>DADOS_INVOC!QA12</t>
        </is>
      </c>
      <c r="D1305" s="194" t="inlineStr">
        <is>
          <t>resultado</t>
        </is>
      </c>
    </row>
    <row r="1306">
      <c r="A1306" s="194" t="inlineStr">
        <is>
          <t>invocacao.1.ext.1.dano</t>
        </is>
      </c>
      <c r="B1306" s="194">
        <f>IF(ISBLANK(DADOS_INVOC!$QE$12),"",DADOS_INVOC!$QE$12&amp;"")</f>
        <v/>
      </c>
      <c r="C1306" s="194" t="inlineStr">
        <is>
          <t>DADOS_INVOC!QE12</t>
        </is>
      </c>
      <c r="D1306" s="194" t="inlineStr">
        <is>
          <t>resultado</t>
        </is>
      </c>
    </row>
    <row r="1307">
      <c r="A1307" s="194" t="inlineStr">
        <is>
          <t>invocacao.1.ext.1.erros</t>
        </is>
      </c>
      <c r="B1307" s="194">
        <f>IF(ISBLANK(DADOS_INVOC!$PT$12),"",DADOS_INVOC!$PT$12&amp;"")</f>
        <v/>
      </c>
      <c r="C1307" s="194" t="inlineStr">
        <is>
          <t>DADOS_INVOC!PT12</t>
        </is>
      </c>
      <c r="D1307" s="194" t="inlineStr">
        <is>
          <t>aviso</t>
        </is>
      </c>
    </row>
    <row r="1308">
      <c r="A1308" s="194" t="inlineStr">
        <is>
          <t>invocacao.1.ext.1.avisos</t>
        </is>
      </c>
      <c r="B1308" s="194">
        <f>IF(ISBLANK(DADOS_INVOC!$PV$12),"",DADOS_INVOC!$PV$12&amp;"")</f>
        <v/>
      </c>
      <c r="C1308" s="194" t="inlineStr">
        <is>
          <t>DADOS_INVOC!PV12</t>
        </is>
      </c>
      <c r="D1308" s="194" t="inlineStr">
        <is>
          <t>aviso</t>
        </is>
      </c>
    </row>
    <row r="1309">
      <c r="A1309" s="194" t="inlineStr">
        <is>
          <t>invocacao.1.ext.2.classe</t>
        </is>
      </c>
      <c r="B1309" s="194">
        <f>IF(ISBLANK(DADOS_INVOC!$MS$13),"",DADOS_INVOC!$MS$13&amp;"")</f>
        <v/>
      </c>
      <c r="C1309" s="194" t="inlineStr">
        <is>
          <t>DADOS_INVOC!MS13</t>
        </is>
      </c>
      <c r="D1309" s="194" t="inlineStr">
        <is>
          <t>entrada</t>
        </is>
      </c>
    </row>
    <row r="1310">
      <c r="A1310" s="194" t="inlineStr">
        <is>
          <t>invocacao.1.ext.2.nome</t>
        </is>
      </c>
      <c r="B1310" s="194">
        <f>IF(ISBLANK(DADOS_INVOC!$MT$13),"",DADOS_INVOC!$MT$13&amp;"")</f>
        <v/>
      </c>
      <c r="C1310" s="194" t="inlineStr">
        <is>
          <t>DADOS_INVOC!MT13</t>
        </is>
      </c>
      <c r="D1310" s="194" t="inlineStr">
        <is>
          <t>entrada</t>
        </is>
      </c>
    </row>
    <row r="1311">
      <c r="A1311" s="194" t="inlineStr">
        <is>
          <t>invocacao.1.ext.2.forma</t>
        </is>
      </c>
      <c r="B1311" s="194">
        <f>IF(ISBLANK(DADOS_INVOC!$MU$13),"",DADOS_INVOC!$MU$13&amp;"")</f>
        <v/>
      </c>
      <c r="C1311" s="194" t="inlineStr">
        <is>
          <t>DADOS_INVOC!MU13</t>
        </is>
      </c>
      <c r="D1311" s="194" t="inlineStr">
        <is>
          <t>entrada</t>
        </is>
      </c>
    </row>
    <row r="1312">
      <c r="A1312" s="194" t="inlineStr">
        <is>
          <t>invocacao.1.ext.2.pecas</t>
        </is>
      </c>
      <c r="B1312" s="194">
        <f>TEXTJOIN(" · ",TRUE,DADOS_INVOC!$MX$13,DADOS_INVOC!$MY$13,DADOS_INVOC!$MZ$13,DADOS_INVOC!$NA$13)</f>
        <v/>
      </c>
      <c r="C1312" s="194" t="inlineStr">
        <is>
          <t>DADOS_INVOC!MX13 DADOS_INVOC!MY13 DADOS_INVOC!MZ13 DADOS_INVOC!NA13</t>
        </is>
      </c>
      <c r="D1312" s="194" t="inlineStr">
        <is>
          <t>entrada</t>
        </is>
      </c>
    </row>
    <row r="1313">
      <c r="A1313" s="194" t="inlineStr">
        <is>
          <t>invocacao.1.ext.2.restricoes</t>
        </is>
      </c>
      <c r="B1313" s="194">
        <f>TEXTJOIN(" · ",TRUE,DADOS_INVOC!$NB$13,DADOS_INVOC!$NC$13)</f>
        <v/>
      </c>
      <c r="C1313" s="194" t="inlineStr">
        <is>
          <t>DADOS_INVOC!NB13 DADOS_INVOC!NC13</t>
        </is>
      </c>
      <c r="D1313" s="194" t="inlineStr">
        <is>
          <t>entrada</t>
        </is>
      </c>
    </row>
    <row r="1314">
      <c r="A1314" s="194" t="inlineStr">
        <is>
          <t>invocacao.1.ext.2.pe</t>
        </is>
      </c>
      <c r="B1314" s="194">
        <f>IF(ISBLANK(DADOS_INVOC!$QA$13),"",DADOS_INVOC!$QA$13&amp;"")</f>
        <v/>
      </c>
      <c r="C1314" s="194" t="inlineStr">
        <is>
          <t>DADOS_INVOC!QA13</t>
        </is>
      </c>
      <c r="D1314" s="194" t="inlineStr">
        <is>
          <t>resultado</t>
        </is>
      </c>
    </row>
    <row r="1315">
      <c r="A1315" s="194" t="inlineStr">
        <is>
          <t>invocacao.1.ext.2.dano</t>
        </is>
      </c>
      <c r="B1315" s="194">
        <f>IF(ISBLANK(DADOS_INVOC!$QE$13),"",DADOS_INVOC!$QE$13&amp;"")</f>
        <v/>
      </c>
      <c r="C1315" s="194" t="inlineStr">
        <is>
          <t>DADOS_INVOC!QE13</t>
        </is>
      </c>
      <c r="D1315" s="194" t="inlineStr">
        <is>
          <t>resultado</t>
        </is>
      </c>
    </row>
    <row r="1316">
      <c r="A1316" s="194" t="inlineStr">
        <is>
          <t>invocacao.1.ext.2.erros</t>
        </is>
      </c>
      <c r="B1316" s="194">
        <f>IF(ISBLANK(DADOS_INVOC!$PT$13),"",DADOS_INVOC!$PT$13&amp;"")</f>
        <v/>
      </c>
      <c r="C1316" s="194" t="inlineStr">
        <is>
          <t>DADOS_INVOC!PT13</t>
        </is>
      </c>
      <c r="D1316" s="194" t="inlineStr">
        <is>
          <t>aviso</t>
        </is>
      </c>
    </row>
    <row r="1317">
      <c r="A1317" s="194" t="inlineStr">
        <is>
          <t>invocacao.1.ext.2.avisos</t>
        </is>
      </c>
      <c r="B1317" s="194">
        <f>IF(ISBLANK(DADOS_INVOC!$PV$13),"",DADOS_INVOC!$PV$13&amp;"")</f>
        <v/>
      </c>
      <c r="C1317" s="194" t="inlineStr">
        <is>
          <t>DADOS_INVOC!PV13</t>
        </is>
      </c>
      <c r="D1317" s="194" t="inlineStr">
        <is>
          <t>aviso</t>
        </is>
      </c>
    </row>
    <row r="1318">
      <c r="A1318" s="194" t="inlineStr">
        <is>
          <t>invocacao.1.ext.3.classe</t>
        </is>
      </c>
      <c r="B1318" s="194">
        <f>IF(ISBLANK(DADOS_INVOC!$MS$14),"",DADOS_INVOC!$MS$14&amp;"")</f>
        <v/>
      </c>
      <c r="C1318" s="194" t="inlineStr">
        <is>
          <t>DADOS_INVOC!MS14</t>
        </is>
      </c>
      <c r="D1318" s="194" t="inlineStr">
        <is>
          <t>entrada</t>
        </is>
      </c>
    </row>
    <row r="1319">
      <c r="A1319" s="194" t="inlineStr">
        <is>
          <t>invocacao.1.ext.3.nome</t>
        </is>
      </c>
      <c r="B1319" s="194">
        <f>IF(ISBLANK(DADOS_INVOC!$MT$14),"",DADOS_INVOC!$MT$14&amp;"")</f>
        <v/>
      </c>
      <c r="C1319" s="194" t="inlineStr">
        <is>
          <t>DADOS_INVOC!MT14</t>
        </is>
      </c>
      <c r="D1319" s="194" t="inlineStr">
        <is>
          <t>entrada</t>
        </is>
      </c>
    </row>
    <row r="1320">
      <c r="A1320" s="194" t="inlineStr">
        <is>
          <t>invocacao.1.ext.3.forma</t>
        </is>
      </c>
      <c r="B1320" s="194">
        <f>IF(ISBLANK(DADOS_INVOC!$MU$14),"",DADOS_INVOC!$MU$14&amp;"")</f>
        <v/>
      </c>
      <c r="C1320" s="194" t="inlineStr">
        <is>
          <t>DADOS_INVOC!MU14</t>
        </is>
      </c>
      <c r="D1320" s="194" t="inlineStr">
        <is>
          <t>entrada</t>
        </is>
      </c>
    </row>
    <row r="1321">
      <c r="A1321" s="194" t="inlineStr">
        <is>
          <t>invocacao.1.ext.3.pecas</t>
        </is>
      </c>
      <c r="B1321" s="194">
        <f>TEXTJOIN(" · ",TRUE,DADOS_INVOC!$MX$14,DADOS_INVOC!$MY$14,DADOS_INVOC!$MZ$14,DADOS_INVOC!$NA$14)</f>
        <v/>
      </c>
      <c r="C1321" s="194" t="inlineStr">
        <is>
          <t>DADOS_INVOC!MX14 DADOS_INVOC!MY14 DADOS_INVOC!MZ14 DADOS_INVOC!NA14</t>
        </is>
      </c>
      <c r="D1321" s="194" t="inlineStr">
        <is>
          <t>entrada</t>
        </is>
      </c>
    </row>
    <row r="1322">
      <c r="A1322" s="194" t="inlineStr">
        <is>
          <t>invocacao.1.ext.3.restricoes</t>
        </is>
      </c>
      <c r="B1322" s="194">
        <f>TEXTJOIN(" · ",TRUE,DADOS_INVOC!$NB$14,DADOS_INVOC!$NC$14)</f>
        <v/>
      </c>
      <c r="C1322" s="194" t="inlineStr">
        <is>
          <t>DADOS_INVOC!NB14 DADOS_INVOC!NC14</t>
        </is>
      </c>
      <c r="D1322" s="194" t="inlineStr">
        <is>
          <t>entrada</t>
        </is>
      </c>
    </row>
    <row r="1323">
      <c r="A1323" s="194" t="inlineStr">
        <is>
          <t>invocacao.1.ext.3.pe</t>
        </is>
      </c>
      <c r="B1323" s="194">
        <f>IF(ISBLANK(DADOS_INVOC!$QA$14),"",DADOS_INVOC!$QA$14&amp;"")</f>
        <v/>
      </c>
      <c r="C1323" s="194" t="inlineStr">
        <is>
          <t>DADOS_INVOC!QA14</t>
        </is>
      </c>
      <c r="D1323" s="194" t="inlineStr">
        <is>
          <t>resultado</t>
        </is>
      </c>
    </row>
    <row r="1324">
      <c r="A1324" s="194" t="inlineStr">
        <is>
          <t>invocacao.1.ext.3.dano</t>
        </is>
      </c>
      <c r="B1324" s="194">
        <f>IF(ISBLANK(DADOS_INVOC!$QE$14),"",DADOS_INVOC!$QE$14&amp;"")</f>
        <v/>
      </c>
      <c r="C1324" s="194" t="inlineStr">
        <is>
          <t>DADOS_INVOC!QE14</t>
        </is>
      </c>
      <c r="D1324" s="194" t="inlineStr">
        <is>
          <t>resultado</t>
        </is>
      </c>
    </row>
    <row r="1325">
      <c r="A1325" s="194" t="inlineStr">
        <is>
          <t>invocacao.1.ext.3.erros</t>
        </is>
      </c>
      <c r="B1325" s="194">
        <f>IF(ISBLANK(DADOS_INVOC!$PT$14),"",DADOS_INVOC!$PT$14&amp;"")</f>
        <v/>
      </c>
      <c r="C1325" s="194" t="inlineStr">
        <is>
          <t>DADOS_INVOC!PT14</t>
        </is>
      </c>
      <c r="D1325" s="194" t="inlineStr">
        <is>
          <t>aviso</t>
        </is>
      </c>
    </row>
    <row r="1326">
      <c r="A1326" s="194" t="inlineStr">
        <is>
          <t>invocacao.1.ext.3.avisos</t>
        </is>
      </c>
      <c r="B1326" s="194">
        <f>IF(ISBLANK(DADOS_INVOC!$PV$14),"",DADOS_INVOC!$PV$14&amp;"")</f>
        <v/>
      </c>
      <c r="C1326" s="194" t="inlineStr">
        <is>
          <t>DADOS_INVOC!PV14</t>
        </is>
      </c>
      <c r="D1326" s="194" t="inlineStr">
        <is>
          <t>aviso</t>
        </is>
      </c>
    </row>
    <row r="1327">
      <c r="A1327" s="194" t="inlineStr">
        <is>
          <t>invocacao.2.bas.1.classe</t>
        </is>
      </c>
      <c r="B1327" s="194">
        <f>IF(ISBLANK(DADOS_INVOC!$MS$15),"",DADOS_INVOC!$MS$15&amp;"")</f>
        <v/>
      </c>
      <c r="C1327" s="194" t="inlineStr">
        <is>
          <t>DADOS_INVOC!MS15</t>
        </is>
      </c>
      <c r="D1327" s="194" t="inlineStr">
        <is>
          <t>entrada</t>
        </is>
      </c>
    </row>
    <row r="1328">
      <c r="A1328" s="194" t="inlineStr">
        <is>
          <t>invocacao.2.bas.1.nome</t>
        </is>
      </c>
      <c r="B1328" s="194">
        <f>IF(ISBLANK(DADOS_INVOC!$MT$15),"",DADOS_INVOC!$MT$15&amp;"")</f>
        <v/>
      </c>
      <c r="C1328" s="194" t="inlineStr">
        <is>
          <t>DADOS_INVOC!MT15</t>
        </is>
      </c>
      <c r="D1328" s="194" t="inlineStr">
        <is>
          <t>entrada</t>
        </is>
      </c>
    </row>
    <row r="1329">
      <c r="A1329" s="194" t="inlineStr">
        <is>
          <t>invocacao.2.bas.1.forma</t>
        </is>
      </c>
      <c r="B1329" s="194">
        <f>IF(ISBLANK(DADOS_INVOC!$MU$15),"",DADOS_INVOC!$MU$15&amp;"")</f>
        <v/>
      </c>
      <c r="C1329" s="194" t="inlineStr">
        <is>
          <t>DADOS_INVOC!MU15</t>
        </is>
      </c>
      <c r="D1329" s="194" t="inlineStr">
        <is>
          <t>entrada</t>
        </is>
      </c>
    </row>
    <row r="1330">
      <c r="A1330" s="194" t="inlineStr">
        <is>
          <t>invocacao.2.bas.1.pecas</t>
        </is>
      </c>
      <c r="B1330" s="194">
        <f>TEXTJOIN(" · ",TRUE,DADOS_INVOC!$MX$15,DADOS_INVOC!$MY$15,DADOS_INVOC!$MZ$15,DADOS_INVOC!$NA$15)</f>
        <v/>
      </c>
      <c r="C1330" s="194" t="inlineStr">
        <is>
          <t>DADOS_INVOC!MX15 DADOS_INVOC!MY15 DADOS_INVOC!MZ15 DADOS_INVOC!NA15</t>
        </is>
      </c>
      <c r="D1330" s="194" t="inlineStr">
        <is>
          <t>entrada</t>
        </is>
      </c>
    </row>
    <row r="1331">
      <c r="A1331" s="194" t="inlineStr">
        <is>
          <t>invocacao.2.bas.1.restricoes</t>
        </is>
      </c>
      <c r="B1331" s="194">
        <f>TEXTJOIN(" · ",TRUE,DADOS_INVOC!$NB$15,DADOS_INVOC!$NC$15)</f>
        <v/>
      </c>
      <c r="C1331" s="194" t="inlineStr">
        <is>
          <t>DADOS_INVOC!NB15 DADOS_INVOC!NC15</t>
        </is>
      </c>
      <c r="D1331" s="194" t="inlineStr">
        <is>
          <t>entrada</t>
        </is>
      </c>
    </row>
    <row r="1332">
      <c r="A1332" s="194" t="inlineStr">
        <is>
          <t>invocacao.2.bas.1.pe</t>
        </is>
      </c>
      <c r="B1332" s="194">
        <f>IF(ISBLANK(DADOS_INVOC!$QA$15),"",DADOS_INVOC!$QA$15&amp;"")</f>
        <v/>
      </c>
      <c r="C1332" s="194" t="inlineStr">
        <is>
          <t>DADOS_INVOC!QA15</t>
        </is>
      </c>
      <c r="D1332" s="194" t="inlineStr">
        <is>
          <t>resultado</t>
        </is>
      </c>
    </row>
    <row r="1333">
      <c r="A1333" s="194" t="inlineStr">
        <is>
          <t>invocacao.2.bas.1.dano</t>
        </is>
      </c>
      <c r="B1333" s="194">
        <f>IF(ISBLANK(DADOS_INVOC!$QE$15),"",DADOS_INVOC!$QE$15&amp;"")</f>
        <v/>
      </c>
      <c r="C1333" s="194" t="inlineStr">
        <is>
          <t>DADOS_INVOC!QE15</t>
        </is>
      </c>
      <c r="D1333" s="194" t="inlineStr">
        <is>
          <t>resultado</t>
        </is>
      </c>
    </row>
    <row r="1334">
      <c r="A1334" s="194" t="inlineStr">
        <is>
          <t>invocacao.2.bas.1.erros</t>
        </is>
      </c>
      <c r="B1334" s="194">
        <f>IF(ISBLANK(DADOS_INVOC!$PT$15),"",DADOS_INVOC!$PT$15&amp;"")</f>
        <v/>
      </c>
      <c r="C1334" s="194" t="inlineStr">
        <is>
          <t>DADOS_INVOC!PT15</t>
        </is>
      </c>
      <c r="D1334" s="194" t="inlineStr">
        <is>
          <t>aviso</t>
        </is>
      </c>
    </row>
    <row r="1335">
      <c r="A1335" s="194" t="inlineStr">
        <is>
          <t>invocacao.2.bas.1.avisos</t>
        </is>
      </c>
      <c r="B1335" s="194">
        <f>IF(ISBLANK(DADOS_INVOC!$PV$15),"",DADOS_INVOC!$PV$15&amp;"")</f>
        <v/>
      </c>
      <c r="C1335" s="194" t="inlineStr">
        <is>
          <t>DADOS_INVOC!PV15</t>
        </is>
      </c>
      <c r="D1335" s="194" t="inlineStr">
        <is>
          <t>aviso</t>
        </is>
      </c>
    </row>
    <row r="1336">
      <c r="A1336" s="194" t="inlineStr">
        <is>
          <t>invocacao.2.esp.1.classe</t>
        </is>
      </c>
      <c r="B1336" s="194">
        <f>IF(ISBLANK(DADOS_INVOC!$MS$16),"",DADOS_INVOC!$MS$16&amp;"")</f>
        <v/>
      </c>
      <c r="C1336" s="194" t="inlineStr">
        <is>
          <t>DADOS_INVOC!MS16</t>
        </is>
      </c>
      <c r="D1336" s="194" t="inlineStr">
        <is>
          <t>entrada</t>
        </is>
      </c>
    </row>
    <row r="1337">
      <c r="A1337" s="194" t="inlineStr">
        <is>
          <t>invocacao.2.esp.1.nome</t>
        </is>
      </c>
      <c r="B1337" s="194">
        <f>IF(ISBLANK(DADOS_INVOC!$MT$16),"",DADOS_INVOC!$MT$16&amp;"")</f>
        <v/>
      </c>
      <c r="C1337" s="194" t="inlineStr">
        <is>
          <t>DADOS_INVOC!MT16</t>
        </is>
      </c>
      <c r="D1337" s="194" t="inlineStr">
        <is>
          <t>entrada</t>
        </is>
      </c>
    </row>
    <row r="1338">
      <c r="A1338" s="194" t="inlineStr">
        <is>
          <t>invocacao.2.esp.1.forma</t>
        </is>
      </c>
      <c r="B1338" s="194">
        <f>IF(ISBLANK(DADOS_INVOC!$MU$16),"",DADOS_INVOC!$MU$16&amp;"")</f>
        <v/>
      </c>
      <c r="C1338" s="194" t="inlineStr">
        <is>
          <t>DADOS_INVOC!MU16</t>
        </is>
      </c>
      <c r="D1338" s="194" t="inlineStr">
        <is>
          <t>entrada</t>
        </is>
      </c>
    </row>
    <row r="1339">
      <c r="A1339" s="194" t="inlineStr">
        <is>
          <t>invocacao.2.esp.1.pecas</t>
        </is>
      </c>
      <c r="B1339" s="194">
        <f>TEXTJOIN(" · ",TRUE,DADOS_INVOC!$MX$16,DADOS_INVOC!$MY$16,DADOS_INVOC!$MZ$16,DADOS_INVOC!$NA$16)</f>
        <v/>
      </c>
      <c r="C1339" s="194" t="inlineStr">
        <is>
          <t>DADOS_INVOC!MX16 DADOS_INVOC!MY16 DADOS_INVOC!MZ16 DADOS_INVOC!NA16</t>
        </is>
      </c>
      <c r="D1339" s="194" t="inlineStr">
        <is>
          <t>entrada</t>
        </is>
      </c>
    </row>
    <row r="1340">
      <c r="A1340" s="194" t="inlineStr">
        <is>
          <t>invocacao.2.esp.1.restricoes</t>
        </is>
      </c>
      <c r="B1340" s="194">
        <f>TEXTJOIN(" · ",TRUE,DADOS_INVOC!$NB$16,DADOS_INVOC!$NC$16)</f>
        <v/>
      </c>
      <c r="C1340" s="194" t="inlineStr">
        <is>
          <t>DADOS_INVOC!NB16 DADOS_INVOC!NC16</t>
        </is>
      </c>
      <c r="D1340" s="194" t="inlineStr">
        <is>
          <t>entrada</t>
        </is>
      </c>
    </row>
    <row r="1341">
      <c r="A1341" s="194" t="inlineStr">
        <is>
          <t>invocacao.2.esp.1.pe</t>
        </is>
      </c>
      <c r="B1341" s="194">
        <f>IF(ISBLANK(DADOS_INVOC!$QA$16),"",DADOS_INVOC!$QA$16&amp;"")</f>
        <v/>
      </c>
      <c r="C1341" s="194" t="inlineStr">
        <is>
          <t>DADOS_INVOC!QA16</t>
        </is>
      </c>
      <c r="D1341" s="194" t="inlineStr">
        <is>
          <t>resultado</t>
        </is>
      </c>
    </row>
    <row r="1342">
      <c r="A1342" s="194" t="inlineStr">
        <is>
          <t>invocacao.2.esp.1.dano</t>
        </is>
      </c>
      <c r="B1342" s="194">
        <f>IF(ISBLANK(DADOS_INVOC!$QE$16),"",DADOS_INVOC!$QE$16&amp;"")</f>
        <v/>
      </c>
      <c r="C1342" s="194" t="inlineStr">
        <is>
          <t>DADOS_INVOC!QE16</t>
        </is>
      </c>
      <c r="D1342" s="194" t="inlineStr">
        <is>
          <t>resultado</t>
        </is>
      </c>
    </row>
    <row r="1343">
      <c r="A1343" s="194" t="inlineStr">
        <is>
          <t>invocacao.2.esp.1.erros</t>
        </is>
      </c>
      <c r="B1343" s="194">
        <f>IF(ISBLANK(DADOS_INVOC!$PT$16),"",DADOS_INVOC!$PT$16&amp;"")</f>
        <v/>
      </c>
      <c r="C1343" s="194" t="inlineStr">
        <is>
          <t>DADOS_INVOC!PT16</t>
        </is>
      </c>
      <c r="D1343" s="194" t="inlineStr">
        <is>
          <t>aviso</t>
        </is>
      </c>
    </row>
    <row r="1344">
      <c r="A1344" s="194" t="inlineStr">
        <is>
          <t>invocacao.2.esp.1.avisos</t>
        </is>
      </c>
      <c r="B1344" s="194">
        <f>IF(ISBLANK(DADOS_INVOC!$PV$16),"",DADOS_INVOC!$PV$16&amp;"")</f>
        <v/>
      </c>
      <c r="C1344" s="194" t="inlineStr">
        <is>
          <t>DADOS_INVOC!PV16</t>
        </is>
      </c>
      <c r="D1344" s="194" t="inlineStr">
        <is>
          <t>aviso</t>
        </is>
      </c>
    </row>
    <row r="1345">
      <c r="A1345" s="194" t="inlineStr">
        <is>
          <t>invocacao.2.esp.2.classe</t>
        </is>
      </c>
      <c r="B1345" s="194">
        <f>IF(ISBLANK(DADOS_INVOC!$MS$17),"",DADOS_INVOC!$MS$17&amp;"")</f>
        <v/>
      </c>
      <c r="C1345" s="194" t="inlineStr">
        <is>
          <t>DADOS_INVOC!MS17</t>
        </is>
      </c>
      <c r="D1345" s="194" t="inlineStr">
        <is>
          <t>entrada</t>
        </is>
      </c>
    </row>
    <row r="1346">
      <c r="A1346" s="194" t="inlineStr">
        <is>
          <t>invocacao.2.esp.2.nome</t>
        </is>
      </c>
      <c r="B1346" s="194">
        <f>IF(ISBLANK(DADOS_INVOC!$MT$17),"",DADOS_INVOC!$MT$17&amp;"")</f>
        <v/>
      </c>
      <c r="C1346" s="194" t="inlineStr">
        <is>
          <t>DADOS_INVOC!MT17</t>
        </is>
      </c>
      <c r="D1346" s="194" t="inlineStr">
        <is>
          <t>entrada</t>
        </is>
      </c>
    </row>
    <row r="1347">
      <c r="A1347" s="194" t="inlineStr">
        <is>
          <t>invocacao.2.esp.2.forma</t>
        </is>
      </c>
      <c r="B1347" s="194">
        <f>IF(ISBLANK(DADOS_INVOC!$MU$17),"",DADOS_INVOC!$MU$17&amp;"")</f>
        <v/>
      </c>
      <c r="C1347" s="194" t="inlineStr">
        <is>
          <t>DADOS_INVOC!MU17</t>
        </is>
      </c>
      <c r="D1347" s="194" t="inlineStr">
        <is>
          <t>entrada</t>
        </is>
      </c>
    </row>
    <row r="1348">
      <c r="A1348" s="194" t="inlineStr">
        <is>
          <t>invocacao.2.esp.2.pecas</t>
        </is>
      </c>
      <c r="B1348" s="194">
        <f>TEXTJOIN(" · ",TRUE,DADOS_INVOC!$MX$17,DADOS_INVOC!$MY$17,DADOS_INVOC!$MZ$17,DADOS_INVOC!$NA$17)</f>
        <v/>
      </c>
      <c r="C1348" s="194" t="inlineStr">
        <is>
          <t>DADOS_INVOC!MX17 DADOS_INVOC!MY17 DADOS_INVOC!MZ17 DADOS_INVOC!NA17</t>
        </is>
      </c>
      <c r="D1348" s="194" t="inlineStr">
        <is>
          <t>entrada</t>
        </is>
      </c>
    </row>
    <row r="1349">
      <c r="A1349" s="194" t="inlineStr">
        <is>
          <t>invocacao.2.esp.2.restricoes</t>
        </is>
      </c>
      <c r="B1349" s="194">
        <f>TEXTJOIN(" · ",TRUE,DADOS_INVOC!$NB$17,DADOS_INVOC!$NC$17)</f>
        <v/>
      </c>
      <c r="C1349" s="194" t="inlineStr">
        <is>
          <t>DADOS_INVOC!NB17 DADOS_INVOC!NC17</t>
        </is>
      </c>
      <c r="D1349" s="194" t="inlineStr">
        <is>
          <t>entrada</t>
        </is>
      </c>
    </row>
    <row r="1350">
      <c r="A1350" s="194" t="inlineStr">
        <is>
          <t>invocacao.2.esp.2.pe</t>
        </is>
      </c>
      <c r="B1350" s="194">
        <f>IF(ISBLANK(DADOS_INVOC!$QA$17),"",DADOS_INVOC!$QA$17&amp;"")</f>
        <v/>
      </c>
      <c r="C1350" s="194" t="inlineStr">
        <is>
          <t>DADOS_INVOC!QA17</t>
        </is>
      </c>
      <c r="D1350" s="194" t="inlineStr">
        <is>
          <t>resultado</t>
        </is>
      </c>
    </row>
    <row r="1351">
      <c r="A1351" s="194" t="inlineStr">
        <is>
          <t>invocacao.2.esp.2.dano</t>
        </is>
      </c>
      <c r="B1351" s="194">
        <f>IF(ISBLANK(DADOS_INVOC!$QE$17),"",DADOS_INVOC!$QE$17&amp;"")</f>
        <v/>
      </c>
      <c r="C1351" s="194" t="inlineStr">
        <is>
          <t>DADOS_INVOC!QE17</t>
        </is>
      </c>
      <c r="D1351" s="194" t="inlineStr">
        <is>
          <t>resultado</t>
        </is>
      </c>
    </row>
    <row r="1352">
      <c r="A1352" s="194" t="inlineStr">
        <is>
          <t>invocacao.2.esp.2.erros</t>
        </is>
      </c>
      <c r="B1352" s="194">
        <f>IF(ISBLANK(DADOS_INVOC!$PT$17),"",DADOS_INVOC!$PT$17&amp;"")</f>
        <v/>
      </c>
      <c r="C1352" s="194" t="inlineStr">
        <is>
          <t>DADOS_INVOC!PT17</t>
        </is>
      </c>
      <c r="D1352" s="194" t="inlineStr">
        <is>
          <t>aviso</t>
        </is>
      </c>
    </row>
    <row r="1353">
      <c r="A1353" s="194" t="inlineStr">
        <is>
          <t>invocacao.2.esp.2.avisos</t>
        </is>
      </c>
      <c r="B1353" s="194">
        <f>IF(ISBLANK(DADOS_INVOC!$PV$17),"",DADOS_INVOC!$PV$17&amp;"")</f>
        <v/>
      </c>
      <c r="C1353" s="194" t="inlineStr">
        <is>
          <t>DADOS_INVOC!PV17</t>
        </is>
      </c>
      <c r="D1353" s="194" t="inlineStr">
        <is>
          <t>aviso</t>
        </is>
      </c>
    </row>
    <row r="1354">
      <c r="A1354" s="194" t="inlineStr">
        <is>
          <t>invocacao.2.bas.2.classe</t>
        </is>
      </c>
      <c r="B1354" s="194">
        <f>IF(ISBLANK(DADOS_INVOC!$MS$18),"",DADOS_INVOC!$MS$18&amp;"")</f>
        <v/>
      </c>
      <c r="C1354" s="194" t="inlineStr">
        <is>
          <t>DADOS_INVOC!MS18</t>
        </is>
      </c>
      <c r="D1354" s="194" t="inlineStr">
        <is>
          <t>entrada</t>
        </is>
      </c>
    </row>
    <row r="1355">
      <c r="A1355" s="194" t="inlineStr">
        <is>
          <t>invocacao.2.bas.2.nome</t>
        </is>
      </c>
      <c r="B1355" s="194">
        <f>IF(ISBLANK(DADOS_INVOC!$MT$18),"",DADOS_INVOC!$MT$18&amp;"")</f>
        <v/>
      </c>
      <c r="C1355" s="194" t="inlineStr">
        <is>
          <t>DADOS_INVOC!MT18</t>
        </is>
      </c>
      <c r="D1355" s="194" t="inlineStr">
        <is>
          <t>entrada</t>
        </is>
      </c>
    </row>
    <row r="1356">
      <c r="A1356" s="194" t="inlineStr">
        <is>
          <t>invocacao.2.bas.2.forma</t>
        </is>
      </c>
      <c r="B1356" s="194">
        <f>IF(ISBLANK(DADOS_INVOC!$MU$18),"",DADOS_INVOC!$MU$18&amp;"")</f>
        <v/>
      </c>
      <c r="C1356" s="194" t="inlineStr">
        <is>
          <t>DADOS_INVOC!MU18</t>
        </is>
      </c>
      <c r="D1356" s="194" t="inlineStr">
        <is>
          <t>entrada</t>
        </is>
      </c>
    </row>
    <row r="1357">
      <c r="A1357" s="194" t="inlineStr">
        <is>
          <t>invocacao.2.bas.2.pecas</t>
        </is>
      </c>
      <c r="B1357" s="194">
        <f>TEXTJOIN(" · ",TRUE,DADOS_INVOC!$MX$18,DADOS_INVOC!$MY$18,DADOS_INVOC!$MZ$18,DADOS_INVOC!$NA$18)</f>
        <v/>
      </c>
      <c r="C1357" s="194" t="inlineStr">
        <is>
          <t>DADOS_INVOC!MX18 DADOS_INVOC!MY18 DADOS_INVOC!MZ18 DADOS_INVOC!NA18</t>
        </is>
      </c>
      <c r="D1357" s="194" t="inlineStr">
        <is>
          <t>entrada</t>
        </is>
      </c>
    </row>
    <row r="1358">
      <c r="A1358" s="194" t="inlineStr">
        <is>
          <t>invocacao.2.bas.2.restricoes</t>
        </is>
      </c>
      <c r="B1358" s="194">
        <f>TEXTJOIN(" · ",TRUE,DADOS_INVOC!$NB$18,DADOS_INVOC!$NC$18)</f>
        <v/>
      </c>
      <c r="C1358" s="194" t="inlineStr">
        <is>
          <t>DADOS_INVOC!NB18 DADOS_INVOC!NC18</t>
        </is>
      </c>
      <c r="D1358" s="194" t="inlineStr">
        <is>
          <t>entrada</t>
        </is>
      </c>
    </row>
    <row r="1359">
      <c r="A1359" s="194" t="inlineStr">
        <is>
          <t>invocacao.2.bas.2.pe</t>
        </is>
      </c>
      <c r="B1359" s="194">
        <f>IF(ISBLANK(DADOS_INVOC!$QA$18),"",DADOS_INVOC!$QA$18&amp;"")</f>
        <v/>
      </c>
      <c r="C1359" s="194" t="inlineStr">
        <is>
          <t>DADOS_INVOC!QA18</t>
        </is>
      </c>
      <c r="D1359" s="194" t="inlineStr">
        <is>
          <t>resultado</t>
        </is>
      </c>
    </row>
    <row r="1360">
      <c r="A1360" s="194" t="inlineStr">
        <is>
          <t>invocacao.2.bas.2.dano</t>
        </is>
      </c>
      <c r="B1360" s="194">
        <f>IF(ISBLANK(DADOS_INVOC!$QE$18),"",DADOS_INVOC!$QE$18&amp;"")</f>
        <v/>
      </c>
      <c r="C1360" s="194" t="inlineStr">
        <is>
          <t>DADOS_INVOC!QE18</t>
        </is>
      </c>
      <c r="D1360" s="194" t="inlineStr">
        <is>
          <t>resultado</t>
        </is>
      </c>
    </row>
    <row r="1361">
      <c r="A1361" s="194" t="inlineStr">
        <is>
          <t>invocacao.2.bas.2.erros</t>
        </is>
      </c>
      <c r="B1361" s="194">
        <f>IF(ISBLANK(DADOS_INVOC!$PT$18),"",DADOS_INVOC!$PT$18&amp;"")</f>
        <v/>
      </c>
      <c r="C1361" s="194" t="inlineStr">
        <is>
          <t>DADOS_INVOC!PT18</t>
        </is>
      </c>
      <c r="D1361" s="194" t="inlineStr">
        <is>
          <t>aviso</t>
        </is>
      </c>
    </row>
    <row r="1362">
      <c r="A1362" s="194" t="inlineStr">
        <is>
          <t>invocacao.2.bas.2.avisos</t>
        </is>
      </c>
      <c r="B1362" s="194">
        <f>IF(ISBLANK(DADOS_INVOC!$PV$18),"",DADOS_INVOC!$PV$18&amp;"")</f>
        <v/>
      </c>
      <c r="C1362" s="194" t="inlineStr">
        <is>
          <t>DADOS_INVOC!PV18</t>
        </is>
      </c>
      <c r="D1362" s="194" t="inlineStr">
        <is>
          <t>aviso</t>
        </is>
      </c>
    </row>
    <row r="1363">
      <c r="A1363" s="194" t="inlineStr">
        <is>
          <t>invocacao.2.esp.3.classe</t>
        </is>
      </c>
      <c r="B1363" s="194">
        <f>IF(ISBLANK(DADOS_INVOC!$MS$19),"",DADOS_INVOC!$MS$19&amp;"")</f>
        <v/>
      </c>
      <c r="C1363" s="194" t="inlineStr">
        <is>
          <t>DADOS_INVOC!MS19</t>
        </is>
      </c>
      <c r="D1363" s="194" t="inlineStr">
        <is>
          <t>entrada</t>
        </is>
      </c>
    </row>
    <row r="1364">
      <c r="A1364" s="194" t="inlineStr">
        <is>
          <t>invocacao.2.esp.3.nome</t>
        </is>
      </c>
      <c r="B1364" s="194">
        <f>IF(ISBLANK(DADOS_INVOC!$MT$19),"",DADOS_INVOC!$MT$19&amp;"")</f>
        <v/>
      </c>
      <c r="C1364" s="194" t="inlineStr">
        <is>
          <t>DADOS_INVOC!MT19</t>
        </is>
      </c>
      <c r="D1364" s="194" t="inlineStr">
        <is>
          <t>entrada</t>
        </is>
      </c>
    </row>
    <row r="1365">
      <c r="A1365" s="194" t="inlineStr">
        <is>
          <t>invocacao.2.esp.3.forma</t>
        </is>
      </c>
      <c r="B1365" s="194">
        <f>IF(ISBLANK(DADOS_INVOC!$MU$19),"",DADOS_INVOC!$MU$19&amp;"")</f>
        <v/>
      </c>
      <c r="C1365" s="194" t="inlineStr">
        <is>
          <t>DADOS_INVOC!MU19</t>
        </is>
      </c>
      <c r="D1365" s="194" t="inlineStr">
        <is>
          <t>entrada</t>
        </is>
      </c>
    </row>
    <row r="1366">
      <c r="A1366" s="194" t="inlineStr">
        <is>
          <t>invocacao.2.esp.3.pecas</t>
        </is>
      </c>
      <c r="B1366" s="194">
        <f>TEXTJOIN(" · ",TRUE,DADOS_INVOC!$MX$19,DADOS_INVOC!$MY$19,DADOS_INVOC!$MZ$19,DADOS_INVOC!$NA$19)</f>
        <v/>
      </c>
      <c r="C1366" s="194" t="inlineStr">
        <is>
          <t>DADOS_INVOC!MX19 DADOS_INVOC!MY19 DADOS_INVOC!MZ19 DADOS_INVOC!NA19</t>
        </is>
      </c>
      <c r="D1366" s="194" t="inlineStr">
        <is>
          <t>entrada</t>
        </is>
      </c>
    </row>
    <row r="1367">
      <c r="A1367" s="194" t="inlineStr">
        <is>
          <t>invocacao.2.esp.3.restricoes</t>
        </is>
      </c>
      <c r="B1367" s="194">
        <f>TEXTJOIN(" · ",TRUE,DADOS_INVOC!$NB$19,DADOS_INVOC!$NC$19)</f>
        <v/>
      </c>
      <c r="C1367" s="194" t="inlineStr">
        <is>
          <t>DADOS_INVOC!NB19 DADOS_INVOC!NC19</t>
        </is>
      </c>
      <c r="D1367" s="194" t="inlineStr">
        <is>
          <t>entrada</t>
        </is>
      </c>
    </row>
    <row r="1368">
      <c r="A1368" s="194" t="inlineStr">
        <is>
          <t>invocacao.2.esp.3.pe</t>
        </is>
      </c>
      <c r="B1368" s="194">
        <f>IF(ISBLANK(DADOS_INVOC!$QA$19),"",DADOS_INVOC!$QA$19&amp;"")</f>
        <v/>
      </c>
      <c r="C1368" s="194" t="inlineStr">
        <is>
          <t>DADOS_INVOC!QA19</t>
        </is>
      </c>
      <c r="D1368" s="194" t="inlineStr">
        <is>
          <t>resultado</t>
        </is>
      </c>
    </row>
    <row r="1369">
      <c r="A1369" s="194" t="inlineStr">
        <is>
          <t>invocacao.2.esp.3.dano</t>
        </is>
      </c>
      <c r="B1369" s="194">
        <f>IF(ISBLANK(DADOS_INVOC!$QE$19),"",DADOS_INVOC!$QE$19&amp;"")</f>
        <v/>
      </c>
      <c r="C1369" s="194" t="inlineStr">
        <is>
          <t>DADOS_INVOC!QE19</t>
        </is>
      </c>
      <c r="D1369" s="194" t="inlineStr">
        <is>
          <t>resultado</t>
        </is>
      </c>
    </row>
    <row r="1370">
      <c r="A1370" s="194" t="inlineStr">
        <is>
          <t>invocacao.2.esp.3.erros</t>
        </is>
      </c>
      <c r="B1370" s="194">
        <f>IF(ISBLANK(DADOS_INVOC!$PT$19),"",DADOS_INVOC!$PT$19&amp;"")</f>
        <v/>
      </c>
      <c r="C1370" s="194" t="inlineStr">
        <is>
          <t>DADOS_INVOC!PT19</t>
        </is>
      </c>
      <c r="D1370" s="194" t="inlineStr">
        <is>
          <t>aviso</t>
        </is>
      </c>
    </row>
    <row r="1371">
      <c r="A1371" s="194" t="inlineStr">
        <is>
          <t>invocacao.2.esp.3.avisos</t>
        </is>
      </c>
      <c r="B1371" s="194">
        <f>IF(ISBLANK(DADOS_INVOC!$PV$19),"",DADOS_INVOC!$PV$19&amp;"")</f>
        <v/>
      </c>
      <c r="C1371" s="194" t="inlineStr">
        <is>
          <t>DADOS_INVOC!PV19</t>
        </is>
      </c>
      <c r="D1371" s="194" t="inlineStr">
        <is>
          <t>aviso</t>
        </is>
      </c>
    </row>
    <row r="1372">
      <c r="A1372" s="194" t="inlineStr">
        <is>
          <t>invocacao.2.esp.4.classe</t>
        </is>
      </c>
      <c r="B1372" s="194">
        <f>IF(ISBLANK(DADOS_INVOC!$MS$20),"",DADOS_INVOC!$MS$20&amp;"")</f>
        <v/>
      </c>
      <c r="C1372" s="194" t="inlineStr">
        <is>
          <t>DADOS_INVOC!MS20</t>
        </is>
      </c>
      <c r="D1372" s="194" t="inlineStr">
        <is>
          <t>entrada</t>
        </is>
      </c>
    </row>
    <row r="1373">
      <c r="A1373" s="194" t="inlineStr">
        <is>
          <t>invocacao.2.esp.4.nome</t>
        </is>
      </c>
      <c r="B1373" s="194">
        <f>IF(ISBLANK(DADOS_INVOC!$MT$20),"",DADOS_INVOC!$MT$20&amp;"")</f>
        <v/>
      </c>
      <c r="C1373" s="194" t="inlineStr">
        <is>
          <t>DADOS_INVOC!MT20</t>
        </is>
      </c>
      <c r="D1373" s="194" t="inlineStr">
        <is>
          <t>entrada</t>
        </is>
      </c>
    </row>
    <row r="1374">
      <c r="A1374" s="194" t="inlineStr">
        <is>
          <t>invocacao.2.esp.4.forma</t>
        </is>
      </c>
      <c r="B1374" s="194">
        <f>IF(ISBLANK(DADOS_INVOC!$MU$20),"",DADOS_INVOC!$MU$20&amp;"")</f>
        <v/>
      </c>
      <c r="C1374" s="194" t="inlineStr">
        <is>
          <t>DADOS_INVOC!MU20</t>
        </is>
      </c>
      <c r="D1374" s="194" t="inlineStr">
        <is>
          <t>entrada</t>
        </is>
      </c>
    </row>
    <row r="1375">
      <c r="A1375" s="194" t="inlineStr">
        <is>
          <t>invocacao.2.esp.4.pecas</t>
        </is>
      </c>
      <c r="B1375" s="194">
        <f>TEXTJOIN(" · ",TRUE,DADOS_INVOC!$MX$20,DADOS_INVOC!$MY$20,DADOS_INVOC!$MZ$20,DADOS_INVOC!$NA$20)</f>
        <v/>
      </c>
      <c r="C1375" s="194" t="inlineStr">
        <is>
          <t>DADOS_INVOC!MX20 DADOS_INVOC!MY20 DADOS_INVOC!MZ20 DADOS_INVOC!NA20</t>
        </is>
      </c>
      <c r="D1375" s="194" t="inlineStr">
        <is>
          <t>entrada</t>
        </is>
      </c>
    </row>
    <row r="1376">
      <c r="A1376" s="194" t="inlineStr">
        <is>
          <t>invocacao.2.esp.4.restricoes</t>
        </is>
      </c>
      <c r="B1376" s="194">
        <f>TEXTJOIN(" · ",TRUE,DADOS_INVOC!$NB$20,DADOS_INVOC!$NC$20)</f>
        <v/>
      </c>
      <c r="C1376" s="194" t="inlineStr">
        <is>
          <t>DADOS_INVOC!NB20 DADOS_INVOC!NC20</t>
        </is>
      </c>
      <c r="D1376" s="194" t="inlineStr">
        <is>
          <t>entrada</t>
        </is>
      </c>
    </row>
    <row r="1377">
      <c r="A1377" s="194" t="inlineStr">
        <is>
          <t>invocacao.2.esp.4.pe</t>
        </is>
      </c>
      <c r="B1377" s="194">
        <f>IF(ISBLANK(DADOS_INVOC!$QA$20),"",DADOS_INVOC!$QA$20&amp;"")</f>
        <v/>
      </c>
      <c r="C1377" s="194" t="inlineStr">
        <is>
          <t>DADOS_INVOC!QA20</t>
        </is>
      </c>
      <c r="D1377" s="194" t="inlineStr">
        <is>
          <t>resultado</t>
        </is>
      </c>
    </row>
    <row r="1378">
      <c r="A1378" s="194" t="inlineStr">
        <is>
          <t>invocacao.2.esp.4.dano</t>
        </is>
      </c>
      <c r="B1378" s="194">
        <f>IF(ISBLANK(DADOS_INVOC!$QE$20),"",DADOS_INVOC!$QE$20&amp;"")</f>
        <v/>
      </c>
      <c r="C1378" s="194" t="inlineStr">
        <is>
          <t>DADOS_INVOC!QE20</t>
        </is>
      </c>
      <c r="D1378" s="194" t="inlineStr">
        <is>
          <t>resultado</t>
        </is>
      </c>
    </row>
    <row r="1379">
      <c r="A1379" s="194" t="inlineStr">
        <is>
          <t>invocacao.2.esp.4.erros</t>
        </is>
      </c>
      <c r="B1379" s="194">
        <f>IF(ISBLANK(DADOS_INVOC!$PT$20),"",DADOS_INVOC!$PT$20&amp;"")</f>
        <v/>
      </c>
      <c r="C1379" s="194" t="inlineStr">
        <is>
          <t>DADOS_INVOC!PT20</t>
        </is>
      </c>
      <c r="D1379" s="194" t="inlineStr">
        <is>
          <t>aviso</t>
        </is>
      </c>
    </row>
    <row r="1380">
      <c r="A1380" s="194" t="inlineStr">
        <is>
          <t>invocacao.2.esp.4.avisos</t>
        </is>
      </c>
      <c r="B1380" s="194">
        <f>IF(ISBLANK(DADOS_INVOC!$PV$20),"",DADOS_INVOC!$PV$20&amp;"")</f>
        <v/>
      </c>
      <c r="C1380" s="194" t="inlineStr">
        <is>
          <t>DADOS_INVOC!PV20</t>
        </is>
      </c>
      <c r="D1380" s="194" t="inlineStr">
        <is>
          <t>aviso</t>
        </is>
      </c>
    </row>
    <row r="1381">
      <c r="A1381" s="194" t="inlineStr">
        <is>
          <t>invocacao.2.esp.5.classe</t>
        </is>
      </c>
      <c r="B1381" s="194">
        <f>IF(ISBLANK(DADOS_INVOC!$MS$21),"",DADOS_INVOC!$MS$21&amp;"")</f>
        <v/>
      </c>
      <c r="C1381" s="194" t="inlineStr">
        <is>
          <t>DADOS_INVOC!MS21</t>
        </is>
      </c>
      <c r="D1381" s="194" t="inlineStr">
        <is>
          <t>entrada</t>
        </is>
      </c>
    </row>
    <row r="1382">
      <c r="A1382" s="194" t="inlineStr">
        <is>
          <t>invocacao.2.esp.5.nome</t>
        </is>
      </c>
      <c r="B1382" s="194">
        <f>IF(ISBLANK(DADOS_INVOC!$MT$21),"",DADOS_INVOC!$MT$21&amp;"")</f>
        <v/>
      </c>
      <c r="C1382" s="194" t="inlineStr">
        <is>
          <t>DADOS_INVOC!MT21</t>
        </is>
      </c>
      <c r="D1382" s="194" t="inlineStr">
        <is>
          <t>entrada</t>
        </is>
      </c>
    </row>
    <row r="1383">
      <c r="A1383" s="194" t="inlineStr">
        <is>
          <t>invocacao.2.esp.5.forma</t>
        </is>
      </c>
      <c r="B1383" s="194">
        <f>IF(ISBLANK(DADOS_INVOC!$MU$21),"",DADOS_INVOC!$MU$21&amp;"")</f>
        <v/>
      </c>
      <c r="C1383" s="194" t="inlineStr">
        <is>
          <t>DADOS_INVOC!MU21</t>
        </is>
      </c>
      <c r="D1383" s="194" t="inlineStr">
        <is>
          <t>entrada</t>
        </is>
      </c>
    </row>
    <row r="1384">
      <c r="A1384" s="194" t="inlineStr">
        <is>
          <t>invocacao.2.esp.5.pecas</t>
        </is>
      </c>
      <c r="B1384" s="194">
        <f>TEXTJOIN(" · ",TRUE,DADOS_INVOC!$MX$21,DADOS_INVOC!$MY$21,DADOS_INVOC!$MZ$21,DADOS_INVOC!$NA$21)</f>
        <v/>
      </c>
      <c r="C1384" s="194" t="inlineStr">
        <is>
          <t>DADOS_INVOC!MX21 DADOS_INVOC!MY21 DADOS_INVOC!MZ21 DADOS_INVOC!NA21</t>
        </is>
      </c>
      <c r="D1384" s="194" t="inlineStr">
        <is>
          <t>entrada</t>
        </is>
      </c>
    </row>
    <row r="1385">
      <c r="A1385" s="194" t="inlineStr">
        <is>
          <t>invocacao.2.esp.5.restricoes</t>
        </is>
      </c>
      <c r="B1385" s="194">
        <f>TEXTJOIN(" · ",TRUE,DADOS_INVOC!$NB$21,DADOS_INVOC!$NC$21)</f>
        <v/>
      </c>
      <c r="C1385" s="194" t="inlineStr">
        <is>
          <t>DADOS_INVOC!NB21 DADOS_INVOC!NC21</t>
        </is>
      </c>
      <c r="D1385" s="194" t="inlineStr">
        <is>
          <t>entrada</t>
        </is>
      </c>
    </row>
    <row r="1386">
      <c r="A1386" s="194" t="inlineStr">
        <is>
          <t>invocacao.2.esp.5.pe</t>
        </is>
      </c>
      <c r="B1386" s="194">
        <f>IF(ISBLANK(DADOS_INVOC!$QA$21),"",DADOS_INVOC!$QA$21&amp;"")</f>
        <v/>
      </c>
      <c r="C1386" s="194" t="inlineStr">
        <is>
          <t>DADOS_INVOC!QA21</t>
        </is>
      </c>
      <c r="D1386" s="194" t="inlineStr">
        <is>
          <t>resultado</t>
        </is>
      </c>
    </row>
    <row r="1387">
      <c r="A1387" s="194" t="inlineStr">
        <is>
          <t>invocacao.2.esp.5.dano</t>
        </is>
      </c>
      <c r="B1387" s="194">
        <f>IF(ISBLANK(DADOS_INVOC!$QE$21),"",DADOS_INVOC!$QE$21&amp;"")</f>
        <v/>
      </c>
      <c r="C1387" s="194" t="inlineStr">
        <is>
          <t>DADOS_INVOC!QE21</t>
        </is>
      </c>
      <c r="D1387" s="194" t="inlineStr">
        <is>
          <t>resultado</t>
        </is>
      </c>
    </row>
    <row r="1388">
      <c r="A1388" s="194" t="inlineStr">
        <is>
          <t>invocacao.2.esp.5.erros</t>
        </is>
      </c>
      <c r="B1388" s="194">
        <f>IF(ISBLANK(DADOS_INVOC!$PT$21),"",DADOS_INVOC!$PT$21&amp;"")</f>
        <v/>
      </c>
      <c r="C1388" s="194" t="inlineStr">
        <is>
          <t>DADOS_INVOC!PT21</t>
        </is>
      </c>
      <c r="D1388" s="194" t="inlineStr">
        <is>
          <t>aviso</t>
        </is>
      </c>
    </row>
    <row r="1389">
      <c r="A1389" s="194" t="inlineStr">
        <is>
          <t>invocacao.2.esp.5.avisos</t>
        </is>
      </c>
      <c r="B1389" s="194">
        <f>IF(ISBLANK(DADOS_INVOC!$PV$21),"",DADOS_INVOC!$PV$21&amp;"")</f>
        <v/>
      </c>
      <c r="C1389" s="194" t="inlineStr">
        <is>
          <t>DADOS_INVOC!PV21</t>
        </is>
      </c>
      <c r="D1389" s="194" t="inlineStr">
        <is>
          <t>aviso</t>
        </is>
      </c>
    </row>
    <row r="1390">
      <c r="A1390" s="194" t="inlineStr">
        <is>
          <t>invocacao.2.esp.6.classe</t>
        </is>
      </c>
      <c r="B1390" s="194">
        <f>IF(ISBLANK(DADOS_INVOC!$MS$22),"",DADOS_INVOC!$MS$22&amp;"")</f>
        <v/>
      </c>
      <c r="C1390" s="194" t="inlineStr">
        <is>
          <t>DADOS_INVOC!MS22</t>
        </is>
      </c>
      <c r="D1390" s="194" t="inlineStr">
        <is>
          <t>entrada</t>
        </is>
      </c>
    </row>
    <row r="1391">
      <c r="A1391" s="194" t="inlineStr">
        <is>
          <t>invocacao.2.esp.6.nome</t>
        </is>
      </c>
      <c r="B1391" s="194">
        <f>IF(ISBLANK(DADOS_INVOC!$MT$22),"",DADOS_INVOC!$MT$22&amp;"")</f>
        <v/>
      </c>
      <c r="C1391" s="194" t="inlineStr">
        <is>
          <t>DADOS_INVOC!MT22</t>
        </is>
      </c>
      <c r="D1391" s="194" t="inlineStr">
        <is>
          <t>entrada</t>
        </is>
      </c>
    </row>
    <row r="1392">
      <c r="A1392" s="194" t="inlineStr">
        <is>
          <t>invocacao.2.esp.6.forma</t>
        </is>
      </c>
      <c r="B1392" s="194">
        <f>IF(ISBLANK(DADOS_INVOC!$MU$22),"",DADOS_INVOC!$MU$22&amp;"")</f>
        <v/>
      </c>
      <c r="C1392" s="194" t="inlineStr">
        <is>
          <t>DADOS_INVOC!MU22</t>
        </is>
      </c>
      <c r="D1392" s="194" t="inlineStr">
        <is>
          <t>entrada</t>
        </is>
      </c>
    </row>
    <row r="1393">
      <c r="A1393" s="194" t="inlineStr">
        <is>
          <t>invocacao.2.esp.6.pecas</t>
        </is>
      </c>
      <c r="B1393" s="194">
        <f>TEXTJOIN(" · ",TRUE,DADOS_INVOC!$MX$22,DADOS_INVOC!$MY$22,DADOS_INVOC!$MZ$22,DADOS_INVOC!$NA$22)</f>
        <v/>
      </c>
      <c r="C1393" s="194" t="inlineStr">
        <is>
          <t>DADOS_INVOC!MX22 DADOS_INVOC!MY22 DADOS_INVOC!MZ22 DADOS_INVOC!NA22</t>
        </is>
      </c>
      <c r="D1393" s="194" t="inlineStr">
        <is>
          <t>entrada</t>
        </is>
      </c>
    </row>
    <row r="1394">
      <c r="A1394" s="194" t="inlineStr">
        <is>
          <t>invocacao.2.esp.6.restricoes</t>
        </is>
      </c>
      <c r="B1394" s="194">
        <f>TEXTJOIN(" · ",TRUE,DADOS_INVOC!$NB$22,DADOS_INVOC!$NC$22)</f>
        <v/>
      </c>
      <c r="C1394" s="194" t="inlineStr">
        <is>
          <t>DADOS_INVOC!NB22 DADOS_INVOC!NC22</t>
        </is>
      </c>
      <c r="D1394" s="194" t="inlineStr">
        <is>
          <t>entrada</t>
        </is>
      </c>
    </row>
    <row r="1395">
      <c r="A1395" s="194" t="inlineStr">
        <is>
          <t>invocacao.2.esp.6.pe</t>
        </is>
      </c>
      <c r="B1395" s="194">
        <f>IF(ISBLANK(DADOS_INVOC!$QA$22),"",DADOS_INVOC!$QA$22&amp;"")</f>
        <v/>
      </c>
      <c r="C1395" s="194" t="inlineStr">
        <is>
          <t>DADOS_INVOC!QA22</t>
        </is>
      </c>
      <c r="D1395" s="194" t="inlineStr">
        <is>
          <t>resultado</t>
        </is>
      </c>
    </row>
    <row r="1396">
      <c r="A1396" s="194" t="inlineStr">
        <is>
          <t>invocacao.2.esp.6.dano</t>
        </is>
      </c>
      <c r="B1396" s="194">
        <f>IF(ISBLANK(DADOS_INVOC!$QE$22),"",DADOS_INVOC!$QE$22&amp;"")</f>
        <v/>
      </c>
      <c r="C1396" s="194" t="inlineStr">
        <is>
          <t>DADOS_INVOC!QE22</t>
        </is>
      </c>
      <c r="D1396" s="194" t="inlineStr">
        <is>
          <t>resultado</t>
        </is>
      </c>
    </row>
    <row r="1397">
      <c r="A1397" s="194" t="inlineStr">
        <is>
          <t>invocacao.2.esp.6.erros</t>
        </is>
      </c>
      <c r="B1397" s="194">
        <f>IF(ISBLANK(DADOS_INVOC!$PT$22),"",DADOS_INVOC!$PT$22&amp;"")</f>
        <v/>
      </c>
      <c r="C1397" s="194" t="inlineStr">
        <is>
          <t>DADOS_INVOC!PT22</t>
        </is>
      </c>
      <c r="D1397" s="194" t="inlineStr">
        <is>
          <t>aviso</t>
        </is>
      </c>
    </row>
    <row r="1398">
      <c r="A1398" s="194" t="inlineStr">
        <is>
          <t>invocacao.2.esp.6.avisos</t>
        </is>
      </c>
      <c r="B1398" s="194">
        <f>IF(ISBLANK(DADOS_INVOC!$PV$22),"",DADOS_INVOC!$PV$22&amp;"")</f>
        <v/>
      </c>
      <c r="C1398" s="194" t="inlineStr">
        <is>
          <t>DADOS_INVOC!PV22</t>
        </is>
      </c>
      <c r="D1398" s="194" t="inlineStr">
        <is>
          <t>aviso</t>
        </is>
      </c>
    </row>
    <row r="1399">
      <c r="A1399" s="194" t="inlineStr">
        <is>
          <t>invocacao.2.esp.7.classe</t>
        </is>
      </c>
      <c r="B1399" s="194">
        <f>IF(ISBLANK(DADOS_INVOC!$MS$23),"",DADOS_INVOC!$MS$23&amp;"")</f>
        <v/>
      </c>
      <c r="C1399" s="194" t="inlineStr">
        <is>
          <t>DADOS_INVOC!MS23</t>
        </is>
      </c>
      <c r="D1399" s="194" t="inlineStr">
        <is>
          <t>entrada</t>
        </is>
      </c>
    </row>
    <row r="1400">
      <c r="A1400" s="194" t="inlineStr">
        <is>
          <t>invocacao.2.esp.7.nome</t>
        </is>
      </c>
      <c r="B1400" s="194">
        <f>IF(ISBLANK(DADOS_INVOC!$MT$23),"",DADOS_INVOC!$MT$23&amp;"")</f>
        <v/>
      </c>
      <c r="C1400" s="194" t="inlineStr">
        <is>
          <t>DADOS_INVOC!MT23</t>
        </is>
      </c>
      <c r="D1400" s="194" t="inlineStr">
        <is>
          <t>entrada</t>
        </is>
      </c>
    </row>
    <row r="1401">
      <c r="A1401" s="194" t="inlineStr">
        <is>
          <t>invocacao.2.esp.7.forma</t>
        </is>
      </c>
      <c r="B1401" s="194">
        <f>IF(ISBLANK(DADOS_INVOC!$MU$23),"",DADOS_INVOC!$MU$23&amp;"")</f>
        <v/>
      </c>
      <c r="C1401" s="194" t="inlineStr">
        <is>
          <t>DADOS_INVOC!MU23</t>
        </is>
      </c>
      <c r="D1401" s="194" t="inlineStr">
        <is>
          <t>entrada</t>
        </is>
      </c>
    </row>
    <row r="1402">
      <c r="A1402" s="194" t="inlineStr">
        <is>
          <t>invocacao.2.esp.7.pecas</t>
        </is>
      </c>
      <c r="B1402" s="194">
        <f>TEXTJOIN(" · ",TRUE,DADOS_INVOC!$MX$23,DADOS_INVOC!$MY$23,DADOS_INVOC!$MZ$23,DADOS_INVOC!$NA$23)</f>
        <v/>
      </c>
      <c r="C1402" s="194" t="inlineStr">
        <is>
          <t>DADOS_INVOC!MX23 DADOS_INVOC!MY23 DADOS_INVOC!MZ23 DADOS_INVOC!NA23</t>
        </is>
      </c>
      <c r="D1402" s="194" t="inlineStr">
        <is>
          <t>entrada</t>
        </is>
      </c>
    </row>
    <row r="1403">
      <c r="A1403" s="194" t="inlineStr">
        <is>
          <t>invocacao.2.esp.7.restricoes</t>
        </is>
      </c>
      <c r="B1403" s="194">
        <f>TEXTJOIN(" · ",TRUE,DADOS_INVOC!$NB$23,DADOS_INVOC!$NC$23)</f>
        <v/>
      </c>
      <c r="C1403" s="194" t="inlineStr">
        <is>
          <t>DADOS_INVOC!NB23 DADOS_INVOC!NC23</t>
        </is>
      </c>
      <c r="D1403" s="194" t="inlineStr">
        <is>
          <t>entrada</t>
        </is>
      </c>
    </row>
    <row r="1404">
      <c r="A1404" s="194" t="inlineStr">
        <is>
          <t>invocacao.2.esp.7.pe</t>
        </is>
      </c>
      <c r="B1404" s="194">
        <f>IF(ISBLANK(DADOS_INVOC!$QA$23),"",DADOS_INVOC!$QA$23&amp;"")</f>
        <v/>
      </c>
      <c r="C1404" s="194" t="inlineStr">
        <is>
          <t>DADOS_INVOC!QA23</t>
        </is>
      </c>
      <c r="D1404" s="194" t="inlineStr">
        <is>
          <t>resultado</t>
        </is>
      </c>
    </row>
    <row r="1405">
      <c r="A1405" s="194" t="inlineStr">
        <is>
          <t>invocacao.2.esp.7.dano</t>
        </is>
      </c>
      <c r="B1405" s="194">
        <f>IF(ISBLANK(DADOS_INVOC!$QE$23),"",DADOS_INVOC!$QE$23&amp;"")</f>
        <v/>
      </c>
      <c r="C1405" s="194" t="inlineStr">
        <is>
          <t>DADOS_INVOC!QE23</t>
        </is>
      </c>
      <c r="D1405" s="194" t="inlineStr">
        <is>
          <t>resultado</t>
        </is>
      </c>
    </row>
    <row r="1406">
      <c r="A1406" s="194" t="inlineStr">
        <is>
          <t>invocacao.2.esp.7.erros</t>
        </is>
      </c>
      <c r="B1406" s="194">
        <f>IF(ISBLANK(DADOS_INVOC!$PT$23),"",DADOS_INVOC!$PT$23&amp;"")</f>
        <v/>
      </c>
      <c r="C1406" s="194" t="inlineStr">
        <is>
          <t>DADOS_INVOC!PT23</t>
        </is>
      </c>
      <c r="D1406" s="194" t="inlineStr">
        <is>
          <t>aviso</t>
        </is>
      </c>
    </row>
    <row r="1407">
      <c r="A1407" s="194" t="inlineStr">
        <is>
          <t>invocacao.2.esp.7.avisos</t>
        </is>
      </c>
      <c r="B1407" s="194">
        <f>IF(ISBLANK(DADOS_INVOC!$PV$23),"",DADOS_INVOC!$PV$23&amp;"")</f>
        <v/>
      </c>
      <c r="C1407" s="194" t="inlineStr">
        <is>
          <t>DADOS_INVOC!PV23</t>
        </is>
      </c>
      <c r="D1407" s="194" t="inlineStr">
        <is>
          <t>aviso</t>
        </is>
      </c>
    </row>
    <row r="1408">
      <c r="A1408" s="194" t="inlineStr">
        <is>
          <t>invocacao.2.esp.8.classe</t>
        </is>
      </c>
      <c r="B1408" s="194">
        <f>IF(ISBLANK(DADOS_INVOC!$MS$24),"",DADOS_INVOC!$MS$24&amp;"")</f>
        <v/>
      </c>
      <c r="C1408" s="194" t="inlineStr">
        <is>
          <t>DADOS_INVOC!MS24</t>
        </is>
      </c>
      <c r="D1408" s="194" t="inlineStr">
        <is>
          <t>entrada</t>
        </is>
      </c>
    </row>
    <row r="1409">
      <c r="A1409" s="194" t="inlineStr">
        <is>
          <t>invocacao.2.esp.8.nome</t>
        </is>
      </c>
      <c r="B1409" s="194">
        <f>IF(ISBLANK(DADOS_INVOC!$MT$24),"",DADOS_INVOC!$MT$24&amp;"")</f>
        <v/>
      </c>
      <c r="C1409" s="194" t="inlineStr">
        <is>
          <t>DADOS_INVOC!MT24</t>
        </is>
      </c>
      <c r="D1409" s="194" t="inlineStr">
        <is>
          <t>entrada</t>
        </is>
      </c>
    </row>
    <row r="1410">
      <c r="A1410" s="194" t="inlineStr">
        <is>
          <t>invocacao.2.esp.8.forma</t>
        </is>
      </c>
      <c r="B1410" s="194">
        <f>IF(ISBLANK(DADOS_INVOC!$MU$24),"",DADOS_INVOC!$MU$24&amp;"")</f>
        <v/>
      </c>
      <c r="C1410" s="194" t="inlineStr">
        <is>
          <t>DADOS_INVOC!MU24</t>
        </is>
      </c>
      <c r="D1410" s="194" t="inlineStr">
        <is>
          <t>entrada</t>
        </is>
      </c>
    </row>
    <row r="1411">
      <c r="A1411" s="194" t="inlineStr">
        <is>
          <t>invocacao.2.esp.8.pecas</t>
        </is>
      </c>
      <c r="B1411" s="194">
        <f>TEXTJOIN(" · ",TRUE,DADOS_INVOC!$MX$24,DADOS_INVOC!$MY$24,DADOS_INVOC!$MZ$24,DADOS_INVOC!$NA$24)</f>
        <v/>
      </c>
      <c r="C1411" s="194" t="inlineStr">
        <is>
          <t>DADOS_INVOC!MX24 DADOS_INVOC!MY24 DADOS_INVOC!MZ24 DADOS_INVOC!NA24</t>
        </is>
      </c>
      <c r="D1411" s="194" t="inlineStr">
        <is>
          <t>entrada</t>
        </is>
      </c>
    </row>
    <row r="1412">
      <c r="A1412" s="194" t="inlineStr">
        <is>
          <t>invocacao.2.esp.8.restricoes</t>
        </is>
      </c>
      <c r="B1412" s="194">
        <f>TEXTJOIN(" · ",TRUE,DADOS_INVOC!$NB$24,DADOS_INVOC!$NC$24)</f>
        <v/>
      </c>
      <c r="C1412" s="194" t="inlineStr">
        <is>
          <t>DADOS_INVOC!NB24 DADOS_INVOC!NC24</t>
        </is>
      </c>
      <c r="D1412" s="194" t="inlineStr">
        <is>
          <t>entrada</t>
        </is>
      </c>
    </row>
    <row r="1413">
      <c r="A1413" s="194" t="inlineStr">
        <is>
          <t>invocacao.2.esp.8.pe</t>
        </is>
      </c>
      <c r="B1413" s="194">
        <f>IF(ISBLANK(DADOS_INVOC!$QA$24),"",DADOS_INVOC!$QA$24&amp;"")</f>
        <v/>
      </c>
      <c r="C1413" s="194" t="inlineStr">
        <is>
          <t>DADOS_INVOC!QA24</t>
        </is>
      </c>
      <c r="D1413" s="194" t="inlineStr">
        <is>
          <t>resultado</t>
        </is>
      </c>
    </row>
    <row r="1414">
      <c r="A1414" s="194" t="inlineStr">
        <is>
          <t>invocacao.2.esp.8.dano</t>
        </is>
      </c>
      <c r="B1414" s="194">
        <f>IF(ISBLANK(DADOS_INVOC!$QE$24),"",DADOS_INVOC!$QE$24&amp;"")</f>
        <v/>
      </c>
      <c r="C1414" s="194" t="inlineStr">
        <is>
          <t>DADOS_INVOC!QE24</t>
        </is>
      </c>
      <c r="D1414" s="194" t="inlineStr">
        <is>
          <t>resultado</t>
        </is>
      </c>
    </row>
    <row r="1415">
      <c r="A1415" s="194" t="inlineStr">
        <is>
          <t>invocacao.2.esp.8.erros</t>
        </is>
      </c>
      <c r="B1415" s="194">
        <f>IF(ISBLANK(DADOS_INVOC!$PT$24),"",DADOS_INVOC!$PT$24&amp;"")</f>
        <v/>
      </c>
      <c r="C1415" s="194" t="inlineStr">
        <is>
          <t>DADOS_INVOC!PT24</t>
        </is>
      </c>
      <c r="D1415" s="194" t="inlineStr">
        <is>
          <t>aviso</t>
        </is>
      </c>
    </row>
    <row r="1416">
      <c r="A1416" s="194" t="inlineStr">
        <is>
          <t>invocacao.2.esp.8.avisos</t>
        </is>
      </c>
      <c r="B1416" s="194">
        <f>IF(ISBLANK(DADOS_INVOC!$PV$24),"",DADOS_INVOC!$PV$24&amp;"")</f>
        <v/>
      </c>
      <c r="C1416" s="194" t="inlineStr">
        <is>
          <t>DADOS_INVOC!PV24</t>
        </is>
      </c>
      <c r="D1416" s="194" t="inlineStr">
        <is>
          <t>aviso</t>
        </is>
      </c>
    </row>
    <row r="1417">
      <c r="A1417" s="194" t="inlineStr">
        <is>
          <t>invocacao.2.ext.1.classe</t>
        </is>
      </c>
      <c r="B1417" s="194">
        <f>IF(ISBLANK(DADOS_INVOC!$MS$25),"",DADOS_INVOC!$MS$25&amp;"")</f>
        <v/>
      </c>
      <c r="C1417" s="194" t="inlineStr">
        <is>
          <t>DADOS_INVOC!MS25</t>
        </is>
      </c>
      <c r="D1417" s="194" t="inlineStr">
        <is>
          <t>entrada</t>
        </is>
      </c>
    </row>
    <row r="1418">
      <c r="A1418" s="194" t="inlineStr">
        <is>
          <t>invocacao.2.ext.1.nome</t>
        </is>
      </c>
      <c r="B1418" s="194">
        <f>IF(ISBLANK(DADOS_INVOC!$MT$25),"",DADOS_INVOC!$MT$25&amp;"")</f>
        <v/>
      </c>
      <c r="C1418" s="194" t="inlineStr">
        <is>
          <t>DADOS_INVOC!MT25</t>
        </is>
      </c>
      <c r="D1418" s="194" t="inlineStr">
        <is>
          <t>entrada</t>
        </is>
      </c>
    </row>
    <row r="1419">
      <c r="A1419" s="194" t="inlineStr">
        <is>
          <t>invocacao.2.ext.1.forma</t>
        </is>
      </c>
      <c r="B1419" s="194">
        <f>IF(ISBLANK(DADOS_INVOC!$MU$25),"",DADOS_INVOC!$MU$25&amp;"")</f>
        <v/>
      </c>
      <c r="C1419" s="194" t="inlineStr">
        <is>
          <t>DADOS_INVOC!MU25</t>
        </is>
      </c>
      <c r="D1419" s="194" t="inlineStr">
        <is>
          <t>entrada</t>
        </is>
      </c>
    </row>
    <row r="1420">
      <c r="A1420" s="194" t="inlineStr">
        <is>
          <t>invocacao.2.ext.1.pecas</t>
        </is>
      </c>
      <c r="B1420" s="194">
        <f>TEXTJOIN(" · ",TRUE,DADOS_INVOC!$MX$25,DADOS_INVOC!$MY$25,DADOS_INVOC!$MZ$25,DADOS_INVOC!$NA$25)</f>
        <v/>
      </c>
      <c r="C1420" s="194" t="inlineStr">
        <is>
          <t>DADOS_INVOC!MX25 DADOS_INVOC!MY25 DADOS_INVOC!MZ25 DADOS_INVOC!NA25</t>
        </is>
      </c>
      <c r="D1420" s="194" t="inlineStr">
        <is>
          <t>entrada</t>
        </is>
      </c>
    </row>
    <row r="1421">
      <c r="A1421" s="194" t="inlineStr">
        <is>
          <t>invocacao.2.ext.1.restricoes</t>
        </is>
      </c>
      <c r="B1421" s="194">
        <f>TEXTJOIN(" · ",TRUE,DADOS_INVOC!$NB$25,DADOS_INVOC!$NC$25)</f>
        <v/>
      </c>
      <c r="C1421" s="194" t="inlineStr">
        <is>
          <t>DADOS_INVOC!NB25 DADOS_INVOC!NC25</t>
        </is>
      </c>
      <c r="D1421" s="194" t="inlineStr">
        <is>
          <t>entrada</t>
        </is>
      </c>
    </row>
    <row r="1422">
      <c r="A1422" s="194" t="inlineStr">
        <is>
          <t>invocacao.2.ext.1.pe</t>
        </is>
      </c>
      <c r="B1422" s="194">
        <f>IF(ISBLANK(DADOS_INVOC!$QA$25),"",DADOS_INVOC!$QA$25&amp;"")</f>
        <v/>
      </c>
      <c r="C1422" s="194" t="inlineStr">
        <is>
          <t>DADOS_INVOC!QA25</t>
        </is>
      </c>
      <c r="D1422" s="194" t="inlineStr">
        <is>
          <t>resultado</t>
        </is>
      </c>
    </row>
    <row r="1423">
      <c r="A1423" s="194" t="inlineStr">
        <is>
          <t>invocacao.2.ext.1.dano</t>
        </is>
      </c>
      <c r="B1423" s="194">
        <f>IF(ISBLANK(DADOS_INVOC!$QE$25),"",DADOS_INVOC!$QE$25&amp;"")</f>
        <v/>
      </c>
      <c r="C1423" s="194" t="inlineStr">
        <is>
          <t>DADOS_INVOC!QE25</t>
        </is>
      </c>
      <c r="D1423" s="194" t="inlineStr">
        <is>
          <t>resultado</t>
        </is>
      </c>
    </row>
    <row r="1424">
      <c r="A1424" s="194" t="inlineStr">
        <is>
          <t>invocacao.2.ext.1.erros</t>
        </is>
      </c>
      <c r="B1424" s="194">
        <f>IF(ISBLANK(DADOS_INVOC!$PT$25),"",DADOS_INVOC!$PT$25&amp;"")</f>
        <v/>
      </c>
      <c r="C1424" s="194" t="inlineStr">
        <is>
          <t>DADOS_INVOC!PT25</t>
        </is>
      </c>
      <c r="D1424" s="194" t="inlineStr">
        <is>
          <t>aviso</t>
        </is>
      </c>
    </row>
    <row r="1425">
      <c r="A1425" s="194" t="inlineStr">
        <is>
          <t>invocacao.2.ext.1.avisos</t>
        </is>
      </c>
      <c r="B1425" s="194">
        <f>IF(ISBLANK(DADOS_INVOC!$PV$25),"",DADOS_INVOC!$PV$25&amp;"")</f>
        <v/>
      </c>
      <c r="C1425" s="194" t="inlineStr">
        <is>
          <t>DADOS_INVOC!PV25</t>
        </is>
      </c>
      <c r="D1425" s="194" t="inlineStr">
        <is>
          <t>aviso</t>
        </is>
      </c>
    </row>
    <row r="1426">
      <c r="A1426" s="194" t="inlineStr">
        <is>
          <t>invocacao.2.ext.2.classe</t>
        </is>
      </c>
      <c r="B1426" s="194">
        <f>IF(ISBLANK(DADOS_INVOC!$MS$26),"",DADOS_INVOC!$MS$26&amp;"")</f>
        <v/>
      </c>
      <c r="C1426" s="194" t="inlineStr">
        <is>
          <t>DADOS_INVOC!MS26</t>
        </is>
      </c>
      <c r="D1426" s="194" t="inlineStr">
        <is>
          <t>entrada</t>
        </is>
      </c>
    </row>
    <row r="1427">
      <c r="A1427" s="194" t="inlineStr">
        <is>
          <t>invocacao.2.ext.2.nome</t>
        </is>
      </c>
      <c r="B1427" s="194">
        <f>IF(ISBLANK(DADOS_INVOC!$MT$26),"",DADOS_INVOC!$MT$26&amp;"")</f>
        <v/>
      </c>
      <c r="C1427" s="194" t="inlineStr">
        <is>
          <t>DADOS_INVOC!MT26</t>
        </is>
      </c>
      <c r="D1427" s="194" t="inlineStr">
        <is>
          <t>entrada</t>
        </is>
      </c>
    </row>
    <row r="1428">
      <c r="A1428" s="194" t="inlineStr">
        <is>
          <t>invocacao.2.ext.2.forma</t>
        </is>
      </c>
      <c r="B1428" s="194">
        <f>IF(ISBLANK(DADOS_INVOC!$MU$26),"",DADOS_INVOC!$MU$26&amp;"")</f>
        <v/>
      </c>
      <c r="C1428" s="194" t="inlineStr">
        <is>
          <t>DADOS_INVOC!MU26</t>
        </is>
      </c>
      <c r="D1428" s="194" t="inlineStr">
        <is>
          <t>entrada</t>
        </is>
      </c>
    </row>
    <row r="1429">
      <c r="A1429" s="194" t="inlineStr">
        <is>
          <t>invocacao.2.ext.2.pecas</t>
        </is>
      </c>
      <c r="B1429" s="194">
        <f>TEXTJOIN(" · ",TRUE,DADOS_INVOC!$MX$26,DADOS_INVOC!$MY$26,DADOS_INVOC!$MZ$26,DADOS_INVOC!$NA$26)</f>
        <v/>
      </c>
      <c r="C1429" s="194" t="inlineStr">
        <is>
          <t>DADOS_INVOC!MX26 DADOS_INVOC!MY26 DADOS_INVOC!MZ26 DADOS_INVOC!NA26</t>
        </is>
      </c>
      <c r="D1429" s="194" t="inlineStr">
        <is>
          <t>entrada</t>
        </is>
      </c>
    </row>
    <row r="1430">
      <c r="A1430" s="194" t="inlineStr">
        <is>
          <t>invocacao.2.ext.2.restricoes</t>
        </is>
      </c>
      <c r="B1430" s="194">
        <f>TEXTJOIN(" · ",TRUE,DADOS_INVOC!$NB$26,DADOS_INVOC!$NC$26)</f>
        <v/>
      </c>
      <c r="C1430" s="194" t="inlineStr">
        <is>
          <t>DADOS_INVOC!NB26 DADOS_INVOC!NC26</t>
        </is>
      </c>
      <c r="D1430" s="194" t="inlineStr">
        <is>
          <t>entrada</t>
        </is>
      </c>
    </row>
    <row r="1431">
      <c r="A1431" s="194" t="inlineStr">
        <is>
          <t>invocacao.2.ext.2.pe</t>
        </is>
      </c>
      <c r="B1431" s="194">
        <f>IF(ISBLANK(DADOS_INVOC!$QA$26),"",DADOS_INVOC!$QA$26&amp;"")</f>
        <v/>
      </c>
      <c r="C1431" s="194" t="inlineStr">
        <is>
          <t>DADOS_INVOC!QA26</t>
        </is>
      </c>
      <c r="D1431" s="194" t="inlineStr">
        <is>
          <t>resultado</t>
        </is>
      </c>
    </row>
    <row r="1432">
      <c r="A1432" s="194" t="inlineStr">
        <is>
          <t>invocacao.2.ext.2.dano</t>
        </is>
      </c>
      <c r="B1432" s="194">
        <f>IF(ISBLANK(DADOS_INVOC!$QE$26),"",DADOS_INVOC!$QE$26&amp;"")</f>
        <v/>
      </c>
      <c r="C1432" s="194" t="inlineStr">
        <is>
          <t>DADOS_INVOC!QE26</t>
        </is>
      </c>
      <c r="D1432" s="194" t="inlineStr">
        <is>
          <t>resultado</t>
        </is>
      </c>
    </row>
    <row r="1433">
      <c r="A1433" s="194" t="inlineStr">
        <is>
          <t>invocacao.2.ext.2.erros</t>
        </is>
      </c>
      <c r="B1433" s="194">
        <f>IF(ISBLANK(DADOS_INVOC!$PT$26),"",DADOS_INVOC!$PT$26&amp;"")</f>
        <v/>
      </c>
      <c r="C1433" s="194" t="inlineStr">
        <is>
          <t>DADOS_INVOC!PT26</t>
        </is>
      </c>
      <c r="D1433" s="194" t="inlineStr">
        <is>
          <t>aviso</t>
        </is>
      </c>
    </row>
    <row r="1434">
      <c r="A1434" s="194" t="inlineStr">
        <is>
          <t>invocacao.2.ext.2.avisos</t>
        </is>
      </c>
      <c r="B1434" s="194">
        <f>IF(ISBLANK(DADOS_INVOC!$PV$26),"",DADOS_INVOC!$PV$26&amp;"")</f>
        <v/>
      </c>
      <c r="C1434" s="194" t="inlineStr">
        <is>
          <t>DADOS_INVOC!PV26</t>
        </is>
      </c>
      <c r="D1434" s="194" t="inlineStr">
        <is>
          <t>aviso</t>
        </is>
      </c>
    </row>
    <row r="1435">
      <c r="A1435" s="194" t="inlineStr">
        <is>
          <t>invocacao.2.ext.3.classe</t>
        </is>
      </c>
      <c r="B1435" s="194">
        <f>IF(ISBLANK(DADOS_INVOC!$MS$27),"",DADOS_INVOC!$MS$27&amp;"")</f>
        <v/>
      </c>
      <c r="C1435" s="194" t="inlineStr">
        <is>
          <t>DADOS_INVOC!MS27</t>
        </is>
      </c>
      <c r="D1435" s="194" t="inlineStr">
        <is>
          <t>entrada</t>
        </is>
      </c>
    </row>
    <row r="1436">
      <c r="A1436" s="194" t="inlineStr">
        <is>
          <t>invocacao.2.ext.3.nome</t>
        </is>
      </c>
      <c r="B1436" s="194">
        <f>IF(ISBLANK(DADOS_INVOC!$MT$27),"",DADOS_INVOC!$MT$27&amp;"")</f>
        <v/>
      </c>
      <c r="C1436" s="194" t="inlineStr">
        <is>
          <t>DADOS_INVOC!MT27</t>
        </is>
      </c>
      <c r="D1436" s="194" t="inlineStr">
        <is>
          <t>entrada</t>
        </is>
      </c>
    </row>
    <row r="1437">
      <c r="A1437" s="194" t="inlineStr">
        <is>
          <t>invocacao.2.ext.3.forma</t>
        </is>
      </c>
      <c r="B1437" s="194">
        <f>IF(ISBLANK(DADOS_INVOC!$MU$27),"",DADOS_INVOC!$MU$27&amp;"")</f>
        <v/>
      </c>
      <c r="C1437" s="194" t="inlineStr">
        <is>
          <t>DADOS_INVOC!MU27</t>
        </is>
      </c>
      <c r="D1437" s="194" t="inlineStr">
        <is>
          <t>entrada</t>
        </is>
      </c>
    </row>
    <row r="1438">
      <c r="A1438" s="194" t="inlineStr">
        <is>
          <t>invocacao.2.ext.3.pecas</t>
        </is>
      </c>
      <c r="B1438" s="194">
        <f>TEXTJOIN(" · ",TRUE,DADOS_INVOC!$MX$27,DADOS_INVOC!$MY$27,DADOS_INVOC!$MZ$27,DADOS_INVOC!$NA$27)</f>
        <v/>
      </c>
      <c r="C1438" s="194" t="inlineStr">
        <is>
          <t>DADOS_INVOC!MX27 DADOS_INVOC!MY27 DADOS_INVOC!MZ27 DADOS_INVOC!NA27</t>
        </is>
      </c>
      <c r="D1438" s="194" t="inlineStr">
        <is>
          <t>entrada</t>
        </is>
      </c>
    </row>
    <row r="1439">
      <c r="A1439" s="194" t="inlineStr">
        <is>
          <t>invocacao.2.ext.3.restricoes</t>
        </is>
      </c>
      <c r="B1439" s="194">
        <f>TEXTJOIN(" · ",TRUE,DADOS_INVOC!$NB$27,DADOS_INVOC!$NC$27)</f>
        <v/>
      </c>
      <c r="C1439" s="194" t="inlineStr">
        <is>
          <t>DADOS_INVOC!NB27 DADOS_INVOC!NC27</t>
        </is>
      </c>
      <c r="D1439" s="194" t="inlineStr">
        <is>
          <t>entrada</t>
        </is>
      </c>
    </row>
    <row r="1440">
      <c r="A1440" s="194" t="inlineStr">
        <is>
          <t>invocacao.2.ext.3.pe</t>
        </is>
      </c>
      <c r="B1440" s="194">
        <f>IF(ISBLANK(DADOS_INVOC!$QA$27),"",DADOS_INVOC!$QA$27&amp;"")</f>
        <v/>
      </c>
      <c r="C1440" s="194" t="inlineStr">
        <is>
          <t>DADOS_INVOC!QA27</t>
        </is>
      </c>
      <c r="D1440" s="194" t="inlineStr">
        <is>
          <t>resultado</t>
        </is>
      </c>
    </row>
    <row r="1441">
      <c r="A1441" s="194" t="inlineStr">
        <is>
          <t>invocacao.2.ext.3.dano</t>
        </is>
      </c>
      <c r="B1441" s="194">
        <f>IF(ISBLANK(DADOS_INVOC!$QE$27),"",DADOS_INVOC!$QE$27&amp;"")</f>
        <v/>
      </c>
      <c r="C1441" s="194" t="inlineStr">
        <is>
          <t>DADOS_INVOC!QE27</t>
        </is>
      </c>
      <c r="D1441" s="194" t="inlineStr">
        <is>
          <t>resultado</t>
        </is>
      </c>
    </row>
    <row r="1442">
      <c r="A1442" s="194" t="inlineStr">
        <is>
          <t>invocacao.2.ext.3.erros</t>
        </is>
      </c>
      <c r="B1442" s="194">
        <f>IF(ISBLANK(DADOS_INVOC!$PT$27),"",DADOS_INVOC!$PT$27&amp;"")</f>
        <v/>
      </c>
      <c r="C1442" s="194" t="inlineStr">
        <is>
          <t>DADOS_INVOC!PT27</t>
        </is>
      </c>
      <c r="D1442" s="194" t="inlineStr">
        <is>
          <t>aviso</t>
        </is>
      </c>
    </row>
    <row r="1443">
      <c r="A1443" s="194" t="inlineStr">
        <is>
          <t>invocacao.2.ext.3.avisos</t>
        </is>
      </c>
      <c r="B1443" s="194">
        <f>IF(ISBLANK(DADOS_INVOC!$PV$27),"",DADOS_INVOC!$PV$27&amp;"")</f>
        <v/>
      </c>
      <c r="C1443" s="194" t="inlineStr">
        <is>
          <t>DADOS_INVOC!PV27</t>
        </is>
      </c>
      <c r="D1443" s="194" t="inlineStr">
        <is>
          <t>aviso</t>
        </is>
      </c>
    </row>
    <row r="1444">
      <c r="A1444" s="194" t="inlineStr">
        <is>
          <t>invocacao.3.bas.1.classe</t>
        </is>
      </c>
      <c r="B1444" s="194">
        <f>IF(ISBLANK(DADOS_INVOC!$MS$28),"",DADOS_INVOC!$MS$28&amp;"")</f>
        <v/>
      </c>
      <c r="C1444" s="194" t="inlineStr">
        <is>
          <t>DADOS_INVOC!MS28</t>
        </is>
      </c>
      <c r="D1444" s="194" t="inlineStr">
        <is>
          <t>entrada</t>
        </is>
      </c>
    </row>
    <row r="1445">
      <c r="A1445" s="194" t="inlineStr">
        <is>
          <t>invocacao.3.bas.1.nome</t>
        </is>
      </c>
      <c r="B1445" s="194">
        <f>IF(ISBLANK(DADOS_INVOC!$MT$28),"",DADOS_INVOC!$MT$28&amp;"")</f>
        <v/>
      </c>
      <c r="C1445" s="194" t="inlineStr">
        <is>
          <t>DADOS_INVOC!MT28</t>
        </is>
      </c>
      <c r="D1445" s="194" t="inlineStr">
        <is>
          <t>entrada</t>
        </is>
      </c>
    </row>
    <row r="1446">
      <c r="A1446" s="194" t="inlineStr">
        <is>
          <t>invocacao.3.bas.1.forma</t>
        </is>
      </c>
      <c r="B1446" s="194">
        <f>IF(ISBLANK(DADOS_INVOC!$MU$28),"",DADOS_INVOC!$MU$28&amp;"")</f>
        <v/>
      </c>
      <c r="C1446" s="194" t="inlineStr">
        <is>
          <t>DADOS_INVOC!MU28</t>
        </is>
      </c>
      <c r="D1446" s="194" t="inlineStr">
        <is>
          <t>entrada</t>
        </is>
      </c>
    </row>
    <row r="1447">
      <c r="A1447" s="194" t="inlineStr">
        <is>
          <t>invocacao.3.bas.1.pecas</t>
        </is>
      </c>
      <c r="B1447" s="194">
        <f>TEXTJOIN(" · ",TRUE,DADOS_INVOC!$MX$28,DADOS_INVOC!$MY$28,DADOS_INVOC!$MZ$28,DADOS_INVOC!$NA$28)</f>
        <v/>
      </c>
      <c r="C1447" s="194" t="inlineStr">
        <is>
          <t>DADOS_INVOC!MX28 DADOS_INVOC!MY28 DADOS_INVOC!MZ28 DADOS_INVOC!NA28</t>
        </is>
      </c>
      <c r="D1447" s="194" t="inlineStr">
        <is>
          <t>entrada</t>
        </is>
      </c>
    </row>
    <row r="1448">
      <c r="A1448" s="194" t="inlineStr">
        <is>
          <t>invocacao.3.bas.1.restricoes</t>
        </is>
      </c>
      <c r="B1448" s="194">
        <f>TEXTJOIN(" · ",TRUE,DADOS_INVOC!$NB$28,DADOS_INVOC!$NC$28)</f>
        <v/>
      </c>
      <c r="C1448" s="194" t="inlineStr">
        <is>
          <t>DADOS_INVOC!NB28 DADOS_INVOC!NC28</t>
        </is>
      </c>
      <c r="D1448" s="194" t="inlineStr">
        <is>
          <t>entrada</t>
        </is>
      </c>
    </row>
    <row r="1449">
      <c r="A1449" s="194" t="inlineStr">
        <is>
          <t>invocacao.3.bas.1.pe</t>
        </is>
      </c>
      <c r="B1449" s="194">
        <f>IF(ISBLANK(DADOS_INVOC!$QA$28),"",DADOS_INVOC!$QA$28&amp;"")</f>
        <v/>
      </c>
      <c r="C1449" s="194" t="inlineStr">
        <is>
          <t>DADOS_INVOC!QA28</t>
        </is>
      </c>
      <c r="D1449" s="194" t="inlineStr">
        <is>
          <t>resultado</t>
        </is>
      </c>
    </row>
    <row r="1450">
      <c r="A1450" s="194" t="inlineStr">
        <is>
          <t>invocacao.3.bas.1.dano</t>
        </is>
      </c>
      <c r="B1450" s="194">
        <f>IF(ISBLANK(DADOS_INVOC!$QE$28),"",DADOS_INVOC!$QE$28&amp;"")</f>
        <v/>
      </c>
      <c r="C1450" s="194" t="inlineStr">
        <is>
          <t>DADOS_INVOC!QE28</t>
        </is>
      </c>
      <c r="D1450" s="194" t="inlineStr">
        <is>
          <t>resultado</t>
        </is>
      </c>
    </row>
    <row r="1451">
      <c r="A1451" s="194" t="inlineStr">
        <is>
          <t>invocacao.3.bas.1.erros</t>
        </is>
      </c>
      <c r="B1451" s="194">
        <f>IF(ISBLANK(DADOS_INVOC!$PT$28),"",DADOS_INVOC!$PT$28&amp;"")</f>
        <v/>
      </c>
      <c r="C1451" s="194" t="inlineStr">
        <is>
          <t>DADOS_INVOC!PT28</t>
        </is>
      </c>
      <c r="D1451" s="194" t="inlineStr">
        <is>
          <t>aviso</t>
        </is>
      </c>
    </row>
    <row r="1452">
      <c r="A1452" s="194" t="inlineStr">
        <is>
          <t>invocacao.3.bas.1.avisos</t>
        </is>
      </c>
      <c r="B1452" s="194">
        <f>IF(ISBLANK(DADOS_INVOC!$PV$28),"",DADOS_INVOC!$PV$28&amp;"")</f>
        <v/>
      </c>
      <c r="C1452" s="194" t="inlineStr">
        <is>
          <t>DADOS_INVOC!PV28</t>
        </is>
      </c>
      <c r="D1452" s="194" t="inlineStr">
        <is>
          <t>aviso</t>
        </is>
      </c>
    </row>
    <row r="1453">
      <c r="A1453" s="194" t="inlineStr">
        <is>
          <t>invocacao.3.esp.1.classe</t>
        </is>
      </c>
      <c r="B1453" s="194">
        <f>IF(ISBLANK(DADOS_INVOC!$MS$29),"",DADOS_INVOC!$MS$29&amp;"")</f>
        <v/>
      </c>
      <c r="C1453" s="194" t="inlineStr">
        <is>
          <t>DADOS_INVOC!MS29</t>
        </is>
      </c>
      <c r="D1453" s="194" t="inlineStr">
        <is>
          <t>entrada</t>
        </is>
      </c>
    </row>
    <row r="1454">
      <c r="A1454" s="194" t="inlineStr">
        <is>
          <t>invocacao.3.esp.1.nome</t>
        </is>
      </c>
      <c r="B1454" s="194">
        <f>IF(ISBLANK(DADOS_INVOC!$MT$29),"",DADOS_INVOC!$MT$29&amp;"")</f>
        <v/>
      </c>
      <c r="C1454" s="194" t="inlineStr">
        <is>
          <t>DADOS_INVOC!MT29</t>
        </is>
      </c>
      <c r="D1454" s="194" t="inlineStr">
        <is>
          <t>entrada</t>
        </is>
      </c>
    </row>
    <row r="1455">
      <c r="A1455" s="194" t="inlineStr">
        <is>
          <t>invocacao.3.esp.1.forma</t>
        </is>
      </c>
      <c r="B1455" s="194">
        <f>IF(ISBLANK(DADOS_INVOC!$MU$29),"",DADOS_INVOC!$MU$29&amp;"")</f>
        <v/>
      </c>
      <c r="C1455" s="194" t="inlineStr">
        <is>
          <t>DADOS_INVOC!MU29</t>
        </is>
      </c>
      <c r="D1455" s="194" t="inlineStr">
        <is>
          <t>entrada</t>
        </is>
      </c>
    </row>
    <row r="1456">
      <c r="A1456" s="194" t="inlineStr">
        <is>
          <t>invocacao.3.esp.1.pecas</t>
        </is>
      </c>
      <c r="B1456" s="194">
        <f>TEXTJOIN(" · ",TRUE,DADOS_INVOC!$MX$29,DADOS_INVOC!$MY$29,DADOS_INVOC!$MZ$29,DADOS_INVOC!$NA$29)</f>
        <v/>
      </c>
      <c r="C1456" s="194" t="inlineStr">
        <is>
          <t>DADOS_INVOC!MX29 DADOS_INVOC!MY29 DADOS_INVOC!MZ29 DADOS_INVOC!NA29</t>
        </is>
      </c>
      <c r="D1456" s="194" t="inlineStr">
        <is>
          <t>entrada</t>
        </is>
      </c>
    </row>
    <row r="1457">
      <c r="A1457" s="194" t="inlineStr">
        <is>
          <t>invocacao.3.esp.1.restricoes</t>
        </is>
      </c>
      <c r="B1457" s="194">
        <f>TEXTJOIN(" · ",TRUE,DADOS_INVOC!$NB$29,DADOS_INVOC!$NC$29)</f>
        <v/>
      </c>
      <c r="C1457" s="194" t="inlineStr">
        <is>
          <t>DADOS_INVOC!NB29 DADOS_INVOC!NC29</t>
        </is>
      </c>
      <c r="D1457" s="194" t="inlineStr">
        <is>
          <t>entrada</t>
        </is>
      </c>
    </row>
    <row r="1458">
      <c r="A1458" s="194" t="inlineStr">
        <is>
          <t>invocacao.3.esp.1.pe</t>
        </is>
      </c>
      <c r="B1458" s="194">
        <f>IF(ISBLANK(DADOS_INVOC!$QA$29),"",DADOS_INVOC!$QA$29&amp;"")</f>
        <v/>
      </c>
      <c r="C1458" s="194" t="inlineStr">
        <is>
          <t>DADOS_INVOC!QA29</t>
        </is>
      </c>
      <c r="D1458" s="194" t="inlineStr">
        <is>
          <t>resultado</t>
        </is>
      </c>
    </row>
    <row r="1459">
      <c r="A1459" s="194" t="inlineStr">
        <is>
          <t>invocacao.3.esp.1.dano</t>
        </is>
      </c>
      <c r="B1459" s="194">
        <f>IF(ISBLANK(DADOS_INVOC!$QE$29),"",DADOS_INVOC!$QE$29&amp;"")</f>
        <v/>
      </c>
      <c r="C1459" s="194" t="inlineStr">
        <is>
          <t>DADOS_INVOC!QE29</t>
        </is>
      </c>
      <c r="D1459" s="194" t="inlineStr">
        <is>
          <t>resultado</t>
        </is>
      </c>
    </row>
    <row r="1460">
      <c r="A1460" s="194" t="inlineStr">
        <is>
          <t>invocacao.3.esp.1.erros</t>
        </is>
      </c>
      <c r="B1460" s="194">
        <f>IF(ISBLANK(DADOS_INVOC!$PT$29),"",DADOS_INVOC!$PT$29&amp;"")</f>
        <v/>
      </c>
      <c r="C1460" s="194" t="inlineStr">
        <is>
          <t>DADOS_INVOC!PT29</t>
        </is>
      </c>
      <c r="D1460" s="194" t="inlineStr">
        <is>
          <t>aviso</t>
        </is>
      </c>
    </row>
    <row r="1461">
      <c r="A1461" s="194" t="inlineStr">
        <is>
          <t>invocacao.3.esp.1.avisos</t>
        </is>
      </c>
      <c r="B1461" s="194">
        <f>IF(ISBLANK(DADOS_INVOC!$PV$29),"",DADOS_INVOC!$PV$29&amp;"")</f>
        <v/>
      </c>
      <c r="C1461" s="194" t="inlineStr">
        <is>
          <t>DADOS_INVOC!PV29</t>
        </is>
      </c>
      <c r="D1461" s="194" t="inlineStr">
        <is>
          <t>aviso</t>
        </is>
      </c>
    </row>
    <row r="1462">
      <c r="A1462" s="194" t="inlineStr">
        <is>
          <t>invocacao.3.esp.2.classe</t>
        </is>
      </c>
      <c r="B1462" s="194">
        <f>IF(ISBLANK(DADOS_INVOC!$MS$30),"",DADOS_INVOC!$MS$30&amp;"")</f>
        <v/>
      </c>
      <c r="C1462" s="194" t="inlineStr">
        <is>
          <t>DADOS_INVOC!MS30</t>
        </is>
      </c>
      <c r="D1462" s="194" t="inlineStr">
        <is>
          <t>entrada</t>
        </is>
      </c>
    </row>
    <row r="1463">
      <c r="A1463" s="194" t="inlineStr">
        <is>
          <t>invocacao.3.esp.2.nome</t>
        </is>
      </c>
      <c r="B1463" s="194">
        <f>IF(ISBLANK(DADOS_INVOC!$MT$30),"",DADOS_INVOC!$MT$30&amp;"")</f>
        <v/>
      </c>
      <c r="C1463" s="194" t="inlineStr">
        <is>
          <t>DADOS_INVOC!MT30</t>
        </is>
      </c>
      <c r="D1463" s="194" t="inlineStr">
        <is>
          <t>entrada</t>
        </is>
      </c>
    </row>
    <row r="1464">
      <c r="A1464" s="194" t="inlineStr">
        <is>
          <t>invocacao.3.esp.2.forma</t>
        </is>
      </c>
      <c r="B1464" s="194">
        <f>IF(ISBLANK(DADOS_INVOC!$MU$30),"",DADOS_INVOC!$MU$30&amp;"")</f>
        <v/>
      </c>
      <c r="C1464" s="194" t="inlineStr">
        <is>
          <t>DADOS_INVOC!MU30</t>
        </is>
      </c>
      <c r="D1464" s="194" t="inlineStr">
        <is>
          <t>entrada</t>
        </is>
      </c>
    </row>
    <row r="1465">
      <c r="A1465" s="194" t="inlineStr">
        <is>
          <t>invocacao.3.esp.2.pecas</t>
        </is>
      </c>
      <c r="B1465" s="194">
        <f>TEXTJOIN(" · ",TRUE,DADOS_INVOC!$MX$30,DADOS_INVOC!$MY$30,DADOS_INVOC!$MZ$30,DADOS_INVOC!$NA$30)</f>
        <v/>
      </c>
      <c r="C1465" s="194" t="inlineStr">
        <is>
          <t>DADOS_INVOC!MX30 DADOS_INVOC!MY30 DADOS_INVOC!MZ30 DADOS_INVOC!NA30</t>
        </is>
      </c>
      <c r="D1465" s="194" t="inlineStr">
        <is>
          <t>entrada</t>
        </is>
      </c>
    </row>
    <row r="1466">
      <c r="A1466" s="194" t="inlineStr">
        <is>
          <t>invocacao.3.esp.2.restricoes</t>
        </is>
      </c>
      <c r="B1466" s="194">
        <f>TEXTJOIN(" · ",TRUE,DADOS_INVOC!$NB$30,DADOS_INVOC!$NC$30)</f>
        <v/>
      </c>
      <c r="C1466" s="194" t="inlineStr">
        <is>
          <t>DADOS_INVOC!NB30 DADOS_INVOC!NC30</t>
        </is>
      </c>
      <c r="D1466" s="194" t="inlineStr">
        <is>
          <t>entrada</t>
        </is>
      </c>
    </row>
    <row r="1467">
      <c r="A1467" s="194" t="inlineStr">
        <is>
          <t>invocacao.3.esp.2.pe</t>
        </is>
      </c>
      <c r="B1467" s="194">
        <f>IF(ISBLANK(DADOS_INVOC!$QA$30),"",DADOS_INVOC!$QA$30&amp;"")</f>
        <v/>
      </c>
      <c r="C1467" s="194" t="inlineStr">
        <is>
          <t>DADOS_INVOC!QA30</t>
        </is>
      </c>
      <c r="D1467" s="194" t="inlineStr">
        <is>
          <t>resultado</t>
        </is>
      </c>
    </row>
    <row r="1468">
      <c r="A1468" s="194" t="inlineStr">
        <is>
          <t>invocacao.3.esp.2.dano</t>
        </is>
      </c>
      <c r="B1468" s="194">
        <f>IF(ISBLANK(DADOS_INVOC!$QE$30),"",DADOS_INVOC!$QE$30&amp;"")</f>
        <v/>
      </c>
      <c r="C1468" s="194" t="inlineStr">
        <is>
          <t>DADOS_INVOC!QE30</t>
        </is>
      </c>
      <c r="D1468" s="194" t="inlineStr">
        <is>
          <t>resultado</t>
        </is>
      </c>
    </row>
    <row r="1469">
      <c r="A1469" s="194" t="inlineStr">
        <is>
          <t>invocacao.3.esp.2.erros</t>
        </is>
      </c>
      <c r="B1469" s="194">
        <f>IF(ISBLANK(DADOS_INVOC!$PT$30),"",DADOS_INVOC!$PT$30&amp;"")</f>
        <v/>
      </c>
      <c r="C1469" s="194" t="inlineStr">
        <is>
          <t>DADOS_INVOC!PT30</t>
        </is>
      </c>
      <c r="D1469" s="194" t="inlineStr">
        <is>
          <t>aviso</t>
        </is>
      </c>
    </row>
    <row r="1470">
      <c r="A1470" s="194" t="inlineStr">
        <is>
          <t>invocacao.3.esp.2.avisos</t>
        </is>
      </c>
      <c r="B1470" s="194">
        <f>IF(ISBLANK(DADOS_INVOC!$PV$30),"",DADOS_INVOC!$PV$30&amp;"")</f>
        <v/>
      </c>
      <c r="C1470" s="194" t="inlineStr">
        <is>
          <t>DADOS_INVOC!PV30</t>
        </is>
      </c>
      <c r="D1470" s="194" t="inlineStr">
        <is>
          <t>aviso</t>
        </is>
      </c>
    </row>
    <row r="1471">
      <c r="A1471" s="194" t="inlineStr">
        <is>
          <t>invocacao.3.bas.2.classe</t>
        </is>
      </c>
      <c r="B1471" s="194">
        <f>IF(ISBLANK(DADOS_INVOC!$MS$31),"",DADOS_INVOC!$MS$31&amp;"")</f>
        <v/>
      </c>
      <c r="C1471" s="194" t="inlineStr">
        <is>
          <t>DADOS_INVOC!MS31</t>
        </is>
      </c>
      <c r="D1471" s="194" t="inlineStr">
        <is>
          <t>entrada</t>
        </is>
      </c>
    </row>
    <row r="1472">
      <c r="A1472" s="194" t="inlineStr">
        <is>
          <t>invocacao.3.bas.2.nome</t>
        </is>
      </c>
      <c r="B1472" s="194">
        <f>IF(ISBLANK(DADOS_INVOC!$MT$31),"",DADOS_INVOC!$MT$31&amp;"")</f>
        <v/>
      </c>
      <c r="C1472" s="194" t="inlineStr">
        <is>
          <t>DADOS_INVOC!MT31</t>
        </is>
      </c>
      <c r="D1472" s="194" t="inlineStr">
        <is>
          <t>entrada</t>
        </is>
      </c>
    </row>
    <row r="1473">
      <c r="A1473" s="194" t="inlineStr">
        <is>
          <t>invocacao.3.bas.2.forma</t>
        </is>
      </c>
      <c r="B1473" s="194">
        <f>IF(ISBLANK(DADOS_INVOC!$MU$31),"",DADOS_INVOC!$MU$31&amp;"")</f>
        <v/>
      </c>
      <c r="C1473" s="194" t="inlineStr">
        <is>
          <t>DADOS_INVOC!MU31</t>
        </is>
      </c>
      <c r="D1473" s="194" t="inlineStr">
        <is>
          <t>entrada</t>
        </is>
      </c>
    </row>
    <row r="1474">
      <c r="A1474" s="194" t="inlineStr">
        <is>
          <t>invocacao.3.bas.2.pecas</t>
        </is>
      </c>
      <c r="B1474" s="194">
        <f>TEXTJOIN(" · ",TRUE,DADOS_INVOC!$MX$31,DADOS_INVOC!$MY$31,DADOS_INVOC!$MZ$31,DADOS_INVOC!$NA$31)</f>
        <v/>
      </c>
      <c r="C1474" s="194" t="inlineStr">
        <is>
          <t>DADOS_INVOC!MX31 DADOS_INVOC!MY31 DADOS_INVOC!MZ31 DADOS_INVOC!NA31</t>
        </is>
      </c>
      <c r="D1474" s="194" t="inlineStr">
        <is>
          <t>entrada</t>
        </is>
      </c>
    </row>
    <row r="1475">
      <c r="A1475" s="194" t="inlineStr">
        <is>
          <t>invocacao.3.bas.2.restricoes</t>
        </is>
      </c>
      <c r="B1475" s="194">
        <f>TEXTJOIN(" · ",TRUE,DADOS_INVOC!$NB$31,DADOS_INVOC!$NC$31)</f>
        <v/>
      </c>
      <c r="C1475" s="194" t="inlineStr">
        <is>
          <t>DADOS_INVOC!NB31 DADOS_INVOC!NC31</t>
        </is>
      </c>
      <c r="D1475" s="194" t="inlineStr">
        <is>
          <t>entrada</t>
        </is>
      </c>
    </row>
    <row r="1476">
      <c r="A1476" s="194" t="inlineStr">
        <is>
          <t>invocacao.3.bas.2.pe</t>
        </is>
      </c>
      <c r="B1476" s="194">
        <f>IF(ISBLANK(DADOS_INVOC!$QA$31),"",DADOS_INVOC!$QA$31&amp;"")</f>
        <v/>
      </c>
      <c r="C1476" s="194" t="inlineStr">
        <is>
          <t>DADOS_INVOC!QA31</t>
        </is>
      </c>
      <c r="D1476" s="194" t="inlineStr">
        <is>
          <t>resultado</t>
        </is>
      </c>
    </row>
    <row r="1477">
      <c r="A1477" s="194" t="inlineStr">
        <is>
          <t>invocacao.3.bas.2.dano</t>
        </is>
      </c>
      <c r="B1477" s="194">
        <f>IF(ISBLANK(DADOS_INVOC!$QE$31),"",DADOS_INVOC!$QE$31&amp;"")</f>
        <v/>
      </c>
      <c r="C1477" s="194" t="inlineStr">
        <is>
          <t>DADOS_INVOC!QE31</t>
        </is>
      </c>
      <c r="D1477" s="194" t="inlineStr">
        <is>
          <t>resultado</t>
        </is>
      </c>
    </row>
    <row r="1478">
      <c r="A1478" s="194" t="inlineStr">
        <is>
          <t>invocacao.3.bas.2.erros</t>
        </is>
      </c>
      <c r="B1478" s="194">
        <f>IF(ISBLANK(DADOS_INVOC!$PT$31),"",DADOS_INVOC!$PT$31&amp;"")</f>
        <v/>
      </c>
      <c r="C1478" s="194" t="inlineStr">
        <is>
          <t>DADOS_INVOC!PT31</t>
        </is>
      </c>
      <c r="D1478" s="194" t="inlineStr">
        <is>
          <t>aviso</t>
        </is>
      </c>
    </row>
    <row r="1479">
      <c r="A1479" s="194" t="inlineStr">
        <is>
          <t>invocacao.3.bas.2.avisos</t>
        </is>
      </c>
      <c r="B1479" s="194">
        <f>IF(ISBLANK(DADOS_INVOC!$PV$31),"",DADOS_INVOC!$PV$31&amp;"")</f>
        <v/>
      </c>
      <c r="C1479" s="194" t="inlineStr">
        <is>
          <t>DADOS_INVOC!PV31</t>
        </is>
      </c>
      <c r="D1479" s="194" t="inlineStr">
        <is>
          <t>aviso</t>
        </is>
      </c>
    </row>
    <row r="1480">
      <c r="A1480" s="194" t="inlineStr">
        <is>
          <t>invocacao.3.esp.3.classe</t>
        </is>
      </c>
      <c r="B1480" s="194">
        <f>IF(ISBLANK(DADOS_INVOC!$MS$32),"",DADOS_INVOC!$MS$32&amp;"")</f>
        <v/>
      </c>
      <c r="C1480" s="194" t="inlineStr">
        <is>
          <t>DADOS_INVOC!MS32</t>
        </is>
      </c>
      <c r="D1480" s="194" t="inlineStr">
        <is>
          <t>entrada</t>
        </is>
      </c>
    </row>
    <row r="1481">
      <c r="A1481" s="194" t="inlineStr">
        <is>
          <t>invocacao.3.esp.3.nome</t>
        </is>
      </c>
      <c r="B1481" s="194">
        <f>IF(ISBLANK(DADOS_INVOC!$MT$32),"",DADOS_INVOC!$MT$32&amp;"")</f>
        <v/>
      </c>
      <c r="C1481" s="194" t="inlineStr">
        <is>
          <t>DADOS_INVOC!MT32</t>
        </is>
      </c>
      <c r="D1481" s="194" t="inlineStr">
        <is>
          <t>entrada</t>
        </is>
      </c>
    </row>
    <row r="1482">
      <c r="A1482" s="194" t="inlineStr">
        <is>
          <t>invocacao.3.esp.3.forma</t>
        </is>
      </c>
      <c r="B1482" s="194">
        <f>IF(ISBLANK(DADOS_INVOC!$MU$32),"",DADOS_INVOC!$MU$32&amp;"")</f>
        <v/>
      </c>
      <c r="C1482" s="194" t="inlineStr">
        <is>
          <t>DADOS_INVOC!MU32</t>
        </is>
      </c>
      <c r="D1482" s="194" t="inlineStr">
        <is>
          <t>entrada</t>
        </is>
      </c>
    </row>
    <row r="1483">
      <c r="A1483" s="194" t="inlineStr">
        <is>
          <t>invocacao.3.esp.3.pecas</t>
        </is>
      </c>
      <c r="B1483" s="194">
        <f>TEXTJOIN(" · ",TRUE,DADOS_INVOC!$MX$32,DADOS_INVOC!$MY$32,DADOS_INVOC!$MZ$32,DADOS_INVOC!$NA$32)</f>
        <v/>
      </c>
      <c r="C1483" s="194" t="inlineStr">
        <is>
          <t>DADOS_INVOC!MX32 DADOS_INVOC!MY32 DADOS_INVOC!MZ32 DADOS_INVOC!NA32</t>
        </is>
      </c>
      <c r="D1483" s="194" t="inlineStr">
        <is>
          <t>entrada</t>
        </is>
      </c>
    </row>
    <row r="1484">
      <c r="A1484" s="194" t="inlineStr">
        <is>
          <t>invocacao.3.esp.3.restricoes</t>
        </is>
      </c>
      <c r="B1484" s="194">
        <f>TEXTJOIN(" · ",TRUE,DADOS_INVOC!$NB$32,DADOS_INVOC!$NC$32)</f>
        <v/>
      </c>
      <c r="C1484" s="194" t="inlineStr">
        <is>
          <t>DADOS_INVOC!NB32 DADOS_INVOC!NC32</t>
        </is>
      </c>
      <c r="D1484" s="194" t="inlineStr">
        <is>
          <t>entrada</t>
        </is>
      </c>
    </row>
    <row r="1485">
      <c r="A1485" s="194" t="inlineStr">
        <is>
          <t>invocacao.3.esp.3.pe</t>
        </is>
      </c>
      <c r="B1485" s="194">
        <f>IF(ISBLANK(DADOS_INVOC!$QA$32),"",DADOS_INVOC!$QA$32&amp;"")</f>
        <v/>
      </c>
      <c r="C1485" s="194" t="inlineStr">
        <is>
          <t>DADOS_INVOC!QA32</t>
        </is>
      </c>
      <c r="D1485" s="194" t="inlineStr">
        <is>
          <t>resultado</t>
        </is>
      </c>
    </row>
    <row r="1486">
      <c r="A1486" s="194" t="inlineStr">
        <is>
          <t>invocacao.3.esp.3.dano</t>
        </is>
      </c>
      <c r="B1486" s="194">
        <f>IF(ISBLANK(DADOS_INVOC!$QE$32),"",DADOS_INVOC!$QE$32&amp;"")</f>
        <v/>
      </c>
      <c r="C1486" s="194" t="inlineStr">
        <is>
          <t>DADOS_INVOC!QE32</t>
        </is>
      </c>
      <c r="D1486" s="194" t="inlineStr">
        <is>
          <t>resultado</t>
        </is>
      </c>
    </row>
    <row r="1487">
      <c r="A1487" s="194" t="inlineStr">
        <is>
          <t>invocacao.3.esp.3.erros</t>
        </is>
      </c>
      <c r="B1487" s="194">
        <f>IF(ISBLANK(DADOS_INVOC!$PT$32),"",DADOS_INVOC!$PT$32&amp;"")</f>
        <v/>
      </c>
      <c r="C1487" s="194" t="inlineStr">
        <is>
          <t>DADOS_INVOC!PT32</t>
        </is>
      </c>
      <c r="D1487" s="194" t="inlineStr">
        <is>
          <t>aviso</t>
        </is>
      </c>
    </row>
    <row r="1488">
      <c r="A1488" s="194" t="inlineStr">
        <is>
          <t>invocacao.3.esp.3.avisos</t>
        </is>
      </c>
      <c r="B1488" s="194">
        <f>IF(ISBLANK(DADOS_INVOC!$PV$32),"",DADOS_INVOC!$PV$32&amp;"")</f>
        <v/>
      </c>
      <c r="C1488" s="194" t="inlineStr">
        <is>
          <t>DADOS_INVOC!PV32</t>
        </is>
      </c>
      <c r="D1488" s="194" t="inlineStr">
        <is>
          <t>aviso</t>
        </is>
      </c>
    </row>
    <row r="1489">
      <c r="A1489" s="194" t="inlineStr">
        <is>
          <t>invocacao.3.esp.4.classe</t>
        </is>
      </c>
      <c r="B1489" s="194">
        <f>IF(ISBLANK(DADOS_INVOC!$MS$33),"",DADOS_INVOC!$MS$33&amp;"")</f>
        <v/>
      </c>
      <c r="C1489" s="194" t="inlineStr">
        <is>
          <t>DADOS_INVOC!MS33</t>
        </is>
      </c>
      <c r="D1489" s="194" t="inlineStr">
        <is>
          <t>entrada</t>
        </is>
      </c>
    </row>
    <row r="1490">
      <c r="A1490" s="194" t="inlineStr">
        <is>
          <t>invocacao.3.esp.4.nome</t>
        </is>
      </c>
      <c r="B1490" s="194">
        <f>IF(ISBLANK(DADOS_INVOC!$MT$33),"",DADOS_INVOC!$MT$33&amp;"")</f>
        <v/>
      </c>
      <c r="C1490" s="194" t="inlineStr">
        <is>
          <t>DADOS_INVOC!MT33</t>
        </is>
      </c>
      <c r="D1490" s="194" t="inlineStr">
        <is>
          <t>entrada</t>
        </is>
      </c>
    </row>
    <row r="1491">
      <c r="A1491" s="194" t="inlineStr">
        <is>
          <t>invocacao.3.esp.4.forma</t>
        </is>
      </c>
      <c r="B1491" s="194">
        <f>IF(ISBLANK(DADOS_INVOC!$MU$33),"",DADOS_INVOC!$MU$33&amp;"")</f>
        <v/>
      </c>
      <c r="C1491" s="194" t="inlineStr">
        <is>
          <t>DADOS_INVOC!MU33</t>
        </is>
      </c>
      <c r="D1491" s="194" t="inlineStr">
        <is>
          <t>entrada</t>
        </is>
      </c>
    </row>
    <row r="1492">
      <c r="A1492" s="194" t="inlineStr">
        <is>
          <t>invocacao.3.esp.4.pecas</t>
        </is>
      </c>
      <c r="B1492" s="194">
        <f>TEXTJOIN(" · ",TRUE,DADOS_INVOC!$MX$33,DADOS_INVOC!$MY$33,DADOS_INVOC!$MZ$33,DADOS_INVOC!$NA$33)</f>
        <v/>
      </c>
      <c r="C1492" s="194" t="inlineStr">
        <is>
          <t>DADOS_INVOC!MX33 DADOS_INVOC!MY33 DADOS_INVOC!MZ33 DADOS_INVOC!NA33</t>
        </is>
      </c>
      <c r="D1492" s="194" t="inlineStr">
        <is>
          <t>entrada</t>
        </is>
      </c>
    </row>
    <row r="1493">
      <c r="A1493" s="194" t="inlineStr">
        <is>
          <t>invocacao.3.esp.4.restricoes</t>
        </is>
      </c>
      <c r="B1493" s="194">
        <f>TEXTJOIN(" · ",TRUE,DADOS_INVOC!$NB$33,DADOS_INVOC!$NC$33)</f>
        <v/>
      </c>
      <c r="C1493" s="194" t="inlineStr">
        <is>
          <t>DADOS_INVOC!NB33 DADOS_INVOC!NC33</t>
        </is>
      </c>
      <c r="D1493" s="194" t="inlineStr">
        <is>
          <t>entrada</t>
        </is>
      </c>
    </row>
    <row r="1494">
      <c r="A1494" s="194" t="inlineStr">
        <is>
          <t>invocacao.3.esp.4.pe</t>
        </is>
      </c>
      <c r="B1494" s="194">
        <f>IF(ISBLANK(DADOS_INVOC!$QA$33),"",DADOS_INVOC!$QA$33&amp;"")</f>
        <v/>
      </c>
      <c r="C1494" s="194" t="inlineStr">
        <is>
          <t>DADOS_INVOC!QA33</t>
        </is>
      </c>
      <c r="D1494" s="194" t="inlineStr">
        <is>
          <t>resultado</t>
        </is>
      </c>
    </row>
    <row r="1495">
      <c r="A1495" s="194" t="inlineStr">
        <is>
          <t>invocacao.3.esp.4.dano</t>
        </is>
      </c>
      <c r="B1495" s="194">
        <f>IF(ISBLANK(DADOS_INVOC!$QE$33),"",DADOS_INVOC!$QE$33&amp;"")</f>
        <v/>
      </c>
      <c r="C1495" s="194" t="inlineStr">
        <is>
          <t>DADOS_INVOC!QE33</t>
        </is>
      </c>
      <c r="D1495" s="194" t="inlineStr">
        <is>
          <t>resultado</t>
        </is>
      </c>
    </row>
    <row r="1496">
      <c r="A1496" s="194" t="inlineStr">
        <is>
          <t>invocacao.3.esp.4.erros</t>
        </is>
      </c>
      <c r="B1496" s="194">
        <f>IF(ISBLANK(DADOS_INVOC!$PT$33),"",DADOS_INVOC!$PT$33&amp;"")</f>
        <v/>
      </c>
      <c r="C1496" s="194" t="inlineStr">
        <is>
          <t>DADOS_INVOC!PT33</t>
        </is>
      </c>
      <c r="D1496" s="194" t="inlineStr">
        <is>
          <t>aviso</t>
        </is>
      </c>
    </row>
    <row r="1497">
      <c r="A1497" s="194" t="inlineStr">
        <is>
          <t>invocacao.3.esp.4.avisos</t>
        </is>
      </c>
      <c r="B1497" s="194">
        <f>IF(ISBLANK(DADOS_INVOC!$PV$33),"",DADOS_INVOC!$PV$33&amp;"")</f>
        <v/>
      </c>
      <c r="C1497" s="194" t="inlineStr">
        <is>
          <t>DADOS_INVOC!PV33</t>
        </is>
      </c>
      <c r="D1497" s="194" t="inlineStr">
        <is>
          <t>aviso</t>
        </is>
      </c>
    </row>
    <row r="1498">
      <c r="A1498" s="194" t="inlineStr">
        <is>
          <t>invocacao.3.esp.5.classe</t>
        </is>
      </c>
      <c r="B1498" s="194">
        <f>IF(ISBLANK(DADOS_INVOC!$MS$34),"",DADOS_INVOC!$MS$34&amp;"")</f>
        <v/>
      </c>
      <c r="C1498" s="194" t="inlineStr">
        <is>
          <t>DADOS_INVOC!MS34</t>
        </is>
      </c>
      <c r="D1498" s="194" t="inlineStr">
        <is>
          <t>entrada</t>
        </is>
      </c>
    </row>
    <row r="1499">
      <c r="A1499" s="194" t="inlineStr">
        <is>
          <t>invocacao.3.esp.5.nome</t>
        </is>
      </c>
      <c r="B1499" s="194">
        <f>IF(ISBLANK(DADOS_INVOC!$MT$34),"",DADOS_INVOC!$MT$34&amp;"")</f>
        <v/>
      </c>
      <c r="C1499" s="194" t="inlineStr">
        <is>
          <t>DADOS_INVOC!MT34</t>
        </is>
      </c>
      <c r="D1499" s="194" t="inlineStr">
        <is>
          <t>entrada</t>
        </is>
      </c>
    </row>
    <row r="1500">
      <c r="A1500" s="194" t="inlineStr">
        <is>
          <t>invocacao.3.esp.5.forma</t>
        </is>
      </c>
      <c r="B1500" s="194">
        <f>IF(ISBLANK(DADOS_INVOC!$MU$34),"",DADOS_INVOC!$MU$34&amp;"")</f>
        <v/>
      </c>
      <c r="C1500" s="194" t="inlineStr">
        <is>
          <t>DADOS_INVOC!MU34</t>
        </is>
      </c>
      <c r="D1500" s="194" t="inlineStr">
        <is>
          <t>entrada</t>
        </is>
      </c>
    </row>
    <row r="1501">
      <c r="A1501" s="194" t="inlineStr">
        <is>
          <t>invocacao.3.esp.5.pecas</t>
        </is>
      </c>
      <c r="B1501" s="194">
        <f>TEXTJOIN(" · ",TRUE,DADOS_INVOC!$MX$34,DADOS_INVOC!$MY$34,DADOS_INVOC!$MZ$34,DADOS_INVOC!$NA$34)</f>
        <v/>
      </c>
      <c r="C1501" s="194" t="inlineStr">
        <is>
          <t>DADOS_INVOC!MX34 DADOS_INVOC!MY34 DADOS_INVOC!MZ34 DADOS_INVOC!NA34</t>
        </is>
      </c>
      <c r="D1501" s="194" t="inlineStr">
        <is>
          <t>entrada</t>
        </is>
      </c>
    </row>
    <row r="1502">
      <c r="A1502" s="194" t="inlineStr">
        <is>
          <t>invocacao.3.esp.5.restricoes</t>
        </is>
      </c>
      <c r="B1502" s="194">
        <f>TEXTJOIN(" · ",TRUE,DADOS_INVOC!$NB$34,DADOS_INVOC!$NC$34)</f>
        <v/>
      </c>
      <c r="C1502" s="194" t="inlineStr">
        <is>
          <t>DADOS_INVOC!NB34 DADOS_INVOC!NC34</t>
        </is>
      </c>
      <c r="D1502" s="194" t="inlineStr">
        <is>
          <t>entrada</t>
        </is>
      </c>
    </row>
    <row r="1503">
      <c r="A1503" s="194" t="inlineStr">
        <is>
          <t>invocacao.3.esp.5.pe</t>
        </is>
      </c>
      <c r="B1503" s="194">
        <f>IF(ISBLANK(DADOS_INVOC!$QA$34),"",DADOS_INVOC!$QA$34&amp;"")</f>
        <v/>
      </c>
      <c r="C1503" s="194" t="inlineStr">
        <is>
          <t>DADOS_INVOC!QA34</t>
        </is>
      </c>
      <c r="D1503" s="194" t="inlineStr">
        <is>
          <t>resultado</t>
        </is>
      </c>
    </row>
    <row r="1504">
      <c r="A1504" s="194" t="inlineStr">
        <is>
          <t>invocacao.3.esp.5.dano</t>
        </is>
      </c>
      <c r="B1504" s="194">
        <f>IF(ISBLANK(DADOS_INVOC!$QE$34),"",DADOS_INVOC!$QE$34&amp;"")</f>
        <v/>
      </c>
      <c r="C1504" s="194" t="inlineStr">
        <is>
          <t>DADOS_INVOC!QE34</t>
        </is>
      </c>
      <c r="D1504" s="194" t="inlineStr">
        <is>
          <t>resultado</t>
        </is>
      </c>
    </row>
    <row r="1505">
      <c r="A1505" s="194" t="inlineStr">
        <is>
          <t>invocacao.3.esp.5.erros</t>
        </is>
      </c>
      <c r="B1505" s="194">
        <f>IF(ISBLANK(DADOS_INVOC!$PT$34),"",DADOS_INVOC!$PT$34&amp;"")</f>
        <v/>
      </c>
      <c r="C1505" s="194" t="inlineStr">
        <is>
          <t>DADOS_INVOC!PT34</t>
        </is>
      </c>
      <c r="D1505" s="194" t="inlineStr">
        <is>
          <t>aviso</t>
        </is>
      </c>
    </row>
    <row r="1506">
      <c r="A1506" s="194" t="inlineStr">
        <is>
          <t>invocacao.3.esp.5.avisos</t>
        </is>
      </c>
      <c r="B1506" s="194">
        <f>IF(ISBLANK(DADOS_INVOC!$PV$34),"",DADOS_INVOC!$PV$34&amp;"")</f>
        <v/>
      </c>
      <c r="C1506" s="194" t="inlineStr">
        <is>
          <t>DADOS_INVOC!PV34</t>
        </is>
      </c>
      <c r="D1506" s="194" t="inlineStr">
        <is>
          <t>aviso</t>
        </is>
      </c>
    </row>
    <row r="1507">
      <c r="A1507" s="194" t="inlineStr">
        <is>
          <t>invocacao.3.esp.6.classe</t>
        </is>
      </c>
      <c r="B1507" s="194">
        <f>IF(ISBLANK(DADOS_INVOC!$MS$35),"",DADOS_INVOC!$MS$35&amp;"")</f>
        <v/>
      </c>
      <c r="C1507" s="194" t="inlineStr">
        <is>
          <t>DADOS_INVOC!MS35</t>
        </is>
      </c>
      <c r="D1507" s="194" t="inlineStr">
        <is>
          <t>entrada</t>
        </is>
      </c>
    </row>
    <row r="1508">
      <c r="A1508" s="194" t="inlineStr">
        <is>
          <t>invocacao.3.esp.6.nome</t>
        </is>
      </c>
      <c r="B1508" s="194">
        <f>IF(ISBLANK(DADOS_INVOC!$MT$35),"",DADOS_INVOC!$MT$35&amp;"")</f>
        <v/>
      </c>
      <c r="C1508" s="194" t="inlineStr">
        <is>
          <t>DADOS_INVOC!MT35</t>
        </is>
      </c>
      <c r="D1508" s="194" t="inlineStr">
        <is>
          <t>entrada</t>
        </is>
      </c>
    </row>
    <row r="1509">
      <c r="A1509" s="194" t="inlineStr">
        <is>
          <t>invocacao.3.esp.6.forma</t>
        </is>
      </c>
      <c r="B1509" s="194">
        <f>IF(ISBLANK(DADOS_INVOC!$MU$35),"",DADOS_INVOC!$MU$35&amp;"")</f>
        <v/>
      </c>
      <c r="C1509" s="194" t="inlineStr">
        <is>
          <t>DADOS_INVOC!MU35</t>
        </is>
      </c>
      <c r="D1509" s="194" t="inlineStr">
        <is>
          <t>entrada</t>
        </is>
      </c>
    </row>
    <row r="1510">
      <c r="A1510" s="194" t="inlineStr">
        <is>
          <t>invocacao.3.esp.6.pecas</t>
        </is>
      </c>
      <c r="B1510" s="194">
        <f>TEXTJOIN(" · ",TRUE,DADOS_INVOC!$MX$35,DADOS_INVOC!$MY$35,DADOS_INVOC!$MZ$35,DADOS_INVOC!$NA$35)</f>
        <v/>
      </c>
      <c r="C1510" s="194" t="inlineStr">
        <is>
          <t>DADOS_INVOC!MX35 DADOS_INVOC!MY35 DADOS_INVOC!MZ35 DADOS_INVOC!NA35</t>
        </is>
      </c>
      <c r="D1510" s="194" t="inlineStr">
        <is>
          <t>entrada</t>
        </is>
      </c>
    </row>
    <row r="1511">
      <c r="A1511" s="194" t="inlineStr">
        <is>
          <t>invocacao.3.esp.6.restricoes</t>
        </is>
      </c>
      <c r="B1511" s="194">
        <f>TEXTJOIN(" · ",TRUE,DADOS_INVOC!$NB$35,DADOS_INVOC!$NC$35)</f>
        <v/>
      </c>
      <c r="C1511" s="194" t="inlineStr">
        <is>
          <t>DADOS_INVOC!NB35 DADOS_INVOC!NC35</t>
        </is>
      </c>
      <c r="D1511" s="194" t="inlineStr">
        <is>
          <t>entrada</t>
        </is>
      </c>
    </row>
    <row r="1512">
      <c r="A1512" s="194" t="inlineStr">
        <is>
          <t>invocacao.3.esp.6.pe</t>
        </is>
      </c>
      <c r="B1512" s="194">
        <f>IF(ISBLANK(DADOS_INVOC!$QA$35),"",DADOS_INVOC!$QA$35&amp;"")</f>
        <v/>
      </c>
      <c r="C1512" s="194" t="inlineStr">
        <is>
          <t>DADOS_INVOC!QA35</t>
        </is>
      </c>
      <c r="D1512" s="194" t="inlineStr">
        <is>
          <t>resultado</t>
        </is>
      </c>
    </row>
    <row r="1513">
      <c r="A1513" s="194" t="inlineStr">
        <is>
          <t>invocacao.3.esp.6.dano</t>
        </is>
      </c>
      <c r="B1513" s="194">
        <f>IF(ISBLANK(DADOS_INVOC!$QE$35),"",DADOS_INVOC!$QE$35&amp;"")</f>
        <v/>
      </c>
      <c r="C1513" s="194" t="inlineStr">
        <is>
          <t>DADOS_INVOC!QE35</t>
        </is>
      </c>
      <c r="D1513" s="194" t="inlineStr">
        <is>
          <t>resultado</t>
        </is>
      </c>
    </row>
    <row r="1514">
      <c r="A1514" s="194" t="inlineStr">
        <is>
          <t>invocacao.3.esp.6.erros</t>
        </is>
      </c>
      <c r="B1514" s="194">
        <f>IF(ISBLANK(DADOS_INVOC!$PT$35),"",DADOS_INVOC!$PT$35&amp;"")</f>
        <v/>
      </c>
      <c r="C1514" s="194" t="inlineStr">
        <is>
          <t>DADOS_INVOC!PT35</t>
        </is>
      </c>
      <c r="D1514" s="194" t="inlineStr">
        <is>
          <t>aviso</t>
        </is>
      </c>
    </row>
    <row r="1515">
      <c r="A1515" s="194" t="inlineStr">
        <is>
          <t>invocacao.3.esp.6.avisos</t>
        </is>
      </c>
      <c r="B1515" s="194">
        <f>IF(ISBLANK(DADOS_INVOC!$PV$35),"",DADOS_INVOC!$PV$35&amp;"")</f>
        <v/>
      </c>
      <c r="C1515" s="194" t="inlineStr">
        <is>
          <t>DADOS_INVOC!PV35</t>
        </is>
      </c>
      <c r="D1515" s="194" t="inlineStr">
        <is>
          <t>aviso</t>
        </is>
      </c>
    </row>
    <row r="1516">
      <c r="A1516" s="194" t="inlineStr">
        <is>
          <t>invocacao.3.esp.7.classe</t>
        </is>
      </c>
      <c r="B1516" s="194">
        <f>IF(ISBLANK(DADOS_INVOC!$MS$36),"",DADOS_INVOC!$MS$36&amp;"")</f>
        <v/>
      </c>
      <c r="C1516" s="194" t="inlineStr">
        <is>
          <t>DADOS_INVOC!MS36</t>
        </is>
      </c>
      <c r="D1516" s="194" t="inlineStr">
        <is>
          <t>entrada</t>
        </is>
      </c>
    </row>
    <row r="1517">
      <c r="A1517" s="194" t="inlineStr">
        <is>
          <t>invocacao.3.esp.7.nome</t>
        </is>
      </c>
      <c r="B1517" s="194">
        <f>IF(ISBLANK(DADOS_INVOC!$MT$36),"",DADOS_INVOC!$MT$36&amp;"")</f>
        <v/>
      </c>
      <c r="C1517" s="194" t="inlineStr">
        <is>
          <t>DADOS_INVOC!MT36</t>
        </is>
      </c>
      <c r="D1517" s="194" t="inlineStr">
        <is>
          <t>entrada</t>
        </is>
      </c>
    </row>
    <row r="1518">
      <c r="A1518" s="194" t="inlineStr">
        <is>
          <t>invocacao.3.esp.7.forma</t>
        </is>
      </c>
      <c r="B1518" s="194">
        <f>IF(ISBLANK(DADOS_INVOC!$MU$36),"",DADOS_INVOC!$MU$36&amp;"")</f>
        <v/>
      </c>
      <c r="C1518" s="194" t="inlineStr">
        <is>
          <t>DADOS_INVOC!MU36</t>
        </is>
      </c>
      <c r="D1518" s="194" t="inlineStr">
        <is>
          <t>entrada</t>
        </is>
      </c>
    </row>
    <row r="1519">
      <c r="A1519" s="194" t="inlineStr">
        <is>
          <t>invocacao.3.esp.7.pecas</t>
        </is>
      </c>
      <c r="B1519" s="194">
        <f>TEXTJOIN(" · ",TRUE,DADOS_INVOC!$MX$36,DADOS_INVOC!$MY$36,DADOS_INVOC!$MZ$36,DADOS_INVOC!$NA$36)</f>
        <v/>
      </c>
      <c r="C1519" s="194" t="inlineStr">
        <is>
          <t>DADOS_INVOC!MX36 DADOS_INVOC!MY36 DADOS_INVOC!MZ36 DADOS_INVOC!NA36</t>
        </is>
      </c>
      <c r="D1519" s="194" t="inlineStr">
        <is>
          <t>entrada</t>
        </is>
      </c>
    </row>
    <row r="1520">
      <c r="A1520" s="194" t="inlineStr">
        <is>
          <t>invocacao.3.esp.7.restricoes</t>
        </is>
      </c>
      <c r="B1520" s="194">
        <f>TEXTJOIN(" · ",TRUE,DADOS_INVOC!$NB$36,DADOS_INVOC!$NC$36)</f>
        <v/>
      </c>
      <c r="C1520" s="194" t="inlineStr">
        <is>
          <t>DADOS_INVOC!NB36 DADOS_INVOC!NC36</t>
        </is>
      </c>
      <c r="D1520" s="194" t="inlineStr">
        <is>
          <t>entrada</t>
        </is>
      </c>
    </row>
    <row r="1521">
      <c r="A1521" s="194" t="inlineStr">
        <is>
          <t>invocacao.3.esp.7.pe</t>
        </is>
      </c>
      <c r="B1521" s="194">
        <f>IF(ISBLANK(DADOS_INVOC!$QA$36),"",DADOS_INVOC!$QA$36&amp;"")</f>
        <v/>
      </c>
      <c r="C1521" s="194" t="inlineStr">
        <is>
          <t>DADOS_INVOC!QA36</t>
        </is>
      </c>
      <c r="D1521" s="194" t="inlineStr">
        <is>
          <t>resultado</t>
        </is>
      </c>
    </row>
    <row r="1522">
      <c r="A1522" s="194" t="inlineStr">
        <is>
          <t>invocacao.3.esp.7.dano</t>
        </is>
      </c>
      <c r="B1522" s="194">
        <f>IF(ISBLANK(DADOS_INVOC!$QE$36),"",DADOS_INVOC!$QE$36&amp;"")</f>
        <v/>
      </c>
      <c r="C1522" s="194" t="inlineStr">
        <is>
          <t>DADOS_INVOC!QE36</t>
        </is>
      </c>
      <c r="D1522" s="194" t="inlineStr">
        <is>
          <t>resultado</t>
        </is>
      </c>
    </row>
    <row r="1523">
      <c r="A1523" s="194" t="inlineStr">
        <is>
          <t>invocacao.3.esp.7.erros</t>
        </is>
      </c>
      <c r="B1523" s="194">
        <f>IF(ISBLANK(DADOS_INVOC!$PT$36),"",DADOS_INVOC!$PT$36&amp;"")</f>
        <v/>
      </c>
      <c r="C1523" s="194" t="inlineStr">
        <is>
          <t>DADOS_INVOC!PT36</t>
        </is>
      </c>
      <c r="D1523" s="194" t="inlineStr">
        <is>
          <t>aviso</t>
        </is>
      </c>
    </row>
    <row r="1524">
      <c r="A1524" s="194" t="inlineStr">
        <is>
          <t>invocacao.3.esp.7.avisos</t>
        </is>
      </c>
      <c r="B1524" s="194">
        <f>IF(ISBLANK(DADOS_INVOC!$PV$36),"",DADOS_INVOC!$PV$36&amp;"")</f>
        <v/>
      </c>
      <c r="C1524" s="194" t="inlineStr">
        <is>
          <t>DADOS_INVOC!PV36</t>
        </is>
      </c>
      <c r="D1524" s="194" t="inlineStr">
        <is>
          <t>aviso</t>
        </is>
      </c>
    </row>
    <row r="1525">
      <c r="A1525" s="194" t="inlineStr">
        <is>
          <t>invocacao.3.esp.8.classe</t>
        </is>
      </c>
      <c r="B1525" s="194">
        <f>IF(ISBLANK(DADOS_INVOC!$MS$37),"",DADOS_INVOC!$MS$37&amp;"")</f>
        <v/>
      </c>
      <c r="C1525" s="194" t="inlineStr">
        <is>
          <t>DADOS_INVOC!MS37</t>
        </is>
      </c>
      <c r="D1525" s="194" t="inlineStr">
        <is>
          <t>entrada</t>
        </is>
      </c>
    </row>
    <row r="1526">
      <c r="A1526" s="194" t="inlineStr">
        <is>
          <t>invocacao.3.esp.8.nome</t>
        </is>
      </c>
      <c r="B1526" s="194">
        <f>IF(ISBLANK(DADOS_INVOC!$MT$37),"",DADOS_INVOC!$MT$37&amp;"")</f>
        <v/>
      </c>
      <c r="C1526" s="194" t="inlineStr">
        <is>
          <t>DADOS_INVOC!MT37</t>
        </is>
      </c>
      <c r="D1526" s="194" t="inlineStr">
        <is>
          <t>entrada</t>
        </is>
      </c>
    </row>
    <row r="1527">
      <c r="A1527" s="194" t="inlineStr">
        <is>
          <t>invocacao.3.esp.8.forma</t>
        </is>
      </c>
      <c r="B1527" s="194">
        <f>IF(ISBLANK(DADOS_INVOC!$MU$37),"",DADOS_INVOC!$MU$37&amp;"")</f>
        <v/>
      </c>
      <c r="C1527" s="194" t="inlineStr">
        <is>
          <t>DADOS_INVOC!MU37</t>
        </is>
      </c>
      <c r="D1527" s="194" t="inlineStr">
        <is>
          <t>entrada</t>
        </is>
      </c>
    </row>
    <row r="1528">
      <c r="A1528" s="194" t="inlineStr">
        <is>
          <t>invocacao.3.esp.8.pecas</t>
        </is>
      </c>
      <c r="B1528" s="194">
        <f>TEXTJOIN(" · ",TRUE,DADOS_INVOC!$MX$37,DADOS_INVOC!$MY$37,DADOS_INVOC!$MZ$37,DADOS_INVOC!$NA$37)</f>
        <v/>
      </c>
      <c r="C1528" s="194" t="inlineStr">
        <is>
          <t>DADOS_INVOC!MX37 DADOS_INVOC!MY37 DADOS_INVOC!MZ37 DADOS_INVOC!NA37</t>
        </is>
      </c>
      <c r="D1528" s="194" t="inlineStr">
        <is>
          <t>entrada</t>
        </is>
      </c>
    </row>
    <row r="1529">
      <c r="A1529" s="194" t="inlineStr">
        <is>
          <t>invocacao.3.esp.8.restricoes</t>
        </is>
      </c>
      <c r="B1529" s="194">
        <f>TEXTJOIN(" · ",TRUE,DADOS_INVOC!$NB$37,DADOS_INVOC!$NC$37)</f>
        <v/>
      </c>
      <c r="C1529" s="194" t="inlineStr">
        <is>
          <t>DADOS_INVOC!NB37 DADOS_INVOC!NC37</t>
        </is>
      </c>
      <c r="D1529" s="194" t="inlineStr">
        <is>
          <t>entrada</t>
        </is>
      </c>
    </row>
    <row r="1530">
      <c r="A1530" s="194" t="inlineStr">
        <is>
          <t>invocacao.3.esp.8.pe</t>
        </is>
      </c>
      <c r="B1530" s="194">
        <f>IF(ISBLANK(DADOS_INVOC!$QA$37),"",DADOS_INVOC!$QA$37&amp;"")</f>
        <v/>
      </c>
      <c r="C1530" s="194" t="inlineStr">
        <is>
          <t>DADOS_INVOC!QA37</t>
        </is>
      </c>
      <c r="D1530" s="194" t="inlineStr">
        <is>
          <t>resultado</t>
        </is>
      </c>
    </row>
    <row r="1531">
      <c r="A1531" s="194" t="inlineStr">
        <is>
          <t>invocacao.3.esp.8.dano</t>
        </is>
      </c>
      <c r="B1531" s="194">
        <f>IF(ISBLANK(DADOS_INVOC!$QE$37),"",DADOS_INVOC!$QE$37&amp;"")</f>
        <v/>
      </c>
      <c r="C1531" s="194" t="inlineStr">
        <is>
          <t>DADOS_INVOC!QE37</t>
        </is>
      </c>
      <c r="D1531" s="194" t="inlineStr">
        <is>
          <t>resultado</t>
        </is>
      </c>
    </row>
    <row r="1532">
      <c r="A1532" s="194" t="inlineStr">
        <is>
          <t>invocacao.3.esp.8.erros</t>
        </is>
      </c>
      <c r="B1532" s="194">
        <f>IF(ISBLANK(DADOS_INVOC!$PT$37),"",DADOS_INVOC!$PT$37&amp;"")</f>
        <v/>
      </c>
      <c r="C1532" s="194" t="inlineStr">
        <is>
          <t>DADOS_INVOC!PT37</t>
        </is>
      </c>
      <c r="D1532" s="194" t="inlineStr">
        <is>
          <t>aviso</t>
        </is>
      </c>
    </row>
    <row r="1533">
      <c r="A1533" s="194" t="inlineStr">
        <is>
          <t>invocacao.3.esp.8.avisos</t>
        </is>
      </c>
      <c r="B1533" s="194">
        <f>IF(ISBLANK(DADOS_INVOC!$PV$37),"",DADOS_INVOC!$PV$37&amp;"")</f>
        <v/>
      </c>
      <c r="C1533" s="194" t="inlineStr">
        <is>
          <t>DADOS_INVOC!PV37</t>
        </is>
      </c>
      <c r="D1533" s="194" t="inlineStr">
        <is>
          <t>aviso</t>
        </is>
      </c>
    </row>
    <row r="1534">
      <c r="A1534" s="194" t="inlineStr">
        <is>
          <t>invocacao.3.ext.1.classe</t>
        </is>
      </c>
      <c r="B1534" s="194">
        <f>IF(ISBLANK(DADOS_INVOC!$MS$38),"",DADOS_INVOC!$MS$38&amp;"")</f>
        <v/>
      </c>
      <c r="C1534" s="194" t="inlineStr">
        <is>
          <t>DADOS_INVOC!MS38</t>
        </is>
      </c>
      <c r="D1534" s="194" t="inlineStr">
        <is>
          <t>entrada</t>
        </is>
      </c>
    </row>
    <row r="1535">
      <c r="A1535" s="194" t="inlineStr">
        <is>
          <t>invocacao.3.ext.1.nome</t>
        </is>
      </c>
      <c r="B1535" s="194">
        <f>IF(ISBLANK(DADOS_INVOC!$MT$38),"",DADOS_INVOC!$MT$38&amp;"")</f>
        <v/>
      </c>
      <c r="C1535" s="194" t="inlineStr">
        <is>
          <t>DADOS_INVOC!MT38</t>
        </is>
      </c>
      <c r="D1535" s="194" t="inlineStr">
        <is>
          <t>entrada</t>
        </is>
      </c>
    </row>
    <row r="1536">
      <c r="A1536" s="194" t="inlineStr">
        <is>
          <t>invocacao.3.ext.1.forma</t>
        </is>
      </c>
      <c r="B1536" s="194">
        <f>IF(ISBLANK(DADOS_INVOC!$MU$38),"",DADOS_INVOC!$MU$38&amp;"")</f>
        <v/>
      </c>
      <c r="C1536" s="194" t="inlineStr">
        <is>
          <t>DADOS_INVOC!MU38</t>
        </is>
      </c>
      <c r="D1536" s="194" t="inlineStr">
        <is>
          <t>entrada</t>
        </is>
      </c>
    </row>
    <row r="1537">
      <c r="A1537" s="194" t="inlineStr">
        <is>
          <t>invocacao.3.ext.1.pecas</t>
        </is>
      </c>
      <c r="B1537" s="194">
        <f>TEXTJOIN(" · ",TRUE,DADOS_INVOC!$MX$38,DADOS_INVOC!$MY$38,DADOS_INVOC!$MZ$38,DADOS_INVOC!$NA$38)</f>
        <v/>
      </c>
      <c r="C1537" s="194" t="inlineStr">
        <is>
          <t>DADOS_INVOC!MX38 DADOS_INVOC!MY38 DADOS_INVOC!MZ38 DADOS_INVOC!NA38</t>
        </is>
      </c>
      <c r="D1537" s="194" t="inlineStr">
        <is>
          <t>entrada</t>
        </is>
      </c>
    </row>
    <row r="1538">
      <c r="A1538" s="194" t="inlineStr">
        <is>
          <t>invocacao.3.ext.1.restricoes</t>
        </is>
      </c>
      <c r="B1538" s="194">
        <f>TEXTJOIN(" · ",TRUE,DADOS_INVOC!$NB$38,DADOS_INVOC!$NC$38)</f>
        <v/>
      </c>
      <c r="C1538" s="194" t="inlineStr">
        <is>
          <t>DADOS_INVOC!NB38 DADOS_INVOC!NC38</t>
        </is>
      </c>
      <c r="D1538" s="194" t="inlineStr">
        <is>
          <t>entrada</t>
        </is>
      </c>
    </row>
    <row r="1539">
      <c r="A1539" s="194" t="inlineStr">
        <is>
          <t>invocacao.3.ext.1.pe</t>
        </is>
      </c>
      <c r="B1539" s="194">
        <f>IF(ISBLANK(DADOS_INVOC!$QA$38),"",DADOS_INVOC!$QA$38&amp;"")</f>
        <v/>
      </c>
      <c r="C1539" s="194" t="inlineStr">
        <is>
          <t>DADOS_INVOC!QA38</t>
        </is>
      </c>
      <c r="D1539" s="194" t="inlineStr">
        <is>
          <t>resultado</t>
        </is>
      </c>
    </row>
    <row r="1540">
      <c r="A1540" s="194" t="inlineStr">
        <is>
          <t>invocacao.3.ext.1.dano</t>
        </is>
      </c>
      <c r="B1540" s="194">
        <f>IF(ISBLANK(DADOS_INVOC!$QE$38),"",DADOS_INVOC!$QE$38&amp;"")</f>
        <v/>
      </c>
      <c r="C1540" s="194" t="inlineStr">
        <is>
          <t>DADOS_INVOC!QE38</t>
        </is>
      </c>
      <c r="D1540" s="194" t="inlineStr">
        <is>
          <t>resultado</t>
        </is>
      </c>
    </row>
    <row r="1541">
      <c r="A1541" s="194" t="inlineStr">
        <is>
          <t>invocacao.3.ext.1.erros</t>
        </is>
      </c>
      <c r="B1541" s="194">
        <f>IF(ISBLANK(DADOS_INVOC!$PT$38),"",DADOS_INVOC!$PT$38&amp;"")</f>
        <v/>
      </c>
      <c r="C1541" s="194" t="inlineStr">
        <is>
          <t>DADOS_INVOC!PT38</t>
        </is>
      </c>
      <c r="D1541" s="194" t="inlineStr">
        <is>
          <t>aviso</t>
        </is>
      </c>
    </row>
    <row r="1542">
      <c r="A1542" s="194" t="inlineStr">
        <is>
          <t>invocacao.3.ext.1.avisos</t>
        </is>
      </c>
      <c r="B1542" s="194">
        <f>IF(ISBLANK(DADOS_INVOC!$PV$38),"",DADOS_INVOC!$PV$38&amp;"")</f>
        <v/>
      </c>
      <c r="C1542" s="194" t="inlineStr">
        <is>
          <t>DADOS_INVOC!PV38</t>
        </is>
      </c>
      <c r="D1542" s="194" t="inlineStr">
        <is>
          <t>aviso</t>
        </is>
      </c>
    </row>
    <row r="1543">
      <c r="A1543" s="194" t="inlineStr">
        <is>
          <t>invocacao.3.ext.2.classe</t>
        </is>
      </c>
      <c r="B1543" s="194">
        <f>IF(ISBLANK(DADOS_INVOC!$MS$39),"",DADOS_INVOC!$MS$39&amp;"")</f>
        <v/>
      </c>
      <c r="C1543" s="194" t="inlineStr">
        <is>
          <t>DADOS_INVOC!MS39</t>
        </is>
      </c>
      <c r="D1543" s="194" t="inlineStr">
        <is>
          <t>entrada</t>
        </is>
      </c>
    </row>
    <row r="1544">
      <c r="A1544" s="194" t="inlineStr">
        <is>
          <t>invocacao.3.ext.2.nome</t>
        </is>
      </c>
      <c r="B1544" s="194">
        <f>IF(ISBLANK(DADOS_INVOC!$MT$39),"",DADOS_INVOC!$MT$39&amp;"")</f>
        <v/>
      </c>
      <c r="C1544" s="194" t="inlineStr">
        <is>
          <t>DADOS_INVOC!MT39</t>
        </is>
      </c>
      <c r="D1544" s="194" t="inlineStr">
        <is>
          <t>entrada</t>
        </is>
      </c>
    </row>
    <row r="1545">
      <c r="A1545" s="194" t="inlineStr">
        <is>
          <t>invocacao.3.ext.2.forma</t>
        </is>
      </c>
      <c r="B1545" s="194">
        <f>IF(ISBLANK(DADOS_INVOC!$MU$39),"",DADOS_INVOC!$MU$39&amp;"")</f>
        <v/>
      </c>
      <c r="C1545" s="194" t="inlineStr">
        <is>
          <t>DADOS_INVOC!MU39</t>
        </is>
      </c>
      <c r="D1545" s="194" t="inlineStr">
        <is>
          <t>entrada</t>
        </is>
      </c>
    </row>
    <row r="1546">
      <c r="A1546" s="194" t="inlineStr">
        <is>
          <t>invocacao.3.ext.2.pecas</t>
        </is>
      </c>
      <c r="B1546" s="194">
        <f>TEXTJOIN(" · ",TRUE,DADOS_INVOC!$MX$39,DADOS_INVOC!$MY$39,DADOS_INVOC!$MZ$39,DADOS_INVOC!$NA$39)</f>
        <v/>
      </c>
      <c r="C1546" s="194" t="inlineStr">
        <is>
          <t>DADOS_INVOC!MX39 DADOS_INVOC!MY39 DADOS_INVOC!MZ39 DADOS_INVOC!NA39</t>
        </is>
      </c>
      <c r="D1546" s="194" t="inlineStr">
        <is>
          <t>entrada</t>
        </is>
      </c>
    </row>
    <row r="1547">
      <c r="A1547" s="194" t="inlineStr">
        <is>
          <t>invocacao.3.ext.2.restricoes</t>
        </is>
      </c>
      <c r="B1547" s="194">
        <f>TEXTJOIN(" · ",TRUE,DADOS_INVOC!$NB$39,DADOS_INVOC!$NC$39)</f>
        <v/>
      </c>
      <c r="C1547" s="194" t="inlineStr">
        <is>
          <t>DADOS_INVOC!NB39 DADOS_INVOC!NC39</t>
        </is>
      </c>
      <c r="D1547" s="194" t="inlineStr">
        <is>
          <t>entrada</t>
        </is>
      </c>
    </row>
    <row r="1548">
      <c r="A1548" s="194" t="inlineStr">
        <is>
          <t>invocacao.3.ext.2.pe</t>
        </is>
      </c>
      <c r="B1548" s="194">
        <f>IF(ISBLANK(DADOS_INVOC!$QA$39),"",DADOS_INVOC!$QA$39&amp;"")</f>
        <v/>
      </c>
      <c r="C1548" s="194" t="inlineStr">
        <is>
          <t>DADOS_INVOC!QA39</t>
        </is>
      </c>
      <c r="D1548" s="194" t="inlineStr">
        <is>
          <t>resultado</t>
        </is>
      </c>
    </row>
    <row r="1549">
      <c r="A1549" s="194" t="inlineStr">
        <is>
          <t>invocacao.3.ext.2.dano</t>
        </is>
      </c>
      <c r="B1549" s="194">
        <f>IF(ISBLANK(DADOS_INVOC!$QE$39),"",DADOS_INVOC!$QE$39&amp;"")</f>
        <v/>
      </c>
      <c r="C1549" s="194" t="inlineStr">
        <is>
          <t>DADOS_INVOC!QE39</t>
        </is>
      </c>
      <c r="D1549" s="194" t="inlineStr">
        <is>
          <t>resultado</t>
        </is>
      </c>
    </row>
    <row r="1550">
      <c r="A1550" s="194" t="inlineStr">
        <is>
          <t>invocacao.3.ext.2.erros</t>
        </is>
      </c>
      <c r="B1550" s="194">
        <f>IF(ISBLANK(DADOS_INVOC!$PT$39),"",DADOS_INVOC!$PT$39&amp;"")</f>
        <v/>
      </c>
      <c r="C1550" s="194" t="inlineStr">
        <is>
          <t>DADOS_INVOC!PT39</t>
        </is>
      </c>
      <c r="D1550" s="194" t="inlineStr">
        <is>
          <t>aviso</t>
        </is>
      </c>
    </row>
    <row r="1551">
      <c r="A1551" s="194" t="inlineStr">
        <is>
          <t>invocacao.3.ext.2.avisos</t>
        </is>
      </c>
      <c r="B1551" s="194">
        <f>IF(ISBLANK(DADOS_INVOC!$PV$39),"",DADOS_INVOC!$PV$39&amp;"")</f>
        <v/>
      </c>
      <c r="C1551" s="194" t="inlineStr">
        <is>
          <t>DADOS_INVOC!PV39</t>
        </is>
      </c>
      <c r="D1551" s="194" t="inlineStr">
        <is>
          <t>aviso</t>
        </is>
      </c>
    </row>
    <row r="1552">
      <c r="A1552" s="194" t="inlineStr">
        <is>
          <t>invocacao.3.ext.3.classe</t>
        </is>
      </c>
      <c r="B1552" s="194">
        <f>IF(ISBLANK(DADOS_INVOC!$MS$40),"",DADOS_INVOC!$MS$40&amp;"")</f>
        <v/>
      </c>
      <c r="C1552" s="194" t="inlineStr">
        <is>
          <t>DADOS_INVOC!MS40</t>
        </is>
      </c>
      <c r="D1552" s="194" t="inlineStr">
        <is>
          <t>entrada</t>
        </is>
      </c>
    </row>
    <row r="1553">
      <c r="A1553" s="194" t="inlineStr">
        <is>
          <t>invocacao.3.ext.3.nome</t>
        </is>
      </c>
      <c r="B1553" s="194">
        <f>IF(ISBLANK(DADOS_INVOC!$MT$40),"",DADOS_INVOC!$MT$40&amp;"")</f>
        <v/>
      </c>
      <c r="C1553" s="194" t="inlineStr">
        <is>
          <t>DADOS_INVOC!MT40</t>
        </is>
      </c>
      <c r="D1553" s="194" t="inlineStr">
        <is>
          <t>entrada</t>
        </is>
      </c>
    </row>
    <row r="1554">
      <c r="A1554" s="194" t="inlineStr">
        <is>
          <t>invocacao.3.ext.3.forma</t>
        </is>
      </c>
      <c r="B1554" s="194">
        <f>IF(ISBLANK(DADOS_INVOC!$MU$40),"",DADOS_INVOC!$MU$40&amp;"")</f>
        <v/>
      </c>
      <c r="C1554" s="194" t="inlineStr">
        <is>
          <t>DADOS_INVOC!MU40</t>
        </is>
      </c>
      <c r="D1554" s="194" t="inlineStr">
        <is>
          <t>entrada</t>
        </is>
      </c>
    </row>
    <row r="1555">
      <c r="A1555" s="194" t="inlineStr">
        <is>
          <t>invocacao.3.ext.3.pecas</t>
        </is>
      </c>
      <c r="B1555" s="194">
        <f>TEXTJOIN(" · ",TRUE,DADOS_INVOC!$MX$40,DADOS_INVOC!$MY$40,DADOS_INVOC!$MZ$40,DADOS_INVOC!$NA$40)</f>
        <v/>
      </c>
      <c r="C1555" s="194" t="inlineStr">
        <is>
          <t>DADOS_INVOC!MX40 DADOS_INVOC!MY40 DADOS_INVOC!MZ40 DADOS_INVOC!NA40</t>
        </is>
      </c>
      <c r="D1555" s="194" t="inlineStr">
        <is>
          <t>entrada</t>
        </is>
      </c>
    </row>
    <row r="1556">
      <c r="A1556" s="194" t="inlineStr">
        <is>
          <t>invocacao.3.ext.3.restricoes</t>
        </is>
      </c>
      <c r="B1556" s="194">
        <f>TEXTJOIN(" · ",TRUE,DADOS_INVOC!$NB$40,DADOS_INVOC!$NC$40)</f>
        <v/>
      </c>
      <c r="C1556" s="194" t="inlineStr">
        <is>
          <t>DADOS_INVOC!NB40 DADOS_INVOC!NC40</t>
        </is>
      </c>
      <c r="D1556" s="194" t="inlineStr">
        <is>
          <t>entrada</t>
        </is>
      </c>
    </row>
    <row r="1557">
      <c r="A1557" s="194" t="inlineStr">
        <is>
          <t>invocacao.3.ext.3.pe</t>
        </is>
      </c>
      <c r="B1557" s="194">
        <f>IF(ISBLANK(DADOS_INVOC!$QA$40),"",DADOS_INVOC!$QA$40&amp;"")</f>
        <v/>
      </c>
      <c r="C1557" s="194" t="inlineStr">
        <is>
          <t>DADOS_INVOC!QA40</t>
        </is>
      </c>
      <c r="D1557" s="194" t="inlineStr">
        <is>
          <t>resultado</t>
        </is>
      </c>
    </row>
    <row r="1558">
      <c r="A1558" s="194" t="inlineStr">
        <is>
          <t>invocacao.3.ext.3.dano</t>
        </is>
      </c>
      <c r="B1558" s="194">
        <f>IF(ISBLANK(DADOS_INVOC!$QE$40),"",DADOS_INVOC!$QE$40&amp;"")</f>
        <v/>
      </c>
      <c r="C1558" s="194" t="inlineStr">
        <is>
          <t>DADOS_INVOC!QE40</t>
        </is>
      </c>
      <c r="D1558" s="194" t="inlineStr">
        <is>
          <t>resultado</t>
        </is>
      </c>
    </row>
    <row r="1559">
      <c r="A1559" s="194" t="inlineStr">
        <is>
          <t>invocacao.3.ext.3.erros</t>
        </is>
      </c>
      <c r="B1559" s="194">
        <f>IF(ISBLANK(DADOS_INVOC!$PT$40),"",DADOS_INVOC!$PT$40&amp;"")</f>
        <v/>
      </c>
      <c r="C1559" s="194" t="inlineStr">
        <is>
          <t>DADOS_INVOC!PT40</t>
        </is>
      </c>
      <c r="D1559" s="194" t="inlineStr">
        <is>
          <t>aviso</t>
        </is>
      </c>
    </row>
    <row r="1560">
      <c r="A1560" s="194" t="inlineStr">
        <is>
          <t>invocacao.3.ext.3.avisos</t>
        </is>
      </c>
      <c r="B1560" s="194">
        <f>IF(ISBLANK(DADOS_INVOC!$PV$40),"",DADOS_INVOC!$PV$40&amp;"")</f>
        <v/>
      </c>
      <c r="C1560" s="194" t="inlineStr">
        <is>
          <t>DADOS_INVOC!PV40</t>
        </is>
      </c>
      <c r="D1560" s="194" t="inlineStr">
        <is>
          <t>aviso</t>
        </is>
      </c>
    </row>
    <row r="1561">
      <c r="A1561" s="194" t="inlineStr">
        <is>
          <t>invocacao.4.bas.1.classe</t>
        </is>
      </c>
      <c r="B1561" s="194">
        <f>IF(ISBLANK(DADOS_INVOC!$MS$41),"",DADOS_INVOC!$MS$41&amp;"")</f>
        <v/>
      </c>
      <c r="C1561" s="194" t="inlineStr">
        <is>
          <t>DADOS_INVOC!MS41</t>
        </is>
      </c>
      <c r="D1561" s="194" t="inlineStr">
        <is>
          <t>entrada</t>
        </is>
      </c>
    </row>
    <row r="1562">
      <c r="A1562" s="194" t="inlineStr">
        <is>
          <t>invocacao.4.bas.1.nome</t>
        </is>
      </c>
      <c r="B1562" s="194">
        <f>IF(ISBLANK(DADOS_INVOC!$MT$41),"",DADOS_INVOC!$MT$41&amp;"")</f>
        <v/>
      </c>
      <c r="C1562" s="194" t="inlineStr">
        <is>
          <t>DADOS_INVOC!MT41</t>
        </is>
      </c>
      <c r="D1562" s="194" t="inlineStr">
        <is>
          <t>entrada</t>
        </is>
      </c>
    </row>
    <row r="1563">
      <c r="A1563" s="194" t="inlineStr">
        <is>
          <t>invocacao.4.bas.1.forma</t>
        </is>
      </c>
      <c r="B1563" s="194">
        <f>IF(ISBLANK(DADOS_INVOC!$MU$41),"",DADOS_INVOC!$MU$41&amp;"")</f>
        <v/>
      </c>
      <c r="C1563" s="194" t="inlineStr">
        <is>
          <t>DADOS_INVOC!MU41</t>
        </is>
      </c>
      <c r="D1563" s="194" t="inlineStr">
        <is>
          <t>entrada</t>
        </is>
      </c>
    </row>
    <row r="1564">
      <c r="A1564" s="194" t="inlineStr">
        <is>
          <t>invocacao.4.bas.1.pecas</t>
        </is>
      </c>
      <c r="B1564" s="194">
        <f>TEXTJOIN(" · ",TRUE,DADOS_INVOC!$MX$41,DADOS_INVOC!$MY$41,DADOS_INVOC!$MZ$41,DADOS_INVOC!$NA$41)</f>
        <v/>
      </c>
      <c r="C1564" s="194" t="inlineStr">
        <is>
          <t>DADOS_INVOC!MX41 DADOS_INVOC!MY41 DADOS_INVOC!MZ41 DADOS_INVOC!NA41</t>
        </is>
      </c>
      <c r="D1564" s="194" t="inlineStr">
        <is>
          <t>entrada</t>
        </is>
      </c>
    </row>
    <row r="1565">
      <c r="A1565" s="194" t="inlineStr">
        <is>
          <t>invocacao.4.bas.1.restricoes</t>
        </is>
      </c>
      <c r="B1565" s="194">
        <f>TEXTJOIN(" · ",TRUE,DADOS_INVOC!$NB$41,DADOS_INVOC!$NC$41)</f>
        <v/>
      </c>
      <c r="C1565" s="194" t="inlineStr">
        <is>
          <t>DADOS_INVOC!NB41 DADOS_INVOC!NC41</t>
        </is>
      </c>
      <c r="D1565" s="194" t="inlineStr">
        <is>
          <t>entrada</t>
        </is>
      </c>
    </row>
    <row r="1566">
      <c r="A1566" s="194" t="inlineStr">
        <is>
          <t>invocacao.4.bas.1.pe</t>
        </is>
      </c>
      <c r="B1566" s="194">
        <f>IF(ISBLANK(DADOS_INVOC!$QA$41),"",DADOS_INVOC!$QA$41&amp;"")</f>
        <v/>
      </c>
      <c r="C1566" s="194" t="inlineStr">
        <is>
          <t>DADOS_INVOC!QA41</t>
        </is>
      </c>
      <c r="D1566" s="194" t="inlineStr">
        <is>
          <t>resultado</t>
        </is>
      </c>
    </row>
    <row r="1567">
      <c r="A1567" s="194" t="inlineStr">
        <is>
          <t>invocacao.4.bas.1.dano</t>
        </is>
      </c>
      <c r="B1567" s="194">
        <f>IF(ISBLANK(DADOS_INVOC!$QE$41),"",DADOS_INVOC!$QE$41&amp;"")</f>
        <v/>
      </c>
      <c r="C1567" s="194" t="inlineStr">
        <is>
          <t>DADOS_INVOC!QE41</t>
        </is>
      </c>
      <c r="D1567" s="194" t="inlineStr">
        <is>
          <t>resultado</t>
        </is>
      </c>
    </row>
    <row r="1568">
      <c r="A1568" s="194" t="inlineStr">
        <is>
          <t>invocacao.4.bas.1.erros</t>
        </is>
      </c>
      <c r="B1568" s="194">
        <f>IF(ISBLANK(DADOS_INVOC!$PT$41),"",DADOS_INVOC!$PT$41&amp;"")</f>
        <v/>
      </c>
      <c r="C1568" s="194" t="inlineStr">
        <is>
          <t>DADOS_INVOC!PT41</t>
        </is>
      </c>
      <c r="D1568" s="194" t="inlineStr">
        <is>
          <t>aviso</t>
        </is>
      </c>
    </row>
    <row r="1569">
      <c r="A1569" s="194" t="inlineStr">
        <is>
          <t>invocacao.4.bas.1.avisos</t>
        </is>
      </c>
      <c r="B1569" s="194">
        <f>IF(ISBLANK(DADOS_INVOC!$PV$41),"",DADOS_INVOC!$PV$41&amp;"")</f>
        <v/>
      </c>
      <c r="C1569" s="194" t="inlineStr">
        <is>
          <t>DADOS_INVOC!PV41</t>
        </is>
      </c>
      <c r="D1569" s="194" t="inlineStr">
        <is>
          <t>aviso</t>
        </is>
      </c>
    </row>
    <row r="1570">
      <c r="A1570" s="194" t="inlineStr">
        <is>
          <t>invocacao.4.esp.1.classe</t>
        </is>
      </c>
      <c r="B1570" s="194">
        <f>IF(ISBLANK(DADOS_INVOC!$MS$42),"",DADOS_INVOC!$MS$42&amp;"")</f>
        <v/>
      </c>
      <c r="C1570" s="194" t="inlineStr">
        <is>
          <t>DADOS_INVOC!MS42</t>
        </is>
      </c>
      <c r="D1570" s="194" t="inlineStr">
        <is>
          <t>entrada</t>
        </is>
      </c>
    </row>
    <row r="1571">
      <c r="A1571" s="194" t="inlineStr">
        <is>
          <t>invocacao.4.esp.1.nome</t>
        </is>
      </c>
      <c r="B1571" s="194">
        <f>IF(ISBLANK(DADOS_INVOC!$MT$42),"",DADOS_INVOC!$MT$42&amp;"")</f>
        <v/>
      </c>
      <c r="C1571" s="194" t="inlineStr">
        <is>
          <t>DADOS_INVOC!MT42</t>
        </is>
      </c>
      <c r="D1571" s="194" t="inlineStr">
        <is>
          <t>entrada</t>
        </is>
      </c>
    </row>
    <row r="1572">
      <c r="A1572" s="194" t="inlineStr">
        <is>
          <t>invocacao.4.esp.1.forma</t>
        </is>
      </c>
      <c r="B1572" s="194">
        <f>IF(ISBLANK(DADOS_INVOC!$MU$42),"",DADOS_INVOC!$MU$42&amp;"")</f>
        <v/>
      </c>
      <c r="C1572" s="194" t="inlineStr">
        <is>
          <t>DADOS_INVOC!MU42</t>
        </is>
      </c>
      <c r="D1572" s="194" t="inlineStr">
        <is>
          <t>entrada</t>
        </is>
      </c>
    </row>
    <row r="1573">
      <c r="A1573" s="194" t="inlineStr">
        <is>
          <t>invocacao.4.esp.1.pecas</t>
        </is>
      </c>
      <c r="B1573" s="194">
        <f>TEXTJOIN(" · ",TRUE,DADOS_INVOC!$MX$42,DADOS_INVOC!$MY$42,DADOS_INVOC!$MZ$42,DADOS_INVOC!$NA$42)</f>
        <v/>
      </c>
      <c r="C1573" s="194" t="inlineStr">
        <is>
          <t>DADOS_INVOC!MX42 DADOS_INVOC!MY42 DADOS_INVOC!MZ42 DADOS_INVOC!NA42</t>
        </is>
      </c>
      <c r="D1573" s="194" t="inlineStr">
        <is>
          <t>entrada</t>
        </is>
      </c>
    </row>
    <row r="1574">
      <c r="A1574" s="194" t="inlineStr">
        <is>
          <t>invocacao.4.esp.1.restricoes</t>
        </is>
      </c>
      <c r="B1574" s="194">
        <f>TEXTJOIN(" · ",TRUE,DADOS_INVOC!$NB$42,DADOS_INVOC!$NC$42)</f>
        <v/>
      </c>
      <c r="C1574" s="194" t="inlineStr">
        <is>
          <t>DADOS_INVOC!NB42 DADOS_INVOC!NC42</t>
        </is>
      </c>
      <c r="D1574" s="194" t="inlineStr">
        <is>
          <t>entrada</t>
        </is>
      </c>
    </row>
    <row r="1575">
      <c r="A1575" s="194" t="inlineStr">
        <is>
          <t>invocacao.4.esp.1.pe</t>
        </is>
      </c>
      <c r="B1575" s="194">
        <f>IF(ISBLANK(DADOS_INVOC!$QA$42),"",DADOS_INVOC!$QA$42&amp;"")</f>
        <v/>
      </c>
      <c r="C1575" s="194" t="inlineStr">
        <is>
          <t>DADOS_INVOC!QA42</t>
        </is>
      </c>
      <c r="D1575" s="194" t="inlineStr">
        <is>
          <t>resultado</t>
        </is>
      </c>
    </row>
    <row r="1576">
      <c r="A1576" s="194" t="inlineStr">
        <is>
          <t>invocacao.4.esp.1.dano</t>
        </is>
      </c>
      <c r="B1576" s="194">
        <f>IF(ISBLANK(DADOS_INVOC!$QE$42),"",DADOS_INVOC!$QE$42&amp;"")</f>
        <v/>
      </c>
      <c r="C1576" s="194" t="inlineStr">
        <is>
          <t>DADOS_INVOC!QE42</t>
        </is>
      </c>
      <c r="D1576" s="194" t="inlineStr">
        <is>
          <t>resultado</t>
        </is>
      </c>
    </row>
    <row r="1577">
      <c r="A1577" s="194" t="inlineStr">
        <is>
          <t>invocacao.4.esp.1.erros</t>
        </is>
      </c>
      <c r="B1577" s="194">
        <f>IF(ISBLANK(DADOS_INVOC!$PT$42),"",DADOS_INVOC!$PT$42&amp;"")</f>
        <v/>
      </c>
      <c r="C1577" s="194" t="inlineStr">
        <is>
          <t>DADOS_INVOC!PT42</t>
        </is>
      </c>
      <c r="D1577" s="194" t="inlineStr">
        <is>
          <t>aviso</t>
        </is>
      </c>
    </row>
    <row r="1578">
      <c r="A1578" s="194" t="inlineStr">
        <is>
          <t>invocacao.4.esp.1.avisos</t>
        </is>
      </c>
      <c r="B1578" s="194">
        <f>IF(ISBLANK(DADOS_INVOC!$PV$42),"",DADOS_INVOC!$PV$42&amp;"")</f>
        <v/>
      </c>
      <c r="C1578" s="194" t="inlineStr">
        <is>
          <t>DADOS_INVOC!PV42</t>
        </is>
      </c>
      <c r="D1578" s="194" t="inlineStr">
        <is>
          <t>aviso</t>
        </is>
      </c>
    </row>
    <row r="1579">
      <c r="A1579" s="194" t="inlineStr">
        <is>
          <t>invocacao.4.esp.2.classe</t>
        </is>
      </c>
      <c r="B1579" s="194">
        <f>IF(ISBLANK(DADOS_INVOC!$MS$43),"",DADOS_INVOC!$MS$43&amp;"")</f>
        <v/>
      </c>
      <c r="C1579" s="194" t="inlineStr">
        <is>
          <t>DADOS_INVOC!MS43</t>
        </is>
      </c>
      <c r="D1579" s="194" t="inlineStr">
        <is>
          <t>entrada</t>
        </is>
      </c>
    </row>
    <row r="1580">
      <c r="A1580" s="194" t="inlineStr">
        <is>
          <t>invocacao.4.esp.2.nome</t>
        </is>
      </c>
      <c r="B1580" s="194">
        <f>IF(ISBLANK(DADOS_INVOC!$MT$43),"",DADOS_INVOC!$MT$43&amp;"")</f>
        <v/>
      </c>
      <c r="C1580" s="194" t="inlineStr">
        <is>
          <t>DADOS_INVOC!MT43</t>
        </is>
      </c>
      <c r="D1580" s="194" t="inlineStr">
        <is>
          <t>entrada</t>
        </is>
      </c>
    </row>
    <row r="1581">
      <c r="A1581" s="194" t="inlineStr">
        <is>
          <t>invocacao.4.esp.2.forma</t>
        </is>
      </c>
      <c r="B1581" s="194">
        <f>IF(ISBLANK(DADOS_INVOC!$MU$43),"",DADOS_INVOC!$MU$43&amp;"")</f>
        <v/>
      </c>
      <c r="C1581" s="194" t="inlineStr">
        <is>
          <t>DADOS_INVOC!MU43</t>
        </is>
      </c>
      <c r="D1581" s="194" t="inlineStr">
        <is>
          <t>entrada</t>
        </is>
      </c>
    </row>
    <row r="1582">
      <c r="A1582" s="194" t="inlineStr">
        <is>
          <t>invocacao.4.esp.2.pecas</t>
        </is>
      </c>
      <c r="B1582" s="194">
        <f>TEXTJOIN(" · ",TRUE,DADOS_INVOC!$MX$43,DADOS_INVOC!$MY$43,DADOS_INVOC!$MZ$43,DADOS_INVOC!$NA$43)</f>
        <v/>
      </c>
      <c r="C1582" s="194" t="inlineStr">
        <is>
          <t>DADOS_INVOC!MX43 DADOS_INVOC!MY43 DADOS_INVOC!MZ43 DADOS_INVOC!NA43</t>
        </is>
      </c>
      <c r="D1582" s="194" t="inlineStr">
        <is>
          <t>entrada</t>
        </is>
      </c>
    </row>
    <row r="1583">
      <c r="A1583" s="194" t="inlineStr">
        <is>
          <t>invocacao.4.esp.2.restricoes</t>
        </is>
      </c>
      <c r="B1583" s="194">
        <f>TEXTJOIN(" · ",TRUE,DADOS_INVOC!$NB$43,DADOS_INVOC!$NC$43)</f>
        <v/>
      </c>
      <c r="C1583" s="194" t="inlineStr">
        <is>
          <t>DADOS_INVOC!NB43 DADOS_INVOC!NC43</t>
        </is>
      </c>
      <c r="D1583" s="194" t="inlineStr">
        <is>
          <t>entrada</t>
        </is>
      </c>
    </row>
    <row r="1584">
      <c r="A1584" s="194" t="inlineStr">
        <is>
          <t>invocacao.4.esp.2.pe</t>
        </is>
      </c>
      <c r="B1584" s="194">
        <f>IF(ISBLANK(DADOS_INVOC!$QA$43),"",DADOS_INVOC!$QA$43&amp;"")</f>
        <v/>
      </c>
      <c r="C1584" s="194" t="inlineStr">
        <is>
          <t>DADOS_INVOC!QA43</t>
        </is>
      </c>
      <c r="D1584" s="194" t="inlineStr">
        <is>
          <t>resultado</t>
        </is>
      </c>
    </row>
    <row r="1585">
      <c r="A1585" s="194" t="inlineStr">
        <is>
          <t>invocacao.4.esp.2.dano</t>
        </is>
      </c>
      <c r="B1585" s="194">
        <f>IF(ISBLANK(DADOS_INVOC!$QE$43),"",DADOS_INVOC!$QE$43&amp;"")</f>
        <v/>
      </c>
      <c r="C1585" s="194" t="inlineStr">
        <is>
          <t>DADOS_INVOC!QE43</t>
        </is>
      </c>
      <c r="D1585" s="194" t="inlineStr">
        <is>
          <t>resultado</t>
        </is>
      </c>
    </row>
    <row r="1586">
      <c r="A1586" s="194" t="inlineStr">
        <is>
          <t>invocacao.4.esp.2.erros</t>
        </is>
      </c>
      <c r="B1586" s="194">
        <f>IF(ISBLANK(DADOS_INVOC!$PT$43),"",DADOS_INVOC!$PT$43&amp;"")</f>
        <v/>
      </c>
      <c r="C1586" s="194" t="inlineStr">
        <is>
          <t>DADOS_INVOC!PT43</t>
        </is>
      </c>
      <c r="D1586" s="194" t="inlineStr">
        <is>
          <t>aviso</t>
        </is>
      </c>
    </row>
    <row r="1587">
      <c r="A1587" s="194" t="inlineStr">
        <is>
          <t>invocacao.4.esp.2.avisos</t>
        </is>
      </c>
      <c r="B1587" s="194">
        <f>IF(ISBLANK(DADOS_INVOC!$PV$43),"",DADOS_INVOC!$PV$43&amp;"")</f>
        <v/>
      </c>
      <c r="C1587" s="194" t="inlineStr">
        <is>
          <t>DADOS_INVOC!PV43</t>
        </is>
      </c>
      <c r="D1587" s="194" t="inlineStr">
        <is>
          <t>aviso</t>
        </is>
      </c>
    </row>
    <row r="1588">
      <c r="A1588" s="194" t="inlineStr">
        <is>
          <t>invocacao.4.bas.2.classe</t>
        </is>
      </c>
      <c r="B1588" s="194">
        <f>IF(ISBLANK(DADOS_INVOC!$MS$44),"",DADOS_INVOC!$MS$44&amp;"")</f>
        <v/>
      </c>
      <c r="C1588" s="194" t="inlineStr">
        <is>
          <t>DADOS_INVOC!MS44</t>
        </is>
      </c>
      <c r="D1588" s="194" t="inlineStr">
        <is>
          <t>entrada</t>
        </is>
      </c>
    </row>
    <row r="1589">
      <c r="A1589" s="194" t="inlineStr">
        <is>
          <t>invocacao.4.bas.2.nome</t>
        </is>
      </c>
      <c r="B1589" s="194">
        <f>IF(ISBLANK(DADOS_INVOC!$MT$44),"",DADOS_INVOC!$MT$44&amp;"")</f>
        <v/>
      </c>
      <c r="C1589" s="194" t="inlineStr">
        <is>
          <t>DADOS_INVOC!MT44</t>
        </is>
      </c>
      <c r="D1589" s="194" t="inlineStr">
        <is>
          <t>entrada</t>
        </is>
      </c>
    </row>
    <row r="1590">
      <c r="A1590" s="194" t="inlineStr">
        <is>
          <t>invocacao.4.bas.2.forma</t>
        </is>
      </c>
      <c r="B1590" s="194">
        <f>IF(ISBLANK(DADOS_INVOC!$MU$44),"",DADOS_INVOC!$MU$44&amp;"")</f>
        <v/>
      </c>
      <c r="C1590" s="194" t="inlineStr">
        <is>
          <t>DADOS_INVOC!MU44</t>
        </is>
      </c>
      <c r="D1590" s="194" t="inlineStr">
        <is>
          <t>entrada</t>
        </is>
      </c>
    </row>
    <row r="1591">
      <c r="A1591" s="194" t="inlineStr">
        <is>
          <t>invocacao.4.bas.2.pecas</t>
        </is>
      </c>
      <c r="B1591" s="194">
        <f>TEXTJOIN(" · ",TRUE,DADOS_INVOC!$MX$44,DADOS_INVOC!$MY$44,DADOS_INVOC!$MZ$44,DADOS_INVOC!$NA$44)</f>
        <v/>
      </c>
      <c r="C1591" s="194" t="inlineStr">
        <is>
          <t>DADOS_INVOC!MX44 DADOS_INVOC!MY44 DADOS_INVOC!MZ44 DADOS_INVOC!NA44</t>
        </is>
      </c>
      <c r="D1591" s="194" t="inlineStr">
        <is>
          <t>entrada</t>
        </is>
      </c>
    </row>
    <row r="1592">
      <c r="A1592" s="194" t="inlineStr">
        <is>
          <t>invocacao.4.bas.2.restricoes</t>
        </is>
      </c>
      <c r="B1592" s="194">
        <f>TEXTJOIN(" · ",TRUE,DADOS_INVOC!$NB$44,DADOS_INVOC!$NC$44)</f>
        <v/>
      </c>
      <c r="C1592" s="194" t="inlineStr">
        <is>
          <t>DADOS_INVOC!NB44 DADOS_INVOC!NC44</t>
        </is>
      </c>
      <c r="D1592" s="194" t="inlineStr">
        <is>
          <t>entrada</t>
        </is>
      </c>
    </row>
    <row r="1593">
      <c r="A1593" s="194" t="inlineStr">
        <is>
          <t>invocacao.4.bas.2.pe</t>
        </is>
      </c>
      <c r="B1593" s="194">
        <f>IF(ISBLANK(DADOS_INVOC!$QA$44),"",DADOS_INVOC!$QA$44&amp;"")</f>
        <v/>
      </c>
      <c r="C1593" s="194" t="inlineStr">
        <is>
          <t>DADOS_INVOC!QA44</t>
        </is>
      </c>
      <c r="D1593" s="194" t="inlineStr">
        <is>
          <t>resultado</t>
        </is>
      </c>
    </row>
    <row r="1594">
      <c r="A1594" s="194" t="inlineStr">
        <is>
          <t>invocacao.4.bas.2.dano</t>
        </is>
      </c>
      <c r="B1594" s="194">
        <f>IF(ISBLANK(DADOS_INVOC!$QE$44),"",DADOS_INVOC!$QE$44&amp;"")</f>
        <v/>
      </c>
      <c r="C1594" s="194" t="inlineStr">
        <is>
          <t>DADOS_INVOC!QE44</t>
        </is>
      </c>
      <c r="D1594" s="194" t="inlineStr">
        <is>
          <t>resultado</t>
        </is>
      </c>
    </row>
    <row r="1595">
      <c r="A1595" s="194" t="inlineStr">
        <is>
          <t>invocacao.4.bas.2.erros</t>
        </is>
      </c>
      <c r="B1595" s="194">
        <f>IF(ISBLANK(DADOS_INVOC!$PT$44),"",DADOS_INVOC!$PT$44&amp;"")</f>
        <v/>
      </c>
      <c r="C1595" s="194" t="inlineStr">
        <is>
          <t>DADOS_INVOC!PT44</t>
        </is>
      </c>
      <c r="D1595" s="194" t="inlineStr">
        <is>
          <t>aviso</t>
        </is>
      </c>
    </row>
    <row r="1596">
      <c r="A1596" s="194" t="inlineStr">
        <is>
          <t>invocacao.4.bas.2.avisos</t>
        </is>
      </c>
      <c r="B1596" s="194">
        <f>IF(ISBLANK(DADOS_INVOC!$PV$44),"",DADOS_INVOC!$PV$44&amp;"")</f>
        <v/>
      </c>
      <c r="C1596" s="194" t="inlineStr">
        <is>
          <t>DADOS_INVOC!PV44</t>
        </is>
      </c>
      <c r="D1596" s="194" t="inlineStr">
        <is>
          <t>aviso</t>
        </is>
      </c>
    </row>
    <row r="1597">
      <c r="A1597" s="194" t="inlineStr">
        <is>
          <t>invocacao.4.esp.3.classe</t>
        </is>
      </c>
      <c r="B1597" s="194">
        <f>IF(ISBLANK(DADOS_INVOC!$MS$45),"",DADOS_INVOC!$MS$45&amp;"")</f>
        <v/>
      </c>
      <c r="C1597" s="194" t="inlineStr">
        <is>
          <t>DADOS_INVOC!MS45</t>
        </is>
      </c>
      <c r="D1597" s="194" t="inlineStr">
        <is>
          <t>entrada</t>
        </is>
      </c>
    </row>
    <row r="1598">
      <c r="A1598" s="194" t="inlineStr">
        <is>
          <t>invocacao.4.esp.3.nome</t>
        </is>
      </c>
      <c r="B1598" s="194">
        <f>IF(ISBLANK(DADOS_INVOC!$MT$45),"",DADOS_INVOC!$MT$45&amp;"")</f>
        <v/>
      </c>
      <c r="C1598" s="194" t="inlineStr">
        <is>
          <t>DADOS_INVOC!MT45</t>
        </is>
      </c>
      <c r="D1598" s="194" t="inlineStr">
        <is>
          <t>entrada</t>
        </is>
      </c>
    </row>
    <row r="1599">
      <c r="A1599" s="194" t="inlineStr">
        <is>
          <t>invocacao.4.esp.3.forma</t>
        </is>
      </c>
      <c r="B1599" s="194">
        <f>IF(ISBLANK(DADOS_INVOC!$MU$45),"",DADOS_INVOC!$MU$45&amp;"")</f>
        <v/>
      </c>
      <c r="C1599" s="194" t="inlineStr">
        <is>
          <t>DADOS_INVOC!MU45</t>
        </is>
      </c>
      <c r="D1599" s="194" t="inlineStr">
        <is>
          <t>entrada</t>
        </is>
      </c>
    </row>
    <row r="1600">
      <c r="A1600" s="194" t="inlineStr">
        <is>
          <t>invocacao.4.esp.3.pecas</t>
        </is>
      </c>
      <c r="B1600" s="194">
        <f>TEXTJOIN(" · ",TRUE,DADOS_INVOC!$MX$45,DADOS_INVOC!$MY$45,DADOS_INVOC!$MZ$45,DADOS_INVOC!$NA$45)</f>
        <v/>
      </c>
      <c r="C1600" s="194" t="inlineStr">
        <is>
          <t>DADOS_INVOC!MX45 DADOS_INVOC!MY45 DADOS_INVOC!MZ45 DADOS_INVOC!NA45</t>
        </is>
      </c>
      <c r="D1600" s="194" t="inlineStr">
        <is>
          <t>entrada</t>
        </is>
      </c>
    </row>
    <row r="1601">
      <c r="A1601" s="194" t="inlineStr">
        <is>
          <t>invocacao.4.esp.3.restricoes</t>
        </is>
      </c>
      <c r="B1601" s="194">
        <f>TEXTJOIN(" · ",TRUE,DADOS_INVOC!$NB$45,DADOS_INVOC!$NC$45)</f>
        <v/>
      </c>
      <c r="C1601" s="194" t="inlineStr">
        <is>
          <t>DADOS_INVOC!NB45 DADOS_INVOC!NC45</t>
        </is>
      </c>
      <c r="D1601" s="194" t="inlineStr">
        <is>
          <t>entrada</t>
        </is>
      </c>
    </row>
    <row r="1602">
      <c r="A1602" s="194" t="inlineStr">
        <is>
          <t>invocacao.4.esp.3.pe</t>
        </is>
      </c>
      <c r="B1602" s="194">
        <f>IF(ISBLANK(DADOS_INVOC!$QA$45),"",DADOS_INVOC!$QA$45&amp;"")</f>
        <v/>
      </c>
      <c r="C1602" s="194" t="inlineStr">
        <is>
          <t>DADOS_INVOC!QA45</t>
        </is>
      </c>
      <c r="D1602" s="194" t="inlineStr">
        <is>
          <t>resultado</t>
        </is>
      </c>
    </row>
    <row r="1603">
      <c r="A1603" s="194" t="inlineStr">
        <is>
          <t>invocacao.4.esp.3.dano</t>
        </is>
      </c>
      <c r="B1603" s="194">
        <f>IF(ISBLANK(DADOS_INVOC!$QE$45),"",DADOS_INVOC!$QE$45&amp;"")</f>
        <v/>
      </c>
      <c r="C1603" s="194" t="inlineStr">
        <is>
          <t>DADOS_INVOC!QE45</t>
        </is>
      </c>
      <c r="D1603" s="194" t="inlineStr">
        <is>
          <t>resultado</t>
        </is>
      </c>
    </row>
    <row r="1604">
      <c r="A1604" s="194" t="inlineStr">
        <is>
          <t>invocacao.4.esp.3.erros</t>
        </is>
      </c>
      <c r="B1604" s="194">
        <f>IF(ISBLANK(DADOS_INVOC!$PT$45),"",DADOS_INVOC!$PT$45&amp;"")</f>
        <v/>
      </c>
      <c r="C1604" s="194" t="inlineStr">
        <is>
          <t>DADOS_INVOC!PT45</t>
        </is>
      </c>
      <c r="D1604" s="194" t="inlineStr">
        <is>
          <t>aviso</t>
        </is>
      </c>
    </row>
    <row r="1605">
      <c r="A1605" s="194" t="inlineStr">
        <is>
          <t>invocacao.4.esp.3.avisos</t>
        </is>
      </c>
      <c r="B1605" s="194">
        <f>IF(ISBLANK(DADOS_INVOC!$PV$45),"",DADOS_INVOC!$PV$45&amp;"")</f>
        <v/>
      </c>
      <c r="C1605" s="194" t="inlineStr">
        <is>
          <t>DADOS_INVOC!PV45</t>
        </is>
      </c>
      <c r="D1605" s="194" t="inlineStr">
        <is>
          <t>aviso</t>
        </is>
      </c>
    </row>
    <row r="1606">
      <c r="A1606" s="194" t="inlineStr">
        <is>
          <t>invocacao.4.esp.4.classe</t>
        </is>
      </c>
      <c r="B1606" s="194">
        <f>IF(ISBLANK(DADOS_INVOC!$MS$46),"",DADOS_INVOC!$MS$46&amp;"")</f>
        <v/>
      </c>
      <c r="C1606" s="194" t="inlineStr">
        <is>
          <t>DADOS_INVOC!MS46</t>
        </is>
      </c>
      <c r="D1606" s="194" t="inlineStr">
        <is>
          <t>entrada</t>
        </is>
      </c>
    </row>
    <row r="1607">
      <c r="A1607" s="194" t="inlineStr">
        <is>
          <t>invocacao.4.esp.4.nome</t>
        </is>
      </c>
      <c r="B1607" s="194">
        <f>IF(ISBLANK(DADOS_INVOC!$MT$46),"",DADOS_INVOC!$MT$46&amp;"")</f>
        <v/>
      </c>
      <c r="C1607" s="194" t="inlineStr">
        <is>
          <t>DADOS_INVOC!MT46</t>
        </is>
      </c>
      <c r="D1607" s="194" t="inlineStr">
        <is>
          <t>entrada</t>
        </is>
      </c>
    </row>
    <row r="1608">
      <c r="A1608" s="194" t="inlineStr">
        <is>
          <t>invocacao.4.esp.4.forma</t>
        </is>
      </c>
      <c r="B1608" s="194">
        <f>IF(ISBLANK(DADOS_INVOC!$MU$46),"",DADOS_INVOC!$MU$46&amp;"")</f>
        <v/>
      </c>
      <c r="C1608" s="194" t="inlineStr">
        <is>
          <t>DADOS_INVOC!MU46</t>
        </is>
      </c>
      <c r="D1608" s="194" t="inlineStr">
        <is>
          <t>entrada</t>
        </is>
      </c>
    </row>
    <row r="1609">
      <c r="A1609" s="194" t="inlineStr">
        <is>
          <t>invocacao.4.esp.4.pecas</t>
        </is>
      </c>
      <c r="B1609" s="194">
        <f>TEXTJOIN(" · ",TRUE,DADOS_INVOC!$MX$46,DADOS_INVOC!$MY$46,DADOS_INVOC!$MZ$46,DADOS_INVOC!$NA$46)</f>
        <v/>
      </c>
      <c r="C1609" s="194" t="inlineStr">
        <is>
          <t>DADOS_INVOC!MX46 DADOS_INVOC!MY46 DADOS_INVOC!MZ46 DADOS_INVOC!NA46</t>
        </is>
      </c>
      <c r="D1609" s="194" t="inlineStr">
        <is>
          <t>entrada</t>
        </is>
      </c>
    </row>
    <row r="1610">
      <c r="A1610" s="194" t="inlineStr">
        <is>
          <t>invocacao.4.esp.4.restricoes</t>
        </is>
      </c>
      <c r="B1610" s="194">
        <f>TEXTJOIN(" · ",TRUE,DADOS_INVOC!$NB$46,DADOS_INVOC!$NC$46)</f>
        <v/>
      </c>
      <c r="C1610" s="194" t="inlineStr">
        <is>
          <t>DADOS_INVOC!NB46 DADOS_INVOC!NC46</t>
        </is>
      </c>
      <c r="D1610" s="194" t="inlineStr">
        <is>
          <t>entrada</t>
        </is>
      </c>
    </row>
    <row r="1611">
      <c r="A1611" s="194" t="inlineStr">
        <is>
          <t>invocacao.4.esp.4.pe</t>
        </is>
      </c>
      <c r="B1611" s="194">
        <f>IF(ISBLANK(DADOS_INVOC!$QA$46),"",DADOS_INVOC!$QA$46&amp;"")</f>
        <v/>
      </c>
      <c r="C1611" s="194" t="inlineStr">
        <is>
          <t>DADOS_INVOC!QA46</t>
        </is>
      </c>
      <c r="D1611" s="194" t="inlineStr">
        <is>
          <t>resultado</t>
        </is>
      </c>
    </row>
    <row r="1612">
      <c r="A1612" s="194" t="inlineStr">
        <is>
          <t>invocacao.4.esp.4.dano</t>
        </is>
      </c>
      <c r="B1612" s="194">
        <f>IF(ISBLANK(DADOS_INVOC!$QE$46),"",DADOS_INVOC!$QE$46&amp;"")</f>
        <v/>
      </c>
      <c r="C1612" s="194" t="inlineStr">
        <is>
          <t>DADOS_INVOC!QE46</t>
        </is>
      </c>
      <c r="D1612" s="194" t="inlineStr">
        <is>
          <t>resultado</t>
        </is>
      </c>
    </row>
    <row r="1613">
      <c r="A1613" s="194" t="inlineStr">
        <is>
          <t>invocacao.4.esp.4.erros</t>
        </is>
      </c>
      <c r="B1613" s="194">
        <f>IF(ISBLANK(DADOS_INVOC!$PT$46),"",DADOS_INVOC!$PT$46&amp;"")</f>
        <v/>
      </c>
      <c r="C1613" s="194" t="inlineStr">
        <is>
          <t>DADOS_INVOC!PT46</t>
        </is>
      </c>
      <c r="D1613" s="194" t="inlineStr">
        <is>
          <t>aviso</t>
        </is>
      </c>
    </row>
    <row r="1614">
      <c r="A1614" s="194" t="inlineStr">
        <is>
          <t>invocacao.4.esp.4.avisos</t>
        </is>
      </c>
      <c r="B1614" s="194">
        <f>IF(ISBLANK(DADOS_INVOC!$PV$46),"",DADOS_INVOC!$PV$46&amp;"")</f>
        <v/>
      </c>
      <c r="C1614" s="194" t="inlineStr">
        <is>
          <t>DADOS_INVOC!PV46</t>
        </is>
      </c>
      <c r="D1614" s="194" t="inlineStr">
        <is>
          <t>aviso</t>
        </is>
      </c>
    </row>
    <row r="1615">
      <c r="A1615" s="194" t="inlineStr">
        <is>
          <t>invocacao.4.esp.5.classe</t>
        </is>
      </c>
      <c r="B1615" s="194">
        <f>IF(ISBLANK(DADOS_INVOC!$MS$47),"",DADOS_INVOC!$MS$47&amp;"")</f>
        <v/>
      </c>
      <c r="C1615" s="194" t="inlineStr">
        <is>
          <t>DADOS_INVOC!MS47</t>
        </is>
      </c>
      <c r="D1615" s="194" t="inlineStr">
        <is>
          <t>entrada</t>
        </is>
      </c>
    </row>
    <row r="1616">
      <c r="A1616" s="194" t="inlineStr">
        <is>
          <t>invocacao.4.esp.5.nome</t>
        </is>
      </c>
      <c r="B1616" s="194">
        <f>IF(ISBLANK(DADOS_INVOC!$MT$47),"",DADOS_INVOC!$MT$47&amp;"")</f>
        <v/>
      </c>
      <c r="C1616" s="194" t="inlineStr">
        <is>
          <t>DADOS_INVOC!MT47</t>
        </is>
      </c>
      <c r="D1616" s="194" t="inlineStr">
        <is>
          <t>entrada</t>
        </is>
      </c>
    </row>
    <row r="1617">
      <c r="A1617" s="194" t="inlineStr">
        <is>
          <t>invocacao.4.esp.5.forma</t>
        </is>
      </c>
      <c r="B1617" s="194">
        <f>IF(ISBLANK(DADOS_INVOC!$MU$47),"",DADOS_INVOC!$MU$47&amp;"")</f>
        <v/>
      </c>
      <c r="C1617" s="194" t="inlineStr">
        <is>
          <t>DADOS_INVOC!MU47</t>
        </is>
      </c>
      <c r="D1617" s="194" t="inlineStr">
        <is>
          <t>entrada</t>
        </is>
      </c>
    </row>
    <row r="1618">
      <c r="A1618" s="194" t="inlineStr">
        <is>
          <t>invocacao.4.esp.5.pecas</t>
        </is>
      </c>
      <c r="B1618" s="194">
        <f>TEXTJOIN(" · ",TRUE,DADOS_INVOC!$MX$47,DADOS_INVOC!$MY$47,DADOS_INVOC!$MZ$47,DADOS_INVOC!$NA$47)</f>
        <v/>
      </c>
      <c r="C1618" s="194" t="inlineStr">
        <is>
          <t>DADOS_INVOC!MX47 DADOS_INVOC!MY47 DADOS_INVOC!MZ47 DADOS_INVOC!NA47</t>
        </is>
      </c>
      <c r="D1618" s="194" t="inlineStr">
        <is>
          <t>entrada</t>
        </is>
      </c>
    </row>
    <row r="1619">
      <c r="A1619" s="194" t="inlineStr">
        <is>
          <t>invocacao.4.esp.5.restricoes</t>
        </is>
      </c>
      <c r="B1619" s="194">
        <f>TEXTJOIN(" · ",TRUE,DADOS_INVOC!$NB$47,DADOS_INVOC!$NC$47)</f>
        <v/>
      </c>
      <c r="C1619" s="194" t="inlineStr">
        <is>
          <t>DADOS_INVOC!NB47 DADOS_INVOC!NC47</t>
        </is>
      </c>
      <c r="D1619" s="194" t="inlineStr">
        <is>
          <t>entrada</t>
        </is>
      </c>
    </row>
    <row r="1620">
      <c r="A1620" s="194" t="inlineStr">
        <is>
          <t>invocacao.4.esp.5.pe</t>
        </is>
      </c>
      <c r="B1620" s="194">
        <f>IF(ISBLANK(DADOS_INVOC!$QA$47),"",DADOS_INVOC!$QA$47&amp;"")</f>
        <v/>
      </c>
      <c r="C1620" s="194" t="inlineStr">
        <is>
          <t>DADOS_INVOC!QA47</t>
        </is>
      </c>
      <c r="D1620" s="194" t="inlineStr">
        <is>
          <t>resultado</t>
        </is>
      </c>
    </row>
    <row r="1621">
      <c r="A1621" s="194" t="inlineStr">
        <is>
          <t>invocacao.4.esp.5.dano</t>
        </is>
      </c>
      <c r="B1621" s="194">
        <f>IF(ISBLANK(DADOS_INVOC!$QE$47),"",DADOS_INVOC!$QE$47&amp;"")</f>
        <v/>
      </c>
      <c r="C1621" s="194" t="inlineStr">
        <is>
          <t>DADOS_INVOC!QE47</t>
        </is>
      </c>
      <c r="D1621" s="194" t="inlineStr">
        <is>
          <t>resultado</t>
        </is>
      </c>
    </row>
    <row r="1622">
      <c r="A1622" s="194" t="inlineStr">
        <is>
          <t>invocacao.4.esp.5.erros</t>
        </is>
      </c>
      <c r="B1622" s="194">
        <f>IF(ISBLANK(DADOS_INVOC!$PT$47),"",DADOS_INVOC!$PT$47&amp;"")</f>
        <v/>
      </c>
      <c r="C1622" s="194" t="inlineStr">
        <is>
          <t>DADOS_INVOC!PT47</t>
        </is>
      </c>
      <c r="D1622" s="194" t="inlineStr">
        <is>
          <t>aviso</t>
        </is>
      </c>
    </row>
    <row r="1623">
      <c r="A1623" s="194" t="inlineStr">
        <is>
          <t>invocacao.4.esp.5.avisos</t>
        </is>
      </c>
      <c r="B1623" s="194">
        <f>IF(ISBLANK(DADOS_INVOC!$PV$47),"",DADOS_INVOC!$PV$47&amp;"")</f>
        <v/>
      </c>
      <c r="C1623" s="194" t="inlineStr">
        <is>
          <t>DADOS_INVOC!PV47</t>
        </is>
      </c>
      <c r="D1623" s="194" t="inlineStr">
        <is>
          <t>aviso</t>
        </is>
      </c>
    </row>
    <row r="1624">
      <c r="A1624" s="194" t="inlineStr">
        <is>
          <t>invocacao.4.esp.6.classe</t>
        </is>
      </c>
      <c r="B1624" s="194">
        <f>IF(ISBLANK(DADOS_INVOC!$MS$48),"",DADOS_INVOC!$MS$48&amp;"")</f>
        <v/>
      </c>
      <c r="C1624" s="194" t="inlineStr">
        <is>
          <t>DADOS_INVOC!MS48</t>
        </is>
      </c>
      <c r="D1624" s="194" t="inlineStr">
        <is>
          <t>entrada</t>
        </is>
      </c>
    </row>
    <row r="1625">
      <c r="A1625" s="194" t="inlineStr">
        <is>
          <t>invocacao.4.esp.6.nome</t>
        </is>
      </c>
      <c r="B1625" s="194">
        <f>IF(ISBLANK(DADOS_INVOC!$MT$48),"",DADOS_INVOC!$MT$48&amp;"")</f>
        <v/>
      </c>
      <c r="C1625" s="194" t="inlineStr">
        <is>
          <t>DADOS_INVOC!MT48</t>
        </is>
      </c>
      <c r="D1625" s="194" t="inlineStr">
        <is>
          <t>entrada</t>
        </is>
      </c>
    </row>
    <row r="1626">
      <c r="A1626" s="194" t="inlineStr">
        <is>
          <t>invocacao.4.esp.6.forma</t>
        </is>
      </c>
      <c r="B1626" s="194">
        <f>IF(ISBLANK(DADOS_INVOC!$MU$48),"",DADOS_INVOC!$MU$48&amp;"")</f>
        <v/>
      </c>
      <c r="C1626" s="194" t="inlineStr">
        <is>
          <t>DADOS_INVOC!MU48</t>
        </is>
      </c>
      <c r="D1626" s="194" t="inlineStr">
        <is>
          <t>entrada</t>
        </is>
      </c>
    </row>
    <row r="1627">
      <c r="A1627" s="194" t="inlineStr">
        <is>
          <t>invocacao.4.esp.6.pecas</t>
        </is>
      </c>
      <c r="B1627" s="194">
        <f>TEXTJOIN(" · ",TRUE,DADOS_INVOC!$MX$48,DADOS_INVOC!$MY$48,DADOS_INVOC!$MZ$48,DADOS_INVOC!$NA$48)</f>
        <v/>
      </c>
      <c r="C1627" s="194" t="inlineStr">
        <is>
          <t>DADOS_INVOC!MX48 DADOS_INVOC!MY48 DADOS_INVOC!MZ48 DADOS_INVOC!NA48</t>
        </is>
      </c>
      <c r="D1627" s="194" t="inlineStr">
        <is>
          <t>entrada</t>
        </is>
      </c>
    </row>
    <row r="1628">
      <c r="A1628" s="194" t="inlineStr">
        <is>
          <t>invocacao.4.esp.6.restricoes</t>
        </is>
      </c>
      <c r="B1628" s="194">
        <f>TEXTJOIN(" · ",TRUE,DADOS_INVOC!$NB$48,DADOS_INVOC!$NC$48)</f>
        <v/>
      </c>
      <c r="C1628" s="194" t="inlineStr">
        <is>
          <t>DADOS_INVOC!NB48 DADOS_INVOC!NC48</t>
        </is>
      </c>
      <c r="D1628" s="194" t="inlineStr">
        <is>
          <t>entrada</t>
        </is>
      </c>
    </row>
    <row r="1629">
      <c r="A1629" s="194" t="inlineStr">
        <is>
          <t>invocacao.4.esp.6.pe</t>
        </is>
      </c>
      <c r="B1629" s="194">
        <f>IF(ISBLANK(DADOS_INVOC!$QA$48),"",DADOS_INVOC!$QA$48&amp;"")</f>
        <v/>
      </c>
      <c r="C1629" s="194" t="inlineStr">
        <is>
          <t>DADOS_INVOC!QA48</t>
        </is>
      </c>
      <c r="D1629" s="194" t="inlineStr">
        <is>
          <t>resultado</t>
        </is>
      </c>
    </row>
    <row r="1630">
      <c r="A1630" s="194" t="inlineStr">
        <is>
          <t>invocacao.4.esp.6.dano</t>
        </is>
      </c>
      <c r="B1630" s="194">
        <f>IF(ISBLANK(DADOS_INVOC!$QE$48),"",DADOS_INVOC!$QE$48&amp;"")</f>
        <v/>
      </c>
      <c r="C1630" s="194" t="inlineStr">
        <is>
          <t>DADOS_INVOC!QE48</t>
        </is>
      </c>
      <c r="D1630" s="194" t="inlineStr">
        <is>
          <t>resultado</t>
        </is>
      </c>
    </row>
    <row r="1631">
      <c r="A1631" s="194" t="inlineStr">
        <is>
          <t>invocacao.4.esp.6.erros</t>
        </is>
      </c>
      <c r="B1631" s="194">
        <f>IF(ISBLANK(DADOS_INVOC!$PT$48),"",DADOS_INVOC!$PT$48&amp;"")</f>
        <v/>
      </c>
      <c r="C1631" s="194" t="inlineStr">
        <is>
          <t>DADOS_INVOC!PT48</t>
        </is>
      </c>
      <c r="D1631" s="194" t="inlineStr">
        <is>
          <t>aviso</t>
        </is>
      </c>
    </row>
    <row r="1632">
      <c r="A1632" s="194" t="inlineStr">
        <is>
          <t>invocacao.4.esp.6.avisos</t>
        </is>
      </c>
      <c r="B1632" s="194">
        <f>IF(ISBLANK(DADOS_INVOC!$PV$48),"",DADOS_INVOC!$PV$48&amp;"")</f>
        <v/>
      </c>
      <c r="C1632" s="194" t="inlineStr">
        <is>
          <t>DADOS_INVOC!PV48</t>
        </is>
      </c>
      <c r="D1632" s="194" t="inlineStr">
        <is>
          <t>aviso</t>
        </is>
      </c>
    </row>
    <row r="1633">
      <c r="A1633" s="194" t="inlineStr">
        <is>
          <t>invocacao.4.esp.7.classe</t>
        </is>
      </c>
      <c r="B1633" s="194">
        <f>IF(ISBLANK(DADOS_INVOC!$MS$49),"",DADOS_INVOC!$MS$49&amp;"")</f>
        <v/>
      </c>
      <c r="C1633" s="194" t="inlineStr">
        <is>
          <t>DADOS_INVOC!MS49</t>
        </is>
      </c>
      <c r="D1633" s="194" t="inlineStr">
        <is>
          <t>entrada</t>
        </is>
      </c>
    </row>
    <row r="1634">
      <c r="A1634" s="194" t="inlineStr">
        <is>
          <t>invocacao.4.esp.7.nome</t>
        </is>
      </c>
      <c r="B1634" s="194">
        <f>IF(ISBLANK(DADOS_INVOC!$MT$49),"",DADOS_INVOC!$MT$49&amp;"")</f>
        <v/>
      </c>
      <c r="C1634" s="194" t="inlineStr">
        <is>
          <t>DADOS_INVOC!MT49</t>
        </is>
      </c>
      <c r="D1634" s="194" t="inlineStr">
        <is>
          <t>entrada</t>
        </is>
      </c>
    </row>
    <row r="1635">
      <c r="A1635" s="194" t="inlineStr">
        <is>
          <t>invocacao.4.esp.7.forma</t>
        </is>
      </c>
      <c r="B1635" s="194">
        <f>IF(ISBLANK(DADOS_INVOC!$MU$49),"",DADOS_INVOC!$MU$49&amp;"")</f>
        <v/>
      </c>
      <c r="C1635" s="194" t="inlineStr">
        <is>
          <t>DADOS_INVOC!MU49</t>
        </is>
      </c>
      <c r="D1635" s="194" t="inlineStr">
        <is>
          <t>entrada</t>
        </is>
      </c>
    </row>
    <row r="1636">
      <c r="A1636" s="194" t="inlineStr">
        <is>
          <t>invocacao.4.esp.7.pecas</t>
        </is>
      </c>
      <c r="B1636" s="194">
        <f>TEXTJOIN(" · ",TRUE,DADOS_INVOC!$MX$49,DADOS_INVOC!$MY$49,DADOS_INVOC!$MZ$49,DADOS_INVOC!$NA$49)</f>
        <v/>
      </c>
      <c r="C1636" s="194" t="inlineStr">
        <is>
          <t>DADOS_INVOC!MX49 DADOS_INVOC!MY49 DADOS_INVOC!MZ49 DADOS_INVOC!NA49</t>
        </is>
      </c>
      <c r="D1636" s="194" t="inlineStr">
        <is>
          <t>entrada</t>
        </is>
      </c>
    </row>
    <row r="1637">
      <c r="A1637" s="194" t="inlineStr">
        <is>
          <t>invocacao.4.esp.7.restricoes</t>
        </is>
      </c>
      <c r="B1637" s="194">
        <f>TEXTJOIN(" · ",TRUE,DADOS_INVOC!$NB$49,DADOS_INVOC!$NC$49)</f>
        <v/>
      </c>
      <c r="C1637" s="194" t="inlineStr">
        <is>
          <t>DADOS_INVOC!NB49 DADOS_INVOC!NC49</t>
        </is>
      </c>
      <c r="D1637" s="194" t="inlineStr">
        <is>
          <t>entrada</t>
        </is>
      </c>
    </row>
    <row r="1638">
      <c r="A1638" s="194" t="inlineStr">
        <is>
          <t>invocacao.4.esp.7.pe</t>
        </is>
      </c>
      <c r="B1638" s="194">
        <f>IF(ISBLANK(DADOS_INVOC!$QA$49),"",DADOS_INVOC!$QA$49&amp;"")</f>
        <v/>
      </c>
      <c r="C1638" s="194" t="inlineStr">
        <is>
          <t>DADOS_INVOC!QA49</t>
        </is>
      </c>
      <c r="D1638" s="194" t="inlineStr">
        <is>
          <t>resultado</t>
        </is>
      </c>
    </row>
    <row r="1639">
      <c r="A1639" s="194" t="inlineStr">
        <is>
          <t>invocacao.4.esp.7.dano</t>
        </is>
      </c>
      <c r="B1639" s="194">
        <f>IF(ISBLANK(DADOS_INVOC!$QE$49),"",DADOS_INVOC!$QE$49&amp;"")</f>
        <v/>
      </c>
      <c r="C1639" s="194" t="inlineStr">
        <is>
          <t>DADOS_INVOC!QE49</t>
        </is>
      </c>
      <c r="D1639" s="194" t="inlineStr">
        <is>
          <t>resultado</t>
        </is>
      </c>
    </row>
    <row r="1640">
      <c r="A1640" s="194" t="inlineStr">
        <is>
          <t>invocacao.4.esp.7.erros</t>
        </is>
      </c>
      <c r="B1640" s="194">
        <f>IF(ISBLANK(DADOS_INVOC!$PT$49),"",DADOS_INVOC!$PT$49&amp;"")</f>
        <v/>
      </c>
      <c r="C1640" s="194" t="inlineStr">
        <is>
          <t>DADOS_INVOC!PT49</t>
        </is>
      </c>
      <c r="D1640" s="194" t="inlineStr">
        <is>
          <t>aviso</t>
        </is>
      </c>
    </row>
    <row r="1641">
      <c r="A1641" s="194" t="inlineStr">
        <is>
          <t>invocacao.4.esp.7.avisos</t>
        </is>
      </c>
      <c r="B1641" s="194">
        <f>IF(ISBLANK(DADOS_INVOC!$PV$49),"",DADOS_INVOC!$PV$49&amp;"")</f>
        <v/>
      </c>
      <c r="C1641" s="194" t="inlineStr">
        <is>
          <t>DADOS_INVOC!PV49</t>
        </is>
      </c>
      <c r="D1641" s="194" t="inlineStr">
        <is>
          <t>aviso</t>
        </is>
      </c>
    </row>
    <row r="1642">
      <c r="A1642" s="194" t="inlineStr">
        <is>
          <t>invocacao.4.esp.8.classe</t>
        </is>
      </c>
      <c r="B1642" s="194">
        <f>IF(ISBLANK(DADOS_INVOC!$MS$50),"",DADOS_INVOC!$MS$50&amp;"")</f>
        <v/>
      </c>
      <c r="C1642" s="194" t="inlineStr">
        <is>
          <t>DADOS_INVOC!MS50</t>
        </is>
      </c>
      <c r="D1642" s="194" t="inlineStr">
        <is>
          <t>entrada</t>
        </is>
      </c>
    </row>
    <row r="1643">
      <c r="A1643" s="194" t="inlineStr">
        <is>
          <t>invocacao.4.esp.8.nome</t>
        </is>
      </c>
      <c r="B1643" s="194">
        <f>IF(ISBLANK(DADOS_INVOC!$MT$50),"",DADOS_INVOC!$MT$50&amp;"")</f>
        <v/>
      </c>
      <c r="C1643" s="194" t="inlineStr">
        <is>
          <t>DADOS_INVOC!MT50</t>
        </is>
      </c>
      <c r="D1643" s="194" t="inlineStr">
        <is>
          <t>entrada</t>
        </is>
      </c>
    </row>
    <row r="1644">
      <c r="A1644" s="194" t="inlineStr">
        <is>
          <t>invocacao.4.esp.8.forma</t>
        </is>
      </c>
      <c r="B1644" s="194">
        <f>IF(ISBLANK(DADOS_INVOC!$MU$50),"",DADOS_INVOC!$MU$50&amp;"")</f>
        <v/>
      </c>
      <c r="C1644" s="194" t="inlineStr">
        <is>
          <t>DADOS_INVOC!MU50</t>
        </is>
      </c>
      <c r="D1644" s="194" t="inlineStr">
        <is>
          <t>entrada</t>
        </is>
      </c>
    </row>
    <row r="1645">
      <c r="A1645" s="194" t="inlineStr">
        <is>
          <t>invocacao.4.esp.8.pecas</t>
        </is>
      </c>
      <c r="B1645" s="194">
        <f>TEXTJOIN(" · ",TRUE,DADOS_INVOC!$MX$50,DADOS_INVOC!$MY$50,DADOS_INVOC!$MZ$50,DADOS_INVOC!$NA$50)</f>
        <v/>
      </c>
      <c r="C1645" s="194" t="inlineStr">
        <is>
          <t>DADOS_INVOC!MX50 DADOS_INVOC!MY50 DADOS_INVOC!MZ50 DADOS_INVOC!NA50</t>
        </is>
      </c>
      <c r="D1645" s="194" t="inlineStr">
        <is>
          <t>entrada</t>
        </is>
      </c>
    </row>
    <row r="1646">
      <c r="A1646" s="194" t="inlineStr">
        <is>
          <t>invocacao.4.esp.8.restricoes</t>
        </is>
      </c>
      <c r="B1646" s="194">
        <f>TEXTJOIN(" · ",TRUE,DADOS_INVOC!$NB$50,DADOS_INVOC!$NC$50)</f>
        <v/>
      </c>
      <c r="C1646" s="194" t="inlineStr">
        <is>
          <t>DADOS_INVOC!NB50 DADOS_INVOC!NC50</t>
        </is>
      </c>
      <c r="D1646" s="194" t="inlineStr">
        <is>
          <t>entrada</t>
        </is>
      </c>
    </row>
    <row r="1647">
      <c r="A1647" s="194" t="inlineStr">
        <is>
          <t>invocacao.4.esp.8.pe</t>
        </is>
      </c>
      <c r="B1647" s="194">
        <f>IF(ISBLANK(DADOS_INVOC!$QA$50),"",DADOS_INVOC!$QA$50&amp;"")</f>
        <v/>
      </c>
      <c r="C1647" s="194" t="inlineStr">
        <is>
          <t>DADOS_INVOC!QA50</t>
        </is>
      </c>
      <c r="D1647" s="194" t="inlineStr">
        <is>
          <t>resultado</t>
        </is>
      </c>
    </row>
    <row r="1648">
      <c r="A1648" s="194" t="inlineStr">
        <is>
          <t>invocacao.4.esp.8.dano</t>
        </is>
      </c>
      <c r="B1648" s="194">
        <f>IF(ISBLANK(DADOS_INVOC!$QE$50),"",DADOS_INVOC!$QE$50&amp;"")</f>
        <v/>
      </c>
      <c r="C1648" s="194" t="inlineStr">
        <is>
          <t>DADOS_INVOC!QE50</t>
        </is>
      </c>
      <c r="D1648" s="194" t="inlineStr">
        <is>
          <t>resultado</t>
        </is>
      </c>
    </row>
    <row r="1649">
      <c r="A1649" s="194" t="inlineStr">
        <is>
          <t>invocacao.4.esp.8.erros</t>
        </is>
      </c>
      <c r="B1649" s="194">
        <f>IF(ISBLANK(DADOS_INVOC!$PT$50),"",DADOS_INVOC!$PT$50&amp;"")</f>
        <v/>
      </c>
      <c r="C1649" s="194" t="inlineStr">
        <is>
          <t>DADOS_INVOC!PT50</t>
        </is>
      </c>
      <c r="D1649" s="194" t="inlineStr">
        <is>
          <t>aviso</t>
        </is>
      </c>
    </row>
    <row r="1650">
      <c r="A1650" s="194" t="inlineStr">
        <is>
          <t>invocacao.4.esp.8.avisos</t>
        </is>
      </c>
      <c r="B1650" s="194">
        <f>IF(ISBLANK(DADOS_INVOC!$PV$50),"",DADOS_INVOC!$PV$50&amp;"")</f>
        <v/>
      </c>
      <c r="C1650" s="194" t="inlineStr">
        <is>
          <t>DADOS_INVOC!PV50</t>
        </is>
      </c>
      <c r="D1650" s="194" t="inlineStr">
        <is>
          <t>aviso</t>
        </is>
      </c>
    </row>
    <row r="1651">
      <c r="A1651" s="194" t="inlineStr">
        <is>
          <t>invocacao.4.ext.1.classe</t>
        </is>
      </c>
      <c r="B1651" s="194">
        <f>IF(ISBLANK(DADOS_INVOC!$MS$51),"",DADOS_INVOC!$MS$51&amp;"")</f>
        <v/>
      </c>
      <c r="C1651" s="194" t="inlineStr">
        <is>
          <t>DADOS_INVOC!MS51</t>
        </is>
      </c>
      <c r="D1651" s="194" t="inlineStr">
        <is>
          <t>entrada</t>
        </is>
      </c>
    </row>
    <row r="1652">
      <c r="A1652" s="194" t="inlineStr">
        <is>
          <t>invocacao.4.ext.1.nome</t>
        </is>
      </c>
      <c r="B1652" s="194">
        <f>IF(ISBLANK(DADOS_INVOC!$MT$51),"",DADOS_INVOC!$MT$51&amp;"")</f>
        <v/>
      </c>
      <c r="C1652" s="194" t="inlineStr">
        <is>
          <t>DADOS_INVOC!MT51</t>
        </is>
      </c>
      <c r="D1652" s="194" t="inlineStr">
        <is>
          <t>entrada</t>
        </is>
      </c>
    </row>
    <row r="1653">
      <c r="A1653" s="194" t="inlineStr">
        <is>
          <t>invocacao.4.ext.1.forma</t>
        </is>
      </c>
      <c r="B1653" s="194">
        <f>IF(ISBLANK(DADOS_INVOC!$MU$51),"",DADOS_INVOC!$MU$51&amp;"")</f>
        <v/>
      </c>
      <c r="C1653" s="194" t="inlineStr">
        <is>
          <t>DADOS_INVOC!MU51</t>
        </is>
      </c>
      <c r="D1653" s="194" t="inlineStr">
        <is>
          <t>entrada</t>
        </is>
      </c>
    </row>
    <row r="1654">
      <c r="A1654" s="194" t="inlineStr">
        <is>
          <t>invocacao.4.ext.1.pecas</t>
        </is>
      </c>
      <c r="B1654" s="194">
        <f>TEXTJOIN(" · ",TRUE,DADOS_INVOC!$MX$51,DADOS_INVOC!$MY$51,DADOS_INVOC!$MZ$51,DADOS_INVOC!$NA$51)</f>
        <v/>
      </c>
      <c r="C1654" s="194" t="inlineStr">
        <is>
          <t>DADOS_INVOC!MX51 DADOS_INVOC!MY51 DADOS_INVOC!MZ51 DADOS_INVOC!NA51</t>
        </is>
      </c>
      <c r="D1654" s="194" t="inlineStr">
        <is>
          <t>entrada</t>
        </is>
      </c>
    </row>
    <row r="1655">
      <c r="A1655" s="194" t="inlineStr">
        <is>
          <t>invocacao.4.ext.1.restricoes</t>
        </is>
      </c>
      <c r="B1655" s="194">
        <f>TEXTJOIN(" · ",TRUE,DADOS_INVOC!$NB$51,DADOS_INVOC!$NC$51)</f>
        <v/>
      </c>
      <c r="C1655" s="194" t="inlineStr">
        <is>
          <t>DADOS_INVOC!NB51 DADOS_INVOC!NC51</t>
        </is>
      </c>
      <c r="D1655" s="194" t="inlineStr">
        <is>
          <t>entrada</t>
        </is>
      </c>
    </row>
    <row r="1656">
      <c r="A1656" s="194" t="inlineStr">
        <is>
          <t>invocacao.4.ext.1.pe</t>
        </is>
      </c>
      <c r="B1656" s="194">
        <f>IF(ISBLANK(DADOS_INVOC!$QA$51),"",DADOS_INVOC!$QA$51&amp;"")</f>
        <v/>
      </c>
      <c r="C1656" s="194" t="inlineStr">
        <is>
          <t>DADOS_INVOC!QA51</t>
        </is>
      </c>
      <c r="D1656" s="194" t="inlineStr">
        <is>
          <t>resultado</t>
        </is>
      </c>
    </row>
    <row r="1657">
      <c r="A1657" s="194" t="inlineStr">
        <is>
          <t>invocacao.4.ext.1.dano</t>
        </is>
      </c>
      <c r="B1657" s="194">
        <f>IF(ISBLANK(DADOS_INVOC!$QE$51),"",DADOS_INVOC!$QE$51&amp;"")</f>
        <v/>
      </c>
      <c r="C1657" s="194" t="inlineStr">
        <is>
          <t>DADOS_INVOC!QE51</t>
        </is>
      </c>
      <c r="D1657" s="194" t="inlineStr">
        <is>
          <t>resultado</t>
        </is>
      </c>
    </row>
    <row r="1658">
      <c r="A1658" s="194" t="inlineStr">
        <is>
          <t>invocacao.4.ext.1.erros</t>
        </is>
      </c>
      <c r="B1658" s="194">
        <f>IF(ISBLANK(DADOS_INVOC!$PT$51),"",DADOS_INVOC!$PT$51&amp;"")</f>
        <v/>
      </c>
      <c r="C1658" s="194" t="inlineStr">
        <is>
          <t>DADOS_INVOC!PT51</t>
        </is>
      </c>
      <c r="D1658" s="194" t="inlineStr">
        <is>
          <t>aviso</t>
        </is>
      </c>
    </row>
    <row r="1659">
      <c r="A1659" s="194" t="inlineStr">
        <is>
          <t>invocacao.4.ext.1.avisos</t>
        </is>
      </c>
      <c r="B1659" s="194">
        <f>IF(ISBLANK(DADOS_INVOC!$PV$51),"",DADOS_INVOC!$PV$51&amp;"")</f>
        <v/>
      </c>
      <c r="C1659" s="194" t="inlineStr">
        <is>
          <t>DADOS_INVOC!PV51</t>
        </is>
      </c>
      <c r="D1659" s="194" t="inlineStr">
        <is>
          <t>aviso</t>
        </is>
      </c>
    </row>
    <row r="1660">
      <c r="A1660" s="194" t="inlineStr">
        <is>
          <t>invocacao.4.ext.2.classe</t>
        </is>
      </c>
      <c r="B1660" s="194">
        <f>IF(ISBLANK(DADOS_INVOC!$MS$52),"",DADOS_INVOC!$MS$52&amp;"")</f>
        <v/>
      </c>
      <c r="C1660" s="194" t="inlineStr">
        <is>
          <t>DADOS_INVOC!MS52</t>
        </is>
      </c>
      <c r="D1660" s="194" t="inlineStr">
        <is>
          <t>entrada</t>
        </is>
      </c>
    </row>
    <row r="1661">
      <c r="A1661" s="194" t="inlineStr">
        <is>
          <t>invocacao.4.ext.2.nome</t>
        </is>
      </c>
      <c r="B1661" s="194">
        <f>IF(ISBLANK(DADOS_INVOC!$MT$52),"",DADOS_INVOC!$MT$52&amp;"")</f>
        <v/>
      </c>
      <c r="C1661" s="194" t="inlineStr">
        <is>
          <t>DADOS_INVOC!MT52</t>
        </is>
      </c>
      <c r="D1661" s="194" t="inlineStr">
        <is>
          <t>entrada</t>
        </is>
      </c>
    </row>
    <row r="1662">
      <c r="A1662" s="194" t="inlineStr">
        <is>
          <t>invocacao.4.ext.2.forma</t>
        </is>
      </c>
      <c r="B1662" s="194">
        <f>IF(ISBLANK(DADOS_INVOC!$MU$52),"",DADOS_INVOC!$MU$52&amp;"")</f>
        <v/>
      </c>
      <c r="C1662" s="194" t="inlineStr">
        <is>
          <t>DADOS_INVOC!MU52</t>
        </is>
      </c>
      <c r="D1662" s="194" t="inlineStr">
        <is>
          <t>entrada</t>
        </is>
      </c>
    </row>
    <row r="1663">
      <c r="A1663" s="194" t="inlineStr">
        <is>
          <t>invocacao.4.ext.2.pecas</t>
        </is>
      </c>
      <c r="B1663" s="194">
        <f>TEXTJOIN(" · ",TRUE,DADOS_INVOC!$MX$52,DADOS_INVOC!$MY$52,DADOS_INVOC!$MZ$52,DADOS_INVOC!$NA$52)</f>
        <v/>
      </c>
      <c r="C1663" s="194" t="inlineStr">
        <is>
          <t>DADOS_INVOC!MX52 DADOS_INVOC!MY52 DADOS_INVOC!MZ52 DADOS_INVOC!NA52</t>
        </is>
      </c>
      <c r="D1663" s="194" t="inlineStr">
        <is>
          <t>entrada</t>
        </is>
      </c>
    </row>
    <row r="1664">
      <c r="A1664" s="194" t="inlineStr">
        <is>
          <t>invocacao.4.ext.2.restricoes</t>
        </is>
      </c>
      <c r="B1664" s="194">
        <f>TEXTJOIN(" · ",TRUE,DADOS_INVOC!$NB$52,DADOS_INVOC!$NC$52)</f>
        <v/>
      </c>
      <c r="C1664" s="194" t="inlineStr">
        <is>
          <t>DADOS_INVOC!NB52 DADOS_INVOC!NC52</t>
        </is>
      </c>
      <c r="D1664" s="194" t="inlineStr">
        <is>
          <t>entrada</t>
        </is>
      </c>
    </row>
    <row r="1665">
      <c r="A1665" s="194" t="inlineStr">
        <is>
          <t>invocacao.4.ext.2.pe</t>
        </is>
      </c>
      <c r="B1665" s="194">
        <f>IF(ISBLANK(DADOS_INVOC!$QA$52),"",DADOS_INVOC!$QA$52&amp;"")</f>
        <v/>
      </c>
      <c r="C1665" s="194" t="inlineStr">
        <is>
          <t>DADOS_INVOC!QA52</t>
        </is>
      </c>
      <c r="D1665" s="194" t="inlineStr">
        <is>
          <t>resultado</t>
        </is>
      </c>
    </row>
    <row r="1666">
      <c r="A1666" s="194" t="inlineStr">
        <is>
          <t>invocacao.4.ext.2.dano</t>
        </is>
      </c>
      <c r="B1666" s="194">
        <f>IF(ISBLANK(DADOS_INVOC!$QE$52),"",DADOS_INVOC!$QE$52&amp;"")</f>
        <v/>
      </c>
      <c r="C1666" s="194" t="inlineStr">
        <is>
          <t>DADOS_INVOC!QE52</t>
        </is>
      </c>
      <c r="D1666" s="194" t="inlineStr">
        <is>
          <t>resultado</t>
        </is>
      </c>
    </row>
    <row r="1667">
      <c r="A1667" s="194" t="inlineStr">
        <is>
          <t>invocacao.4.ext.2.erros</t>
        </is>
      </c>
      <c r="B1667" s="194">
        <f>IF(ISBLANK(DADOS_INVOC!$PT$52),"",DADOS_INVOC!$PT$52&amp;"")</f>
        <v/>
      </c>
      <c r="C1667" s="194" t="inlineStr">
        <is>
          <t>DADOS_INVOC!PT52</t>
        </is>
      </c>
      <c r="D1667" s="194" t="inlineStr">
        <is>
          <t>aviso</t>
        </is>
      </c>
    </row>
    <row r="1668">
      <c r="A1668" s="194" t="inlineStr">
        <is>
          <t>invocacao.4.ext.2.avisos</t>
        </is>
      </c>
      <c r="B1668" s="194">
        <f>IF(ISBLANK(DADOS_INVOC!$PV$52),"",DADOS_INVOC!$PV$52&amp;"")</f>
        <v/>
      </c>
      <c r="C1668" s="194" t="inlineStr">
        <is>
          <t>DADOS_INVOC!PV52</t>
        </is>
      </c>
      <c r="D1668" s="194" t="inlineStr">
        <is>
          <t>aviso</t>
        </is>
      </c>
    </row>
    <row r="1669">
      <c r="A1669" s="194" t="inlineStr">
        <is>
          <t>invocacao.4.ext.3.classe</t>
        </is>
      </c>
      <c r="B1669" s="194">
        <f>IF(ISBLANK(DADOS_INVOC!$MS$53),"",DADOS_INVOC!$MS$53&amp;"")</f>
        <v/>
      </c>
      <c r="C1669" s="194" t="inlineStr">
        <is>
          <t>DADOS_INVOC!MS53</t>
        </is>
      </c>
      <c r="D1669" s="194" t="inlineStr">
        <is>
          <t>entrada</t>
        </is>
      </c>
    </row>
    <row r="1670">
      <c r="A1670" s="194" t="inlineStr">
        <is>
          <t>invocacao.4.ext.3.nome</t>
        </is>
      </c>
      <c r="B1670" s="194">
        <f>IF(ISBLANK(DADOS_INVOC!$MT$53),"",DADOS_INVOC!$MT$53&amp;"")</f>
        <v/>
      </c>
      <c r="C1670" s="194" t="inlineStr">
        <is>
          <t>DADOS_INVOC!MT53</t>
        </is>
      </c>
      <c r="D1670" s="194" t="inlineStr">
        <is>
          <t>entrada</t>
        </is>
      </c>
    </row>
    <row r="1671">
      <c r="A1671" s="194" t="inlineStr">
        <is>
          <t>invocacao.4.ext.3.forma</t>
        </is>
      </c>
      <c r="B1671" s="194">
        <f>IF(ISBLANK(DADOS_INVOC!$MU$53),"",DADOS_INVOC!$MU$53&amp;"")</f>
        <v/>
      </c>
      <c r="C1671" s="194" t="inlineStr">
        <is>
          <t>DADOS_INVOC!MU53</t>
        </is>
      </c>
      <c r="D1671" s="194" t="inlineStr">
        <is>
          <t>entrada</t>
        </is>
      </c>
    </row>
    <row r="1672">
      <c r="A1672" s="194" t="inlineStr">
        <is>
          <t>invocacao.4.ext.3.pecas</t>
        </is>
      </c>
      <c r="B1672" s="194">
        <f>TEXTJOIN(" · ",TRUE,DADOS_INVOC!$MX$53,DADOS_INVOC!$MY$53,DADOS_INVOC!$MZ$53,DADOS_INVOC!$NA$53)</f>
        <v/>
      </c>
      <c r="C1672" s="194" t="inlineStr">
        <is>
          <t>DADOS_INVOC!MX53 DADOS_INVOC!MY53 DADOS_INVOC!MZ53 DADOS_INVOC!NA53</t>
        </is>
      </c>
      <c r="D1672" s="194" t="inlineStr">
        <is>
          <t>entrada</t>
        </is>
      </c>
    </row>
    <row r="1673">
      <c r="A1673" s="194" t="inlineStr">
        <is>
          <t>invocacao.4.ext.3.restricoes</t>
        </is>
      </c>
      <c r="B1673" s="194">
        <f>TEXTJOIN(" · ",TRUE,DADOS_INVOC!$NB$53,DADOS_INVOC!$NC$53)</f>
        <v/>
      </c>
      <c r="C1673" s="194" t="inlineStr">
        <is>
          <t>DADOS_INVOC!NB53 DADOS_INVOC!NC53</t>
        </is>
      </c>
      <c r="D1673" s="194" t="inlineStr">
        <is>
          <t>entrada</t>
        </is>
      </c>
    </row>
    <row r="1674">
      <c r="A1674" s="194" t="inlineStr">
        <is>
          <t>invocacao.4.ext.3.pe</t>
        </is>
      </c>
      <c r="B1674" s="194">
        <f>IF(ISBLANK(DADOS_INVOC!$QA$53),"",DADOS_INVOC!$QA$53&amp;"")</f>
        <v/>
      </c>
      <c r="C1674" s="194" t="inlineStr">
        <is>
          <t>DADOS_INVOC!QA53</t>
        </is>
      </c>
      <c r="D1674" s="194" t="inlineStr">
        <is>
          <t>resultado</t>
        </is>
      </c>
    </row>
    <row r="1675">
      <c r="A1675" s="194" t="inlineStr">
        <is>
          <t>invocacao.4.ext.3.dano</t>
        </is>
      </c>
      <c r="B1675" s="194">
        <f>IF(ISBLANK(DADOS_INVOC!$QE$53),"",DADOS_INVOC!$QE$53&amp;"")</f>
        <v/>
      </c>
      <c r="C1675" s="194" t="inlineStr">
        <is>
          <t>DADOS_INVOC!QE53</t>
        </is>
      </c>
      <c r="D1675" s="194" t="inlineStr">
        <is>
          <t>resultado</t>
        </is>
      </c>
    </row>
    <row r="1676">
      <c r="A1676" s="194" t="inlineStr">
        <is>
          <t>invocacao.4.ext.3.erros</t>
        </is>
      </c>
      <c r="B1676" s="194">
        <f>IF(ISBLANK(DADOS_INVOC!$PT$53),"",DADOS_INVOC!$PT$53&amp;"")</f>
        <v/>
      </c>
      <c r="C1676" s="194" t="inlineStr">
        <is>
          <t>DADOS_INVOC!PT53</t>
        </is>
      </c>
      <c r="D1676" s="194" t="inlineStr">
        <is>
          <t>aviso</t>
        </is>
      </c>
    </row>
    <row r="1677">
      <c r="A1677" s="194" t="inlineStr">
        <is>
          <t>invocacao.4.ext.3.avisos</t>
        </is>
      </c>
      <c r="B1677" s="194">
        <f>IF(ISBLANK(DADOS_INVOC!$PV$53),"",DADOS_INVOC!$PV$53&amp;"")</f>
        <v/>
      </c>
      <c r="C1677" s="194" t="inlineStr">
        <is>
          <t>DADOS_INVOC!PV53</t>
        </is>
      </c>
      <c r="D1677" s="194" t="inlineStr">
        <is>
          <t>aviso</t>
        </is>
      </c>
    </row>
    <row r="1678">
      <c r="A1678" s="194" t="inlineStr">
        <is>
          <t>invocacao.5.bas.1.classe</t>
        </is>
      </c>
      <c r="B1678" s="194">
        <f>IF(ISBLANK(DADOS_INVOC!$MS$54),"",DADOS_INVOC!$MS$54&amp;"")</f>
        <v/>
      </c>
      <c r="C1678" s="194" t="inlineStr">
        <is>
          <t>DADOS_INVOC!MS54</t>
        </is>
      </c>
      <c r="D1678" s="194" t="inlineStr">
        <is>
          <t>entrada</t>
        </is>
      </c>
    </row>
    <row r="1679">
      <c r="A1679" s="194" t="inlineStr">
        <is>
          <t>invocacao.5.bas.1.nome</t>
        </is>
      </c>
      <c r="B1679" s="194">
        <f>IF(ISBLANK(DADOS_INVOC!$MT$54),"",DADOS_INVOC!$MT$54&amp;"")</f>
        <v/>
      </c>
      <c r="C1679" s="194" t="inlineStr">
        <is>
          <t>DADOS_INVOC!MT54</t>
        </is>
      </c>
      <c r="D1679" s="194" t="inlineStr">
        <is>
          <t>entrada</t>
        </is>
      </c>
    </row>
    <row r="1680">
      <c r="A1680" s="194" t="inlineStr">
        <is>
          <t>invocacao.5.bas.1.forma</t>
        </is>
      </c>
      <c r="B1680" s="194">
        <f>IF(ISBLANK(DADOS_INVOC!$MU$54),"",DADOS_INVOC!$MU$54&amp;"")</f>
        <v/>
      </c>
      <c r="C1680" s="194" t="inlineStr">
        <is>
          <t>DADOS_INVOC!MU54</t>
        </is>
      </c>
      <c r="D1680" s="194" t="inlineStr">
        <is>
          <t>entrada</t>
        </is>
      </c>
    </row>
    <row r="1681">
      <c r="A1681" s="194" t="inlineStr">
        <is>
          <t>invocacao.5.bas.1.pecas</t>
        </is>
      </c>
      <c r="B1681" s="194">
        <f>TEXTJOIN(" · ",TRUE,DADOS_INVOC!$MX$54,DADOS_INVOC!$MY$54,DADOS_INVOC!$MZ$54,DADOS_INVOC!$NA$54)</f>
        <v/>
      </c>
      <c r="C1681" s="194" t="inlineStr">
        <is>
          <t>DADOS_INVOC!MX54 DADOS_INVOC!MY54 DADOS_INVOC!MZ54 DADOS_INVOC!NA54</t>
        </is>
      </c>
      <c r="D1681" s="194" t="inlineStr">
        <is>
          <t>entrada</t>
        </is>
      </c>
    </row>
    <row r="1682">
      <c r="A1682" s="194" t="inlineStr">
        <is>
          <t>invocacao.5.bas.1.restricoes</t>
        </is>
      </c>
      <c r="B1682" s="194">
        <f>TEXTJOIN(" · ",TRUE,DADOS_INVOC!$NB$54,DADOS_INVOC!$NC$54)</f>
        <v/>
      </c>
      <c r="C1682" s="194" t="inlineStr">
        <is>
          <t>DADOS_INVOC!NB54 DADOS_INVOC!NC54</t>
        </is>
      </c>
      <c r="D1682" s="194" t="inlineStr">
        <is>
          <t>entrada</t>
        </is>
      </c>
    </row>
    <row r="1683">
      <c r="A1683" s="194" t="inlineStr">
        <is>
          <t>invocacao.5.bas.1.pe</t>
        </is>
      </c>
      <c r="B1683" s="194">
        <f>IF(ISBLANK(DADOS_INVOC!$QA$54),"",DADOS_INVOC!$QA$54&amp;"")</f>
        <v/>
      </c>
      <c r="C1683" s="194" t="inlineStr">
        <is>
          <t>DADOS_INVOC!QA54</t>
        </is>
      </c>
      <c r="D1683" s="194" t="inlineStr">
        <is>
          <t>resultado</t>
        </is>
      </c>
    </row>
    <row r="1684">
      <c r="A1684" s="194" t="inlineStr">
        <is>
          <t>invocacao.5.bas.1.dano</t>
        </is>
      </c>
      <c r="B1684" s="194">
        <f>IF(ISBLANK(DADOS_INVOC!$QE$54),"",DADOS_INVOC!$QE$54&amp;"")</f>
        <v/>
      </c>
      <c r="C1684" s="194" t="inlineStr">
        <is>
          <t>DADOS_INVOC!QE54</t>
        </is>
      </c>
      <c r="D1684" s="194" t="inlineStr">
        <is>
          <t>resultado</t>
        </is>
      </c>
    </row>
    <row r="1685">
      <c r="A1685" s="194" t="inlineStr">
        <is>
          <t>invocacao.5.bas.1.erros</t>
        </is>
      </c>
      <c r="B1685" s="194">
        <f>IF(ISBLANK(DADOS_INVOC!$PT$54),"",DADOS_INVOC!$PT$54&amp;"")</f>
        <v/>
      </c>
      <c r="C1685" s="194" t="inlineStr">
        <is>
          <t>DADOS_INVOC!PT54</t>
        </is>
      </c>
      <c r="D1685" s="194" t="inlineStr">
        <is>
          <t>aviso</t>
        </is>
      </c>
    </row>
    <row r="1686">
      <c r="A1686" s="194" t="inlineStr">
        <is>
          <t>invocacao.5.bas.1.avisos</t>
        </is>
      </c>
      <c r="B1686" s="194">
        <f>IF(ISBLANK(DADOS_INVOC!$PV$54),"",DADOS_INVOC!$PV$54&amp;"")</f>
        <v/>
      </c>
      <c r="C1686" s="194" t="inlineStr">
        <is>
          <t>DADOS_INVOC!PV54</t>
        </is>
      </c>
      <c r="D1686" s="194" t="inlineStr">
        <is>
          <t>aviso</t>
        </is>
      </c>
    </row>
    <row r="1687">
      <c r="A1687" s="194" t="inlineStr">
        <is>
          <t>invocacao.5.esp.1.classe</t>
        </is>
      </c>
      <c r="B1687" s="194">
        <f>IF(ISBLANK(DADOS_INVOC!$MS$55),"",DADOS_INVOC!$MS$55&amp;"")</f>
        <v/>
      </c>
      <c r="C1687" s="194" t="inlineStr">
        <is>
          <t>DADOS_INVOC!MS55</t>
        </is>
      </c>
      <c r="D1687" s="194" t="inlineStr">
        <is>
          <t>entrada</t>
        </is>
      </c>
    </row>
    <row r="1688">
      <c r="A1688" s="194" t="inlineStr">
        <is>
          <t>invocacao.5.esp.1.nome</t>
        </is>
      </c>
      <c r="B1688" s="194">
        <f>IF(ISBLANK(DADOS_INVOC!$MT$55),"",DADOS_INVOC!$MT$55&amp;"")</f>
        <v/>
      </c>
      <c r="C1688" s="194" t="inlineStr">
        <is>
          <t>DADOS_INVOC!MT55</t>
        </is>
      </c>
      <c r="D1688" s="194" t="inlineStr">
        <is>
          <t>entrada</t>
        </is>
      </c>
    </row>
    <row r="1689">
      <c r="A1689" s="194" t="inlineStr">
        <is>
          <t>invocacao.5.esp.1.forma</t>
        </is>
      </c>
      <c r="B1689" s="194">
        <f>IF(ISBLANK(DADOS_INVOC!$MU$55),"",DADOS_INVOC!$MU$55&amp;"")</f>
        <v/>
      </c>
      <c r="C1689" s="194" t="inlineStr">
        <is>
          <t>DADOS_INVOC!MU55</t>
        </is>
      </c>
      <c r="D1689" s="194" t="inlineStr">
        <is>
          <t>entrada</t>
        </is>
      </c>
    </row>
    <row r="1690">
      <c r="A1690" s="194" t="inlineStr">
        <is>
          <t>invocacao.5.esp.1.pecas</t>
        </is>
      </c>
      <c r="B1690" s="194">
        <f>TEXTJOIN(" · ",TRUE,DADOS_INVOC!$MX$55,DADOS_INVOC!$MY$55,DADOS_INVOC!$MZ$55,DADOS_INVOC!$NA$55)</f>
        <v/>
      </c>
      <c r="C1690" s="194" t="inlineStr">
        <is>
          <t>DADOS_INVOC!MX55 DADOS_INVOC!MY55 DADOS_INVOC!MZ55 DADOS_INVOC!NA55</t>
        </is>
      </c>
      <c r="D1690" s="194" t="inlineStr">
        <is>
          <t>entrada</t>
        </is>
      </c>
    </row>
    <row r="1691">
      <c r="A1691" s="194" t="inlineStr">
        <is>
          <t>invocacao.5.esp.1.restricoes</t>
        </is>
      </c>
      <c r="B1691" s="194">
        <f>TEXTJOIN(" · ",TRUE,DADOS_INVOC!$NB$55,DADOS_INVOC!$NC$55)</f>
        <v/>
      </c>
      <c r="C1691" s="194" t="inlineStr">
        <is>
          <t>DADOS_INVOC!NB55 DADOS_INVOC!NC55</t>
        </is>
      </c>
      <c r="D1691" s="194" t="inlineStr">
        <is>
          <t>entrada</t>
        </is>
      </c>
    </row>
    <row r="1692">
      <c r="A1692" s="194" t="inlineStr">
        <is>
          <t>invocacao.5.esp.1.pe</t>
        </is>
      </c>
      <c r="B1692" s="194">
        <f>IF(ISBLANK(DADOS_INVOC!$QA$55),"",DADOS_INVOC!$QA$55&amp;"")</f>
        <v/>
      </c>
      <c r="C1692" s="194" t="inlineStr">
        <is>
          <t>DADOS_INVOC!QA55</t>
        </is>
      </c>
      <c r="D1692" s="194" t="inlineStr">
        <is>
          <t>resultado</t>
        </is>
      </c>
    </row>
    <row r="1693">
      <c r="A1693" s="194" t="inlineStr">
        <is>
          <t>invocacao.5.esp.1.dano</t>
        </is>
      </c>
      <c r="B1693" s="194">
        <f>IF(ISBLANK(DADOS_INVOC!$QE$55),"",DADOS_INVOC!$QE$55&amp;"")</f>
        <v/>
      </c>
      <c r="C1693" s="194" t="inlineStr">
        <is>
          <t>DADOS_INVOC!QE55</t>
        </is>
      </c>
      <c r="D1693" s="194" t="inlineStr">
        <is>
          <t>resultado</t>
        </is>
      </c>
    </row>
    <row r="1694">
      <c r="A1694" s="194" t="inlineStr">
        <is>
          <t>invocacao.5.esp.1.erros</t>
        </is>
      </c>
      <c r="B1694" s="194">
        <f>IF(ISBLANK(DADOS_INVOC!$PT$55),"",DADOS_INVOC!$PT$55&amp;"")</f>
        <v/>
      </c>
      <c r="C1694" s="194" t="inlineStr">
        <is>
          <t>DADOS_INVOC!PT55</t>
        </is>
      </c>
      <c r="D1694" s="194" t="inlineStr">
        <is>
          <t>aviso</t>
        </is>
      </c>
    </row>
    <row r="1695">
      <c r="A1695" s="194" t="inlineStr">
        <is>
          <t>invocacao.5.esp.1.avisos</t>
        </is>
      </c>
      <c r="B1695" s="194">
        <f>IF(ISBLANK(DADOS_INVOC!$PV$55),"",DADOS_INVOC!$PV$55&amp;"")</f>
        <v/>
      </c>
      <c r="C1695" s="194" t="inlineStr">
        <is>
          <t>DADOS_INVOC!PV55</t>
        </is>
      </c>
      <c r="D1695" s="194" t="inlineStr">
        <is>
          <t>aviso</t>
        </is>
      </c>
    </row>
    <row r="1696">
      <c r="A1696" s="194" t="inlineStr">
        <is>
          <t>invocacao.5.esp.2.classe</t>
        </is>
      </c>
      <c r="B1696" s="194">
        <f>IF(ISBLANK(DADOS_INVOC!$MS$56),"",DADOS_INVOC!$MS$56&amp;"")</f>
        <v/>
      </c>
      <c r="C1696" s="194" t="inlineStr">
        <is>
          <t>DADOS_INVOC!MS56</t>
        </is>
      </c>
      <c r="D1696" s="194" t="inlineStr">
        <is>
          <t>entrada</t>
        </is>
      </c>
    </row>
    <row r="1697">
      <c r="A1697" s="194" t="inlineStr">
        <is>
          <t>invocacao.5.esp.2.nome</t>
        </is>
      </c>
      <c r="B1697" s="194">
        <f>IF(ISBLANK(DADOS_INVOC!$MT$56),"",DADOS_INVOC!$MT$56&amp;"")</f>
        <v/>
      </c>
      <c r="C1697" s="194" t="inlineStr">
        <is>
          <t>DADOS_INVOC!MT56</t>
        </is>
      </c>
      <c r="D1697" s="194" t="inlineStr">
        <is>
          <t>entrada</t>
        </is>
      </c>
    </row>
    <row r="1698">
      <c r="A1698" s="194" t="inlineStr">
        <is>
          <t>invocacao.5.esp.2.forma</t>
        </is>
      </c>
      <c r="B1698" s="194">
        <f>IF(ISBLANK(DADOS_INVOC!$MU$56),"",DADOS_INVOC!$MU$56&amp;"")</f>
        <v/>
      </c>
      <c r="C1698" s="194" t="inlineStr">
        <is>
          <t>DADOS_INVOC!MU56</t>
        </is>
      </c>
      <c r="D1698" s="194" t="inlineStr">
        <is>
          <t>entrada</t>
        </is>
      </c>
    </row>
    <row r="1699">
      <c r="A1699" s="194" t="inlineStr">
        <is>
          <t>invocacao.5.esp.2.pecas</t>
        </is>
      </c>
      <c r="B1699" s="194">
        <f>TEXTJOIN(" · ",TRUE,DADOS_INVOC!$MX$56,DADOS_INVOC!$MY$56,DADOS_INVOC!$MZ$56,DADOS_INVOC!$NA$56)</f>
        <v/>
      </c>
      <c r="C1699" s="194" t="inlineStr">
        <is>
          <t>DADOS_INVOC!MX56 DADOS_INVOC!MY56 DADOS_INVOC!MZ56 DADOS_INVOC!NA56</t>
        </is>
      </c>
      <c r="D1699" s="194" t="inlineStr">
        <is>
          <t>entrada</t>
        </is>
      </c>
    </row>
    <row r="1700">
      <c r="A1700" s="194" t="inlineStr">
        <is>
          <t>invocacao.5.esp.2.restricoes</t>
        </is>
      </c>
      <c r="B1700" s="194">
        <f>TEXTJOIN(" · ",TRUE,DADOS_INVOC!$NB$56,DADOS_INVOC!$NC$56)</f>
        <v/>
      </c>
      <c r="C1700" s="194" t="inlineStr">
        <is>
          <t>DADOS_INVOC!NB56 DADOS_INVOC!NC56</t>
        </is>
      </c>
      <c r="D1700" s="194" t="inlineStr">
        <is>
          <t>entrada</t>
        </is>
      </c>
    </row>
    <row r="1701">
      <c r="A1701" s="194" t="inlineStr">
        <is>
          <t>invocacao.5.esp.2.pe</t>
        </is>
      </c>
      <c r="B1701" s="194">
        <f>IF(ISBLANK(DADOS_INVOC!$QA$56),"",DADOS_INVOC!$QA$56&amp;"")</f>
        <v/>
      </c>
      <c r="C1701" s="194" t="inlineStr">
        <is>
          <t>DADOS_INVOC!QA56</t>
        </is>
      </c>
      <c r="D1701" s="194" t="inlineStr">
        <is>
          <t>resultado</t>
        </is>
      </c>
    </row>
    <row r="1702">
      <c r="A1702" s="194" t="inlineStr">
        <is>
          <t>invocacao.5.esp.2.dano</t>
        </is>
      </c>
      <c r="B1702" s="194">
        <f>IF(ISBLANK(DADOS_INVOC!$QE$56),"",DADOS_INVOC!$QE$56&amp;"")</f>
        <v/>
      </c>
      <c r="C1702" s="194" t="inlineStr">
        <is>
          <t>DADOS_INVOC!QE56</t>
        </is>
      </c>
      <c r="D1702" s="194" t="inlineStr">
        <is>
          <t>resultado</t>
        </is>
      </c>
    </row>
    <row r="1703">
      <c r="A1703" s="194" t="inlineStr">
        <is>
          <t>invocacao.5.esp.2.erros</t>
        </is>
      </c>
      <c r="B1703" s="194">
        <f>IF(ISBLANK(DADOS_INVOC!$PT$56),"",DADOS_INVOC!$PT$56&amp;"")</f>
        <v/>
      </c>
      <c r="C1703" s="194" t="inlineStr">
        <is>
          <t>DADOS_INVOC!PT56</t>
        </is>
      </c>
      <c r="D1703" s="194" t="inlineStr">
        <is>
          <t>aviso</t>
        </is>
      </c>
    </row>
    <row r="1704">
      <c r="A1704" s="194" t="inlineStr">
        <is>
          <t>invocacao.5.esp.2.avisos</t>
        </is>
      </c>
      <c r="B1704" s="194">
        <f>IF(ISBLANK(DADOS_INVOC!$PV$56),"",DADOS_INVOC!$PV$56&amp;"")</f>
        <v/>
      </c>
      <c r="C1704" s="194" t="inlineStr">
        <is>
          <t>DADOS_INVOC!PV56</t>
        </is>
      </c>
      <c r="D1704" s="194" t="inlineStr">
        <is>
          <t>aviso</t>
        </is>
      </c>
    </row>
    <row r="1705">
      <c r="A1705" s="194" t="inlineStr">
        <is>
          <t>invocacao.5.bas.2.classe</t>
        </is>
      </c>
      <c r="B1705" s="194">
        <f>IF(ISBLANK(DADOS_INVOC!$MS$57),"",DADOS_INVOC!$MS$57&amp;"")</f>
        <v/>
      </c>
      <c r="C1705" s="194" t="inlineStr">
        <is>
          <t>DADOS_INVOC!MS57</t>
        </is>
      </c>
      <c r="D1705" s="194" t="inlineStr">
        <is>
          <t>entrada</t>
        </is>
      </c>
    </row>
    <row r="1706">
      <c r="A1706" s="194" t="inlineStr">
        <is>
          <t>invocacao.5.bas.2.nome</t>
        </is>
      </c>
      <c r="B1706" s="194">
        <f>IF(ISBLANK(DADOS_INVOC!$MT$57),"",DADOS_INVOC!$MT$57&amp;"")</f>
        <v/>
      </c>
      <c r="C1706" s="194" t="inlineStr">
        <is>
          <t>DADOS_INVOC!MT57</t>
        </is>
      </c>
      <c r="D1706" s="194" t="inlineStr">
        <is>
          <t>entrada</t>
        </is>
      </c>
    </row>
    <row r="1707">
      <c r="A1707" s="194" t="inlineStr">
        <is>
          <t>invocacao.5.bas.2.forma</t>
        </is>
      </c>
      <c r="B1707" s="194">
        <f>IF(ISBLANK(DADOS_INVOC!$MU$57),"",DADOS_INVOC!$MU$57&amp;"")</f>
        <v/>
      </c>
      <c r="C1707" s="194" t="inlineStr">
        <is>
          <t>DADOS_INVOC!MU57</t>
        </is>
      </c>
      <c r="D1707" s="194" t="inlineStr">
        <is>
          <t>entrada</t>
        </is>
      </c>
    </row>
    <row r="1708">
      <c r="A1708" s="194" t="inlineStr">
        <is>
          <t>invocacao.5.bas.2.pecas</t>
        </is>
      </c>
      <c r="B1708" s="194">
        <f>TEXTJOIN(" · ",TRUE,DADOS_INVOC!$MX$57,DADOS_INVOC!$MY$57,DADOS_INVOC!$MZ$57,DADOS_INVOC!$NA$57)</f>
        <v/>
      </c>
      <c r="C1708" s="194" t="inlineStr">
        <is>
          <t>DADOS_INVOC!MX57 DADOS_INVOC!MY57 DADOS_INVOC!MZ57 DADOS_INVOC!NA57</t>
        </is>
      </c>
      <c r="D1708" s="194" t="inlineStr">
        <is>
          <t>entrada</t>
        </is>
      </c>
    </row>
    <row r="1709">
      <c r="A1709" s="194" t="inlineStr">
        <is>
          <t>invocacao.5.bas.2.restricoes</t>
        </is>
      </c>
      <c r="B1709" s="194">
        <f>TEXTJOIN(" · ",TRUE,DADOS_INVOC!$NB$57,DADOS_INVOC!$NC$57)</f>
        <v/>
      </c>
      <c r="C1709" s="194" t="inlineStr">
        <is>
          <t>DADOS_INVOC!NB57 DADOS_INVOC!NC57</t>
        </is>
      </c>
      <c r="D1709" s="194" t="inlineStr">
        <is>
          <t>entrada</t>
        </is>
      </c>
    </row>
    <row r="1710">
      <c r="A1710" s="194" t="inlineStr">
        <is>
          <t>invocacao.5.bas.2.pe</t>
        </is>
      </c>
      <c r="B1710" s="194">
        <f>IF(ISBLANK(DADOS_INVOC!$QA$57),"",DADOS_INVOC!$QA$57&amp;"")</f>
        <v/>
      </c>
      <c r="C1710" s="194" t="inlineStr">
        <is>
          <t>DADOS_INVOC!QA57</t>
        </is>
      </c>
      <c r="D1710" s="194" t="inlineStr">
        <is>
          <t>resultado</t>
        </is>
      </c>
    </row>
    <row r="1711">
      <c r="A1711" s="194" t="inlineStr">
        <is>
          <t>invocacao.5.bas.2.dano</t>
        </is>
      </c>
      <c r="B1711" s="194">
        <f>IF(ISBLANK(DADOS_INVOC!$QE$57),"",DADOS_INVOC!$QE$57&amp;"")</f>
        <v/>
      </c>
      <c r="C1711" s="194" t="inlineStr">
        <is>
          <t>DADOS_INVOC!QE57</t>
        </is>
      </c>
      <c r="D1711" s="194" t="inlineStr">
        <is>
          <t>resultado</t>
        </is>
      </c>
    </row>
    <row r="1712">
      <c r="A1712" s="194" t="inlineStr">
        <is>
          <t>invocacao.5.bas.2.erros</t>
        </is>
      </c>
      <c r="B1712" s="194">
        <f>IF(ISBLANK(DADOS_INVOC!$PT$57),"",DADOS_INVOC!$PT$57&amp;"")</f>
        <v/>
      </c>
      <c r="C1712" s="194" t="inlineStr">
        <is>
          <t>DADOS_INVOC!PT57</t>
        </is>
      </c>
      <c r="D1712" s="194" t="inlineStr">
        <is>
          <t>aviso</t>
        </is>
      </c>
    </row>
    <row r="1713">
      <c r="A1713" s="194" t="inlineStr">
        <is>
          <t>invocacao.5.bas.2.avisos</t>
        </is>
      </c>
      <c r="B1713" s="194">
        <f>IF(ISBLANK(DADOS_INVOC!$PV$57),"",DADOS_INVOC!$PV$57&amp;"")</f>
        <v/>
      </c>
      <c r="C1713" s="194" t="inlineStr">
        <is>
          <t>DADOS_INVOC!PV57</t>
        </is>
      </c>
      <c r="D1713" s="194" t="inlineStr">
        <is>
          <t>aviso</t>
        </is>
      </c>
    </row>
    <row r="1714">
      <c r="A1714" s="194" t="inlineStr">
        <is>
          <t>invocacao.5.esp.3.classe</t>
        </is>
      </c>
      <c r="B1714" s="194">
        <f>IF(ISBLANK(DADOS_INVOC!$MS$58),"",DADOS_INVOC!$MS$58&amp;"")</f>
        <v/>
      </c>
      <c r="C1714" s="194" t="inlineStr">
        <is>
          <t>DADOS_INVOC!MS58</t>
        </is>
      </c>
      <c r="D1714" s="194" t="inlineStr">
        <is>
          <t>entrada</t>
        </is>
      </c>
    </row>
    <row r="1715">
      <c r="A1715" s="194" t="inlineStr">
        <is>
          <t>invocacao.5.esp.3.nome</t>
        </is>
      </c>
      <c r="B1715" s="194">
        <f>IF(ISBLANK(DADOS_INVOC!$MT$58),"",DADOS_INVOC!$MT$58&amp;"")</f>
        <v/>
      </c>
      <c r="C1715" s="194" t="inlineStr">
        <is>
          <t>DADOS_INVOC!MT58</t>
        </is>
      </c>
      <c r="D1715" s="194" t="inlineStr">
        <is>
          <t>entrada</t>
        </is>
      </c>
    </row>
    <row r="1716">
      <c r="A1716" s="194" t="inlineStr">
        <is>
          <t>invocacao.5.esp.3.forma</t>
        </is>
      </c>
      <c r="B1716" s="194">
        <f>IF(ISBLANK(DADOS_INVOC!$MU$58),"",DADOS_INVOC!$MU$58&amp;"")</f>
        <v/>
      </c>
      <c r="C1716" s="194" t="inlineStr">
        <is>
          <t>DADOS_INVOC!MU58</t>
        </is>
      </c>
      <c r="D1716" s="194" t="inlineStr">
        <is>
          <t>entrada</t>
        </is>
      </c>
    </row>
    <row r="1717">
      <c r="A1717" s="194" t="inlineStr">
        <is>
          <t>invocacao.5.esp.3.pecas</t>
        </is>
      </c>
      <c r="B1717" s="194">
        <f>TEXTJOIN(" · ",TRUE,DADOS_INVOC!$MX$58,DADOS_INVOC!$MY$58,DADOS_INVOC!$MZ$58,DADOS_INVOC!$NA$58)</f>
        <v/>
      </c>
      <c r="C1717" s="194" t="inlineStr">
        <is>
          <t>DADOS_INVOC!MX58 DADOS_INVOC!MY58 DADOS_INVOC!MZ58 DADOS_INVOC!NA58</t>
        </is>
      </c>
      <c r="D1717" s="194" t="inlineStr">
        <is>
          <t>entrada</t>
        </is>
      </c>
    </row>
    <row r="1718">
      <c r="A1718" s="194" t="inlineStr">
        <is>
          <t>invocacao.5.esp.3.restricoes</t>
        </is>
      </c>
      <c r="B1718" s="194">
        <f>TEXTJOIN(" · ",TRUE,DADOS_INVOC!$NB$58,DADOS_INVOC!$NC$58)</f>
        <v/>
      </c>
      <c r="C1718" s="194" t="inlineStr">
        <is>
          <t>DADOS_INVOC!NB58 DADOS_INVOC!NC58</t>
        </is>
      </c>
      <c r="D1718" s="194" t="inlineStr">
        <is>
          <t>entrada</t>
        </is>
      </c>
    </row>
    <row r="1719">
      <c r="A1719" s="194" t="inlineStr">
        <is>
          <t>invocacao.5.esp.3.pe</t>
        </is>
      </c>
      <c r="B1719" s="194">
        <f>IF(ISBLANK(DADOS_INVOC!$QA$58),"",DADOS_INVOC!$QA$58&amp;"")</f>
        <v/>
      </c>
      <c r="C1719" s="194" t="inlineStr">
        <is>
          <t>DADOS_INVOC!QA58</t>
        </is>
      </c>
      <c r="D1719" s="194" t="inlineStr">
        <is>
          <t>resultado</t>
        </is>
      </c>
    </row>
    <row r="1720">
      <c r="A1720" s="194" t="inlineStr">
        <is>
          <t>invocacao.5.esp.3.dano</t>
        </is>
      </c>
      <c r="B1720" s="194">
        <f>IF(ISBLANK(DADOS_INVOC!$QE$58),"",DADOS_INVOC!$QE$58&amp;"")</f>
        <v/>
      </c>
      <c r="C1720" s="194" t="inlineStr">
        <is>
          <t>DADOS_INVOC!QE58</t>
        </is>
      </c>
      <c r="D1720" s="194" t="inlineStr">
        <is>
          <t>resultado</t>
        </is>
      </c>
    </row>
    <row r="1721">
      <c r="A1721" s="194" t="inlineStr">
        <is>
          <t>invocacao.5.esp.3.erros</t>
        </is>
      </c>
      <c r="B1721" s="194">
        <f>IF(ISBLANK(DADOS_INVOC!$PT$58),"",DADOS_INVOC!$PT$58&amp;"")</f>
        <v/>
      </c>
      <c r="C1721" s="194" t="inlineStr">
        <is>
          <t>DADOS_INVOC!PT58</t>
        </is>
      </c>
      <c r="D1721" s="194" t="inlineStr">
        <is>
          <t>aviso</t>
        </is>
      </c>
    </row>
    <row r="1722">
      <c r="A1722" s="194" t="inlineStr">
        <is>
          <t>invocacao.5.esp.3.avisos</t>
        </is>
      </c>
      <c r="B1722" s="194">
        <f>IF(ISBLANK(DADOS_INVOC!$PV$58),"",DADOS_INVOC!$PV$58&amp;"")</f>
        <v/>
      </c>
      <c r="C1722" s="194" t="inlineStr">
        <is>
          <t>DADOS_INVOC!PV58</t>
        </is>
      </c>
      <c r="D1722" s="194" t="inlineStr">
        <is>
          <t>aviso</t>
        </is>
      </c>
    </row>
    <row r="1723">
      <c r="A1723" s="194" t="inlineStr">
        <is>
          <t>invocacao.5.esp.4.classe</t>
        </is>
      </c>
      <c r="B1723" s="194">
        <f>IF(ISBLANK(DADOS_INVOC!$MS$59),"",DADOS_INVOC!$MS$59&amp;"")</f>
        <v/>
      </c>
      <c r="C1723" s="194" t="inlineStr">
        <is>
          <t>DADOS_INVOC!MS59</t>
        </is>
      </c>
      <c r="D1723" s="194" t="inlineStr">
        <is>
          <t>entrada</t>
        </is>
      </c>
    </row>
    <row r="1724">
      <c r="A1724" s="194" t="inlineStr">
        <is>
          <t>invocacao.5.esp.4.nome</t>
        </is>
      </c>
      <c r="B1724" s="194">
        <f>IF(ISBLANK(DADOS_INVOC!$MT$59),"",DADOS_INVOC!$MT$59&amp;"")</f>
        <v/>
      </c>
      <c r="C1724" s="194" t="inlineStr">
        <is>
          <t>DADOS_INVOC!MT59</t>
        </is>
      </c>
      <c r="D1724" s="194" t="inlineStr">
        <is>
          <t>entrada</t>
        </is>
      </c>
    </row>
    <row r="1725">
      <c r="A1725" s="194" t="inlineStr">
        <is>
          <t>invocacao.5.esp.4.forma</t>
        </is>
      </c>
      <c r="B1725" s="194">
        <f>IF(ISBLANK(DADOS_INVOC!$MU$59),"",DADOS_INVOC!$MU$59&amp;"")</f>
        <v/>
      </c>
      <c r="C1725" s="194" t="inlineStr">
        <is>
          <t>DADOS_INVOC!MU59</t>
        </is>
      </c>
      <c r="D1725" s="194" t="inlineStr">
        <is>
          <t>entrada</t>
        </is>
      </c>
    </row>
    <row r="1726">
      <c r="A1726" s="194" t="inlineStr">
        <is>
          <t>invocacao.5.esp.4.pecas</t>
        </is>
      </c>
      <c r="B1726" s="194">
        <f>TEXTJOIN(" · ",TRUE,DADOS_INVOC!$MX$59,DADOS_INVOC!$MY$59,DADOS_INVOC!$MZ$59,DADOS_INVOC!$NA$59)</f>
        <v/>
      </c>
      <c r="C1726" s="194" t="inlineStr">
        <is>
          <t>DADOS_INVOC!MX59 DADOS_INVOC!MY59 DADOS_INVOC!MZ59 DADOS_INVOC!NA59</t>
        </is>
      </c>
      <c r="D1726" s="194" t="inlineStr">
        <is>
          <t>entrada</t>
        </is>
      </c>
    </row>
    <row r="1727">
      <c r="A1727" s="194" t="inlineStr">
        <is>
          <t>invocacao.5.esp.4.restricoes</t>
        </is>
      </c>
      <c r="B1727" s="194">
        <f>TEXTJOIN(" · ",TRUE,DADOS_INVOC!$NB$59,DADOS_INVOC!$NC$59)</f>
        <v/>
      </c>
      <c r="C1727" s="194" t="inlineStr">
        <is>
          <t>DADOS_INVOC!NB59 DADOS_INVOC!NC59</t>
        </is>
      </c>
      <c r="D1727" s="194" t="inlineStr">
        <is>
          <t>entrada</t>
        </is>
      </c>
    </row>
    <row r="1728">
      <c r="A1728" s="194" t="inlineStr">
        <is>
          <t>invocacao.5.esp.4.pe</t>
        </is>
      </c>
      <c r="B1728" s="194">
        <f>IF(ISBLANK(DADOS_INVOC!$QA$59),"",DADOS_INVOC!$QA$59&amp;"")</f>
        <v/>
      </c>
      <c r="C1728" s="194" t="inlineStr">
        <is>
          <t>DADOS_INVOC!QA59</t>
        </is>
      </c>
      <c r="D1728" s="194" t="inlineStr">
        <is>
          <t>resultado</t>
        </is>
      </c>
    </row>
    <row r="1729">
      <c r="A1729" s="194" t="inlineStr">
        <is>
          <t>invocacao.5.esp.4.dano</t>
        </is>
      </c>
      <c r="B1729" s="194">
        <f>IF(ISBLANK(DADOS_INVOC!$QE$59),"",DADOS_INVOC!$QE$59&amp;"")</f>
        <v/>
      </c>
      <c r="C1729" s="194" t="inlineStr">
        <is>
          <t>DADOS_INVOC!QE59</t>
        </is>
      </c>
      <c r="D1729" s="194" t="inlineStr">
        <is>
          <t>resultado</t>
        </is>
      </c>
    </row>
    <row r="1730">
      <c r="A1730" s="194" t="inlineStr">
        <is>
          <t>invocacao.5.esp.4.erros</t>
        </is>
      </c>
      <c r="B1730" s="194">
        <f>IF(ISBLANK(DADOS_INVOC!$PT$59),"",DADOS_INVOC!$PT$59&amp;"")</f>
        <v/>
      </c>
      <c r="C1730" s="194" t="inlineStr">
        <is>
          <t>DADOS_INVOC!PT59</t>
        </is>
      </c>
      <c r="D1730" s="194" t="inlineStr">
        <is>
          <t>aviso</t>
        </is>
      </c>
    </row>
    <row r="1731">
      <c r="A1731" s="194" t="inlineStr">
        <is>
          <t>invocacao.5.esp.4.avisos</t>
        </is>
      </c>
      <c r="B1731" s="194">
        <f>IF(ISBLANK(DADOS_INVOC!$PV$59),"",DADOS_INVOC!$PV$59&amp;"")</f>
        <v/>
      </c>
      <c r="C1731" s="194" t="inlineStr">
        <is>
          <t>DADOS_INVOC!PV59</t>
        </is>
      </c>
      <c r="D1731" s="194" t="inlineStr">
        <is>
          <t>aviso</t>
        </is>
      </c>
    </row>
    <row r="1732">
      <c r="A1732" s="194" t="inlineStr">
        <is>
          <t>invocacao.5.esp.5.classe</t>
        </is>
      </c>
      <c r="B1732" s="194">
        <f>IF(ISBLANK(DADOS_INVOC!$MS$60),"",DADOS_INVOC!$MS$60&amp;"")</f>
        <v/>
      </c>
      <c r="C1732" s="194" t="inlineStr">
        <is>
          <t>DADOS_INVOC!MS60</t>
        </is>
      </c>
      <c r="D1732" s="194" t="inlineStr">
        <is>
          <t>entrada</t>
        </is>
      </c>
    </row>
    <row r="1733">
      <c r="A1733" s="194" t="inlineStr">
        <is>
          <t>invocacao.5.esp.5.nome</t>
        </is>
      </c>
      <c r="B1733" s="194">
        <f>IF(ISBLANK(DADOS_INVOC!$MT$60),"",DADOS_INVOC!$MT$60&amp;"")</f>
        <v/>
      </c>
      <c r="C1733" s="194" t="inlineStr">
        <is>
          <t>DADOS_INVOC!MT60</t>
        </is>
      </c>
      <c r="D1733" s="194" t="inlineStr">
        <is>
          <t>entrada</t>
        </is>
      </c>
    </row>
    <row r="1734">
      <c r="A1734" s="194" t="inlineStr">
        <is>
          <t>invocacao.5.esp.5.forma</t>
        </is>
      </c>
      <c r="B1734" s="194">
        <f>IF(ISBLANK(DADOS_INVOC!$MU$60),"",DADOS_INVOC!$MU$60&amp;"")</f>
        <v/>
      </c>
      <c r="C1734" s="194" t="inlineStr">
        <is>
          <t>DADOS_INVOC!MU60</t>
        </is>
      </c>
      <c r="D1734" s="194" t="inlineStr">
        <is>
          <t>entrada</t>
        </is>
      </c>
    </row>
    <row r="1735">
      <c r="A1735" s="194" t="inlineStr">
        <is>
          <t>invocacao.5.esp.5.pecas</t>
        </is>
      </c>
      <c r="B1735" s="194">
        <f>TEXTJOIN(" · ",TRUE,DADOS_INVOC!$MX$60,DADOS_INVOC!$MY$60,DADOS_INVOC!$MZ$60,DADOS_INVOC!$NA$60)</f>
        <v/>
      </c>
      <c r="C1735" s="194" t="inlineStr">
        <is>
          <t>DADOS_INVOC!MX60 DADOS_INVOC!MY60 DADOS_INVOC!MZ60 DADOS_INVOC!NA60</t>
        </is>
      </c>
      <c r="D1735" s="194" t="inlineStr">
        <is>
          <t>entrada</t>
        </is>
      </c>
    </row>
    <row r="1736">
      <c r="A1736" s="194" t="inlineStr">
        <is>
          <t>invocacao.5.esp.5.restricoes</t>
        </is>
      </c>
      <c r="B1736" s="194">
        <f>TEXTJOIN(" · ",TRUE,DADOS_INVOC!$NB$60,DADOS_INVOC!$NC$60)</f>
        <v/>
      </c>
      <c r="C1736" s="194" t="inlineStr">
        <is>
          <t>DADOS_INVOC!NB60 DADOS_INVOC!NC60</t>
        </is>
      </c>
      <c r="D1736" s="194" t="inlineStr">
        <is>
          <t>entrada</t>
        </is>
      </c>
    </row>
    <row r="1737">
      <c r="A1737" s="194" t="inlineStr">
        <is>
          <t>invocacao.5.esp.5.pe</t>
        </is>
      </c>
      <c r="B1737" s="194">
        <f>IF(ISBLANK(DADOS_INVOC!$QA$60),"",DADOS_INVOC!$QA$60&amp;"")</f>
        <v/>
      </c>
      <c r="C1737" s="194" t="inlineStr">
        <is>
          <t>DADOS_INVOC!QA60</t>
        </is>
      </c>
      <c r="D1737" s="194" t="inlineStr">
        <is>
          <t>resultado</t>
        </is>
      </c>
    </row>
    <row r="1738">
      <c r="A1738" s="194" t="inlineStr">
        <is>
          <t>invocacao.5.esp.5.dano</t>
        </is>
      </c>
      <c r="B1738" s="194">
        <f>IF(ISBLANK(DADOS_INVOC!$QE$60),"",DADOS_INVOC!$QE$60&amp;"")</f>
        <v/>
      </c>
      <c r="C1738" s="194" t="inlineStr">
        <is>
          <t>DADOS_INVOC!QE60</t>
        </is>
      </c>
      <c r="D1738" s="194" t="inlineStr">
        <is>
          <t>resultado</t>
        </is>
      </c>
    </row>
    <row r="1739">
      <c r="A1739" s="194" t="inlineStr">
        <is>
          <t>invocacao.5.esp.5.erros</t>
        </is>
      </c>
      <c r="B1739" s="194">
        <f>IF(ISBLANK(DADOS_INVOC!$PT$60),"",DADOS_INVOC!$PT$60&amp;"")</f>
        <v/>
      </c>
      <c r="C1739" s="194" t="inlineStr">
        <is>
          <t>DADOS_INVOC!PT60</t>
        </is>
      </c>
      <c r="D1739" s="194" t="inlineStr">
        <is>
          <t>aviso</t>
        </is>
      </c>
    </row>
    <row r="1740">
      <c r="A1740" s="194" t="inlineStr">
        <is>
          <t>invocacao.5.esp.5.avisos</t>
        </is>
      </c>
      <c r="B1740" s="194">
        <f>IF(ISBLANK(DADOS_INVOC!$PV$60),"",DADOS_INVOC!$PV$60&amp;"")</f>
        <v/>
      </c>
      <c r="C1740" s="194" t="inlineStr">
        <is>
          <t>DADOS_INVOC!PV60</t>
        </is>
      </c>
      <c r="D1740" s="194" t="inlineStr">
        <is>
          <t>aviso</t>
        </is>
      </c>
    </row>
    <row r="1741">
      <c r="A1741" s="194" t="inlineStr">
        <is>
          <t>invocacao.5.esp.6.classe</t>
        </is>
      </c>
      <c r="B1741" s="194">
        <f>IF(ISBLANK(DADOS_INVOC!$MS$61),"",DADOS_INVOC!$MS$61&amp;"")</f>
        <v/>
      </c>
      <c r="C1741" s="194" t="inlineStr">
        <is>
          <t>DADOS_INVOC!MS61</t>
        </is>
      </c>
      <c r="D1741" s="194" t="inlineStr">
        <is>
          <t>entrada</t>
        </is>
      </c>
    </row>
    <row r="1742">
      <c r="A1742" s="194" t="inlineStr">
        <is>
          <t>invocacao.5.esp.6.nome</t>
        </is>
      </c>
      <c r="B1742" s="194">
        <f>IF(ISBLANK(DADOS_INVOC!$MT$61),"",DADOS_INVOC!$MT$61&amp;"")</f>
        <v/>
      </c>
      <c r="C1742" s="194" t="inlineStr">
        <is>
          <t>DADOS_INVOC!MT61</t>
        </is>
      </c>
      <c r="D1742" s="194" t="inlineStr">
        <is>
          <t>entrada</t>
        </is>
      </c>
    </row>
    <row r="1743">
      <c r="A1743" s="194" t="inlineStr">
        <is>
          <t>invocacao.5.esp.6.forma</t>
        </is>
      </c>
      <c r="B1743" s="194">
        <f>IF(ISBLANK(DADOS_INVOC!$MU$61),"",DADOS_INVOC!$MU$61&amp;"")</f>
        <v/>
      </c>
      <c r="C1743" s="194" t="inlineStr">
        <is>
          <t>DADOS_INVOC!MU61</t>
        </is>
      </c>
      <c r="D1743" s="194" t="inlineStr">
        <is>
          <t>entrada</t>
        </is>
      </c>
    </row>
    <row r="1744">
      <c r="A1744" s="194" t="inlineStr">
        <is>
          <t>invocacao.5.esp.6.pecas</t>
        </is>
      </c>
      <c r="B1744" s="194">
        <f>TEXTJOIN(" · ",TRUE,DADOS_INVOC!$MX$61,DADOS_INVOC!$MY$61,DADOS_INVOC!$MZ$61,DADOS_INVOC!$NA$61)</f>
        <v/>
      </c>
      <c r="C1744" s="194" t="inlineStr">
        <is>
          <t>DADOS_INVOC!MX61 DADOS_INVOC!MY61 DADOS_INVOC!MZ61 DADOS_INVOC!NA61</t>
        </is>
      </c>
      <c r="D1744" s="194" t="inlineStr">
        <is>
          <t>entrada</t>
        </is>
      </c>
    </row>
    <row r="1745">
      <c r="A1745" s="194" t="inlineStr">
        <is>
          <t>invocacao.5.esp.6.restricoes</t>
        </is>
      </c>
      <c r="B1745" s="194">
        <f>TEXTJOIN(" · ",TRUE,DADOS_INVOC!$NB$61,DADOS_INVOC!$NC$61)</f>
        <v/>
      </c>
      <c r="C1745" s="194" t="inlineStr">
        <is>
          <t>DADOS_INVOC!NB61 DADOS_INVOC!NC61</t>
        </is>
      </c>
      <c r="D1745" s="194" t="inlineStr">
        <is>
          <t>entrada</t>
        </is>
      </c>
    </row>
    <row r="1746">
      <c r="A1746" s="194" t="inlineStr">
        <is>
          <t>invocacao.5.esp.6.pe</t>
        </is>
      </c>
      <c r="B1746" s="194">
        <f>IF(ISBLANK(DADOS_INVOC!$QA$61),"",DADOS_INVOC!$QA$61&amp;"")</f>
        <v/>
      </c>
      <c r="C1746" s="194" t="inlineStr">
        <is>
          <t>DADOS_INVOC!QA61</t>
        </is>
      </c>
      <c r="D1746" s="194" t="inlineStr">
        <is>
          <t>resultado</t>
        </is>
      </c>
    </row>
    <row r="1747">
      <c r="A1747" s="194" t="inlineStr">
        <is>
          <t>invocacao.5.esp.6.dano</t>
        </is>
      </c>
      <c r="B1747" s="194">
        <f>IF(ISBLANK(DADOS_INVOC!$QE$61),"",DADOS_INVOC!$QE$61&amp;"")</f>
        <v/>
      </c>
      <c r="C1747" s="194" t="inlineStr">
        <is>
          <t>DADOS_INVOC!QE61</t>
        </is>
      </c>
      <c r="D1747" s="194" t="inlineStr">
        <is>
          <t>resultado</t>
        </is>
      </c>
    </row>
    <row r="1748">
      <c r="A1748" s="194" t="inlineStr">
        <is>
          <t>invocacao.5.esp.6.erros</t>
        </is>
      </c>
      <c r="B1748" s="194">
        <f>IF(ISBLANK(DADOS_INVOC!$PT$61),"",DADOS_INVOC!$PT$61&amp;"")</f>
        <v/>
      </c>
      <c r="C1748" s="194" t="inlineStr">
        <is>
          <t>DADOS_INVOC!PT61</t>
        </is>
      </c>
      <c r="D1748" s="194" t="inlineStr">
        <is>
          <t>aviso</t>
        </is>
      </c>
    </row>
    <row r="1749">
      <c r="A1749" s="194" t="inlineStr">
        <is>
          <t>invocacao.5.esp.6.avisos</t>
        </is>
      </c>
      <c r="B1749" s="194">
        <f>IF(ISBLANK(DADOS_INVOC!$PV$61),"",DADOS_INVOC!$PV$61&amp;"")</f>
        <v/>
      </c>
      <c r="C1749" s="194" t="inlineStr">
        <is>
          <t>DADOS_INVOC!PV61</t>
        </is>
      </c>
      <c r="D1749" s="194" t="inlineStr">
        <is>
          <t>aviso</t>
        </is>
      </c>
    </row>
    <row r="1750">
      <c r="A1750" s="194" t="inlineStr">
        <is>
          <t>invocacao.5.esp.7.classe</t>
        </is>
      </c>
      <c r="B1750" s="194">
        <f>IF(ISBLANK(DADOS_INVOC!$MS$62),"",DADOS_INVOC!$MS$62&amp;"")</f>
        <v/>
      </c>
      <c r="C1750" s="194" t="inlineStr">
        <is>
          <t>DADOS_INVOC!MS62</t>
        </is>
      </c>
      <c r="D1750" s="194" t="inlineStr">
        <is>
          <t>entrada</t>
        </is>
      </c>
    </row>
    <row r="1751">
      <c r="A1751" s="194" t="inlineStr">
        <is>
          <t>invocacao.5.esp.7.nome</t>
        </is>
      </c>
      <c r="B1751" s="194">
        <f>IF(ISBLANK(DADOS_INVOC!$MT$62),"",DADOS_INVOC!$MT$62&amp;"")</f>
        <v/>
      </c>
      <c r="C1751" s="194" t="inlineStr">
        <is>
          <t>DADOS_INVOC!MT62</t>
        </is>
      </c>
      <c r="D1751" s="194" t="inlineStr">
        <is>
          <t>entrada</t>
        </is>
      </c>
    </row>
    <row r="1752">
      <c r="A1752" s="194" t="inlineStr">
        <is>
          <t>invocacao.5.esp.7.forma</t>
        </is>
      </c>
      <c r="B1752" s="194">
        <f>IF(ISBLANK(DADOS_INVOC!$MU$62),"",DADOS_INVOC!$MU$62&amp;"")</f>
        <v/>
      </c>
      <c r="C1752" s="194" t="inlineStr">
        <is>
          <t>DADOS_INVOC!MU62</t>
        </is>
      </c>
      <c r="D1752" s="194" t="inlineStr">
        <is>
          <t>entrada</t>
        </is>
      </c>
    </row>
    <row r="1753">
      <c r="A1753" s="194" t="inlineStr">
        <is>
          <t>invocacao.5.esp.7.pecas</t>
        </is>
      </c>
      <c r="B1753" s="194">
        <f>TEXTJOIN(" · ",TRUE,DADOS_INVOC!$MX$62,DADOS_INVOC!$MY$62,DADOS_INVOC!$MZ$62,DADOS_INVOC!$NA$62)</f>
        <v/>
      </c>
      <c r="C1753" s="194" t="inlineStr">
        <is>
          <t>DADOS_INVOC!MX62 DADOS_INVOC!MY62 DADOS_INVOC!MZ62 DADOS_INVOC!NA62</t>
        </is>
      </c>
      <c r="D1753" s="194" t="inlineStr">
        <is>
          <t>entrada</t>
        </is>
      </c>
    </row>
    <row r="1754">
      <c r="A1754" s="194" t="inlineStr">
        <is>
          <t>invocacao.5.esp.7.restricoes</t>
        </is>
      </c>
      <c r="B1754" s="194">
        <f>TEXTJOIN(" · ",TRUE,DADOS_INVOC!$NB$62,DADOS_INVOC!$NC$62)</f>
        <v/>
      </c>
      <c r="C1754" s="194" t="inlineStr">
        <is>
          <t>DADOS_INVOC!NB62 DADOS_INVOC!NC62</t>
        </is>
      </c>
      <c r="D1754" s="194" t="inlineStr">
        <is>
          <t>entrada</t>
        </is>
      </c>
    </row>
    <row r="1755">
      <c r="A1755" s="194" t="inlineStr">
        <is>
          <t>invocacao.5.esp.7.pe</t>
        </is>
      </c>
      <c r="B1755" s="194">
        <f>IF(ISBLANK(DADOS_INVOC!$QA$62),"",DADOS_INVOC!$QA$62&amp;"")</f>
        <v/>
      </c>
      <c r="C1755" s="194" t="inlineStr">
        <is>
          <t>DADOS_INVOC!QA62</t>
        </is>
      </c>
      <c r="D1755" s="194" t="inlineStr">
        <is>
          <t>resultado</t>
        </is>
      </c>
    </row>
    <row r="1756">
      <c r="A1756" s="194" t="inlineStr">
        <is>
          <t>invocacao.5.esp.7.dano</t>
        </is>
      </c>
      <c r="B1756" s="194">
        <f>IF(ISBLANK(DADOS_INVOC!$QE$62),"",DADOS_INVOC!$QE$62&amp;"")</f>
        <v/>
      </c>
      <c r="C1756" s="194" t="inlineStr">
        <is>
          <t>DADOS_INVOC!QE62</t>
        </is>
      </c>
      <c r="D1756" s="194" t="inlineStr">
        <is>
          <t>resultado</t>
        </is>
      </c>
    </row>
    <row r="1757">
      <c r="A1757" s="194" t="inlineStr">
        <is>
          <t>invocacao.5.esp.7.erros</t>
        </is>
      </c>
      <c r="B1757" s="194">
        <f>IF(ISBLANK(DADOS_INVOC!$PT$62),"",DADOS_INVOC!$PT$62&amp;"")</f>
        <v/>
      </c>
      <c r="C1757" s="194" t="inlineStr">
        <is>
          <t>DADOS_INVOC!PT62</t>
        </is>
      </c>
      <c r="D1757" s="194" t="inlineStr">
        <is>
          <t>aviso</t>
        </is>
      </c>
    </row>
    <row r="1758">
      <c r="A1758" s="194" t="inlineStr">
        <is>
          <t>invocacao.5.esp.7.avisos</t>
        </is>
      </c>
      <c r="B1758" s="194">
        <f>IF(ISBLANK(DADOS_INVOC!$PV$62),"",DADOS_INVOC!$PV$62&amp;"")</f>
        <v/>
      </c>
      <c r="C1758" s="194" t="inlineStr">
        <is>
          <t>DADOS_INVOC!PV62</t>
        </is>
      </c>
      <c r="D1758" s="194" t="inlineStr">
        <is>
          <t>aviso</t>
        </is>
      </c>
    </row>
    <row r="1759">
      <c r="A1759" s="194" t="inlineStr">
        <is>
          <t>invocacao.5.esp.8.classe</t>
        </is>
      </c>
      <c r="B1759" s="194">
        <f>IF(ISBLANK(DADOS_INVOC!$MS$63),"",DADOS_INVOC!$MS$63&amp;"")</f>
        <v/>
      </c>
      <c r="C1759" s="194" t="inlineStr">
        <is>
          <t>DADOS_INVOC!MS63</t>
        </is>
      </c>
      <c r="D1759" s="194" t="inlineStr">
        <is>
          <t>entrada</t>
        </is>
      </c>
    </row>
    <row r="1760">
      <c r="A1760" s="194" t="inlineStr">
        <is>
          <t>invocacao.5.esp.8.nome</t>
        </is>
      </c>
      <c r="B1760" s="194">
        <f>IF(ISBLANK(DADOS_INVOC!$MT$63),"",DADOS_INVOC!$MT$63&amp;"")</f>
        <v/>
      </c>
      <c r="C1760" s="194" t="inlineStr">
        <is>
          <t>DADOS_INVOC!MT63</t>
        </is>
      </c>
      <c r="D1760" s="194" t="inlineStr">
        <is>
          <t>entrada</t>
        </is>
      </c>
    </row>
    <row r="1761">
      <c r="A1761" s="194" t="inlineStr">
        <is>
          <t>invocacao.5.esp.8.forma</t>
        </is>
      </c>
      <c r="B1761" s="194">
        <f>IF(ISBLANK(DADOS_INVOC!$MU$63),"",DADOS_INVOC!$MU$63&amp;"")</f>
        <v/>
      </c>
      <c r="C1761" s="194" t="inlineStr">
        <is>
          <t>DADOS_INVOC!MU63</t>
        </is>
      </c>
      <c r="D1761" s="194" t="inlineStr">
        <is>
          <t>entrada</t>
        </is>
      </c>
    </row>
    <row r="1762">
      <c r="A1762" s="194" t="inlineStr">
        <is>
          <t>invocacao.5.esp.8.pecas</t>
        </is>
      </c>
      <c r="B1762" s="194">
        <f>TEXTJOIN(" · ",TRUE,DADOS_INVOC!$MX$63,DADOS_INVOC!$MY$63,DADOS_INVOC!$MZ$63,DADOS_INVOC!$NA$63)</f>
        <v/>
      </c>
      <c r="C1762" s="194" t="inlineStr">
        <is>
          <t>DADOS_INVOC!MX63 DADOS_INVOC!MY63 DADOS_INVOC!MZ63 DADOS_INVOC!NA63</t>
        </is>
      </c>
      <c r="D1762" s="194" t="inlineStr">
        <is>
          <t>entrada</t>
        </is>
      </c>
    </row>
    <row r="1763">
      <c r="A1763" s="194" t="inlineStr">
        <is>
          <t>invocacao.5.esp.8.restricoes</t>
        </is>
      </c>
      <c r="B1763" s="194">
        <f>TEXTJOIN(" · ",TRUE,DADOS_INVOC!$NB$63,DADOS_INVOC!$NC$63)</f>
        <v/>
      </c>
      <c r="C1763" s="194" t="inlineStr">
        <is>
          <t>DADOS_INVOC!NB63 DADOS_INVOC!NC63</t>
        </is>
      </c>
      <c r="D1763" s="194" t="inlineStr">
        <is>
          <t>entrada</t>
        </is>
      </c>
    </row>
    <row r="1764">
      <c r="A1764" s="194" t="inlineStr">
        <is>
          <t>invocacao.5.esp.8.pe</t>
        </is>
      </c>
      <c r="B1764" s="194">
        <f>IF(ISBLANK(DADOS_INVOC!$QA$63),"",DADOS_INVOC!$QA$63&amp;"")</f>
        <v/>
      </c>
      <c r="C1764" s="194" t="inlineStr">
        <is>
          <t>DADOS_INVOC!QA63</t>
        </is>
      </c>
      <c r="D1764" s="194" t="inlineStr">
        <is>
          <t>resultado</t>
        </is>
      </c>
    </row>
    <row r="1765">
      <c r="A1765" s="194" t="inlineStr">
        <is>
          <t>invocacao.5.esp.8.dano</t>
        </is>
      </c>
      <c r="B1765" s="194">
        <f>IF(ISBLANK(DADOS_INVOC!$QE$63),"",DADOS_INVOC!$QE$63&amp;"")</f>
        <v/>
      </c>
      <c r="C1765" s="194" t="inlineStr">
        <is>
          <t>DADOS_INVOC!QE63</t>
        </is>
      </c>
      <c r="D1765" s="194" t="inlineStr">
        <is>
          <t>resultado</t>
        </is>
      </c>
    </row>
    <row r="1766">
      <c r="A1766" s="194" t="inlineStr">
        <is>
          <t>invocacao.5.esp.8.erros</t>
        </is>
      </c>
      <c r="B1766" s="194">
        <f>IF(ISBLANK(DADOS_INVOC!$PT$63),"",DADOS_INVOC!$PT$63&amp;"")</f>
        <v/>
      </c>
      <c r="C1766" s="194" t="inlineStr">
        <is>
          <t>DADOS_INVOC!PT63</t>
        </is>
      </c>
      <c r="D1766" s="194" t="inlineStr">
        <is>
          <t>aviso</t>
        </is>
      </c>
    </row>
    <row r="1767">
      <c r="A1767" s="194" t="inlineStr">
        <is>
          <t>invocacao.5.esp.8.avisos</t>
        </is>
      </c>
      <c r="B1767" s="194">
        <f>IF(ISBLANK(DADOS_INVOC!$PV$63),"",DADOS_INVOC!$PV$63&amp;"")</f>
        <v/>
      </c>
      <c r="C1767" s="194" t="inlineStr">
        <is>
          <t>DADOS_INVOC!PV63</t>
        </is>
      </c>
      <c r="D1767" s="194" t="inlineStr">
        <is>
          <t>aviso</t>
        </is>
      </c>
    </row>
    <row r="1768">
      <c r="A1768" s="194" t="inlineStr">
        <is>
          <t>invocacao.5.ext.1.classe</t>
        </is>
      </c>
      <c r="B1768" s="194">
        <f>IF(ISBLANK(DADOS_INVOC!$MS$64),"",DADOS_INVOC!$MS$64&amp;"")</f>
        <v/>
      </c>
      <c r="C1768" s="194" t="inlineStr">
        <is>
          <t>DADOS_INVOC!MS64</t>
        </is>
      </c>
      <c r="D1768" s="194" t="inlineStr">
        <is>
          <t>entrada</t>
        </is>
      </c>
    </row>
    <row r="1769">
      <c r="A1769" s="194" t="inlineStr">
        <is>
          <t>invocacao.5.ext.1.nome</t>
        </is>
      </c>
      <c r="B1769" s="194">
        <f>IF(ISBLANK(DADOS_INVOC!$MT$64),"",DADOS_INVOC!$MT$64&amp;"")</f>
        <v/>
      </c>
      <c r="C1769" s="194" t="inlineStr">
        <is>
          <t>DADOS_INVOC!MT64</t>
        </is>
      </c>
      <c r="D1769" s="194" t="inlineStr">
        <is>
          <t>entrada</t>
        </is>
      </c>
    </row>
    <row r="1770">
      <c r="A1770" s="194" t="inlineStr">
        <is>
          <t>invocacao.5.ext.1.forma</t>
        </is>
      </c>
      <c r="B1770" s="194">
        <f>IF(ISBLANK(DADOS_INVOC!$MU$64),"",DADOS_INVOC!$MU$64&amp;"")</f>
        <v/>
      </c>
      <c r="C1770" s="194" t="inlineStr">
        <is>
          <t>DADOS_INVOC!MU64</t>
        </is>
      </c>
      <c r="D1770" s="194" t="inlineStr">
        <is>
          <t>entrada</t>
        </is>
      </c>
    </row>
    <row r="1771">
      <c r="A1771" s="194" t="inlineStr">
        <is>
          <t>invocacao.5.ext.1.pecas</t>
        </is>
      </c>
      <c r="B1771" s="194">
        <f>TEXTJOIN(" · ",TRUE,DADOS_INVOC!$MX$64,DADOS_INVOC!$MY$64,DADOS_INVOC!$MZ$64,DADOS_INVOC!$NA$64)</f>
        <v/>
      </c>
      <c r="C1771" s="194" t="inlineStr">
        <is>
          <t>DADOS_INVOC!MX64 DADOS_INVOC!MY64 DADOS_INVOC!MZ64 DADOS_INVOC!NA64</t>
        </is>
      </c>
      <c r="D1771" s="194" t="inlineStr">
        <is>
          <t>entrada</t>
        </is>
      </c>
    </row>
    <row r="1772">
      <c r="A1772" s="194" t="inlineStr">
        <is>
          <t>invocacao.5.ext.1.restricoes</t>
        </is>
      </c>
      <c r="B1772" s="194">
        <f>TEXTJOIN(" · ",TRUE,DADOS_INVOC!$NB$64,DADOS_INVOC!$NC$64)</f>
        <v/>
      </c>
      <c r="C1772" s="194" t="inlineStr">
        <is>
          <t>DADOS_INVOC!NB64 DADOS_INVOC!NC64</t>
        </is>
      </c>
      <c r="D1772" s="194" t="inlineStr">
        <is>
          <t>entrada</t>
        </is>
      </c>
    </row>
    <row r="1773">
      <c r="A1773" s="194" t="inlineStr">
        <is>
          <t>invocacao.5.ext.1.pe</t>
        </is>
      </c>
      <c r="B1773" s="194">
        <f>IF(ISBLANK(DADOS_INVOC!$QA$64),"",DADOS_INVOC!$QA$64&amp;"")</f>
        <v/>
      </c>
      <c r="C1773" s="194" t="inlineStr">
        <is>
          <t>DADOS_INVOC!QA64</t>
        </is>
      </c>
      <c r="D1773" s="194" t="inlineStr">
        <is>
          <t>resultado</t>
        </is>
      </c>
    </row>
    <row r="1774">
      <c r="A1774" s="194" t="inlineStr">
        <is>
          <t>invocacao.5.ext.1.dano</t>
        </is>
      </c>
      <c r="B1774" s="194">
        <f>IF(ISBLANK(DADOS_INVOC!$QE$64),"",DADOS_INVOC!$QE$64&amp;"")</f>
        <v/>
      </c>
      <c r="C1774" s="194" t="inlineStr">
        <is>
          <t>DADOS_INVOC!QE64</t>
        </is>
      </c>
      <c r="D1774" s="194" t="inlineStr">
        <is>
          <t>resultado</t>
        </is>
      </c>
    </row>
    <row r="1775">
      <c r="A1775" s="194" t="inlineStr">
        <is>
          <t>invocacao.5.ext.1.erros</t>
        </is>
      </c>
      <c r="B1775" s="194">
        <f>IF(ISBLANK(DADOS_INVOC!$PT$64),"",DADOS_INVOC!$PT$64&amp;"")</f>
        <v/>
      </c>
      <c r="C1775" s="194" t="inlineStr">
        <is>
          <t>DADOS_INVOC!PT64</t>
        </is>
      </c>
      <c r="D1775" s="194" t="inlineStr">
        <is>
          <t>aviso</t>
        </is>
      </c>
    </row>
    <row r="1776">
      <c r="A1776" s="194" t="inlineStr">
        <is>
          <t>invocacao.5.ext.1.avisos</t>
        </is>
      </c>
      <c r="B1776" s="194">
        <f>IF(ISBLANK(DADOS_INVOC!$PV$64),"",DADOS_INVOC!$PV$64&amp;"")</f>
        <v/>
      </c>
      <c r="C1776" s="194" t="inlineStr">
        <is>
          <t>DADOS_INVOC!PV64</t>
        </is>
      </c>
      <c r="D1776" s="194" t="inlineStr">
        <is>
          <t>aviso</t>
        </is>
      </c>
    </row>
    <row r="1777">
      <c r="A1777" s="194" t="inlineStr">
        <is>
          <t>invocacao.5.ext.2.classe</t>
        </is>
      </c>
      <c r="B1777" s="194">
        <f>IF(ISBLANK(DADOS_INVOC!$MS$65),"",DADOS_INVOC!$MS$65&amp;"")</f>
        <v/>
      </c>
      <c r="C1777" s="194" t="inlineStr">
        <is>
          <t>DADOS_INVOC!MS65</t>
        </is>
      </c>
      <c r="D1777" s="194" t="inlineStr">
        <is>
          <t>entrada</t>
        </is>
      </c>
    </row>
    <row r="1778">
      <c r="A1778" s="194" t="inlineStr">
        <is>
          <t>invocacao.5.ext.2.nome</t>
        </is>
      </c>
      <c r="B1778" s="194">
        <f>IF(ISBLANK(DADOS_INVOC!$MT$65),"",DADOS_INVOC!$MT$65&amp;"")</f>
        <v/>
      </c>
      <c r="C1778" s="194" t="inlineStr">
        <is>
          <t>DADOS_INVOC!MT65</t>
        </is>
      </c>
      <c r="D1778" s="194" t="inlineStr">
        <is>
          <t>entrada</t>
        </is>
      </c>
    </row>
    <row r="1779">
      <c r="A1779" s="194" t="inlineStr">
        <is>
          <t>invocacao.5.ext.2.forma</t>
        </is>
      </c>
      <c r="B1779" s="194">
        <f>IF(ISBLANK(DADOS_INVOC!$MU$65),"",DADOS_INVOC!$MU$65&amp;"")</f>
        <v/>
      </c>
      <c r="C1779" s="194" t="inlineStr">
        <is>
          <t>DADOS_INVOC!MU65</t>
        </is>
      </c>
      <c r="D1779" s="194" t="inlineStr">
        <is>
          <t>entrada</t>
        </is>
      </c>
    </row>
    <row r="1780">
      <c r="A1780" s="194" t="inlineStr">
        <is>
          <t>invocacao.5.ext.2.pecas</t>
        </is>
      </c>
      <c r="B1780" s="194">
        <f>TEXTJOIN(" · ",TRUE,DADOS_INVOC!$MX$65,DADOS_INVOC!$MY$65,DADOS_INVOC!$MZ$65,DADOS_INVOC!$NA$65)</f>
        <v/>
      </c>
      <c r="C1780" s="194" t="inlineStr">
        <is>
          <t>DADOS_INVOC!MX65 DADOS_INVOC!MY65 DADOS_INVOC!MZ65 DADOS_INVOC!NA65</t>
        </is>
      </c>
      <c r="D1780" s="194" t="inlineStr">
        <is>
          <t>entrada</t>
        </is>
      </c>
    </row>
    <row r="1781">
      <c r="A1781" s="194" t="inlineStr">
        <is>
          <t>invocacao.5.ext.2.restricoes</t>
        </is>
      </c>
      <c r="B1781" s="194">
        <f>TEXTJOIN(" · ",TRUE,DADOS_INVOC!$NB$65,DADOS_INVOC!$NC$65)</f>
        <v/>
      </c>
      <c r="C1781" s="194" t="inlineStr">
        <is>
          <t>DADOS_INVOC!NB65 DADOS_INVOC!NC65</t>
        </is>
      </c>
      <c r="D1781" s="194" t="inlineStr">
        <is>
          <t>entrada</t>
        </is>
      </c>
    </row>
    <row r="1782">
      <c r="A1782" s="194" t="inlineStr">
        <is>
          <t>invocacao.5.ext.2.pe</t>
        </is>
      </c>
      <c r="B1782" s="194">
        <f>IF(ISBLANK(DADOS_INVOC!$QA$65),"",DADOS_INVOC!$QA$65&amp;"")</f>
        <v/>
      </c>
      <c r="C1782" s="194" t="inlineStr">
        <is>
          <t>DADOS_INVOC!QA65</t>
        </is>
      </c>
      <c r="D1782" s="194" t="inlineStr">
        <is>
          <t>resultado</t>
        </is>
      </c>
    </row>
    <row r="1783">
      <c r="A1783" s="194" t="inlineStr">
        <is>
          <t>invocacao.5.ext.2.dano</t>
        </is>
      </c>
      <c r="B1783" s="194">
        <f>IF(ISBLANK(DADOS_INVOC!$QE$65),"",DADOS_INVOC!$QE$65&amp;"")</f>
        <v/>
      </c>
      <c r="C1783" s="194" t="inlineStr">
        <is>
          <t>DADOS_INVOC!QE65</t>
        </is>
      </c>
      <c r="D1783" s="194" t="inlineStr">
        <is>
          <t>resultado</t>
        </is>
      </c>
    </row>
    <row r="1784">
      <c r="A1784" s="194" t="inlineStr">
        <is>
          <t>invocacao.5.ext.2.erros</t>
        </is>
      </c>
      <c r="B1784" s="194">
        <f>IF(ISBLANK(DADOS_INVOC!$PT$65),"",DADOS_INVOC!$PT$65&amp;"")</f>
        <v/>
      </c>
      <c r="C1784" s="194" t="inlineStr">
        <is>
          <t>DADOS_INVOC!PT65</t>
        </is>
      </c>
      <c r="D1784" s="194" t="inlineStr">
        <is>
          <t>aviso</t>
        </is>
      </c>
    </row>
    <row r="1785">
      <c r="A1785" s="194" t="inlineStr">
        <is>
          <t>invocacao.5.ext.2.avisos</t>
        </is>
      </c>
      <c r="B1785" s="194">
        <f>IF(ISBLANK(DADOS_INVOC!$PV$65),"",DADOS_INVOC!$PV$65&amp;"")</f>
        <v/>
      </c>
      <c r="C1785" s="194" t="inlineStr">
        <is>
          <t>DADOS_INVOC!PV65</t>
        </is>
      </c>
      <c r="D1785" s="194" t="inlineStr">
        <is>
          <t>aviso</t>
        </is>
      </c>
    </row>
    <row r="1786">
      <c r="A1786" s="194" t="inlineStr">
        <is>
          <t>invocacao.5.ext.3.classe</t>
        </is>
      </c>
      <c r="B1786" s="194">
        <f>IF(ISBLANK(DADOS_INVOC!$MS$66),"",DADOS_INVOC!$MS$66&amp;"")</f>
        <v/>
      </c>
      <c r="C1786" s="194" t="inlineStr">
        <is>
          <t>DADOS_INVOC!MS66</t>
        </is>
      </c>
      <c r="D1786" s="194" t="inlineStr">
        <is>
          <t>entrada</t>
        </is>
      </c>
    </row>
    <row r="1787">
      <c r="A1787" s="194" t="inlineStr">
        <is>
          <t>invocacao.5.ext.3.nome</t>
        </is>
      </c>
      <c r="B1787" s="194">
        <f>IF(ISBLANK(DADOS_INVOC!$MT$66),"",DADOS_INVOC!$MT$66&amp;"")</f>
        <v/>
      </c>
      <c r="C1787" s="194" t="inlineStr">
        <is>
          <t>DADOS_INVOC!MT66</t>
        </is>
      </c>
      <c r="D1787" s="194" t="inlineStr">
        <is>
          <t>entrada</t>
        </is>
      </c>
    </row>
    <row r="1788">
      <c r="A1788" s="194" t="inlineStr">
        <is>
          <t>invocacao.5.ext.3.forma</t>
        </is>
      </c>
      <c r="B1788" s="194">
        <f>IF(ISBLANK(DADOS_INVOC!$MU$66),"",DADOS_INVOC!$MU$66&amp;"")</f>
        <v/>
      </c>
      <c r="C1788" s="194" t="inlineStr">
        <is>
          <t>DADOS_INVOC!MU66</t>
        </is>
      </c>
      <c r="D1788" s="194" t="inlineStr">
        <is>
          <t>entrada</t>
        </is>
      </c>
    </row>
    <row r="1789">
      <c r="A1789" s="194" t="inlineStr">
        <is>
          <t>invocacao.5.ext.3.pecas</t>
        </is>
      </c>
      <c r="B1789" s="194">
        <f>TEXTJOIN(" · ",TRUE,DADOS_INVOC!$MX$66,DADOS_INVOC!$MY$66,DADOS_INVOC!$MZ$66,DADOS_INVOC!$NA$66)</f>
        <v/>
      </c>
      <c r="C1789" s="194" t="inlineStr">
        <is>
          <t>DADOS_INVOC!MX66 DADOS_INVOC!MY66 DADOS_INVOC!MZ66 DADOS_INVOC!NA66</t>
        </is>
      </c>
      <c r="D1789" s="194" t="inlineStr">
        <is>
          <t>entrada</t>
        </is>
      </c>
    </row>
    <row r="1790">
      <c r="A1790" s="194" t="inlineStr">
        <is>
          <t>invocacao.5.ext.3.restricoes</t>
        </is>
      </c>
      <c r="B1790" s="194">
        <f>TEXTJOIN(" · ",TRUE,DADOS_INVOC!$NB$66,DADOS_INVOC!$NC$66)</f>
        <v/>
      </c>
      <c r="C1790" s="194" t="inlineStr">
        <is>
          <t>DADOS_INVOC!NB66 DADOS_INVOC!NC66</t>
        </is>
      </c>
      <c r="D1790" s="194" t="inlineStr">
        <is>
          <t>entrada</t>
        </is>
      </c>
    </row>
    <row r="1791">
      <c r="A1791" s="194" t="inlineStr">
        <is>
          <t>invocacao.5.ext.3.pe</t>
        </is>
      </c>
      <c r="B1791" s="194">
        <f>IF(ISBLANK(DADOS_INVOC!$QA$66),"",DADOS_INVOC!$QA$66&amp;"")</f>
        <v/>
      </c>
      <c r="C1791" s="194" t="inlineStr">
        <is>
          <t>DADOS_INVOC!QA66</t>
        </is>
      </c>
      <c r="D1791" s="194" t="inlineStr">
        <is>
          <t>resultado</t>
        </is>
      </c>
    </row>
    <row r="1792">
      <c r="A1792" s="194" t="inlineStr">
        <is>
          <t>invocacao.5.ext.3.dano</t>
        </is>
      </c>
      <c r="B1792" s="194">
        <f>IF(ISBLANK(DADOS_INVOC!$QE$66),"",DADOS_INVOC!$QE$66&amp;"")</f>
        <v/>
      </c>
      <c r="C1792" s="194" t="inlineStr">
        <is>
          <t>DADOS_INVOC!QE66</t>
        </is>
      </c>
      <c r="D1792" s="194" t="inlineStr">
        <is>
          <t>resultado</t>
        </is>
      </c>
    </row>
    <row r="1793">
      <c r="A1793" s="194" t="inlineStr">
        <is>
          <t>invocacao.5.ext.3.erros</t>
        </is>
      </c>
      <c r="B1793" s="194">
        <f>IF(ISBLANK(DADOS_INVOC!$PT$66),"",DADOS_INVOC!$PT$66&amp;"")</f>
        <v/>
      </c>
      <c r="C1793" s="194" t="inlineStr">
        <is>
          <t>DADOS_INVOC!PT66</t>
        </is>
      </c>
      <c r="D1793" s="194" t="inlineStr">
        <is>
          <t>aviso</t>
        </is>
      </c>
    </row>
    <row r="1794">
      <c r="A1794" s="194" t="inlineStr">
        <is>
          <t>invocacao.5.ext.3.avisos</t>
        </is>
      </c>
      <c r="B1794" s="194">
        <f>IF(ISBLANK(DADOS_INVOC!$PV$66),"",DADOS_INVOC!$PV$66&amp;"")</f>
        <v/>
      </c>
      <c r="C1794" s="194" t="inlineStr">
        <is>
          <t>DADOS_INVOC!PV66</t>
        </is>
      </c>
      <c r="D1794" s="194" t="inlineStr">
        <is>
          <t>aviso</t>
        </is>
      </c>
    </row>
    <row r="1795">
      <c r="A1795" s="194" t="inlineStr">
        <is>
          <t>invocacao.6.bas.1.classe</t>
        </is>
      </c>
      <c r="B1795" s="194">
        <f>IF(ISBLANK(DADOS_INVOC!$MS$67),"",DADOS_INVOC!$MS$67&amp;"")</f>
        <v/>
      </c>
      <c r="C1795" s="194" t="inlineStr">
        <is>
          <t>DADOS_INVOC!MS67</t>
        </is>
      </c>
      <c r="D1795" s="194" t="inlineStr">
        <is>
          <t>entrada</t>
        </is>
      </c>
    </row>
    <row r="1796">
      <c r="A1796" s="194" t="inlineStr">
        <is>
          <t>invocacao.6.bas.1.nome</t>
        </is>
      </c>
      <c r="B1796" s="194">
        <f>IF(ISBLANK(DADOS_INVOC!$MT$67),"",DADOS_INVOC!$MT$67&amp;"")</f>
        <v/>
      </c>
      <c r="C1796" s="194" t="inlineStr">
        <is>
          <t>DADOS_INVOC!MT67</t>
        </is>
      </c>
      <c r="D1796" s="194" t="inlineStr">
        <is>
          <t>entrada</t>
        </is>
      </c>
    </row>
    <row r="1797">
      <c r="A1797" s="194" t="inlineStr">
        <is>
          <t>invocacao.6.bas.1.forma</t>
        </is>
      </c>
      <c r="B1797" s="194">
        <f>IF(ISBLANK(DADOS_INVOC!$MU$67),"",DADOS_INVOC!$MU$67&amp;"")</f>
        <v/>
      </c>
      <c r="C1797" s="194" t="inlineStr">
        <is>
          <t>DADOS_INVOC!MU67</t>
        </is>
      </c>
      <c r="D1797" s="194" t="inlineStr">
        <is>
          <t>entrada</t>
        </is>
      </c>
    </row>
    <row r="1798">
      <c r="A1798" s="194" t="inlineStr">
        <is>
          <t>invocacao.6.bas.1.pecas</t>
        </is>
      </c>
      <c r="B1798" s="194">
        <f>TEXTJOIN(" · ",TRUE,DADOS_INVOC!$MX$67,DADOS_INVOC!$MY$67,DADOS_INVOC!$MZ$67,DADOS_INVOC!$NA$67)</f>
        <v/>
      </c>
      <c r="C1798" s="194" t="inlineStr">
        <is>
          <t>DADOS_INVOC!MX67 DADOS_INVOC!MY67 DADOS_INVOC!MZ67 DADOS_INVOC!NA67</t>
        </is>
      </c>
      <c r="D1798" s="194" t="inlineStr">
        <is>
          <t>entrada</t>
        </is>
      </c>
    </row>
    <row r="1799">
      <c r="A1799" s="194" t="inlineStr">
        <is>
          <t>invocacao.6.bas.1.restricoes</t>
        </is>
      </c>
      <c r="B1799" s="194">
        <f>TEXTJOIN(" · ",TRUE,DADOS_INVOC!$NB$67,DADOS_INVOC!$NC$67)</f>
        <v/>
      </c>
      <c r="C1799" s="194" t="inlineStr">
        <is>
          <t>DADOS_INVOC!NB67 DADOS_INVOC!NC67</t>
        </is>
      </c>
      <c r="D1799" s="194" t="inlineStr">
        <is>
          <t>entrada</t>
        </is>
      </c>
    </row>
    <row r="1800">
      <c r="A1800" s="194" t="inlineStr">
        <is>
          <t>invocacao.6.bas.1.pe</t>
        </is>
      </c>
      <c r="B1800" s="194">
        <f>IF(ISBLANK(DADOS_INVOC!$QA$67),"",DADOS_INVOC!$QA$67&amp;"")</f>
        <v/>
      </c>
      <c r="C1800" s="194" t="inlineStr">
        <is>
          <t>DADOS_INVOC!QA67</t>
        </is>
      </c>
      <c r="D1800" s="194" t="inlineStr">
        <is>
          <t>resultado</t>
        </is>
      </c>
    </row>
    <row r="1801">
      <c r="A1801" s="194" t="inlineStr">
        <is>
          <t>invocacao.6.bas.1.dano</t>
        </is>
      </c>
      <c r="B1801" s="194">
        <f>IF(ISBLANK(DADOS_INVOC!$QE$67),"",DADOS_INVOC!$QE$67&amp;"")</f>
        <v/>
      </c>
      <c r="C1801" s="194" t="inlineStr">
        <is>
          <t>DADOS_INVOC!QE67</t>
        </is>
      </c>
      <c r="D1801" s="194" t="inlineStr">
        <is>
          <t>resultado</t>
        </is>
      </c>
    </row>
    <row r="1802">
      <c r="A1802" s="194" t="inlineStr">
        <is>
          <t>invocacao.6.bas.1.erros</t>
        </is>
      </c>
      <c r="B1802" s="194">
        <f>IF(ISBLANK(DADOS_INVOC!$PT$67),"",DADOS_INVOC!$PT$67&amp;"")</f>
        <v/>
      </c>
      <c r="C1802" s="194" t="inlineStr">
        <is>
          <t>DADOS_INVOC!PT67</t>
        </is>
      </c>
      <c r="D1802" s="194" t="inlineStr">
        <is>
          <t>aviso</t>
        </is>
      </c>
    </row>
    <row r="1803">
      <c r="A1803" s="194" t="inlineStr">
        <is>
          <t>invocacao.6.bas.1.avisos</t>
        </is>
      </c>
      <c r="B1803" s="194">
        <f>IF(ISBLANK(DADOS_INVOC!$PV$67),"",DADOS_INVOC!$PV$67&amp;"")</f>
        <v/>
      </c>
      <c r="C1803" s="194" t="inlineStr">
        <is>
          <t>DADOS_INVOC!PV67</t>
        </is>
      </c>
      <c r="D1803" s="194" t="inlineStr">
        <is>
          <t>aviso</t>
        </is>
      </c>
    </row>
    <row r="1804">
      <c r="A1804" s="194" t="inlineStr">
        <is>
          <t>invocacao.6.esp.1.classe</t>
        </is>
      </c>
      <c r="B1804" s="194">
        <f>IF(ISBLANK(DADOS_INVOC!$MS$68),"",DADOS_INVOC!$MS$68&amp;"")</f>
        <v/>
      </c>
      <c r="C1804" s="194" t="inlineStr">
        <is>
          <t>DADOS_INVOC!MS68</t>
        </is>
      </c>
      <c r="D1804" s="194" t="inlineStr">
        <is>
          <t>entrada</t>
        </is>
      </c>
    </row>
    <row r="1805">
      <c r="A1805" s="194" t="inlineStr">
        <is>
          <t>invocacao.6.esp.1.nome</t>
        </is>
      </c>
      <c r="B1805" s="194">
        <f>IF(ISBLANK(DADOS_INVOC!$MT$68),"",DADOS_INVOC!$MT$68&amp;"")</f>
        <v/>
      </c>
      <c r="C1805" s="194" t="inlineStr">
        <is>
          <t>DADOS_INVOC!MT68</t>
        </is>
      </c>
      <c r="D1805" s="194" t="inlineStr">
        <is>
          <t>entrada</t>
        </is>
      </c>
    </row>
    <row r="1806">
      <c r="A1806" s="194" t="inlineStr">
        <is>
          <t>invocacao.6.esp.1.forma</t>
        </is>
      </c>
      <c r="B1806" s="194">
        <f>IF(ISBLANK(DADOS_INVOC!$MU$68),"",DADOS_INVOC!$MU$68&amp;"")</f>
        <v/>
      </c>
      <c r="C1806" s="194" t="inlineStr">
        <is>
          <t>DADOS_INVOC!MU68</t>
        </is>
      </c>
      <c r="D1806" s="194" t="inlineStr">
        <is>
          <t>entrada</t>
        </is>
      </c>
    </row>
    <row r="1807">
      <c r="A1807" s="194" t="inlineStr">
        <is>
          <t>invocacao.6.esp.1.pecas</t>
        </is>
      </c>
      <c r="B1807" s="194">
        <f>TEXTJOIN(" · ",TRUE,DADOS_INVOC!$MX$68,DADOS_INVOC!$MY$68,DADOS_INVOC!$MZ$68,DADOS_INVOC!$NA$68)</f>
        <v/>
      </c>
      <c r="C1807" s="194" t="inlineStr">
        <is>
          <t>DADOS_INVOC!MX68 DADOS_INVOC!MY68 DADOS_INVOC!MZ68 DADOS_INVOC!NA68</t>
        </is>
      </c>
      <c r="D1807" s="194" t="inlineStr">
        <is>
          <t>entrada</t>
        </is>
      </c>
    </row>
    <row r="1808">
      <c r="A1808" s="194" t="inlineStr">
        <is>
          <t>invocacao.6.esp.1.restricoes</t>
        </is>
      </c>
      <c r="B1808" s="194">
        <f>TEXTJOIN(" · ",TRUE,DADOS_INVOC!$NB$68,DADOS_INVOC!$NC$68)</f>
        <v/>
      </c>
      <c r="C1808" s="194" t="inlineStr">
        <is>
          <t>DADOS_INVOC!NB68 DADOS_INVOC!NC68</t>
        </is>
      </c>
      <c r="D1808" s="194" t="inlineStr">
        <is>
          <t>entrada</t>
        </is>
      </c>
    </row>
    <row r="1809">
      <c r="A1809" s="194" t="inlineStr">
        <is>
          <t>invocacao.6.esp.1.pe</t>
        </is>
      </c>
      <c r="B1809" s="194">
        <f>IF(ISBLANK(DADOS_INVOC!$QA$68),"",DADOS_INVOC!$QA$68&amp;"")</f>
        <v/>
      </c>
      <c r="C1809" s="194" t="inlineStr">
        <is>
          <t>DADOS_INVOC!QA68</t>
        </is>
      </c>
      <c r="D1809" s="194" t="inlineStr">
        <is>
          <t>resultado</t>
        </is>
      </c>
    </row>
    <row r="1810">
      <c r="A1810" s="194" t="inlineStr">
        <is>
          <t>invocacao.6.esp.1.dano</t>
        </is>
      </c>
      <c r="B1810" s="194">
        <f>IF(ISBLANK(DADOS_INVOC!$QE$68),"",DADOS_INVOC!$QE$68&amp;"")</f>
        <v/>
      </c>
      <c r="C1810" s="194" t="inlineStr">
        <is>
          <t>DADOS_INVOC!QE68</t>
        </is>
      </c>
      <c r="D1810" s="194" t="inlineStr">
        <is>
          <t>resultado</t>
        </is>
      </c>
    </row>
    <row r="1811">
      <c r="A1811" s="194" t="inlineStr">
        <is>
          <t>invocacao.6.esp.1.erros</t>
        </is>
      </c>
      <c r="B1811" s="194">
        <f>IF(ISBLANK(DADOS_INVOC!$PT$68),"",DADOS_INVOC!$PT$68&amp;"")</f>
        <v/>
      </c>
      <c r="C1811" s="194" t="inlineStr">
        <is>
          <t>DADOS_INVOC!PT68</t>
        </is>
      </c>
      <c r="D1811" s="194" t="inlineStr">
        <is>
          <t>aviso</t>
        </is>
      </c>
    </row>
    <row r="1812">
      <c r="A1812" s="194" t="inlineStr">
        <is>
          <t>invocacao.6.esp.1.avisos</t>
        </is>
      </c>
      <c r="B1812" s="194">
        <f>IF(ISBLANK(DADOS_INVOC!$PV$68),"",DADOS_INVOC!$PV$68&amp;"")</f>
        <v/>
      </c>
      <c r="C1812" s="194" t="inlineStr">
        <is>
          <t>DADOS_INVOC!PV68</t>
        </is>
      </c>
      <c r="D1812" s="194" t="inlineStr">
        <is>
          <t>aviso</t>
        </is>
      </c>
    </row>
    <row r="1813">
      <c r="A1813" s="194" t="inlineStr">
        <is>
          <t>invocacao.6.esp.2.classe</t>
        </is>
      </c>
      <c r="B1813" s="194">
        <f>IF(ISBLANK(DADOS_INVOC!$MS$69),"",DADOS_INVOC!$MS$69&amp;"")</f>
        <v/>
      </c>
      <c r="C1813" s="194" t="inlineStr">
        <is>
          <t>DADOS_INVOC!MS69</t>
        </is>
      </c>
      <c r="D1813" s="194" t="inlineStr">
        <is>
          <t>entrada</t>
        </is>
      </c>
    </row>
    <row r="1814">
      <c r="A1814" s="194" t="inlineStr">
        <is>
          <t>invocacao.6.esp.2.nome</t>
        </is>
      </c>
      <c r="B1814" s="194">
        <f>IF(ISBLANK(DADOS_INVOC!$MT$69),"",DADOS_INVOC!$MT$69&amp;"")</f>
        <v/>
      </c>
      <c r="C1814" s="194" t="inlineStr">
        <is>
          <t>DADOS_INVOC!MT69</t>
        </is>
      </c>
      <c r="D1814" s="194" t="inlineStr">
        <is>
          <t>entrada</t>
        </is>
      </c>
    </row>
    <row r="1815">
      <c r="A1815" s="194" t="inlineStr">
        <is>
          <t>invocacao.6.esp.2.forma</t>
        </is>
      </c>
      <c r="B1815" s="194">
        <f>IF(ISBLANK(DADOS_INVOC!$MU$69),"",DADOS_INVOC!$MU$69&amp;"")</f>
        <v/>
      </c>
      <c r="C1815" s="194" t="inlineStr">
        <is>
          <t>DADOS_INVOC!MU69</t>
        </is>
      </c>
      <c r="D1815" s="194" t="inlineStr">
        <is>
          <t>entrada</t>
        </is>
      </c>
    </row>
    <row r="1816">
      <c r="A1816" s="194" t="inlineStr">
        <is>
          <t>invocacao.6.esp.2.pecas</t>
        </is>
      </c>
      <c r="B1816" s="194">
        <f>TEXTJOIN(" · ",TRUE,DADOS_INVOC!$MX$69,DADOS_INVOC!$MY$69,DADOS_INVOC!$MZ$69,DADOS_INVOC!$NA$69)</f>
        <v/>
      </c>
      <c r="C1816" s="194" t="inlineStr">
        <is>
          <t>DADOS_INVOC!MX69 DADOS_INVOC!MY69 DADOS_INVOC!MZ69 DADOS_INVOC!NA69</t>
        </is>
      </c>
      <c r="D1816" s="194" t="inlineStr">
        <is>
          <t>entrada</t>
        </is>
      </c>
    </row>
    <row r="1817">
      <c r="A1817" s="194" t="inlineStr">
        <is>
          <t>invocacao.6.esp.2.restricoes</t>
        </is>
      </c>
      <c r="B1817" s="194">
        <f>TEXTJOIN(" · ",TRUE,DADOS_INVOC!$NB$69,DADOS_INVOC!$NC$69)</f>
        <v/>
      </c>
      <c r="C1817" s="194" t="inlineStr">
        <is>
          <t>DADOS_INVOC!NB69 DADOS_INVOC!NC69</t>
        </is>
      </c>
      <c r="D1817" s="194" t="inlineStr">
        <is>
          <t>entrada</t>
        </is>
      </c>
    </row>
    <row r="1818">
      <c r="A1818" s="194" t="inlineStr">
        <is>
          <t>invocacao.6.esp.2.pe</t>
        </is>
      </c>
      <c r="B1818" s="194">
        <f>IF(ISBLANK(DADOS_INVOC!$QA$69),"",DADOS_INVOC!$QA$69&amp;"")</f>
        <v/>
      </c>
      <c r="C1818" s="194" t="inlineStr">
        <is>
          <t>DADOS_INVOC!QA69</t>
        </is>
      </c>
      <c r="D1818" s="194" t="inlineStr">
        <is>
          <t>resultado</t>
        </is>
      </c>
    </row>
    <row r="1819">
      <c r="A1819" s="194" t="inlineStr">
        <is>
          <t>invocacao.6.esp.2.dano</t>
        </is>
      </c>
      <c r="B1819" s="194">
        <f>IF(ISBLANK(DADOS_INVOC!$QE$69),"",DADOS_INVOC!$QE$69&amp;"")</f>
        <v/>
      </c>
      <c r="C1819" s="194" t="inlineStr">
        <is>
          <t>DADOS_INVOC!QE69</t>
        </is>
      </c>
      <c r="D1819" s="194" t="inlineStr">
        <is>
          <t>resultado</t>
        </is>
      </c>
    </row>
    <row r="1820">
      <c r="A1820" s="194" t="inlineStr">
        <is>
          <t>invocacao.6.esp.2.erros</t>
        </is>
      </c>
      <c r="B1820" s="194">
        <f>IF(ISBLANK(DADOS_INVOC!$PT$69),"",DADOS_INVOC!$PT$69&amp;"")</f>
        <v/>
      </c>
      <c r="C1820" s="194" t="inlineStr">
        <is>
          <t>DADOS_INVOC!PT69</t>
        </is>
      </c>
      <c r="D1820" s="194" t="inlineStr">
        <is>
          <t>aviso</t>
        </is>
      </c>
    </row>
    <row r="1821">
      <c r="A1821" s="194" t="inlineStr">
        <is>
          <t>invocacao.6.esp.2.avisos</t>
        </is>
      </c>
      <c r="B1821" s="194">
        <f>IF(ISBLANK(DADOS_INVOC!$PV$69),"",DADOS_INVOC!$PV$69&amp;"")</f>
        <v/>
      </c>
      <c r="C1821" s="194" t="inlineStr">
        <is>
          <t>DADOS_INVOC!PV69</t>
        </is>
      </c>
      <c r="D1821" s="194" t="inlineStr">
        <is>
          <t>aviso</t>
        </is>
      </c>
    </row>
    <row r="1822">
      <c r="A1822" s="194" t="inlineStr">
        <is>
          <t>invocacao.6.bas.2.classe</t>
        </is>
      </c>
      <c r="B1822" s="194">
        <f>IF(ISBLANK(DADOS_INVOC!$MS$70),"",DADOS_INVOC!$MS$70&amp;"")</f>
        <v/>
      </c>
      <c r="C1822" s="194" t="inlineStr">
        <is>
          <t>DADOS_INVOC!MS70</t>
        </is>
      </c>
      <c r="D1822" s="194" t="inlineStr">
        <is>
          <t>entrada</t>
        </is>
      </c>
    </row>
    <row r="1823">
      <c r="A1823" s="194" t="inlineStr">
        <is>
          <t>invocacao.6.bas.2.nome</t>
        </is>
      </c>
      <c r="B1823" s="194">
        <f>IF(ISBLANK(DADOS_INVOC!$MT$70),"",DADOS_INVOC!$MT$70&amp;"")</f>
        <v/>
      </c>
      <c r="C1823" s="194" t="inlineStr">
        <is>
          <t>DADOS_INVOC!MT70</t>
        </is>
      </c>
      <c r="D1823" s="194" t="inlineStr">
        <is>
          <t>entrada</t>
        </is>
      </c>
    </row>
    <row r="1824">
      <c r="A1824" s="194" t="inlineStr">
        <is>
          <t>invocacao.6.bas.2.forma</t>
        </is>
      </c>
      <c r="B1824" s="194">
        <f>IF(ISBLANK(DADOS_INVOC!$MU$70),"",DADOS_INVOC!$MU$70&amp;"")</f>
        <v/>
      </c>
      <c r="C1824" s="194" t="inlineStr">
        <is>
          <t>DADOS_INVOC!MU70</t>
        </is>
      </c>
      <c r="D1824" s="194" t="inlineStr">
        <is>
          <t>entrada</t>
        </is>
      </c>
    </row>
    <row r="1825">
      <c r="A1825" s="194" t="inlineStr">
        <is>
          <t>invocacao.6.bas.2.pecas</t>
        </is>
      </c>
      <c r="B1825" s="194">
        <f>TEXTJOIN(" · ",TRUE,DADOS_INVOC!$MX$70,DADOS_INVOC!$MY$70,DADOS_INVOC!$MZ$70,DADOS_INVOC!$NA$70)</f>
        <v/>
      </c>
      <c r="C1825" s="194" t="inlineStr">
        <is>
          <t>DADOS_INVOC!MX70 DADOS_INVOC!MY70 DADOS_INVOC!MZ70 DADOS_INVOC!NA70</t>
        </is>
      </c>
      <c r="D1825" s="194" t="inlineStr">
        <is>
          <t>entrada</t>
        </is>
      </c>
    </row>
    <row r="1826">
      <c r="A1826" s="194" t="inlineStr">
        <is>
          <t>invocacao.6.bas.2.restricoes</t>
        </is>
      </c>
      <c r="B1826" s="194">
        <f>TEXTJOIN(" · ",TRUE,DADOS_INVOC!$NB$70,DADOS_INVOC!$NC$70)</f>
        <v/>
      </c>
      <c r="C1826" s="194" t="inlineStr">
        <is>
          <t>DADOS_INVOC!NB70 DADOS_INVOC!NC70</t>
        </is>
      </c>
      <c r="D1826" s="194" t="inlineStr">
        <is>
          <t>entrada</t>
        </is>
      </c>
    </row>
    <row r="1827">
      <c r="A1827" s="194" t="inlineStr">
        <is>
          <t>invocacao.6.bas.2.pe</t>
        </is>
      </c>
      <c r="B1827" s="194">
        <f>IF(ISBLANK(DADOS_INVOC!$QA$70),"",DADOS_INVOC!$QA$70&amp;"")</f>
        <v/>
      </c>
      <c r="C1827" s="194" t="inlineStr">
        <is>
          <t>DADOS_INVOC!QA70</t>
        </is>
      </c>
      <c r="D1827" s="194" t="inlineStr">
        <is>
          <t>resultado</t>
        </is>
      </c>
    </row>
    <row r="1828">
      <c r="A1828" s="194" t="inlineStr">
        <is>
          <t>invocacao.6.bas.2.dano</t>
        </is>
      </c>
      <c r="B1828" s="194">
        <f>IF(ISBLANK(DADOS_INVOC!$QE$70),"",DADOS_INVOC!$QE$70&amp;"")</f>
        <v/>
      </c>
      <c r="C1828" s="194" t="inlineStr">
        <is>
          <t>DADOS_INVOC!QE70</t>
        </is>
      </c>
      <c r="D1828" s="194" t="inlineStr">
        <is>
          <t>resultado</t>
        </is>
      </c>
    </row>
    <row r="1829">
      <c r="A1829" s="194" t="inlineStr">
        <is>
          <t>invocacao.6.bas.2.erros</t>
        </is>
      </c>
      <c r="B1829" s="194">
        <f>IF(ISBLANK(DADOS_INVOC!$PT$70),"",DADOS_INVOC!$PT$70&amp;"")</f>
        <v/>
      </c>
      <c r="C1829" s="194" t="inlineStr">
        <is>
          <t>DADOS_INVOC!PT70</t>
        </is>
      </c>
      <c r="D1829" s="194" t="inlineStr">
        <is>
          <t>aviso</t>
        </is>
      </c>
    </row>
    <row r="1830">
      <c r="A1830" s="194" t="inlineStr">
        <is>
          <t>invocacao.6.bas.2.avisos</t>
        </is>
      </c>
      <c r="B1830" s="194">
        <f>IF(ISBLANK(DADOS_INVOC!$PV$70),"",DADOS_INVOC!$PV$70&amp;"")</f>
        <v/>
      </c>
      <c r="C1830" s="194" t="inlineStr">
        <is>
          <t>DADOS_INVOC!PV70</t>
        </is>
      </c>
      <c r="D1830" s="194" t="inlineStr">
        <is>
          <t>aviso</t>
        </is>
      </c>
    </row>
    <row r="1831">
      <c r="A1831" s="194" t="inlineStr">
        <is>
          <t>invocacao.6.esp.3.classe</t>
        </is>
      </c>
      <c r="B1831" s="194">
        <f>IF(ISBLANK(DADOS_INVOC!$MS$71),"",DADOS_INVOC!$MS$71&amp;"")</f>
        <v/>
      </c>
      <c r="C1831" s="194" t="inlineStr">
        <is>
          <t>DADOS_INVOC!MS71</t>
        </is>
      </c>
      <c r="D1831" s="194" t="inlineStr">
        <is>
          <t>entrada</t>
        </is>
      </c>
    </row>
    <row r="1832">
      <c r="A1832" s="194" t="inlineStr">
        <is>
          <t>invocacao.6.esp.3.nome</t>
        </is>
      </c>
      <c r="B1832" s="194">
        <f>IF(ISBLANK(DADOS_INVOC!$MT$71),"",DADOS_INVOC!$MT$71&amp;"")</f>
        <v/>
      </c>
      <c r="C1832" s="194" t="inlineStr">
        <is>
          <t>DADOS_INVOC!MT71</t>
        </is>
      </c>
      <c r="D1832" s="194" t="inlineStr">
        <is>
          <t>entrada</t>
        </is>
      </c>
    </row>
    <row r="1833">
      <c r="A1833" s="194" t="inlineStr">
        <is>
          <t>invocacao.6.esp.3.forma</t>
        </is>
      </c>
      <c r="B1833" s="194">
        <f>IF(ISBLANK(DADOS_INVOC!$MU$71),"",DADOS_INVOC!$MU$71&amp;"")</f>
        <v/>
      </c>
      <c r="C1833" s="194" t="inlineStr">
        <is>
          <t>DADOS_INVOC!MU71</t>
        </is>
      </c>
      <c r="D1833" s="194" t="inlineStr">
        <is>
          <t>entrada</t>
        </is>
      </c>
    </row>
    <row r="1834">
      <c r="A1834" s="194" t="inlineStr">
        <is>
          <t>invocacao.6.esp.3.pecas</t>
        </is>
      </c>
      <c r="B1834" s="194">
        <f>TEXTJOIN(" · ",TRUE,DADOS_INVOC!$MX$71,DADOS_INVOC!$MY$71,DADOS_INVOC!$MZ$71,DADOS_INVOC!$NA$71)</f>
        <v/>
      </c>
      <c r="C1834" s="194" t="inlineStr">
        <is>
          <t>DADOS_INVOC!MX71 DADOS_INVOC!MY71 DADOS_INVOC!MZ71 DADOS_INVOC!NA71</t>
        </is>
      </c>
      <c r="D1834" s="194" t="inlineStr">
        <is>
          <t>entrada</t>
        </is>
      </c>
    </row>
    <row r="1835">
      <c r="A1835" s="194" t="inlineStr">
        <is>
          <t>invocacao.6.esp.3.restricoes</t>
        </is>
      </c>
      <c r="B1835" s="194">
        <f>TEXTJOIN(" · ",TRUE,DADOS_INVOC!$NB$71,DADOS_INVOC!$NC$71)</f>
        <v/>
      </c>
      <c r="C1835" s="194" t="inlineStr">
        <is>
          <t>DADOS_INVOC!NB71 DADOS_INVOC!NC71</t>
        </is>
      </c>
      <c r="D1835" s="194" t="inlineStr">
        <is>
          <t>entrada</t>
        </is>
      </c>
    </row>
    <row r="1836">
      <c r="A1836" s="194" t="inlineStr">
        <is>
          <t>invocacao.6.esp.3.pe</t>
        </is>
      </c>
      <c r="B1836" s="194">
        <f>IF(ISBLANK(DADOS_INVOC!$QA$71),"",DADOS_INVOC!$QA$71&amp;"")</f>
        <v/>
      </c>
      <c r="C1836" s="194" t="inlineStr">
        <is>
          <t>DADOS_INVOC!QA71</t>
        </is>
      </c>
      <c r="D1836" s="194" t="inlineStr">
        <is>
          <t>resultado</t>
        </is>
      </c>
    </row>
    <row r="1837">
      <c r="A1837" s="194" t="inlineStr">
        <is>
          <t>invocacao.6.esp.3.dano</t>
        </is>
      </c>
      <c r="B1837" s="194">
        <f>IF(ISBLANK(DADOS_INVOC!$QE$71),"",DADOS_INVOC!$QE$71&amp;"")</f>
        <v/>
      </c>
      <c r="C1837" s="194" t="inlineStr">
        <is>
          <t>DADOS_INVOC!QE71</t>
        </is>
      </c>
      <c r="D1837" s="194" t="inlineStr">
        <is>
          <t>resultado</t>
        </is>
      </c>
    </row>
    <row r="1838">
      <c r="A1838" s="194" t="inlineStr">
        <is>
          <t>invocacao.6.esp.3.erros</t>
        </is>
      </c>
      <c r="B1838" s="194">
        <f>IF(ISBLANK(DADOS_INVOC!$PT$71),"",DADOS_INVOC!$PT$71&amp;"")</f>
        <v/>
      </c>
      <c r="C1838" s="194" t="inlineStr">
        <is>
          <t>DADOS_INVOC!PT71</t>
        </is>
      </c>
      <c r="D1838" s="194" t="inlineStr">
        <is>
          <t>aviso</t>
        </is>
      </c>
    </row>
    <row r="1839">
      <c r="A1839" s="194" t="inlineStr">
        <is>
          <t>invocacao.6.esp.3.avisos</t>
        </is>
      </c>
      <c r="B1839" s="194">
        <f>IF(ISBLANK(DADOS_INVOC!$PV$71),"",DADOS_INVOC!$PV$71&amp;"")</f>
        <v/>
      </c>
      <c r="C1839" s="194" t="inlineStr">
        <is>
          <t>DADOS_INVOC!PV71</t>
        </is>
      </c>
      <c r="D1839" s="194" t="inlineStr">
        <is>
          <t>aviso</t>
        </is>
      </c>
    </row>
    <row r="1840">
      <c r="A1840" s="194" t="inlineStr">
        <is>
          <t>invocacao.6.esp.4.classe</t>
        </is>
      </c>
      <c r="B1840" s="194">
        <f>IF(ISBLANK(DADOS_INVOC!$MS$72),"",DADOS_INVOC!$MS$72&amp;"")</f>
        <v/>
      </c>
      <c r="C1840" s="194" t="inlineStr">
        <is>
          <t>DADOS_INVOC!MS72</t>
        </is>
      </c>
      <c r="D1840" s="194" t="inlineStr">
        <is>
          <t>entrada</t>
        </is>
      </c>
    </row>
    <row r="1841">
      <c r="A1841" s="194" t="inlineStr">
        <is>
          <t>invocacao.6.esp.4.nome</t>
        </is>
      </c>
      <c r="B1841" s="194">
        <f>IF(ISBLANK(DADOS_INVOC!$MT$72),"",DADOS_INVOC!$MT$72&amp;"")</f>
        <v/>
      </c>
      <c r="C1841" s="194" t="inlineStr">
        <is>
          <t>DADOS_INVOC!MT72</t>
        </is>
      </c>
      <c r="D1841" s="194" t="inlineStr">
        <is>
          <t>entrada</t>
        </is>
      </c>
    </row>
    <row r="1842">
      <c r="A1842" s="194" t="inlineStr">
        <is>
          <t>invocacao.6.esp.4.forma</t>
        </is>
      </c>
      <c r="B1842" s="194">
        <f>IF(ISBLANK(DADOS_INVOC!$MU$72),"",DADOS_INVOC!$MU$72&amp;"")</f>
        <v/>
      </c>
      <c r="C1842" s="194" t="inlineStr">
        <is>
          <t>DADOS_INVOC!MU72</t>
        </is>
      </c>
      <c r="D1842" s="194" t="inlineStr">
        <is>
          <t>entrada</t>
        </is>
      </c>
    </row>
    <row r="1843">
      <c r="A1843" s="194" t="inlineStr">
        <is>
          <t>invocacao.6.esp.4.pecas</t>
        </is>
      </c>
      <c r="B1843" s="194">
        <f>TEXTJOIN(" · ",TRUE,DADOS_INVOC!$MX$72,DADOS_INVOC!$MY$72,DADOS_INVOC!$MZ$72,DADOS_INVOC!$NA$72)</f>
        <v/>
      </c>
      <c r="C1843" s="194" t="inlineStr">
        <is>
          <t>DADOS_INVOC!MX72 DADOS_INVOC!MY72 DADOS_INVOC!MZ72 DADOS_INVOC!NA72</t>
        </is>
      </c>
      <c r="D1843" s="194" t="inlineStr">
        <is>
          <t>entrada</t>
        </is>
      </c>
    </row>
    <row r="1844">
      <c r="A1844" s="194" t="inlineStr">
        <is>
          <t>invocacao.6.esp.4.restricoes</t>
        </is>
      </c>
      <c r="B1844" s="194">
        <f>TEXTJOIN(" · ",TRUE,DADOS_INVOC!$NB$72,DADOS_INVOC!$NC$72)</f>
        <v/>
      </c>
      <c r="C1844" s="194" t="inlineStr">
        <is>
          <t>DADOS_INVOC!NB72 DADOS_INVOC!NC72</t>
        </is>
      </c>
      <c r="D1844" s="194" t="inlineStr">
        <is>
          <t>entrada</t>
        </is>
      </c>
    </row>
    <row r="1845">
      <c r="A1845" s="194" t="inlineStr">
        <is>
          <t>invocacao.6.esp.4.pe</t>
        </is>
      </c>
      <c r="B1845" s="194">
        <f>IF(ISBLANK(DADOS_INVOC!$QA$72),"",DADOS_INVOC!$QA$72&amp;"")</f>
        <v/>
      </c>
      <c r="C1845" s="194" t="inlineStr">
        <is>
          <t>DADOS_INVOC!QA72</t>
        </is>
      </c>
      <c r="D1845" s="194" t="inlineStr">
        <is>
          <t>resultado</t>
        </is>
      </c>
    </row>
    <row r="1846">
      <c r="A1846" s="194" t="inlineStr">
        <is>
          <t>invocacao.6.esp.4.dano</t>
        </is>
      </c>
      <c r="B1846" s="194">
        <f>IF(ISBLANK(DADOS_INVOC!$QE$72),"",DADOS_INVOC!$QE$72&amp;"")</f>
        <v/>
      </c>
      <c r="C1846" s="194" t="inlineStr">
        <is>
          <t>DADOS_INVOC!QE72</t>
        </is>
      </c>
      <c r="D1846" s="194" t="inlineStr">
        <is>
          <t>resultado</t>
        </is>
      </c>
    </row>
    <row r="1847">
      <c r="A1847" s="194" t="inlineStr">
        <is>
          <t>invocacao.6.esp.4.erros</t>
        </is>
      </c>
      <c r="B1847" s="194">
        <f>IF(ISBLANK(DADOS_INVOC!$PT$72),"",DADOS_INVOC!$PT$72&amp;"")</f>
        <v/>
      </c>
      <c r="C1847" s="194" t="inlineStr">
        <is>
          <t>DADOS_INVOC!PT72</t>
        </is>
      </c>
      <c r="D1847" s="194" t="inlineStr">
        <is>
          <t>aviso</t>
        </is>
      </c>
    </row>
    <row r="1848">
      <c r="A1848" s="194" t="inlineStr">
        <is>
          <t>invocacao.6.esp.4.avisos</t>
        </is>
      </c>
      <c r="B1848" s="194">
        <f>IF(ISBLANK(DADOS_INVOC!$PV$72),"",DADOS_INVOC!$PV$72&amp;"")</f>
        <v/>
      </c>
      <c r="C1848" s="194" t="inlineStr">
        <is>
          <t>DADOS_INVOC!PV72</t>
        </is>
      </c>
      <c r="D1848" s="194" t="inlineStr">
        <is>
          <t>aviso</t>
        </is>
      </c>
    </row>
    <row r="1849">
      <c r="A1849" s="194" t="inlineStr">
        <is>
          <t>invocacao.6.esp.5.classe</t>
        </is>
      </c>
      <c r="B1849" s="194">
        <f>IF(ISBLANK(DADOS_INVOC!$MS$73),"",DADOS_INVOC!$MS$73&amp;"")</f>
        <v/>
      </c>
      <c r="C1849" s="194" t="inlineStr">
        <is>
          <t>DADOS_INVOC!MS73</t>
        </is>
      </c>
      <c r="D1849" s="194" t="inlineStr">
        <is>
          <t>entrada</t>
        </is>
      </c>
    </row>
    <row r="1850">
      <c r="A1850" s="194" t="inlineStr">
        <is>
          <t>invocacao.6.esp.5.nome</t>
        </is>
      </c>
      <c r="B1850" s="194">
        <f>IF(ISBLANK(DADOS_INVOC!$MT$73),"",DADOS_INVOC!$MT$73&amp;"")</f>
        <v/>
      </c>
      <c r="C1850" s="194" t="inlineStr">
        <is>
          <t>DADOS_INVOC!MT73</t>
        </is>
      </c>
      <c r="D1850" s="194" t="inlineStr">
        <is>
          <t>entrada</t>
        </is>
      </c>
    </row>
    <row r="1851">
      <c r="A1851" s="194" t="inlineStr">
        <is>
          <t>invocacao.6.esp.5.forma</t>
        </is>
      </c>
      <c r="B1851" s="194">
        <f>IF(ISBLANK(DADOS_INVOC!$MU$73),"",DADOS_INVOC!$MU$73&amp;"")</f>
        <v/>
      </c>
      <c r="C1851" s="194" t="inlineStr">
        <is>
          <t>DADOS_INVOC!MU73</t>
        </is>
      </c>
      <c r="D1851" s="194" t="inlineStr">
        <is>
          <t>entrada</t>
        </is>
      </c>
    </row>
    <row r="1852">
      <c r="A1852" s="194" t="inlineStr">
        <is>
          <t>invocacao.6.esp.5.pecas</t>
        </is>
      </c>
      <c r="B1852" s="194">
        <f>TEXTJOIN(" · ",TRUE,DADOS_INVOC!$MX$73,DADOS_INVOC!$MY$73,DADOS_INVOC!$MZ$73,DADOS_INVOC!$NA$73)</f>
        <v/>
      </c>
      <c r="C1852" s="194" t="inlineStr">
        <is>
          <t>DADOS_INVOC!MX73 DADOS_INVOC!MY73 DADOS_INVOC!MZ73 DADOS_INVOC!NA73</t>
        </is>
      </c>
      <c r="D1852" s="194" t="inlineStr">
        <is>
          <t>entrada</t>
        </is>
      </c>
    </row>
    <row r="1853">
      <c r="A1853" s="194" t="inlineStr">
        <is>
          <t>invocacao.6.esp.5.restricoes</t>
        </is>
      </c>
      <c r="B1853" s="194">
        <f>TEXTJOIN(" · ",TRUE,DADOS_INVOC!$NB$73,DADOS_INVOC!$NC$73)</f>
        <v/>
      </c>
      <c r="C1853" s="194" t="inlineStr">
        <is>
          <t>DADOS_INVOC!NB73 DADOS_INVOC!NC73</t>
        </is>
      </c>
      <c r="D1853" s="194" t="inlineStr">
        <is>
          <t>entrada</t>
        </is>
      </c>
    </row>
    <row r="1854">
      <c r="A1854" s="194" t="inlineStr">
        <is>
          <t>invocacao.6.esp.5.pe</t>
        </is>
      </c>
      <c r="B1854" s="194">
        <f>IF(ISBLANK(DADOS_INVOC!$QA$73),"",DADOS_INVOC!$QA$73&amp;"")</f>
        <v/>
      </c>
      <c r="C1854" s="194" t="inlineStr">
        <is>
          <t>DADOS_INVOC!QA73</t>
        </is>
      </c>
      <c r="D1854" s="194" t="inlineStr">
        <is>
          <t>resultado</t>
        </is>
      </c>
    </row>
    <row r="1855">
      <c r="A1855" s="194" t="inlineStr">
        <is>
          <t>invocacao.6.esp.5.dano</t>
        </is>
      </c>
      <c r="B1855" s="194">
        <f>IF(ISBLANK(DADOS_INVOC!$QE$73),"",DADOS_INVOC!$QE$73&amp;"")</f>
        <v/>
      </c>
      <c r="C1855" s="194" t="inlineStr">
        <is>
          <t>DADOS_INVOC!QE73</t>
        </is>
      </c>
      <c r="D1855" s="194" t="inlineStr">
        <is>
          <t>resultado</t>
        </is>
      </c>
    </row>
    <row r="1856">
      <c r="A1856" s="194" t="inlineStr">
        <is>
          <t>invocacao.6.esp.5.erros</t>
        </is>
      </c>
      <c r="B1856" s="194">
        <f>IF(ISBLANK(DADOS_INVOC!$PT$73),"",DADOS_INVOC!$PT$73&amp;"")</f>
        <v/>
      </c>
      <c r="C1856" s="194" t="inlineStr">
        <is>
          <t>DADOS_INVOC!PT73</t>
        </is>
      </c>
      <c r="D1856" s="194" t="inlineStr">
        <is>
          <t>aviso</t>
        </is>
      </c>
    </row>
    <row r="1857">
      <c r="A1857" s="194" t="inlineStr">
        <is>
          <t>invocacao.6.esp.5.avisos</t>
        </is>
      </c>
      <c r="B1857" s="194">
        <f>IF(ISBLANK(DADOS_INVOC!$PV$73),"",DADOS_INVOC!$PV$73&amp;"")</f>
        <v/>
      </c>
      <c r="C1857" s="194" t="inlineStr">
        <is>
          <t>DADOS_INVOC!PV73</t>
        </is>
      </c>
      <c r="D1857" s="194" t="inlineStr">
        <is>
          <t>aviso</t>
        </is>
      </c>
    </row>
    <row r="1858">
      <c r="A1858" s="194" t="inlineStr">
        <is>
          <t>invocacao.6.esp.6.classe</t>
        </is>
      </c>
      <c r="B1858" s="194">
        <f>IF(ISBLANK(DADOS_INVOC!$MS$74),"",DADOS_INVOC!$MS$74&amp;"")</f>
        <v/>
      </c>
      <c r="C1858" s="194" t="inlineStr">
        <is>
          <t>DADOS_INVOC!MS74</t>
        </is>
      </c>
      <c r="D1858" s="194" t="inlineStr">
        <is>
          <t>entrada</t>
        </is>
      </c>
    </row>
    <row r="1859">
      <c r="A1859" s="194" t="inlineStr">
        <is>
          <t>invocacao.6.esp.6.nome</t>
        </is>
      </c>
      <c r="B1859" s="194">
        <f>IF(ISBLANK(DADOS_INVOC!$MT$74),"",DADOS_INVOC!$MT$74&amp;"")</f>
        <v/>
      </c>
      <c r="C1859" s="194" t="inlineStr">
        <is>
          <t>DADOS_INVOC!MT74</t>
        </is>
      </c>
      <c r="D1859" s="194" t="inlineStr">
        <is>
          <t>entrada</t>
        </is>
      </c>
    </row>
    <row r="1860">
      <c r="A1860" s="194" t="inlineStr">
        <is>
          <t>invocacao.6.esp.6.forma</t>
        </is>
      </c>
      <c r="B1860" s="194">
        <f>IF(ISBLANK(DADOS_INVOC!$MU$74),"",DADOS_INVOC!$MU$74&amp;"")</f>
        <v/>
      </c>
      <c r="C1860" s="194" t="inlineStr">
        <is>
          <t>DADOS_INVOC!MU74</t>
        </is>
      </c>
      <c r="D1860" s="194" t="inlineStr">
        <is>
          <t>entrada</t>
        </is>
      </c>
    </row>
    <row r="1861">
      <c r="A1861" s="194" t="inlineStr">
        <is>
          <t>invocacao.6.esp.6.pecas</t>
        </is>
      </c>
      <c r="B1861" s="194">
        <f>TEXTJOIN(" · ",TRUE,DADOS_INVOC!$MX$74,DADOS_INVOC!$MY$74,DADOS_INVOC!$MZ$74,DADOS_INVOC!$NA$74)</f>
        <v/>
      </c>
      <c r="C1861" s="194" t="inlineStr">
        <is>
          <t>DADOS_INVOC!MX74 DADOS_INVOC!MY74 DADOS_INVOC!MZ74 DADOS_INVOC!NA74</t>
        </is>
      </c>
      <c r="D1861" s="194" t="inlineStr">
        <is>
          <t>entrada</t>
        </is>
      </c>
    </row>
    <row r="1862">
      <c r="A1862" s="194" t="inlineStr">
        <is>
          <t>invocacao.6.esp.6.restricoes</t>
        </is>
      </c>
      <c r="B1862" s="194">
        <f>TEXTJOIN(" · ",TRUE,DADOS_INVOC!$NB$74,DADOS_INVOC!$NC$74)</f>
        <v/>
      </c>
      <c r="C1862" s="194" t="inlineStr">
        <is>
          <t>DADOS_INVOC!NB74 DADOS_INVOC!NC74</t>
        </is>
      </c>
      <c r="D1862" s="194" t="inlineStr">
        <is>
          <t>entrada</t>
        </is>
      </c>
    </row>
    <row r="1863">
      <c r="A1863" s="194" t="inlineStr">
        <is>
          <t>invocacao.6.esp.6.pe</t>
        </is>
      </c>
      <c r="B1863" s="194">
        <f>IF(ISBLANK(DADOS_INVOC!$QA$74),"",DADOS_INVOC!$QA$74&amp;"")</f>
        <v/>
      </c>
      <c r="C1863" s="194" t="inlineStr">
        <is>
          <t>DADOS_INVOC!QA74</t>
        </is>
      </c>
      <c r="D1863" s="194" t="inlineStr">
        <is>
          <t>resultado</t>
        </is>
      </c>
    </row>
    <row r="1864">
      <c r="A1864" s="194" t="inlineStr">
        <is>
          <t>invocacao.6.esp.6.dano</t>
        </is>
      </c>
      <c r="B1864" s="194">
        <f>IF(ISBLANK(DADOS_INVOC!$QE$74),"",DADOS_INVOC!$QE$74&amp;"")</f>
        <v/>
      </c>
      <c r="C1864" s="194" t="inlineStr">
        <is>
          <t>DADOS_INVOC!QE74</t>
        </is>
      </c>
      <c r="D1864" s="194" t="inlineStr">
        <is>
          <t>resultado</t>
        </is>
      </c>
    </row>
    <row r="1865">
      <c r="A1865" s="194" t="inlineStr">
        <is>
          <t>invocacao.6.esp.6.erros</t>
        </is>
      </c>
      <c r="B1865" s="194">
        <f>IF(ISBLANK(DADOS_INVOC!$PT$74),"",DADOS_INVOC!$PT$74&amp;"")</f>
        <v/>
      </c>
      <c r="C1865" s="194" t="inlineStr">
        <is>
          <t>DADOS_INVOC!PT74</t>
        </is>
      </c>
      <c r="D1865" s="194" t="inlineStr">
        <is>
          <t>aviso</t>
        </is>
      </c>
    </row>
    <row r="1866">
      <c r="A1866" s="194" t="inlineStr">
        <is>
          <t>invocacao.6.esp.6.avisos</t>
        </is>
      </c>
      <c r="B1866" s="194">
        <f>IF(ISBLANK(DADOS_INVOC!$PV$74),"",DADOS_INVOC!$PV$74&amp;"")</f>
        <v/>
      </c>
      <c r="C1866" s="194" t="inlineStr">
        <is>
          <t>DADOS_INVOC!PV74</t>
        </is>
      </c>
      <c r="D1866" s="194" t="inlineStr">
        <is>
          <t>aviso</t>
        </is>
      </c>
    </row>
    <row r="1867">
      <c r="A1867" s="194" t="inlineStr">
        <is>
          <t>invocacao.6.esp.7.classe</t>
        </is>
      </c>
      <c r="B1867" s="194">
        <f>IF(ISBLANK(DADOS_INVOC!$MS$75),"",DADOS_INVOC!$MS$75&amp;"")</f>
        <v/>
      </c>
      <c r="C1867" s="194" t="inlineStr">
        <is>
          <t>DADOS_INVOC!MS75</t>
        </is>
      </c>
      <c r="D1867" s="194" t="inlineStr">
        <is>
          <t>entrada</t>
        </is>
      </c>
    </row>
    <row r="1868">
      <c r="A1868" s="194" t="inlineStr">
        <is>
          <t>invocacao.6.esp.7.nome</t>
        </is>
      </c>
      <c r="B1868" s="194">
        <f>IF(ISBLANK(DADOS_INVOC!$MT$75),"",DADOS_INVOC!$MT$75&amp;"")</f>
        <v/>
      </c>
      <c r="C1868" s="194" t="inlineStr">
        <is>
          <t>DADOS_INVOC!MT75</t>
        </is>
      </c>
      <c r="D1868" s="194" t="inlineStr">
        <is>
          <t>entrada</t>
        </is>
      </c>
    </row>
    <row r="1869">
      <c r="A1869" s="194" t="inlineStr">
        <is>
          <t>invocacao.6.esp.7.forma</t>
        </is>
      </c>
      <c r="B1869" s="194">
        <f>IF(ISBLANK(DADOS_INVOC!$MU$75),"",DADOS_INVOC!$MU$75&amp;"")</f>
        <v/>
      </c>
      <c r="C1869" s="194" t="inlineStr">
        <is>
          <t>DADOS_INVOC!MU75</t>
        </is>
      </c>
      <c r="D1869" s="194" t="inlineStr">
        <is>
          <t>entrada</t>
        </is>
      </c>
    </row>
    <row r="1870">
      <c r="A1870" s="194" t="inlineStr">
        <is>
          <t>invocacao.6.esp.7.pecas</t>
        </is>
      </c>
      <c r="B1870" s="194">
        <f>TEXTJOIN(" · ",TRUE,DADOS_INVOC!$MX$75,DADOS_INVOC!$MY$75,DADOS_INVOC!$MZ$75,DADOS_INVOC!$NA$75)</f>
        <v/>
      </c>
      <c r="C1870" s="194" t="inlineStr">
        <is>
          <t>DADOS_INVOC!MX75 DADOS_INVOC!MY75 DADOS_INVOC!MZ75 DADOS_INVOC!NA75</t>
        </is>
      </c>
      <c r="D1870" s="194" t="inlineStr">
        <is>
          <t>entrada</t>
        </is>
      </c>
    </row>
    <row r="1871">
      <c r="A1871" s="194" t="inlineStr">
        <is>
          <t>invocacao.6.esp.7.restricoes</t>
        </is>
      </c>
      <c r="B1871" s="194">
        <f>TEXTJOIN(" · ",TRUE,DADOS_INVOC!$NB$75,DADOS_INVOC!$NC$75)</f>
        <v/>
      </c>
      <c r="C1871" s="194" t="inlineStr">
        <is>
          <t>DADOS_INVOC!NB75 DADOS_INVOC!NC75</t>
        </is>
      </c>
      <c r="D1871" s="194" t="inlineStr">
        <is>
          <t>entrada</t>
        </is>
      </c>
    </row>
    <row r="1872">
      <c r="A1872" s="194" t="inlineStr">
        <is>
          <t>invocacao.6.esp.7.pe</t>
        </is>
      </c>
      <c r="B1872" s="194">
        <f>IF(ISBLANK(DADOS_INVOC!$QA$75),"",DADOS_INVOC!$QA$75&amp;"")</f>
        <v/>
      </c>
      <c r="C1872" s="194" t="inlineStr">
        <is>
          <t>DADOS_INVOC!QA75</t>
        </is>
      </c>
      <c r="D1872" s="194" t="inlineStr">
        <is>
          <t>resultado</t>
        </is>
      </c>
    </row>
    <row r="1873">
      <c r="A1873" s="194" t="inlineStr">
        <is>
          <t>invocacao.6.esp.7.dano</t>
        </is>
      </c>
      <c r="B1873" s="194">
        <f>IF(ISBLANK(DADOS_INVOC!$QE$75),"",DADOS_INVOC!$QE$75&amp;"")</f>
        <v/>
      </c>
      <c r="C1873" s="194" t="inlineStr">
        <is>
          <t>DADOS_INVOC!QE75</t>
        </is>
      </c>
      <c r="D1873" s="194" t="inlineStr">
        <is>
          <t>resultado</t>
        </is>
      </c>
    </row>
    <row r="1874">
      <c r="A1874" s="194" t="inlineStr">
        <is>
          <t>invocacao.6.esp.7.erros</t>
        </is>
      </c>
      <c r="B1874" s="194">
        <f>IF(ISBLANK(DADOS_INVOC!$PT$75),"",DADOS_INVOC!$PT$75&amp;"")</f>
        <v/>
      </c>
      <c r="C1874" s="194" t="inlineStr">
        <is>
          <t>DADOS_INVOC!PT75</t>
        </is>
      </c>
      <c r="D1874" s="194" t="inlineStr">
        <is>
          <t>aviso</t>
        </is>
      </c>
    </row>
    <row r="1875">
      <c r="A1875" s="194" t="inlineStr">
        <is>
          <t>invocacao.6.esp.7.avisos</t>
        </is>
      </c>
      <c r="B1875" s="194">
        <f>IF(ISBLANK(DADOS_INVOC!$PV$75),"",DADOS_INVOC!$PV$75&amp;"")</f>
        <v/>
      </c>
      <c r="C1875" s="194" t="inlineStr">
        <is>
          <t>DADOS_INVOC!PV75</t>
        </is>
      </c>
      <c r="D1875" s="194" t="inlineStr">
        <is>
          <t>aviso</t>
        </is>
      </c>
    </row>
    <row r="1876">
      <c r="A1876" s="194" t="inlineStr">
        <is>
          <t>invocacao.6.esp.8.classe</t>
        </is>
      </c>
      <c r="B1876" s="194">
        <f>IF(ISBLANK(DADOS_INVOC!$MS$76),"",DADOS_INVOC!$MS$76&amp;"")</f>
        <v/>
      </c>
      <c r="C1876" s="194" t="inlineStr">
        <is>
          <t>DADOS_INVOC!MS76</t>
        </is>
      </c>
      <c r="D1876" s="194" t="inlineStr">
        <is>
          <t>entrada</t>
        </is>
      </c>
    </row>
    <row r="1877">
      <c r="A1877" s="194" t="inlineStr">
        <is>
          <t>invocacao.6.esp.8.nome</t>
        </is>
      </c>
      <c r="B1877" s="194">
        <f>IF(ISBLANK(DADOS_INVOC!$MT$76),"",DADOS_INVOC!$MT$76&amp;"")</f>
        <v/>
      </c>
      <c r="C1877" s="194" t="inlineStr">
        <is>
          <t>DADOS_INVOC!MT76</t>
        </is>
      </c>
      <c r="D1877" s="194" t="inlineStr">
        <is>
          <t>entrada</t>
        </is>
      </c>
    </row>
    <row r="1878">
      <c r="A1878" s="194" t="inlineStr">
        <is>
          <t>invocacao.6.esp.8.forma</t>
        </is>
      </c>
      <c r="B1878" s="194">
        <f>IF(ISBLANK(DADOS_INVOC!$MU$76),"",DADOS_INVOC!$MU$76&amp;"")</f>
        <v/>
      </c>
      <c r="C1878" s="194" t="inlineStr">
        <is>
          <t>DADOS_INVOC!MU76</t>
        </is>
      </c>
      <c r="D1878" s="194" t="inlineStr">
        <is>
          <t>entrada</t>
        </is>
      </c>
    </row>
    <row r="1879">
      <c r="A1879" s="194" t="inlineStr">
        <is>
          <t>invocacao.6.esp.8.pecas</t>
        </is>
      </c>
      <c r="B1879" s="194">
        <f>TEXTJOIN(" · ",TRUE,DADOS_INVOC!$MX$76,DADOS_INVOC!$MY$76,DADOS_INVOC!$MZ$76,DADOS_INVOC!$NA$76)</f>
        <v/>
      </c>
      <c r="C1879" s="194" t="inlineStr">
        <is>
          <t>DADOS_INVOC!MX76 DADOS_INVOC!MY76 DADOS_INVOC!MZ76 DADOS_INVOC!NA76</t>
        </is>
      </c>
      <c r="D1879" s="194" t="inlineStr">
        <is>
          <t>entrada</t>
        </is>
      </c>
    </row>
    <row r="1880">
      <c r="A1880" s="194" t="inlineStr">
        <is>
          <t>invocacao.6.esp.8.restricoes</t>
        </is>
      </c>
      <c r="B1880" s="194">
        <f>TEXTJOIN(" · ",TRUE,DADOS_INVOC!$NB$76,DADOS_INVOC!$NC$76)</f>
        <v/>
      </c>
      <c r="C1880" s="194" t="inlineStr">
        <is>
          <t>DADOS_INVOC!NB76 DADOS_INVOC!NC76</t>
        </is>
      </c>
      <c r="D1880" s="194" t="inlineStr">
        <is>
          <t>entrada</t>
        </is>
      </c>
    </row>
    <row r="1881">
      <c r="A1881" s="194" t="inlineStr">
        <is>
          <t>invocacao.6.esp.8.pe</t>
        </is>
      </c>
      <c r="B1881" s="194">
        <f>IF(ISBLANK(DADOS_INVOC!$QA$76),"",DADOS_INVOC!$QA$76&amp;"")</f>
        <v/>
      </c>
      <c r="C1881" s="194" t="inlineStr">
        <is>
          <t>DADOS_INVOC!QA76</t>
        </is>
      </c>
      <c r="D1881" s="194" t="inlineStr">
        <is>
          <t>resultado</t>
        </is>
      </c>
    </row>
    <row r="1882">
      <c r="A1882" s="194" t="inlineStr">
        <is>
          <t>invocacao.6.esp.8.dano</t>
        </is>
      </c>
      <c r="B1882" s="194">
        <f>IF(ISBLANK(DADOS_INVOC!$QE$76),"",DADOS_INVOC!$QE$76&amp;"")</f>
        <v/>
      </c>
      <c r="C1882" s="194" t="inlineStr">
        <is>
          <t>DADOS_INVOC!QE76</t>
        </is>
      </c>
      <c r="D1882" s="194" t="inlineStr">
        <is>
          <t>resultado</t>
        </is>
      </c>
    </row>
    <row r="1883">
      <c r="A1883" s="194" t="inlineStr">
        <is>
          <t>invocacao.6.esp.8.erros</t>
        </is>
      </c>
      <c r="B1883" s="194">
        <f>IF(ISBLANK(DADOS_INVOC!$PT$76),"",DADOS_INVOC!$PT$76&amp;"")</f>
        <v/>
      </c>
      <c r="C1883" s="194" t="inlineStr">
        <is>
          <t>DADOS_INVOC!PT76</t>
        </is>
      </c>
      <c r="D1883" s="194" t="inlineStr">
        <is>
          <t>aviso</t>
        </is>
      </c>
    </row>
    <row r="1884">
      <c r="A1884" s="194" t="inlineStr">
        <is>
          <t>invocacao.6.esp.8.avisos</t>
        </is>
      </c>
      <c r="B1884" s="194">
        <f>IF(ISBLANK(DADOS_INVOC!$PV$76),"",DADOS_INVOC!$PV$76&amp;"")</f>
        <v/>
      </c>
      <c r="C1884" s="194" t="inlineStr">
        <is>
          <t>DADOS_INVOC!PV76</t>
        </is>
      </c>
      <c r="D1884" s="194" t="inlineStr">
        <is>
          <t>aviso</t>
        </is>
      </c>
    </row>
    <row r="1885">
      <c r="A1885" s="194" t="inlineStr">
        <is>
          <t>invocacao.6.ext.1.classe</t>
        </is>
      </c>
      <c r="B1885" s="194">
        <f>IF(ISBLANK(DADOS_INVOC!$MS$77),"",DADOS_INVOC!$MS$77&amp;"")</f>
        <v/>
      </c>
      <c r="C1885" s="194" t="inlineStr">
        <is>
          <t>DADOS_INVOC!MS77</t>
        </is>
      </c>
      <c r="D1885" s="194" t="inlineStr">
        <is>
          <t>entrada</t>
        </is>
      </c>
    </row>
    <row r="1886">
      <c r="A1886" s="194" t="inlineStr">
        <is>
          <t>invocacao.6.ext.1.nome</t>
        </is>
      </c>
      <c r="B1886" s="194">
        <f>IF(ISBLANK(DADOS_INVOC!$MT$77),"",DADOS_INVOC!$MT$77&amp;"")</f>
        <v/>
      </c>
      <c r="C1886" s="194" t="inlineStr">
        <is>
          <t>DADOS_INVOC!MT77</t>
        </is>
      </c>
      <c r="D1886" s="194" t="inlineStr">
        <is>
          <t>entrada</t>
        </is>
      </c>
    </row>
    <row r="1887">
      <c r="A1887" s="194" t="inlineStr">
        <is>
          <t>invocacao.6.ext.1.forma</t>
        </is>
      </c>
      <c r="B1887" s="194">
        <f>IF(ISBLANK(DADOS_INVOC!$MU$77),"",DADOS_INVOC!$MU$77&amp;"")</f>
        <v/>
      </c>
      <c r="C1887" s="194" t="inlineStr">
        <is>
          <t>DADOS_INVOC!MU77</t>
        </is>
      </c>
      <c r="D1887" s="194" t="inlineStr">
        <is>
          <t>entrada</t>
        </is>
      </c>
    </row>
    <row r="1888">
      <c r="A1888" s="194" t="inlineStr">
        <is>
          <t>invocacao.6.ext.1.pecas</t>
        </is>
      </c>
      <c r="B1888" s="194">
        <f>TEXTJOIN(" · ",TRUE,DADOS_INVOC!$MX$77,DADOS_INVOC!$MY$77,DADOS_INVOC!$MZ$77,DADOS_INVOC!$NA$77)</f>
        <v/>
      </c>
      <c r="C1888" s="194" t="inlineStr">
        <is>
          <t>DADOS_INVOC!MX77 DADOS_INVOC!MY77 DADOS_INVOC!MZ77 DADOS_INVOC!NA77</t>
        </is>
      </c>
      <c r="D1888" s="194" t="inlineStr">
        <is>
          <t>entrada</t>
        </is>
      </c>
    </row>
    <row r="1889">
      <c r="A1889" s="194" t="inlineStr">
        <is>
          <t>invocacao.6.ext.1.restricoes</t>
        </is>
      </c>
      <c r="B1889" s="194">
        <f>TEXTJOIN(" · ",TRUE,DADOS_INVOC!$NB$77,DADOS_INVOC!$NC$77)</f>
        <v/>
      </c>
      <c r="C1889" s="194" t="inlineStr">
        <is>
          <t>DADOS_INVOC!NB77 DADOS_INVOC!NC77</t>
        </is>
      </c>
      <c r="D1889" s="194" t="inlineStr">
        <is>
          <t>entrada</t>
        </is>
      </c>
    </row>
    <row r="1890">
      <c r="A1890" s="194" t="inlineStr">
        <is>
          <t>invocacao.6.ext.1.pe</t>
        </is>
      </c>
      <c r="B1890" s="194">
        <f>IF(ISBLANK(DADOS_INVOC!$QA$77),"",DADOS_INVOC!$QA$77&amp;"")</f>
        <v/>
      </c>
      <c r="C1890" s="194" t="inlineStr">
        <is>
          <t>DADOS_INVOC!QA77</t>
        </is>
      </c>
      <c r="D1890" s="194" t="inlineStr">
        <is>
          <t>resultado</t>
        </is>
      </c>
    </row>
    <row r="1891">
      <c r="A1891" s="194" t="inlineStr">
        <is>
          <t>invocacao.6.ext.1.dano</t>
        </is>
      </c>
      <c r="B1891" s="194">
        <f>IF(ISBLANK(DADOS_INVOC!$QE$77),"",DADOS_INVOC!$QE$77&amp;"")</f>
        <v/>
      </c>
      <c r="C1891" s="194" t="inlineStr">
        <is>
          <t>DADOS_INVOC!QE77</t>
        </is>
      </c>
      <c r="D1891" s="194" t="inlineStr">
        <is>
          <t>resultado</t>
        </is>
      </c>
    </row>
    <row r="1892">
      <c r="A1892" s="194" t="inlineStr">
        <is>
          <t>invocacao.6.ext.1.erros</t>
        </is>
      </c>
      <c r="B1892" s="194">
        <f>IF(ISBLANK(DADOS_INVOC!$PT$77),"",DADOS_INVOC!$PT$77&amp;"")</f>
        <v/>
      </c>
      <c r="C1892" s="194" t="inlineStr">
        <is>
          <t>DADOS_INVOC!PT77</t>
        </is>
      </c>
      <c r="D1892" s="194" t="inlineStr">
        <is>
          <t>aviso</t>
        </is>
      </c>
    </row>
    <row r="1893">
      <c r="A1893" s="194" t="inlineStr">
        <is>
          <t>invocacao.6.ext.1.avisos</t>
        </is>
      </c>
      <c r="B1893" s="194">
        <f>IF(ISBLANK(DADOS_INVOC!$PV$77),"",DADOS_INVOC!$PV$77&amp;"")</f>
        <v/>
      </c>
      <c r="C1893" s="194" t="inlineStr">
        <is>
          <t>DADOS_INVOC!PV77</t>
        </is>
      </c>
      <c r="D1893" s="194" t="inlineStr">
        <is>
          <t>aviso</t>
        </is>
      </c>
    </row>
    <row r="1894">
      <c r="A1894" s="194" t="inlineStr">
        <is>
          <t>invocacao.6.ext.2.classe</t>
        </is>
      </c>
      <c r="B1894" s="194">
        <f>IF(ISBLANK(DADOS_INVOC!$MS$78),"",DADOS_INVOC!$MS$78&amp;"")</f>
        <v/>
      </c>
      <c r="C1894" s="194" t="inlineStr">
        <is>
          <t>DADOS_INVOC!MS78</t>
        </is>
      </c>
      <c r="D1894" s="194" t="inlineStr">
        <is>
          <t>entrada</t>
        </is>
      </c>
    </row>
    <row r="1895">
      <c r="A1895" s="194" t="inlineStr">
        <is>
          <t>invocacao.6.ext.2.nome</t>
        </is>
      </c>
      <c r="B1895" s="194">
        <f>IF(ISBLANK(DADOS_INVOC!$MT$78),"",DADOS_INVOC!$MT$78&amp;"")</f>
        <v/>
      </c>
      <c r="C1895" s="194" t="inlineStr">
        <is>
          <t>DADOS_INVOC!MT78</t>
        </is>
      </c>
      <c r="D1895" s="194" t="inlineStr">
        <is>
          <t>entrada</t>
        </is>
      </c>
    </row>
    <row r="1896">
      <c r="A1896" s="194" t="inlineStr">
        <is>
          <t>invocacao.6.ext.2.forma</t>
        </is>
      </c>
      <c r="B1896" s="194">
        <f>IF(ISBLANK(DADOS_INVOC!$MU$78),"",DADOS_INVOC!$MU$78&amp;"")</f>
        <v/>
      </c>
      <c r="C1896" s="194" t="inlineStr">
        <is>
          <t>DADOS_INVOC!MU78</t>
        </is>
      </c>
      <c r="D1896" s="194" t="inlineStr">
        <is>
          <t>entrada</t>
        </is>
      </c>
    </row>
    <row r="1897">
      <c r="A1897" s="194" t="inlineStr">
        <is>
          <t>invocacao.6.ext.2.pecas</t>
        </is>
      </c>
      <c r="B1897" s="194">
        <f>TEXTJOIN(" · ",TRUE,DADOS_INVOC!$MX$78,DADOS_INVOC!$MY$78,DADOS_INVOC!$MZ$78,DADOS_INVOC!$NA$78)</f>
        <v/>
      </c>
      <c r="C1897" s="194" t="inlineStr">
        <is>
          <t>DADOS_INVOC!MX78 DADOS_INVOC!MY78 DADOS_INVOC!MZ78 DADOS_INVOC!NA78</t>
        </is>
      </c>
      <c r="D1897" s="194" t="inlineStr">
        <is>
          <t>entrada</t>
        </is>
      </c>
    </row>
    <row r="1898">
      <c r="A1898" s="194" t="inlineStr">
        <is>
          <t>invocacao.6.ext.2.restricoes</t>
        </is>
      </c>
      <c r="B1898" s="194">
        <f>TEXTJOIN(" · ",TRUE,DADOS_INVOC!$NB$78,DADOS_INVOC!$NC$78)</f>
        <v/>
      </c>
      <c r="C1898" s="194" t="inlineStr">
        <is>
          <t>DADOS_INVOC!NB78 DADOS_INVOC!NC78</t>
        </is>
      </c>
      <c r="D1898" s="194" t="inlineStr">
        <is>
          <t>entrada</t>
        </is>
      </c>
    </row>
    <row r="1899">
      <c r="A1899" s="194" t="inlineStr">
        <is>
          <t>invocacao.6.ext.2.pe</t>
        </is>
      </c>
      <c r="B1899" s="194">
        <f>IF(ISBLANK(DADOS_INVOC!$QA$78),"",DADOS_INVOC!$QA$78&amp;"")</f>
        <v/>
      </c>
      <c r="C1899" s="194" t="inlineStr">
        <is>
          <t>DADOS_INVOC!QA78</t>
        </is>
      </c>
      <c r="D1899" s="194" t="inlineStr">
        <is>
          <t>resultado</t>
        </is>
      </c>
    </row>
    <row r="1900">
      <c r="A1900" s="194" t="inlineStr">
        <is>
          <t>invocacao.6.ext.2.dano</t>
        </is>
      </c>
      <c r="B1900" s="194">
        <f>IF(ISBLANK(DADOS_INVOC!$QE$78),"",DADOS_INVOC!$QE$78&amp;"")</f>
        <v/>
      </c>
      <c r="C1900" s="194" t="inlineStr">
        <is>
          <t>DADOS_INVOC!QE78</t>
        </is>
      </c>
      <c r="D1900" s="194" t="inlineStr">
        <is>
          <t>resultado</t>
        </is>
      </c>
    </row>
    <row r="1901">
      <c r="A1901" s="194" t="inlineStr">
        <is>
          <t>invocacao.6.ext.2.erros</t>
        </is>
      </c>
      <c r="B1901" s="194">
        <f>IF(ISBLANK(DADOS_INVOC!$PT$78),"",DADOS_INVOC!$PT$78&amp;"")</f>
        <v/>
      </c>
      <c r="C1901" s="194" t="inlineStr">
        <is>
          <t>DADOS_INVOC!PT78</t>
        </is>
      </c>
      <c r="D1901" s="194" t="inlineStr">
        <is>
          <t>aviso</t>
        </is>
      </c>
    </row>
    <row r="1902">
      <c r="A1902" s="194" t="inlineStr">
        <is>
          <t>invocacao.6.ext.2.avisos</t>
        </is>
      </c>
      <c r="B1902" s="194">
        <f>IF(ISBLANK(DADOS_INVOC!$PV$78),"",DADOS_INVOC!$PV$78&amp;"")</f>
        <v/>
      </c>
      <c r="C1902" s="194" t="inlineStr">
        <is>
          <t>DADOS_INVOC!PV78</t>
        </is>
      </c>
      <c r="D1902" s="194" t="inlineStr">
        <is>
          <t>aviso</t>
        </is>
      </c>
    </row>
    <row r="1903">
      <c r="A1903" s="194" t="inlineStr">
        <is>
          <t>invocacao.6.ext.3.classe</t>
        </is>
      </c>
      <c r="B1903" s="194">
        <f>IF(ISBLANK(DADOS_INVOC!$MS$79),"",DADOS_INVOC!$MS$79&amp;"")</f>
        <v/>
      </c>
      <c r="C1903" s="194" t="inlineStr">
        <is>
          <t>DADOS_INVOC!MS79</t>
        </is>
      </c>
      <c r="D1903" s="194" t="inlineStr">
        <is>
          <t>entrada</t>
        </is>
      </c>
    </row>
    <row r="1904">
      <c r="A1904" s="194" t="inlineStr">
        <is>
          <t>invocacao.6.ext.3.nome</t>
        </is>
      </c>
      <c r="B1904" s="194">
        <f>IF(ISBLANK(DADOS_INVOC!$MT$79),"",DADOS_INVOC!$MT$79&amp;"")</f>
        <v/>
      </c>
      <c r="C1904" s="194" t="inlineStr">
        <is>
          <t>DADOS_INVOC!MT79</t>
        </is>
      </c>
      <c r="D1904" s="194" t="inlineStr">
        <is>
          <t>entrada</t>
        </is>
      </c>
    </row>
    <row r="1905">
      <c r="A1905" s="194" t="inlineStr">
        <is>
          <t>invocacao.6.ext.3.forma</t>
        </is>
      </c>
      <c r="B1905" s="194">
        <f>IF(ISBLANK(DADOS_INVOC!$MU$79),"",DADOS_INVOC!$MU$79&amp;"")</f>
        <v/>
      </c>
      <c r="C1905" s="194" t="inlineStr">
        <is>
          <t>DADOS_INVOC!MU79</t>
        </is>
      </c>
      <c r="D1905" s="194" t="inlineStr">
        <is>
          <t>entrada</t>
        </is>
      </c>
    </row>
    <row r="1906">
      <c r="A1906" s="194" t="inlineStr">
        <is>
          <t>invocacao.6.ext.3.pecas</t>
        </is>
      </c>
      <c r="B1906" s="194">
        <f>TEXTJOIN(" · ",TRUE,DADOS_INVOC!$MX$79,DADOS_INVOC!$MY$79,DADOS_INVOC!$MZ$79,DADOS_INVOC!$NA$79)</f>
        <v/>
      </c>
      <c r="C1906" s="194" t="inlineStr">
        <is>
          <t>DADOS_INVOC!MX79 DADOS_INVOC!MY79 DADOS_INVOC!MZ79 DADOS_INVOC!NA79</t>
        </is>
      </c>
      <c r="D1906" s="194" t="inlineStr">
        <is>
          <t>entrada</t>
        </is>
      </c>
    </row>
    <row r="1907">
      <c r="A1907" s="194" t="inlineStr">
        <is>
          <t>invocacao.6.ext.3.restricoes</t>
        </is>
      </c>
      <c r="B1907" s="194">
        <f>TEXTJOIN(" · ",TRUE,DADOS_INVOC!$NB$79,DADOS_INVOC!$NC$79)</f>
        <v/>
      </c>
      <c r="C1907" s="194" t="inlineStr">
        <is>
          <t>DADOS_INVOC!NB79 DADOS_INVOC!NC79</t>
        </is>
      </c>
      <c r="D1907" s="194" t="inlineStr">
        <is>
          <t>entrada</t>
        </is>
      </c>
    </row>
    <row r="1908">
      <c r="A1908" s="194" t="inlineStr">
        <is>
          <t>invocacao.6.ext.3.pe</t>
        </is>
      </c>
      <c r="B1908" s="194">
        <f>IF(ISBLANK(DADOS_INVOC!$QA$79),"",DADOS_INVOC!$QA$79&amp;"")</f>
        <v/>
      </c>
      <c r="C1908" s="194" t="inlineStr">
        <is>
          <t>DADOS_INVOC!QA79</t>
        </is>
      </c>
      <c r="D1908" s="194" t="inlineStr">
        <is>
          <t>resultado</t>
        </is>
      </c>
    </row>
    <row r="1909">
      <c r="A1909" s="194" t="inlineStr">
        <is>
          <t>invocacao.6.ext.3.dano</t>
        </is>
      </c>
      <c r="B1909" s="194">
        <f>IF(ISBLANK(DADOS_INVOC!$QE$79),"",DADOS_INVOC!$QE$79&amp;"")</f>
        <v/>
      </c>
      <c r="C1909" s="194" t="inlineStr">
        <is>
          <t>DADOS_INVOC!QE79</t>
        </is>
      </c>
      <c r="D1909" s="194" t="inlineStr">
        <is>
          <t>resultado</t>
        </is>
      </c>
    </row>
    <row r="1910">
      <c r="A1910" s="194" t="inlineStr">
        <is>
          <t>invocacao.6.ext.3.erros</t>
        </is>
      </c>
      <c r="B1910" s="194">
        <f>IF(ISBLANK(DADOS_INVOC!$PT$79),"",DADOS_INVOC!$PT$79&amp;"")</f>
        <v/>
      </c>
      <c r="C1910" s="194" t="inlineStr">
        <is>
          <t>DADOS_INVOC!PT79</t>
        </is>
      </c>
      <c r="D1910" s="194" t="inlineStr">
        <is>
          <t>aviso</t>
        </is>
      </c>
    </row>
    <row r="1911">
      <c r="A1911" s="194" t="inlineStr">
        <is>
          <t>invocacao.6.ext.3.avisos</t>
        </is>
      </c>
      <c r="B1911" s="194">
        <f>IF(ISBLANK(DADOS_INVOC!$PV$79),"",DADOS_INVOC!$PV$79&amp;"")</f>
        <v/>
      </c>
      <c r="C1911" s="194" t="inlineStr">
        <is>
          <t>DADOS_INVOC!PV79</t>
        </is>
      </c>
      <c r="D1911" s="194" t="inlineStr">
        <is>
          <t>aviso</t>
        </is>
      </c>
    </row>
    <row r="1912">
      <c r="A1912" s="194" t="inlineStr">
        <is>
          <t>invocacao.7.bas.1.classe</t>
        </is>
      </c>
      <c r="B1912" s="194">
        <f>IF(ISBLANK(DADOS_INVOC!$MS$80),"",DADOS_INVOC!$MS$80&amp;"")</f>
        <v/>
      </c>
      <c r="C1912" s="194" t="inlineStr">
        <is>
          <t>DADOS_INVOC!MS80</t>
        </is>
      </c>
      <c r="D1912" s="194" t="inlineStr">
        <is>
          <t>entrada</t>
        </is>
      </c>
    </row>
    <row r="1913">
      <c r="A1913" s="194" t="inlineStr">
        <is>
          <t>invocacao.7.bas.1.nome</t>
        </is>
      </c>
      <c r="B1913" s="194">
        <f>IF(ISBLANK(DADOS_INVOC!$MT$80),"",DADOS_INVOC!$MT$80&amp;"")</f>
        <v/>
      </c>
      <c r="C1913" s="194" t="inlineStr">
        <is>
          <t>DADOS_INVOC!MT80</t>
        </is>
      </c>
      <c r="D1913" s="194" t="inlineStr">
        <is>
          <t>entrada</t>
        </is>
      </c>
    </row>
    <row r="1914">
      <c r="A1914" s="194" t="inlineStr">
        <is>
          <t>invocacao.7.bas.1.forma</t>
        </is>
      </c>
      <c r="B1914" s="194">
        <f>IF(ISBLANK(DADOS_INVOC!$MU$80),"",DADOS_INVOC!$MU$80&amp;"")</f>
        <v/>
      </c>
      <c r="C1914" s="194" t="inlineStr">
        <is>
          <t>DADOS_INVOC!MU80</t>
        </is>
      </c>
      <c r="D1914" s="194" t="inlineStr">
        <is>
          <t>entrada</t>
        </is>
      </c>
    </row>
    <row r="1915">
      <c r="A1915" s="194" t="inlineStr">
        <is>
          <t>invocacao.7.bas.1.pecas</t>
        </is>
      </c>
      <c r="B1915" s="194">
        <f>TEXTJOIN(" · ",TRUE,DADOS_INVOC!$MX$80,DADOS_INVOC!$MY$80,DADOS_INVOC!$MZ$80,DADOS_INVOC!$NA$80)</f>
        <v/>
      </c>
      <c r="C1915" s="194" t="inlineStr">
        <is>
          <t>DADOS_INVOC!MX80 DADOS_INVOC!MY80 DADOS_INVOC!MZ80 DADOS_INVOC!NA80</t>
        </is>
      </c>
      <c r="D1915" s="194" t="inlineStr">
        <is>
          <t>entrada</t>
        </is>
      </c>
    </row>
    <row r="1916">
      <c r="A1916" s="194" t="inlineStr">
        <is>
          <t>invocacao.7.bas.1.restricoes</t>
        </is>
      </c>
      <c r="B1916" s="194">
        <f>TEXTJOIN(" · ",TRUE,DADOS_INVOC!$NB$80,DADOS_INVOC!$NC$80)</f>
        <v/>
      </c>
      <c r="C1916" s="194" t="inlineStr">
        <is>
          <t>DADOS_INVOC!NB80 DADOS_INVOC!NC80</t>
        </is>
      </c>
      <c r="D1916" s="194" t="inlineStr">
        <is>
          <t>entrada</t>
        </is>
      </c>
    </row>
    <row r="1917">
      <c r="A1917" s="194" t="inlineStr">
        <is>
          <t>invocacao.7.bas.1.pe</t>
        </is>
      </c>
      <c r="B1917" s="194">
        <f>IF(ISBLANK(DADOS_INVOC!$QA$80),"",DADOS_INVOC!$QA$80&amp;"")</f>
        <v/>
      </c>
      <c r="C1917" s="194" t="inlineStr">
        <is>
          <t>DADOS_INVOC!QA80</t>
        </is>
      </c>
      <c r="D1917" s="194" t="inlineStr">
        <is>
          <t>resultado</t>
        </is>
      </c>
    </row>
    <row r="1918">
      <c r="A1918" s="194" t="inlineStr">
        <is>
          <t>invocacao.7.bas.1.dano</t>
        </is>
      </c>
      <c r="B1918" s="194">
        <f>IF(ISBLANK(DADOS_INVOC!$QE$80),"",DADOS_INVOC!$QE$80&amp;"")</f>
        <v/>
      </c>
      <c r="C1918" s="194" t="inlineStr">
        <is>
          <t>DADOS_INVOC!QE80</t>
        </is>
      </c>
      <c r="D1918" s="194" t="inlineStr">
        <is>
          <t>resultado</t>
        </is>
      </c>
    </row>
    <row r="1919">
      <c r="A1919" s="194" t="inlineStr">
        <is>
          <t>invocacao.7.bas.1.erros</t>
        </is>
      </c>
      <c r="B1919" s="194">
        <f>IF(ISBLANK(DADOS_INVOC!$PT$80),"",DADOS_INVOC!$PT$80&amp;"")</f>
        <v/>
      </c>
      <c r="C1919" s="194" t="inlineStr">
        <is>
          <t>DADOS_INVOC!PT80</t>
        </is>
      </c>
      <c r="D1919" s="194" t="inlineStr">
        <is>
          <t>aviso</t>
        </is>
      </c>
    </row>
    <row r="1920">
      <c r="A1920" s="194" t="inlineStr">
        <is>
          <t>invocacao.7.bas.1.avisos</t>
        </is>
      </c>
      <c r="B1920" s="194">
        <f>IF(ISBLANK(DADOS_INVOC!$PV$80),"",DADOS_INVOC!$PV$80&amp;"")</f>
        <v/>
      </c>
      <c r="C1920" s="194" t="inlineStr">
        <is>
          <t>DADOS_INVOC!PV80</t>
        </is>
      </c>
      <c r="D1920" s="194" t="inlineStr">
        <is>
          <t>aviso</t>
        </is>
      </c>
    </row>
    <row r="1921">
      <c r="A1921" s="194" t="inlineStr">
        <is>
          <t>invocacao.7.esp.1.classe</t>
        </is>
      </c>
      <c r="B1921" s="194">
        <f>IF(ISBLANK(DADOS_INVOC!$MS$81),"",DADOS_INVOC!$MS$81&amp;"")</f>
        <v/>
      </c>
      <c r="C1921" s="194" t="inlineStr">
        <is>
          <t>DADOS_INVOC!MS81</t>
        </is>
      </c>
      <c r="D1921" s="194" t="inlineStr">
        <is>
          <t>entrada</t>
        </is>
      </c>
    </row>
    <row r="1922">
      <c r="A1922" s="194" t="inlineStr">
        <is>
          <t>invocacao.7.esp.1.nome</t>
        </is>
      </c>
      <c r="B1922" s="194">
        <f>IF(ISBLANK(DADOS_INVOC!$MT$81),"",DADOS_INVOC!$MT$81&amp;"")</f>
        <v/>
      </c>
      <c r="C1922" s="194" t="inlineStr">
        <is>
          <t>DADOS_INVOC!MT81</t>
        </is>
      </c>
      <c r="D1922" s="194" t="inlineStr">
        <is>
          <t>entrada</t>
        </is>
      </c>
    </row>
    <row r="1923">
      <c r="A1923" s="194" t="inlineStr">
        <is>
          <t>invocacao.7.esp.1.forma</t>
        </is>
      </c>
      <c r="B1923" s="194">
        <f>IF(ISBLANK(DADOS_INVOC!$MU$81),"",DADOS_INVOC!$MU$81&amp;"")</f>
        <v/>
      </c>
      <c r="C1923" s="194" t="inlineStr">
        <is>
          <t>DADOS_INVOC!MU81</t>
        </is>
      </c>
      <c r="D1923" s="194" t="inlineStr">
        <is>
          <t>entrada</t>
        </is>
      </c>
    </row>
    <row r="1924">
      <c r="A1924" s="194" t="inlineStr">
        <is>
          <t>invocacao.7.esp.1.pecas</t>
        </is>
      </c>
      <c r="B1924" s="194">
        <f>TEXTJOIN(" · ",TRUE,DADOS_INVOC!$MX$81,DADOS_INVOC!$MY$81,DADOS_INVOC!$MZ$81,DADOS_INVOC!$NA$81)</f>
        <v/>
      </c>
      <c r="C1924" s="194" t="inlineStr">
        <is>
          <t>DADOS_INVOC!MX81 DADOS_INVOC!MY81 DADOS_INVOC!MZ81 DADOS_INVOC!NA81</t>
        </is>
      </c>
      <c r="D1924" s="194" t="inlineStr">
        <is>
          <t>entrada</t>
        </is>
      </c>
    </row>
    <row r="1925">
      <c r="A1925" s="194" t="inlineStr">
        <is>
          <t>invocacao.7.esp.1.restricoes</t>
        </is>
      </c>
      <c r="B1925" s="194">
        <f>TEXTJOIN(" · ",TRUE,DADOS_INVOC!$NB$81,DADOS_INVOC!$NC$81)</f>
        <v/>
      </c>
      <c r="C1925" s="194" t="inlineStr">
        <is>
          <t>DADOS_INVOC!NB81 DADOS_INVOC!NC81</t>
        </is>
      </c>
      <c r="D1925" s="194" t="inlineStr">
        <is>
          <t>entrada</t>
        </is>
      </c>
    </row>
    <row r="1926">
      <c r="A1926" s="194" t="inlineStr">
        <is>
          <t>invocacao.7.esp.1.pe</t>
        </is>
      </c>
      <c r="B1926" s="194">
        <f>IF(ISBLANK(DADOS_INVOC!$QA$81),"",DADOS_INVOC!$QA$81&amp;"")</f>
        <v/>
      </c>
      <c r="C1926" s="194" t="inlineStr">
        <is>
          <t>DADOS_INVOC!QA81</t>
        </is>
      </c>
      <c r="D1926" s="194" t="inlineStr">
        <is>
          <t>resultado</t>
        </is>
      </c>
    </row>
    <row r="1927">
      <c r="A1927" s="194" t="inlineStr">
        <is>
          <t>invocacao.7.esp.1.dano</t>
        </is>
      </c>
      <c r="B1927" s="194">
        <f>IF(ISBLANK(DADOS_INVOC!$QE$81),"",DADOS_INVOC!$QE$81&amp;"")</f>
        <v/>
      </c>
      <c r="C1927" s="194" t="inlineStr">
        <is>
          <t>DADOS_INVOC!QE81</t>
        </is>
      </c>
      <c r="D1927" s="194" t="inlineStr">
        <is>
          <t>resultado</t>
        </is>
      </c>
    </row>
    <row r="1928">
      <c r="A1928" s="194" t="inlineStr">
        <is>
          <t>invocacao.7.esp.1.erros</t>
        </is>
      </c>
      <c r="B1928" s="194">
        <f>IF(ISBLANK(DADOS_INVOC!$PT$81),"",DADOS_INVOC!$PT$81&amp;"")</f>
        <v/>
      </c>
      <c r="C1928" s="194" t="inlineStr">
        <is>
          <t>DADOS_INVOC!PT81</t>
        </is>
      </c>
      <c r="D1928" s="194" t="inlineStr">
        <is>
          <t>aviso</t>
        </is>
      </c>
    </row>
    <row r="1929">
      <c r="A1929" s="194" t="inlineStr">
        <is>
          <t>invocacao.7.esp.1.avisos</t>
        </is>
      </c>
      <c r="B1929" s="194">
        <f>IF(ISBLANK(DADOS_INVOC!$PV$81),"",DADOS_INVOC!$PV$81&amp;"")</f>
        <v/>
      </c>
      <c r="C1929" s="194" t="inlineStr">
        <is>
          <t>DADOS_INVOC!PV81</t>
        </is>
      </c>
      <c r="D1929" s="194" t="inlineStr">
        <is>
          <t>aviso</t>
        </is>
      </c>
    </row>
    <row r="1930">
      <c r="A1930" s="194" t="inlineStr">
        <is>
          <t>invocacao.7.esp.2.classe</t>
        </is>
      </c>
      <c r="B1930" s="194">
        <f>IF(ISBLANK(DADOS_INVOC!$MS$82),"",DADOS_INVOC!$MS$82&amp;"")</f>
        <v/>
      </c>
      <c r="C1930" s="194" t="inlineStr">
        <is>
          <t>DADOS_INVOC!MS82</t>
        </is>
      </c>
      <c r="D1930" s="194" t="inlineStr">
        <is>
          <t>entrada</t>
        </is>
      </c>
    </row>
    <row r="1931">
      <c r="A1931" s="194" t="inlineStr">
        <is>
          <t>invocacao.7.esp.2.nome</t>
        </is>
      </c>
      <c r="B1931" s="194">
        <f>IF(ISBLANK(DADOS_INVOC!$MT$82),"",DADOS_INVOC!$MT$82&amp;"")</f>
        <v/>
      </c>
      <c r="C1931" s="194" t="inlineStr">
        <is>
          <t>DADOS_INVOC!MT82</t>
        </is>
      </c>
      <c r="D1931" s="194" t="inlineStr">
        <is>
          <t>entrada</t>
        </is>
      </c>
    </row>
    <row r="1932">
      <c r="A1932" s="194" t="inlineStr">
        <is>
          <t>invocacao.7.esp.2.forma</t>
        </is>
      </c>
      <c r="B1932" s="194">
        <f>IF(ISBLANK(DADOS_INVOC!$MU$82),"",DADOS_INVOC!$MU$82&amp;"")</f>
        <v/>
      </c>
      <c r="C1932" s="194" t="inlineStr">
        <is>
          <t>DADOS_INVOC!MU82</t>
        </is>
      </c>
      <c r="D1932" s="194" t="inlineStr">
        <is>
          <t>entrada</t>
        </is>
      </c>
    </row>
    <row r="1933">
      <c r="A1933" s="194" t="inlineStr">
        <is>
          <t>invocacao.7.esp.2.pecas</t>
        </is>
      </c>
      <c r="B1933" s="194">
        <f>TEXTJOIN(" · ",TRUE,DADOS_INVOC!$MX$82,DADOS_INVOC!$MY$82,DADOS_INVOC!$MZ$82,DADOS_INVOC!$NA$82)</f>
        <v/>
      </c>
      <c r="C1933" s="194" t="inlineStr">
        <is>
          <t>DADOS_INVOC!MX82 DADOS_INVOC!MY82 DADOS_INVOC!MZ82 DADOS_INVOC!NA82</t>
        </is>
      </c>
      <c r="D1933" s="194" t="inlineStr">
        <is>
          <t>entrada</t>
        </is>
      </c>
    </row>
    <row r="1934">
      <c r="A1934" s="194" t="inlineStr">
        <is>
          <t>invocacao.7.esp.2.restricoes</t>
        </is>
      </c>
      <c r="B1934" s="194">
        <f>TEXTJOIN(" · ",TRUE,DADOS_INVOC!$NB$82,DADOS_INVOC!$NC$82)</f>
        <v/>
      </c>
      <c r="C1934" s="194" t="inlineStr">
        <is>
          <t>DADOS_INVOC!NB82 DADOS_INVOC!NC82</t>
        </is>
      </c>
      <c r="D1934" s="194" t="inlineStr">
        <is>
          <t>entrada</t>
        </is>
      </c>
    </row>
    <row r="1935">
      <c r="A1935" s="194" t="inlineStr">
        <is>
          <t>invocacao.7.esp.2.pe</t>
        </is>
      </c>
      <c r="B1935" s="194">
        <f>IF(ISBLANK(DADOS_INVOC!$QA$82),"",DADOS_INVOC!$QA$82&amp;"")</f>
        <v/>
      </c>
      <c r="C1935" s="194" t="inlineStr">
        <is>
          <t>DADOS_INVOC!QA82</t>
        </is>
      </c>
      <c r="D1935" s="194" t="inlineStr">
        <is>
          <t>resultado</t>
        </is>
      </c>
    </row>
    <row r="1936">
      <c r="A1936" s="194" t="inlineStr">
        <is>
          <t>invocacao.7.esp.2.dano</t>
        </is>
      </c>
      <c r="B1936" s="194">
        <f>IF(ISBLANK(DADOS_INVOC!$QE$82),"",DADOS_INVOC!$QE$82&amp;"")</f>
        <v/>
      </c>
      <c r="C1936" s="194" t="inlineStr">
        <is>
          <t>DADOS_INVOC!QE82</t>
        </is>
      </c>
      <c r="D1936" s="194" t="inlineStr">
        <is>
          <t>resultado</t>
        </is>
      </c>
    </row>
    <row r="1937">
      <c r="A1937" s="194" t="inlineStr">
        <is>
          <t>invocacao.7.esp.2.erros</t>
        </is>
      </c>
      <c r="B1937" s="194">
        <f>IF(ISBLANK(DADOS_INVOC!$PT$82),"",DADOS_INVOC!$PT$82&amp;"")</f>
        <v/>
      </c>
      <c r="C1937" s="194" t="inlineStr">
        <is>
          <t>DADOS_INVOC!PT82</t>
        </is>
      </c>
      <c r="D1937" s="194" t="inlineStr">
        <is>
          <t>aviso</t>
        </is>
      </c>
    </row>
    <row r="1938">
      <c r="A1938" s="194" t="inlineStr">
        <is>
          <t>invocacao.7.esp.2.avisos</t>
        </is>
      </c>
      <c r="B1938" s="194">
        <f>IF(ISBLANK(DADOS_INVOC!$PV$82),"",DADOS_INVOC!$PV$82&amp;"")</f>
        <v/>
      </c>
      <c r="C1938" s="194" t="inlineStr">
        <is>
          <t>DADOS_INVOC!PV82</t>
        </is>
      </c>
      <c r="D1938" s="194" t="inlineStr">
        <is>
          <t>aviso</t>
        </is>
      </c>
    </row>
    <row r="1939">
      <c r="A1939" s="194" t="inlineStr">
        <is>
          <t>invocacao.7.bas.2.classe</t>
        </is>
      </c>
      <c r="B1939" s="194">
        <f>IF(ISBLANK(DADOS_INVOC!$MS$83),"",DADOS_INVOC!$MS$83&amp;"")</f>
        <v/>
      </c>
      <c r="C1939" s="194" t="inlineStr">
        <is>
          <t>DADOS_INVOC!MS83</t>
        </is>
      </c>
      <c r="D1939" s="194" t="inlineStr">
        <is>
          <t>entrada</t>
        </is>
      </c>
    </row>
    <row r="1940">
      <c r="A1940" s="194" t="inlineStr">
        <is>
          <t>invocacao.7.bas.2.nome</t>
        </is>
      </c>
      <c r="B1940" s="194">
        <f>IF(ISBLANK(DADOS_INVOC!$MT$83),"",DADOS_INVOC!$MT$83&amp;"")</f>
        <v/>
      </c>
      <c r="C1940" s="194" t="inlineStr">
        <is>
          <t>DADOS_INVOC!MT83</t>
        </is>
      </c>
      <c r="D1940" s="194" t="inlineStr">
        <is>
          <t>entrada</t>
        </is>
      </c>
    </row>
    <row r="1941">
      <c r="A1941" s="194" t="inlineStr">
        <is>
          <t>invocacao.7.bas.2.forma</t>
        </is>
      </c>
      <c r="B1941" s="194">
        <f>IF(ISBLANK(DADOS_INVOC!$MU$83),"",DADOS_INVOC!$MU$83&amp;"")</f>
        <v/>
      </c>
      <c r="C1941" s="194" t="inlineStr">
        <is>
          <t>DADOS_INVOC!MU83</t>
        </is>
      </c>
      <c r="D1941" s="194" t="inlineStr">
        <is>
          <t>entrada</t>
        </is>
      </c>
    </row>
    <row r="1942">
      <c r="A1942" s="194" t="inlineStr">
        <is>
          <t>invocacao.7.bas.2.pecas</t>
        </is>
      </c>
      <c r="B1942" s="194">
        <f>TEXTJOIN(" · ",TRUE,DADOS_INVOC!$MX$83,DADOS_INVOC!$MY$83,DADOS_INVOC!$MZ$83,DADOS_INVOC!$NA$83)</f>
        <v/>
      </c>
      <c r="C1942" s="194" t="inlineStr">
        <is>
          <t>DADOS_INVOC!MX83 DADOS_INVOC!MY83 DADOS_INVOC!MZ83 DADOS_INVOC!NA83</t>
        </is>
      </c>
      <c r="D1942" s="194" t="inlineStr">
        <is>
          <t>entrada</t>
        </is>
      </c>
    </row>
    <row r="1943">
      <c r="A1943" s="194" t="inlineStr">
        <is>
          <t>invocacao.7.bas.2.restricoes</t>
        </is>
      </c>
      <c r="B1943" s="194">
        <f>TEXTJOIN(" · ",TRUE,DADOS_INVOC!$NB$83,DADOS_INVOC!$NC$83)</f>
        <v/>
      </c>
      <c r="C1943" s="194" t="inlineStr">
        <is>
          <t>DADOS_INVOC!NB83 DADOS_INVOC!NC83</t>
        </is>
      </c>
      <c r="D1943" s="194" t="inlineStr">
        <is>
          <t>entrada</t>
        </is>
      </c>
    </row>
    <row r="1944">
      <c r="A1944" s="194" t="inlineStr">
        <is>
          <t>invocacao.7.bas.2.pe</t>
        </is>
      </c>
      <c r="B1944" s="194">
        <f>IF(ISBLANK(DADOS_INVOC!$QA$83),"",DADOS_INVOC!$QA$83&amp;"")</f>
        <v/>
      </c>
      <c r="C1944" s="194" t="inlineStr">
        <is>
          <t>DADOS_INVOC!QA83</t>
        </is>
      </c>
      <c r="D1944" s="194" t="inlineStr">
        <is>
          <t>resultado</t>
        </is>
      </c>
    </row>
    <row r="1945">
      <c r="A1945" s="194" t="inlineStr">
        <is>
          <t>invocacao.7.bas.2.dano</t>
        </is>
      </c>
      <c r="B1945" s="194">
        <f>IF(ISBLANK(DADOS_INVOC!$QE$83),"",DADOS_INVOC!$QE$83&amp;"")</f>
        <v/>
      </c>
      <c r="C1945" s="194" t="inlineStr">
        <is>
          <t>DADOS_INVOC!QE83</t>
        </is>
      </c>
      <c r="D1945" s="194" t="inlineStr">
        <is>
          <t>resultado</t>
        </is>
      </c>
    </row>
    <row r="1946">
      <c r="A1946" s="194" t="inlineStr">
        <is>
          <t>invocacao.7.bas.2.erros</t>
        </is>
      </c>
      <c r="B1946" s="194">
        <f>IF(ISBLANK(DADOS_INVOC!$PT$83),"",DADOS_INVOC!$PT$83&amp;"")</f>
        <v/>
      </c>
      <c r="C1946" s="194" t="inlineStr">
        <is>
          <t>DADOS_INVOC!PT83</t>
        </is>
      </c>
      <c r="D1946" s="194" t="inlineStr">
        <is>
          <t>aviso</t>
        </is>
      </c>
    </row>
    <row r="1947">
      <c r="A1947" s="194" t="inlineStr">
        <is>
          <t>invocacao.7.bas.2.avisos</t>
        </is>
      </c>
      <c r="B1947" s="194">
        <f>IF(ISBLANK(DADOS_INVOC!$PV$83),"",DADOS_INVOC!$PV$83&amp;"")</f>
        <v/>
      </c>
      <c r="C1947" s="194" t="inlineStr">
        <is>
          <t>DADOS_INVOC!PV83</t>
        </is>
      </c>
      <c r="D1947" s="194" t="inlineStr">
        <is>
          <t>aviso</t>
        </is>
      </c>
    </row>
    <row r="1948">
      <c r="A1948" s="194" t="inlineStr">
        <is>
          <t>invocacao.7.esp.3.classe</t>
        </is>
      </c>
      <c r="B1948" s="194">
        <f>IF(ISBLANK(DADOS_INVOC!$MS$84),"",DADOS_INVOC!$MS$84&amp;"")</f>
        <v/>
      </c>
      <c r="C1948" s="194" t="inlineStr">
        <is>
          <t>DADOS_INVOC!MS84</t>
        </is>
      </c>
      <c r="D1948" s="194" t="inlineStr">
        <is>
          <t>entrada</t>
        </is>
      </c>
    </row>
    <row r="1949">
      <c r="A1949" s="194" t="inlineStr">
        <is>
          <t>invocacao.7.esp.3.nome</t>
        </is>
      </c>
      <c r="B1949" s="194">
        <f>IF(ISBLANK(DADOS_INVOC!$MT$84),"",DADOS_INVOC!$MT$84&amp;"")</f>
        <v/>
      </c>
      <c r="C1949" s="194" t="inlineStr">
        <is>
          <t>DADOS_INVOC!MT84</t>
        </is>
      </c>
      <c r="D1949" s="194" t="inlineStr">
        <is>
          <t>entrada</t>
        </is>
      </c>
    </row>
    <row r="1950">
      <c r="A1950" s="194" t="inlineStr">
        <is>
          <t>invocacao.7.esp.3.forma</t>
        </is>
      </c>
      <c r="B1950" s="194">
        <f>IF(ISBLANK(DADOS_INVOC!$MU$84),"",DADOS_INVOC!$MU$84&amp;"")</f>
        <v/>
      </c>
      <c r="C1950" s="194" t="inlineStr">
        <is>
          <t>DADOS_INVOC!MU84</t>
        </is>
      </c>
      <c r="D1950" s="194" t="inlineStr">
        <is>
          <t>entrada</t>
        </is>
      </c>
    </row>
    <row r="1951">
      <c r="A1951" s="194" t="inlineStr">
        <is>
          <t>invocacao.7.esp.3.pecas</t>
        </is>
      </c>
      <c r="B1951" s="194">
        <f>TEXTJOIN(" · ",TRUE,DADOS_INVOC!$MX$84,DADOS_INVOC!$MY$84,DADOS_INVOC!$MZ$84,DADOS_INVOC!$NA$84)</f>
        <v/>
      </c>
      <c r="C1951" s="194" t="inlineStr">
        <is>
          <t>DADOS_INVOC!MX84 DADOS_INVOC!MY84 DADOS_INVOC!MZ84 DADOS_INVOC!NA84</t>
        </is>
      </c>
      <c r="D1951" s="194" t="inlineStr">
        <is>
          <t>entrada</t>
        </is>
      </c>
    </row>
    <row r="1952">
      <c r="A1952" s="194" t="inlineStr">
        <is>
          <t>invocacao.7.esp.3.restricoes</t>
        </is>
      </c>
      <c r="B1952" s="194">
        <f>TEXTJOIN(" · ",TRUE,DADOS_INVOC!$NB$84,DADOS_INVOC!$NC$84)</f>
        <v/>
      </c>
      <c r="C1952" s="194" t="inlineStr">
        <is>
          <t>DADOS_INVOC!NB84 DADOS_INVOC!NC84</t>
        </is>
      </c>
      <c r="D1952" s="194" t="inlineStr">
        <is>
          <t>entrada</t>
        </is>
      </c>
    </row>
    <row r="1953">
      <c r="A1953" s="194" t="inlineStr">
        <is>
          <t>invocacao.7.esp.3.pe</t>
        </is>
      </c>
      <c r="B1953" s="194">
        <f>IF(ISBLANK(DADOS_INVOC!$QA$84),"",DADOS_INVOC!$QA$84&amp;"")</f>
        <v/>
      </c>
      <c r="C1953" s="194" t="inlineStr">
        <is>
          <t>DADOS_INVOC!QA84</t>
        </is>
      </c>
      <c r="D1953" s="194" t="inlineStr">
        <is>
          <t>resultado</t>
        </is>
      </c>
    </row>
    <row r="1954">
      <c r="A1954" s="194" t="inlineStr">
        <is>
          <t>invocacao.7.esp.3.dano</t>
        </is>
      </c>
      <c r="B1954" s="194">
        <f>IF(ISBLANK(DADOS_INVOC!$QE$84),"",DADOS_INVOC!$QE$84&amp;"")</f>
        <v/>
      </c>
      <c r="C1954" s="194" t="inlineStr">
        <is>
          <t>DADOS_INVOC!QE84</t>
        </is>
      </c>
      <c r="D1954" s="194" t="inlineStr">
        <is>
          <t>resultado</t>
        </is>
      </c>
    </row>
    <row r="1955">
      <c r="A1955" s="194" t="inlineStr">
        <is>
          <t>invocacao.7.esp.3.erros</t>
        </is>
      </c>
      <c r="B1955" s="194">
        <f>IF(ISBLANK(DADOS_INVOC!$PT$84),"",DADOS_INVOC!$PT$84&amp;"")</f>
        <v/>
      </c>
      <c r="C1955" s="194" t="inlineStr">
        <is>
          <t>DADOS_INVOC!PT84</t>
        </is>
      </c>
      <c r="D1955" s="194" t="inlineStr">
        <is>
          <t>aviso</t>
        </is>
      </c>
    </row>
    <row r="1956">
      <c r="A1956" s="194" t="inlineStr">
        <is>
          <t>invocacao.7.esp.3.avisos</t>
        </is>
      </c>
      <c r="B1956" s="194">
        <f>IF(ISBLANK(DADOS_INVOC!$PV$84),"",DADOS_INVOC!$PV$84&amp;"")</f>
        <v/>
      </c>
      <c r="C1956" s="194" t="inlineStr">
        <is>
          <t>DADOS_INVOC!PV84</t>
        </is>
      </c>
      <c r="D1956" s="194" t="inlineStr">
        <is>
          <t>aviso</t>
        </is>
      </c>
    </row>
    <row r="1957">
      <c r="A1957" s="194" t="inlineStr">
        <is>
          <t>invocacao.7.esp.4.classe</t>
        </is>
      </c>
      <c r="B1957" s="194">
        <f>IF(ISBLANK(DADOS_INVOC!$MS$85),"",DADOS_INVOC!$MS$85&amp;"")</f>
        <v/>
      </c>
      <c r="C1957" s="194" t="inlineStr">
        <is>
          <t>DADOS_INVOC!MS85</t>
        </is>
      </c>
      <c r="D1957" s="194" t="inlineStr">
        <is>
          <t>entrada</t>
        </is>
      </c>
    </row>
    <row r="1958">
      <c r="A1958" s="194" t="inlineStr">
        <is>
          <t>invocacao.7.esp.4.nome</t>
        </is>
      </c>
      <c r="B1958" s="194">
        <f>IF(ISBLANK(DADOS_INVOC!$MT$85),"",DADOS_INVOC!$MT$85&amp;"")</f>
        <v/>
      </c>
      <c r="C1958" s="194" t="inlineStr">
        <is>
          <t>DADOS_INVOC!MT85</t>
        </is>
      </c>
      <c r="D1958" s="194" t="inlineStr">
        <is>
          <t>entrada</t>
        </is>
      </c>
    </row>
    <row r="1959">
      <c r="A1959" s="194" t="inlineStr">
        <is>
          <t>invocacao.7.esp.4.forma</t>
        </is>
      </c>
      <c r="B1959" s="194">
        <f>IF(ISBLANK(DADOS_INVOC!$MU$85),"",DADOS_INVOC!$MU$85&amp;"")</f>
        <v/>
      </c>
      <c r="C1959" s="194" t="inlineStr">
        <is>
          <t>DADOS_INVOC!MU85</t>
        </is>
      </c>
      <c r="D1959" s="194" t="inlineStr">
        <is>
          <t>entrada</t>
        </is>
      </c>
    </row>
    <row r="1960">
      <c r="A1960" s="194" t="inlineStr">
        <is>
          <t>invocacao.7.esp.4.pecas</t>
        </is>
      </c>
      <c r="B1960" s="194">
        <f>TEXTJOIN(" · ",TRUE,DADOS_INVOC!$MX$85,DADOS_INVOC!$MY$85,DADOS_INVOC!$MZ$85,DADOS_INVOC!$NA$85)</f>
        <v/>
      </c>
      <c r="C1960" s="194" t="inlineStr">
        <is>
          <t>DADOS_INVOC!MX85 DADOS_INVOC!MY85 DADOS_INVOC!MZ85 DADOS_INVOC!NA85</t>
        </is>
      </c>
      <c r="D1960" s="194" t="inlineStr">
        <is>
          <t>entrada</t>
        </is>
      </c>
    </row>
    <row r="1961">
      <c r="A1961" s="194" t="inlineStr">
        <is>
          <t>invocacao.7.esp.4.restricoes</t>
        </is>
      </c>
      <c r="B1961" s="194">
        <f>TEXTJOIN(" · ",TRUE,DADOS_INVOC!$NB$85,DADOS_INVOC!$NC$85)</f>
        <v/>
      </c>
      <c r="C1961" s="194" t="inlineStr">
        <is>
          <t>DADOS_INVOC!NB85 DADOS_INVOC!NC85</t>
        </is>
      </c>
      <c r="D1961" s="194" t="inlineStr">
        <is>
          <t>entrada</t>
        </is>
      </c>
    </row>
    <row r="1962">
      <c r="A1962" s="194" t="inlineStr">
        <is>
          <t>invocacao.7.esp.4.pe</t>
        </is>
      </c>
      <c r="B1962" s="194">
        <f>IF(ISBLANK(DADOS_INVOC!$QA$85),"",DADOS_INVOC!$QA$85&amp;"")</f>
        <v/>
      </c>
      <c r="C1962" s="194" t="inlineStr">
        <is>
          <t>DADOS_INVOC!QA85</t>
        </is>
      </c>
      <c r="D1962" s="194" t="inlineStr">
        <is>
          <t>resultado</t>
        </is>
      </c>
    </row>
    <row r="1963">
      <c r="A1963" s="194" t="inlineStr">
        <is>
          <t>invocacao.7.esp.4.dano</t>
        </is>
      </c>
      <c r="B1963" s="194">
        <f>IF(ISBLANK(DADOS_INVOC!$QE$85),"",DADOS_INVOC!$QE$85&amp;"")</f>
        <v/>
      </c>
      <c r="C1963" s="194" t="inlineStr">
        <is>
          <t>DADOS_INVOC!QE85</t>
        </is>
      </c>
      <c r="D1963" s="194" t="inlineStr">
        <is>
          <t>resultado</t>
        </is>
      </c>
    </row>
    <row r="1964">
      <c r="A1964" s="194" t="inlineStr">
        <is>
          <t>invocacao.7.esp.4.erros</t>
        </is>
      </c>
      <c r="B1964" s="194">
        <f>IF(ISBLANK(DADOS_INVOC!$PT$85),"",DADOS_INVOC!$PT$85&amp;"")</f>
        <v/>
      </c>
      <c r="C1964" s="194" t="inlineStr">
        <is>
          <t>DADOS_INVOC!PT85</t>
        </is>
      </c>
      <c r="D1964" s="194" t="inlineStr">
        <is>
          <t>aviso</t>
        </is>
      </c>
    </row>
    <row r="1965">
      <c r="A1965" s="194" t="inlineStr">
        <is>
          <t>invocacao.7.esp.4.avisos</t>
        </is>
      </c>
      <c r="B1965" s="194">
        <f>IF(ISBLANK(DADOS_INVOC!$PV$85),"",DADOS_INVOC!$PV$85&amp;"")</f>
        <v/>
      </c>
      <c r="C1965" s="194" t="inlineStr">
        <is>
          <t>DADOS_INVOC!PV85</t>
        </is>
      </c>
      <c r="D1965" s="194" t="inlineStr">
        <is>
          <t>aviso</t>
        </is>
      </c>
    </row>
    <row r="1966">
      <c r="A1966" s="194" t="inlineStr">
        <is>
          <t>invocacao.7.esp.5.classe</t>
        </is>
      </c>
      <c r="B1966" s="194">
        <f>IF(ISBLANK(DADOS_INVOC!$MS$86),"",DADOS_INVOC!$MS$86&amp;"")</f>
        <v/>
      </c>
      <c r="C1966" s="194" t="inlineStr">
        <is>
          <t>DADOS_INVOC!MS86</t>
        </is>
      </c>
      <c r="D1966" s="194" t="inlineStr">
        <is>
          <t>entrada</t>
        </is>
      </c>
    </row>
    <row r="1967">
      <c r="A1967" s="194" t="inlineStr">
        <is>
          <t>invocacao.7.esp.5.nome</t>
        </is>
      </c>
      <c r="B1967" s="194">
        <f>IF(ISBLANK(DADOS_INVOC!$MT$86),"",DADOS_INVOC!$MT$86&amp;"")</f>
        <v/>
      </c>
      <c r="C1967" s="194" t="inlineStr">
        <is>
          <t>DADOS_INVOC!MT86</t>
        </is>
      </c>
      <c r="D1967" s="194" t="inlineStr">
        <is>
          <t>entrada</t>
        </is>
      </c>
    </row>
    <row r="1968">
      <c r="A1968" s="194" t="inlineStr">
        <is>
          <t>invocacao.7.esp.5.forma</t>
        </is>
      </c>
      <c r="B1968" s="194">
        <f>IF(ISBLANK(DADOS_INVOC!$MU$86),"",DADOS_INVOC!$MU$86&amp;"")</f>
        <v/>
      </c>
      <c r="C1968" s="194" t="inlineStr">
        <is>
          <t>DADOS_INVOC!MU86</t>
        </is>
      </c>
      <c r="D1968" s="194" t="inlineStr">
        <is>
          <t>entrada</t>
        </is>
      </c>
    </row>
    <row r="1969">
      <c r="A1969" s="194" t="inlineStr">
        <is>
          <t>invocacao.7.esp.5.pecas</t>
        </is>
      </c>
      <c r="B1969" s="194">
        <f>TEXTJOIN(" · ",TRUE,DADOS_INVOC!$MX$86,DADOS_INVOC!$MY$86,DADOS_INVOC!$MZ$86,DADOS_INVOC!$NA$86)</f>
        <v/>
      </c>
      <c r="C1969" s="194" t="inlineStr">
        <is>
          <t>DADOS_INVOC!MX86 DADOS_INVOC!MY86 DADOS_INVOC!MZ86 DADOS_INVOC!NA86</t>
        </is>
      </c>
      <c r="D1969" s="194" t="inlineStr">
        <is>
          <t>entrada</t>
        </is>
      </c>
    </row>
    <row r="1970">
      <c r="A1970" s="194" t="inlineStr">
        <is>
          <t>invocacao.7.esp.5.restricoes</t>
        </is>
      </c>
      <c r="B1970" s="194">
        <f>TEXTJOIN(" · ",TRUE,DADOS_INVOC!$NB$86,DADOS_INVOC!$NC$86)</f>
        <v/>
      </c>
      <c r="C1970" s="194" t="inlineStr">
        <is>
          <t>DADOS_INVOC!NB86 DADOS_INVOC!NC86</t>
        </is>
      </c>
      <c r="D1970" s="194" t="inlineStr">
        <is>
          <t>entrada</t>
        </is>
      </c>
    </row>
    <row r="1971">
      <c r="A1971" s="194" t="inlineStr">
        <is>
          <t>invocacao.7.esp.5.pe</t>
        </is>
      </c>
      <c r="B1971" s="194">
        <f>IF(ISBLANK(DADOS_INVOC!$QA$86),"",DADOS_INVOC!$QA$86&amp;"")</f>
        <v/>
      </c>
      <c r="C1971" s="194" t="inlineStr">
        <is>
          <t>DADOS_INVOC!QA86</t>
        </is>
      </c>
      <c r="D1971" s="194" t="inlineStr">
        <is>
          <t>resultado</t>
        </is>
      </c>
    </row>
    <row r="1972">
      <c r="A1972" s="194" t="inlineStr">
        <is>
          <t>invocacao.7.esp.5.dano</t>
        </is>
      </c>
      <c r="B1972" s="194">
        <f>IF(ISBLANK(DADOS_INVOC!$QE$86),"",DADOS_INVOC!$QE$86&amp;"")</f>
        <v/>
      </c>
      <c r="C1972" s="194" t="inlineStr">
        <is>
          <t>DADOS_INVOC!QE86</t>
        </is>
      </c>
      <c r="D1972" s="194" t="inlineStr">
        <is>
          <t>resultado</t>
        </is>
      </c>
    </row>
    <row r="1973">
      <c r="A1973" s="194" t="inlineStr">
        <is>
          <t>invocacao.7.esp.5.erros</t>
        </is>
      </c>
      <c r="B1973" s="194">
        <f>IF(ISBLANK(DADOS_INVOC!$PT$86),"",DADOS_INVOC!$PT$86&amp;"")</f>
        <v/>
      </c>
      <c r="C1973" s="194" t="inlineStr">
        <is>
          <t>DADOS_INVOC!PT86</t>
        </is>
      </c>
      <c r="D1973" s="194" t="inlineStr">
        <is>
          <t>aviso</t>
        </is>
      </c>
    </row>
    <row r="1974">
      <c r="A1974" s="194" t="inlineStr">
        <is>
          <t>invocacao.7.esp.5.avisos</t>
        </is>
      </c>
      <c r="B1974" s="194">
        <f>IF(ISBLANK(DADOS_INVOC!$PV$86),"",DADOS_INVOC!$PV$86&amp;"")</f>
        <v/>
      </c>
      <c r="C1974" s="194" t="inlineStr">
        <is>
          <t>DADOS_INVOC!PV86</t>
        </is>
      </c>
      <c r="D1974" s="194" t="inlineStr">
        <is>
          <t>aviso</t>
        </is>
      </c>
    </row>
    <row r="1975">
      <c r="A1975" s="194" t="inlineStr">
        <is>
          <t>invocacao.7.esp.6.classe</t>
        </is>
      </c>
      <c r="B1975" s="194">
        <f>IF(ISBLANK(DADOS_INVOC!$MS$87),"",DADOS_INVOC!$MS$87&amp;"")</f>
        <v/>
      </c>
      <c r="C1975" s="194" t="inlineStr">
        <is>
          <t>DADOS_INVOC!MS87</t>
        </is>
      </c>
      <c r="D1975" s="194" t="inlineStr">
        <is>
          <t>entrada</t>
        </is>
      </c>
    </row>
    <row r="1976">
      <c r="A1976" s="194" t="inlineStr">
        <is>
          <t>invocacao.7.esp.6.nome</t>
        </is>
      </c>
      <c r="B1976" s="194">
        <f>IF(ISBLANK(DADOS_INVOC!$MT$87),"",DADOS_INVOC!$MT$87&amp;"")</f>
        <v/>
      </c>
      <c r="C1976" s="194" t="inlineStr">
        <is>
          <t>DADOS_INVOC!MT87</t>
        </is>
      </c>
      <c r="D1976" s="194" t="inlineStr">
        <is>
          <t>entrada</t>
        </is>
      </c>
    </row>
    <row r="1977">
      <c r="A1977" s="194" t="inlineStr">
        <is>
          <t>invocacao.7.esp.6.forma</t>
        </is>
      </c>
      <c r="B1977" s="194">
        <f>IF(ISBLANK(DADOS_INVOC!$MU$87),"",DADOS_INVOC!$MU$87&amp;"")</f>
        <v/>
      </c>
      <c r="C1977" s="194" t="inlineStr">
        <is>
          <t>DADOS_INVOC!MU87</t>
        </is>
      </c>
      <c r="D1977" s="194" t="inlineStr">
        <is>
          <t>entrada</t>
        </is>
      </c>
    </row>
    <row r="1978">
      <c r="A1978" s="194" t="inlineStr">
        <is>
          <t>invocacao.7.esp.6.pecas</t>
        </is>
      </c>
      <c r="B1978" s="194">
        <f>TEXTJOIN(" · ",TRUE,DADOS_INVOC!$MX$87,DADOS_INVOC!$MY$87,DADOS_INVOC!$MZ$87,DADOS_INVOC!$NA$87)</f>
        <v/>
      </c>
      <c r="C1978" s="194" t="inlineStr">
        <is>
          <t>DADOS_INVOC!MX87 DADOS_INVOC!MY87 DADOS_INVOC!MZ87 DADOS_INVOC!NA87</t>
        </is>
      </c>
      <c r="D1978" s="194" t="inlineStr">
        <is>
          <t>entrada</t>
        </is>
      </c>
    </row>
    <row r="1979">
      <c r="A1979" s="194" t="inlineStr">
        <is>
          <t>invocacao.7.esp.6.restricoes</t>
        </is>
      </c>
      <c r="B1979" s="194">
        <f>TEXTJOIN(" · ",TRUE,DADOS_INVOC!$NB$87,DADOS_INVOC!$NC$87)</f>
        <v/>
      </c>
      <c r="C1979" s="194" t="inlineStr">
        <is>
          <t>DADOS_INVOC!NB87 DADOS_INVOC!NC87</t>
        </is>
      </c>
      <c r="D1979" s="194" t="inlineStr">
        <is>
          <t>entrada</t>
        </is>
      </c>
    </row>
    <row r="1980">
      <c r="A1980" s="194" t="inlineStr">
        <is>
          <t>invocacao.7.esp.6.pe</t>
        </is>
      </c>
      <c r="B1980" s="194">
        <f>IF(ISBLANK(DADOS_INVOC!$QA$87),"",DADOS_INVOC!$QA$87&amp;"")</f>
        <v/>
      </c>
      <c r="C1980" s="194" t="inlineStr">
        <is>
          <t>DADOS_INVOC!QA87</t>
        </is>
      </c>
      <c r="D1980" s="194" t="inlineStr">
        <is>
          <t>resultado</t>
        </is>
      </c>
    </row>
    <row r="1981">
      <c r="A1981" s="194" t="inlineStr">
        <is>
          <t>invocacao.7.esp.6.dano</t>
        </is>
      </c>
      <c r="B1981" s="194">
        <f>IF(ISBLANK(DADOS_INVOC!$QE$87),"",DADOS_INVOC!$QE$87&amp;"")</f>
        <v/>
      </c>
      <c r="C1981" s="194" t="inlineStr">
        <is>
          <t>DADOS_INVOC!QE87</t>
        </is>
      </c>
      <c r="D1981" s="194" t="inlineStr">
        <is>
          <t>resultado</t>
        </is>
      </c>
    </row>
    <row r="1982">
      <c r="A1982" s="194" t="inlineStr">
        <is>
          <t>invocacao.7.esp.6.erros</t>
        </is>
      </c>
      <c r="B1982" s="194">
        <f>IF(ISBLANK(DADOS_INVOC!$PT$87),"",DADOS_INVOC!$PT$87&amp;"")</f>
        <v/>
      </c>
      <c r="C1982" s="194" t="inlineStr">
        <is>
          <t>DADOS_INVOC!PT87</t>
        </is>
      </c>
      <c r="D1982" s="194" t="inlineStr">
        <is>
          <t>aviso</t>
        </is>
      </c>
    </row>
    <row r="1983">
      <c r="A1983" s="194" t="inlineStr">
        <is>
          <t>invocacao.7.esp.6.avisos</t>
        </is>
      </c>
      <c r="B1983" s="194">
        <f>IF(ISBLANK(DADOS_INVOC!$PV$87),"",DADOS_INVOC!$PV$87&amp;"")</f>
        <v/>
      </c>
      <c r="C1983" s="194" t="inlineStr">
        <is>
          <t>DADOS_INVOC!PV87</t>
        </is>
      </c>
      <c r="D1983" s="194" t="inlineStr">
        <is>
          <t>aviso</t>
        </is>
      </c>
    </row>
    <row r="1984">
      <c r="A1984" s="194" t="inlineStr">
        <is>
          <t>invocacao.7.esp.7.classe</t>
        </is>
      </c>
      <c r="B1984" s="194">
        <f>IF(ISBLANK(DADOS_INVOC!$MS$88),"",DADOS_INVOC!$MS$88&amp;"")</f>
        <v/>
      </c>
      <c r="C1984" s="194" t="inlineStr">
        <is>
          <t>DADOS_INVOC!MS88</t>
        </is>
      </c>
      <c r="D1984" s="194" t="inlineStr">
        <is>
          <t>entrada</t>
        </is>
      </c>
    </row>
    <row r="1985">
      <c r="A1985" s="194" t="inlineStr">
        <is>
          <t>invocacao.7.esp.7.nome</t>
        </is>
      </c>
      <c r="B1985" s="194">
        <f>IF(ISBLANK(DADOS_INVOC!$MT$88),"",DADOS_INVOC!$MT$88&amp;"")</f>
        <v/>
      </c>
      <c r="C1985" s="194" t="inlineStr">
        <is>
          <t>DADOS_INVOC!MT88</t>
        </is>
      </c>
      <c r="D1985" s="194" t="inlineStr">
        <is>
          <t>entrada</t>
        </is>
      </c>
    </row>
    <row r="1986">
      <c r="A1986" s="194" t="inlineStr">
        <is>
          <t>invocacao.7.esp.7.forma</t>
        </is>
      </c>
      <c r="B1986" s="194">
        <f>IF(ISBLANK(DADOS_INVOC!$MU$88),"",DADOS_INVOC!$MU$88&amp;"")</f>
        <v/>
      </c>
      <c r="C1986" s="194" t="inlineStr">
        <is>
          <t>DADOS_INVOC!MU88</t>
        </is>
      </c>
      <c r="D1986" s="194" t="inlineStr">
        <is>
          <t>entrada</t>
        </is>
      </c>
    </row>
    <row r="1987">
      <c r="A1987" s="194" t="inlineStr">
        <is>
          <t>invocacao.7.esp.7.pecas</t>
        </is>
      </c>
      <c r="B1987" s="194">
        <f>TEXTJOIN(" · ",TRUE,DADOS_INVOC!$MX$88,DADOS_INVOC!$MY$88,DADOS_INVOC!$MZ$88,DADOS_INVOC!$NA$88)</f>
        <v/>
      </c>
      <c r="C1987" s="194" t="inlineStr">
        <is>
          <t>DADOS_INVOC!MX88 DADOS_INVOC!MY88 DADOS_INVOC!MZ88 DADOS_INVOC!NA88</t>
        </is>
      </c>
      <c r="D1987" s="194" t="inlineStr">
        <is>
          <t>entrada</t>
        </is>
      </c>
    </row>
    <row r="1988">
      <c r="A1988" s="194" t="inlineStr">
        <is>
          <t>invocacao.7.esp.7.restricoes</t>
        </is>
      </c>
      <c r="B1988" s="194">
        <f>TEXTJOIN(" · ",TRUE,DADOS_INVOC!$NB$88,DADOS_INVOC!$NC$88)</f>
        <v/>
      </c>
      <c r="C1988" s="194" t="inlineStr">
        <is>
          <t>DADOS_INVOC!NB88 DADOS_INVOC!NC88</t>
        </is>
      </c>
      <c r="D1988" s="194" t="inlineStr">
        <is>
          <t>entrada</t>
        </is>
      </c>
    </row>
    <row r="1989">
      <c r="A1989" s="194" t="inlineStr">
        <is>
          <t>invocacao.7.esp.7.pe</t>
        </is>
      </c>
      <c r="B1989" s="194">
        <f>IF(ISBLANK(DADOS_INVOC!$QA$88),"",DADOS_INVOC!$QA$88&amp;"")</f>
        <v/>
      </c>
      <c r="C1989" s="194" t="inlineStr">
        <is>
          <t>DADOS_INVOC!QA88</t>
        </is>
      </c>
      <c r="D1989" s="194" t="inlineStr">
        <is>
          <t>resultado</t>
        </is>
      </c>
    </row>
    <row r="1990">
      <c r="A1990" s="194" t="inlineStr">
        <is>
          <t>invocacao.7.esp.7.dano</t>
        </is>
      </c>
      <c r="B1990" s="194">
        <f>IF(ISBLANK(DADOS_INVOC!$QE$88),"",DADOS_INVOC!$QE$88&amp;"")</f>
        <v/>
      </c>
      <c r="C1990" s="194" t="inlineStr">
        <is>
          <t>DADOS_INVOC!QE88</t>
        </is>
      </c>
      <c r="D1990" s="194" t="inlineStr">
        <is>
          <t>resultado</t>
        </is>
      </c>
    </row>
    <row r="1991">
      <c r="A1991" s="194" t="inlineStr">
        <is>
          <t>invocacao.7.esp.7.erros</t>
        </is>
      </c>
      <c r="B1991" s="194">
        <f>IF(ISBLANK(DADOS_INVOC!$PT$88),"",DADOS_INVOC!$PT$88&amp;"")</f>
        <v/>
      </c>
      <c r="C1991" s="194" t="inlineStr">
        <is>
          <t>DADOS_INVOC!PT88</t>
        </is>
      </c>
      <c r="D1991" s="194" t="inlineStr">
        <is>
          <t>aviso</t>
        </is>
      </c>
    </row>
    <row r="1992">
      <c r="A1992" s="194" t="inlineStr">
        <is>
          <t>invocacao.7.esp.7.avisos</t>
        </is>
      </c>
      <c r="B1992" s="194">
        <f>IF(ISBLANK(DADOS_INVOC!$PV$88),"",DADOS_INVOC!$PV$88&amp;"")</f>
        <v/>
      </c>
      <c r="C1992" s="194" t="inlineStr">
        <is>
          <t>DADOS_INVOC!PV88</t>
        </is>
      </c>
      <c r="D1992" s="194" t="inlineStr">
        <is>
          <t>aviso</t>
        </is>
      </c>
    </row>
    <row r="1993">
      <c r="A1993" s="194" t="inlineStr">
        <is>
          <t>invocacao.7.esp.8.classe</t>
        </is>
      </c>
      <c r="B1993" s="194">
        <f>IF(ISBLANK(DADOS_INVOC!$MS$89),"",DADOS_INVOC!$MS$89&amp;"")</f>
        <v/>
      </c>
      <c r="C1993" s="194" t="inlineStr">
        <is>
          <t>DADOS_INVOC!MS89</t>
        </is>
      </c>
      <c r="D1993" s="194" t="inlineStr">
        <is>
          <t>entrada</t>
        </is>
      </c>
    </row>
    <row r="1994">
      <c r="A1994" s="194" t="inlineStr">
        <is>
          <t>invocacao.7.esp.8.nome</t>
        </is>
      </c>
      <c r="B1994" s="194">
        <f>IF(ISBLANK(DADOS_INVOC!$MT$89),"",DADOS_INVOC!$MT$89&amp;"")</f>
        <v/>
      </c>
      <c r="C1994" s="194" t="inlineStr">
        <is>
          <t>DADOS_INVOC!MT89</t>
        </is>
      </c>
      <c r="D1994" s="194" t="inlineStr">
        <is>
          <t>entrada</t>
        </is>
      </c>
    </row>
    <row r="1995">
      <c r="A1995" s="194" t="inlineStr">
        <is>
          <t>invocacao.7.esp.8.forma</t>
        </is>
      </c>
      <c r="B1995" s="194">
        <f>IF(ISBLANK(DADOS_INVOC!$MU$89),"",DADOS_INVOC!$MU$89&amp;"")</f>
        <v/>
      </c>
      <c r="C1995" s="194" t="inlineStr">
        <is>
          <t>DADOS_INVOC!MU89</t>
        </is>
      </c>
      <c r="D1995" s="194" t="inlineStr">
        <is>
          <t>entrada</t>
        </is>
      </c>
    </row>
    <row r="1996">
      <c r="A1996" s="194" t="inlineStr">
        <is>
          <t>invocacao.7.esp.8.pecas</t>
        </is>
      </c>
      <c r="B1996" s="194">
        <f>TEXTJOIN(" · ",TRUE,DADOS_INVOC!$MX$89,DADOS_INVOC!$MY$89,DADOS_INVOC!$MZ$89,DADOS_INVOC!$NA$89)</f>
        <v/>
      </c>
      <c r="C1996" s="194" t="inlineStr">
        <is>
          <t>DADOS_INVOC!MX89 DADOS_INVOC!MY89 DADOS_INVOC!MZ89 DADOS_INVOC!NA89</t>
        </is>
      </c>
      <c r="D1996" s="194" t="inlineStr">
        <is>
          <t>entrada</t>
        </is>
      </c>
    </row>
    <row r="1997">
      <c r="A1997" s="194" t="inlineStr">
        <is>
          <t>invocacao.7.esp.8.restricoes</t>
        </is>
      </c>
      <c r="B1997" s="194">
        <f>TEXTJOIN(" · ",TRUE,DADOS_INVOC!$NB$89,DADOS_INVOC!$NC$89)</f>
        <v/>
      </c>
      <c r="C1997" s="194" t="inlineStr">
        <is>
          <t>DADOS_INVOC!NB89 DADOS_INVOC!NC89</t>
        </is>
      </c>
      <c r="D1997" s="194" t="inlineStr">
        <is>
          <t>entrada</t>
        </is>
      </c>
    </row>
    <row r="1998">
      <c r="A1998" s="194" t="inlineStr">
        <is>
          <t>invocacao.7.esp.8.pe</t>
        </is>
      </c>
      <c r="B1998" s="194">
        <f>IF(ISBLANK(DADOS_INVOC!$QA$89),"",DADOS_INVOC!$QA$89&amp;"")</f>
        <v/>
      </c>
      <c r="C1998" s="194" t="inlineStr">
        <is>
          <t>DADOS_INVOC!QA89</t>
        </is>
      </c>
      <c r="D1998" s="194" t="inlineStr">
        <is>
          <t>resultado</t>
        </is>
      </c>
    </row>
    <row r="1999">
      <c r="A1999" s="194" t="inlineStr">
        <is>
          <t>invocacao.7.esp.8.dano</t>
        </is>
      </c>
      <c r="B1999" s="194">
        <f>IF(ISBLANK(DADOS_INVOC!$QE$89),"",DADOS_INVOC!$QE$89&amp;"")</f>
        <v/>
      </c>
      <c r="C1999" s="194" t="inlineStr">
        <is>
          <t>DADOS_INVOC!QE89</t>
        </is>
      </c>
      <c r="D1999" s="194" t="inlineStr">
        <is>
          <t>resultado</t>
        </is>
      </c>
    </row>
    <row r="2000">
      <c r="A2000" s="194" t="inlineStr">
        <is>
          <t>invocacao.7.esp.8.erros</t>
        </is>
      </c>
      <c r="B2000" s="194">
        <f>IF(ISBLANK(DADOS_INVOC!$PT$89),"",DADOS_INVOC!$PT$89&amp;"")</f>
        <v/>
      </c>
      <c r="C2000" s="194" t="inlineStr">
        <is>
          <t>DADOS_INVOC!PT89</t>
        </is>
      </c>
      <c r="D2000" s="194" t="inlineStr">
        <is>
          <t>aviso</t>
        </is>
      </c>
    </row>
    <row r="2001">
      <c r="A2001" s="194" t="inlineStr">
        <is>
          <t>invocacao.7.esp.8.avisos</t>
        </is>
      </c>
      <c r="B2001" s="194">
        <f>IF(ISBLANK(DADOS_INVOC!$PV$89),"",DADOS_INVOC!$PV$89&amp;"")</f>
        <v/>
      </c>
      <c r="C2001" s="194" t="inlineStr">
        <is>
          <t>DADOS_INVOC!PV89</t>
        </is>
      </c>
      <c r="D2001" s="194" t="inlineStr">
        <is>
          <t>aviso</t>
        </is>
      </c>
    </row>
    <row r="2002">
      <c r="A2002" s="194" t="inlineStr">
        <is>
          <t>invocacao.7.ext.1.classe</t>
        </is>
      </c>
      <c r="B2002" s="194">
        <f>IF(ISBLANK(DADOS_INVOC!$MS$90),"",DADOS_INVOC!$MS$90&amp;"")</f>
        <v/>
      </c>
      <c r="C2002" s="194" t="inlineStr">
        <is>
          <t>DADOS_INVOC!MS90</t>
        </is>
      </c>
      <c r="D2002" s="194" t="inlineStr">
        <is>
          <t>entrada</t>
        </is>
      </c>
    </row>
    <row r="2003">
      <c r="A2003" s="194" t="inlineStr">
        <is>
          <t>invocacao.7.ext.1.nome</t>
        </is>
      </c>
      <c r="B2003" s="194">
        <f>IF(ISBLANK(DADOS_INVOC!$MT$90),"",DADOS_INVOC!$MT$90&amp;"")</f>
        <v/>
      </c>
      <c r="C2003" s="194" t="inlineStr">
        <is>
          <t>DADOS_INVOC!MT90</t>
        </is>
      </c>
      <c r="D2003" s="194" t="inlineStr">
        <is>
          <t>entrada</t>
        </is>
      </c>
    </row>
    <row r="2004">
      <c r="A2004" s="194" t="inlineStr">
        <is>
          <t>invocacao.7.ext.1.forma</t>
        </is>
      </c>
      <c r="B2004" s="194">
        <f>IF(ISBLANK(DADOS_INVOC!$MU$90),"",DADOS_INVOC!$MU$90&amp;"")</f>
        <v/>
      </c>
      <c r="C2004" s="194" t="inlineStr">
        <is>
          <t>DADOS_INVOC!MU90</t>
        </is>
      </c>
      <c r="D2004" s="194" t="inlineStr">
        <is>
          <t>entrada</t>
        </is>
      </c>
    </row>
    <row r="2005">
      <c r="A2005" s="194" t="inlineStr">
        <is>
          <t>invocacao.7.ext.1.pecas</t>
        </is>
      </c>
      <c r="B2005" s="194">
        <f>TEXTJOIN(" · ",TRUE,DADOS_INVOC!$MX$90,DADOS_INVOC!$MY$90,DADOS_INVOC!$MZ$90,DADOS_INVOC!$NA$90)</f>
        <v/>
      </c>
      <c r="C2005" s="194" t="inlineStr">
        <is>
          <t>DADOS_INVOC!MX90 DADOS_INVOC!MY90 DADOS_INVOC!MZ90 DADOS_INVOC!NA90</t>
        </is>
      </c>
      <c r="D2005" s="194" t="inlineStr">
        <is>
          <t>entrada</t>
        </is>
      </c>
    </row>
    <row r="2006">
      <c r="A2006" s="194" t="inlineStr">
        <is>
          <t>invocacao.7.ext.1.restricoes</t>
        </is>
      </c>
      <c r="B2006" s="194">
        <f>TEXTJOIN(" · ",TRUE,DADOS_INVOC!$NB$90,DADOS_INVOC!$NC$90)</f>
        <v/>
      </c>
      <c r="C2006" s="194" t="inlineStr">
        <is>
          <t>DADOS_INVOC!NB90 DADOS_INVOC!NC90</t>
        </is>
      </c>
      <c r="D2006" s="194" t="inlineStr">
        <is>
          <t>entrada</t>
        </is>
      </c>
    </row>
    <row r="2007">
      <c r="A2007" s="194" t="inlineStr">
        <is>
          <t>invocacao.7.ext.1.pe</t>
        </is>
      </c>
      <c r="B2007" s="194">
        <f>IF(ISBLANK(DADOS_INVOC!$QA$90),"",DADOS_INVOC!$QA$90&amp;"")</f>
        <v/>
      </c>
      <c r="C2007" s="194" t="inlineStr">
        <is>
          <t>DADOS_INVOC!QA90</t>
        </is>
      </c>
      <c r="D2007" s="194" t="inlineStr">
        <is>
          <t>resultado</t>
        </is>
      </c>
    </row>
    <row r="2008">
      <c r="A2008" s="194" t="inlineStr">
        <is>
          <t>invocacao.7.ext.1.dano</t>
        </is>
      </c>
      <c r="B2008" s="194">
        <f>IF(ISBLANK(DADOS_INVOC!$QE$90),"",DADOS_INVOC!$QE$90&amp;"")</f>
        <v/>
      </c>
      <c r="C2008" s="194" t="inlineStr">
        <is>
          <t>DADOS_INVOC!QE90</t>
        </is>
      </c>
      <c r="D2008" s="194" t="inlineStr">
        <is>
          <t>resultado</t>
        </is>
      </c>
    </row>
    <row r="2009">
      <c r="A2009" s="194" t="inlineStr">
        <is>
          <t>invocacao.7.ext.1.erros</t>
        </is>
      </c>
      <c r="B2009" s="194">
        <f>IF(ISBLANK(DADOS_INVOC!$PT$90),"",DADOS_INVOC!$PT$90&amp;"")</f>
        <v/>
      </c>
      <c r="C2009" s="194" t="inlineStr">
        <is>
          <t>DADOS_INVOC!PT90</t>
        </is>
      </c>
      <c r="D2009" s="194" t="inlineStr">
        <is>
          <t>aviso</t>
        </is>
      </c>
    </row>
    <row r="2010">
      <c r="A2010" s="194" t="inlineStr">
        <is>
          <t>invocacao.7.ext.1.avisos</t>
        </is>
      </c>
      <c r="B2010" s="194">
        <f>IF(ISBLANK(DADOS_INVOC!$PV$90),"",DADOS_INVOC!$PV$90&amp;"")</f>
        <v/>
      </c>
      <c r="C2010" s="194" t="inlineStr">
        <is>
          <t>DADOS_INVOC!PV90</t>
        </is>
      </c>
      <c r="D2010" s="194" t="inlineStr">
        <is>
          <t>aviso</t>
        </is>
      </c>
    </row>
    <row r="2011">
      <c r="A2011" s="194" t="inlineStr">
        <is>
          <t>invocacao.7.ext.2.classe</t>
        </is>
      </c>
      <c r="B2011" s="194">
        <f>IF(ISBLANK(DADOS_INVOC!$MS$91),"",DADOS_INVOC!$MS$91&amp;"")</f>
        <v/>
      </c>
      <c r="C2011" s="194" t="inlineStr">
        <is>
          <t>DADOS_INVOC!MS91</t>
        </is>
      </c>
      <c r="D2011" s="194" t="inlineStr">
        <is>
          <t>entrada</t>
        </is>
      </c>
    </row>
    <row r="2012">
      <c r="A2012" s="194" t="inlineStr">
        <is>
          <t>invocacao.7.ext.2.nome</t>
        </is>
      </c>
      <c r="B2012" s="194">
        <f>IF(ISBLANK(DADOS_INVOC!$MT$91),"",DADOS_INVOC!$MT$91&amp;"")</f>
        <v/>
      </c>
      <c r="C2012" s="194" t="inlineStr">
        <is>
          <t>DADOS_INVOC!MT91</t>
        </is>
      </c>
      <c r="D2012" s="194" t="inlineStr">
        <is>
          <t>entrada</t>
        </is>
      </c>
    </row>
    <row r="2013">
      <c r="A2013" s="194" t="inlineStr">
        <is>
          <t>invocacao.7.ext.2.forma</t>
        </is>
      </c>
      <c r="B2013" s="194">
        <f>IF(ISBLANK(DADOS_INVOC!$MU$91),"",DADOS_INVOC!$MU$91&amp;"")</f>
        <v/>
      </c>
      <c r="C2013" s="194" t="inlineStr">
        <is>
          <t>DADOS_INVOC!MU91</t>
        </is>
      </c>
      <c r="D2013" s="194" t="inlineStr">
        <is>
          <t>entrada</t>
        </is>
      </c>
    </row>
    <row r="2014">
      <c r="A2014" s="194" t="inlineStr">
        <is>
          <t>invocacao.7.ext.2.pecas</t>
        </is>
      </c>
      <c r="B2014" s="194">
        <f>TEXTJOIN(" · ",TRUE,DADOS_INVOC!$MX$91,DADOS_INVOC!$MY$91,DADOS_INVOC!$MZ$91,DADOS_INVOC!$NA$91)</f>
        <v/>
      </c>
      <c r="C2014" s="194" t="inlineStr">
        <is>
          <t>DADOS_INVOC!MX91 DADOS_INVOC!MY91 DADOS_INVOC!MZ91 DADOS_INVOC!NA91</t>
        </is>
      </c>
      <c r="D2014" s="194" t="inlineStr">
        <is>
          <t>entrada</t>
        </is>
      </c>
    </row>
    <row r="2015">
      <c r="A2015" s="194" t="inlineStr">
        <is>
          <t>invocacao.7.ext.2.restricoes</t>
        </is>
      </c>
      <c r="B2015" s="194">
        <f>TEXTJOIN(" · ",TRUE,DADOS_INVOC!$NB$91,DADOS_INVOC!$NC$91)</f>
        <v/>
      </c>
      <c r="C2015" s="194" t="inlineStr">
        <is>
          <t>DADOS_INVOC!NB91 DADOS_INVOC!NC91</t>
        </is>
      </c>
      <c r="D2015" s="194" t="inlineStr">
        <is>
          <t>entrada</t>
        </is>
      </c>
    </row>
    <row r="2016">
      <c r="A2016" s="194" t="inlineStr">
        <is>
          <t>invocacao.7.ext.2.pe</t>
        </is>
      </c>
      <c r="B2016" s="194">
        <f>IF(ISBLANK(DADOS_INVOC!$QA$91),"",DADOS_INVOC!$QA$91&amp;"")</f>
        <v/>
      </c>
      <c r="C2016" s="194" t="inlineStr">
        <is>
          <t>DADOS_INVOC!QA91</t>
        </is>
      </c>
      <c r="D2016" s="194" t="inlineStr">
        <is>
          <t>resultado</t>
        </is>
      </c>
    </row>
    <row r="2017">
      <c r="A2017" s="194" t="inlineStr">
        <is>
          <t>invocacao.7.ext.2.dano</t>
        </is>
      </c>
      <c r="B2017" s="194">
        <f>IF(ISBLANK(DADOS_INVOC!$QE$91),"",DADOS_INVOC!$QE$91&amp;"")</f>
        <v/>
      </c>
      <c r="C2017" s="194" t="inlineStr">
        <is>
          <t>DADOS_INVOC!QE91</t>
        </is>
      </c>
      <c r="D2017" s="194" t="inlineStr">
        <is>
          <t>resultado</t>
        </is>
      </c>
    </row>
    <row r="2018">
      <c r="A2018" s="194" t="inlineStr">
        <is>
          <t>invocacao.7.ext.2.erros</t>
        </is>
      </c>
      <c r="B2018" s="194">
        <f>IF(ISBLANK(DADOS_INVOC!$PT$91),"",DADOS_INVOC!$PT$91&amp;"")</f>
        <v/>
      </c>
      <c r="C2018" s="194" t="inlineStr">
        <is>
          <t>DADOS_INVOC!PT91</t>
        </is>
      </c>
      <c r="D2018" s="194" t="inlineStr">
        <is>
          <t>aviso</t>
        </is>
      </c>
    </row>
    <row r="2019">
      <c r="A2019" s="194" t="inlineStr">
        <is>
          <t>invocacao.7.ext.2.avisos</t>
        </is>
      </c>
      <c r="B2019" s="194">
        <f>IF(ISBLANK(DADOS_INVOC!$PV$91),"",DADOS_INVOC!$PV$91&amp;"")</f>
        <v/>
      </c>
      <c r="C2019" s="194" t="inlineStr">
        <is>
          <t>DADOS_INVOC!PV91</t>
        </is>
      </c>
      <c r="D2019" s="194" t="inlineStr">
        <is>
          <t>aviso</t>
        </is>
      </c>
    </row>
    <row r="2020">
      <c r="A2020" s="194" t="inlineStr">
        <is>
          <t>invocacao.7.ext.3.classe</t>
        </is>
      </c>
      <c r="B2020" s="194">
        <f>IF(ISBLANK(DADOS_INVOC!$MS$92),"",DADOS_INVOC!$MS$92&amp;"")</f>
        <v/>
      </c>
      <c r="C2020" s="194" t="inlineStr">
        <is>
          <t>DADOS_INVOC!MS92</t>
        </is>
      </c>
      <c r="D2020" s="194" t="inlineStr">
        <is>
          <t>entrada</t>
        </is>
      </c>
    </row>
    <row r="2021">
      <c r="A2021" s="194" t="inlineStr">
        <is>
          <t>invocacao.7.ext.3.nome</t>
        </is>
      </c>
      <c r="B2021" s="194">
        <f>IF(ISBLANK(DADOS_INVOC!$MT$92),"",DADOS_INVOC!$MT$92&amp;"")</f>
        <v/>
      </c>
      <c r="C2021" s="194" t="inlineStr">
        <is>
          <t>DADOS_INVOC!MT92</t>
        </is>
      </c>
      <c r="D2021" s="194" t="inlineStr">
        <is>
          <t>entrada</t>
        </is>
      </c>
    </row>
    <row r="2022">
      <c r="A2022" s="194" t="inlineStr">
        <is>
          <t>invocacao.7.ext.3.forma</t>
        </is>
      </c>
      <c r="B2022" s="194">
        <f>IF(ISBLANK(DADOS_INVOC!$MU$92),"",DADOS_INVOC!$MU$92&amp;"")</f>
        <v/>
      </c>
      <c r="C2022" s="194" t="inlineStr">
        <is>
          <t>DADOS_INVOC!MU92</t>
        </is>
      </c>
      <c r="D2022" s="194" t="inlineStr">
        <is>
          <t>entrada</t>
        </is>
      </c>
    </row>
    <row r="2023">
      <c r="A2023" s="194" t="inlineStr">
        <is>
          <t>invocacao.7.ext.3.pecas</t>
        </is>
      </c>
      <c r="B2023" s="194">
        <f>TEXTJOIN(" · ",TRUE,DADOS_INVOC!$MX$92,DADOS_INVOC!$MY$92,DADOS_INVOC!$MZ$92,DADOS_INVOC!$NA$92)</f>
        <v/>
      </c>
      <c r="C2023" s="194" t="inlineStr">
        <is>
          <t>DADOS_INVOC!MX92 DADOS_INVOC!MY92 DADOS_INVOC!MZ92 DADOS_INVOC!NA92</t>
        </is>
      </c>
      <c r="D2023" s="194" t="inlineStr">
        <is>
          <t>entrada</t>
        </is>
      </c>
    </row>
    <row r="2024">
      <c r="A2024" s="194" t="inlineStr">
        <is>
          <t>invocacao.7.ext.3.restricoes</t>
        </is>
      </c>
      <c r="B2024" s="194">
        <f>TEXTJOIN(" · ",TRUE,DADOS_INVOC!$NB$92,DADOS_INVOC!$NC$92)</f>
        <v/>
      </c>
      <c r="C2024" s="194" t="inlineStr">
        <is>
          <t>DADOS_INVOC!NB92 DADOS_INVOC!NC92</t>
        </is>
      </c>
      <c r="D2024" s="194" t="inlineStr">
        <is>
          <t>entrada</t>
        </is>
      </c>
    </row>
    <row r="2025">
      <c r="A2025" s="194" t="inlineStr">
        <is>
          <t>invocacao.7.ext.3.pe</t>
        </is>
      </c>
      <c r="B2025" s="194">
        <f>IF(ISBLANK(DADOS_INVOC!$QA$92),"",DADOS_INVOC!$QA$92&amp;"")</f>
        <v/>
      </c>
      <c r="C2025" s="194" t="inlineStr">
        <is>
          <t>DADOS_INVOC!QA92</t>
        </is>
      </c>
      <c r="D2025" s="194" t="inlineStr">
        <is>
          <t>resultado</t>
        </is>
      </c>
    </row>
    <row r="2026">
      <c r="A2026" s="194" t="inlineStr">
        <is>
          <t>invocacao.7.ext.3.dano</t>
        </is>
      </c>
      <c r="B2026" s="194">
        <f>IF(ISBLANK(DADOS_INVOC!$QE$92),"",DADOS_INVOC!$QE$92&amp;"")</f>
        <v/>
      </c>
      <c r="C2026" s="194" t="inlineStr">
        <is>
          <t>DADOS_INVOC!QE92</t>
        </is>
      </c>
      <c r="D2026" s="194" t="inlineStr">
        <is>
          <t>resultado</t>
        </is>
      </c>
    </row>
    <row r="2027">
      <c r="A2027" s="194" t="inlineStr">
        <is>
          <t>invocacao.7.ext.3.erros</t>
        </is>
      </c>
      <c r="B2027" s="194">
        <f>IF(ISBLANK(DADOS_INVOC!$PT$92),"",DADOS_INVOC!$PT$92&amp;"")</f>
        <v/>
      </c>
      <c r="C2027" s="194" t="inlineStr">
        <is>
          <t>DADOS_INVOC!PT92</t>
        </is>
      </c>
      <c r="D2027" s="194" t="inlineStr">
        <is>
          <t>aviso</t>
        </is>
      </c>
    </row>
    <row r="2028">
      <c r="A2028" s="194" t="inlineStr">
        <is>
          <t>invocacao.7.ext.3.avisos</t>
        </is>
      </c>
      <c r="B2028" s="194">
        <f>IF(ISBLANK(DADOS_INVOC!$PV$92),"",DADOS_INVOC!$PV$92&amp;"")</f>
        <v/>
      </c>
      <c r="C2028" s="194" t="inlineStr">
        <is>
          <t>DADOS_INVOC!PV92</t>
        </is>
      </c>
      <c r="D2028" s="194" t="inlineStr">
        <is>
          <t>aviso</t>
        </is>
      </c>
    </row>
    <row r="2029">
      <c r="A2029" s="194" t="inlineStr">
        <is>
          <t>invocacao.8.bas.1.classe</t>
        </is>
      </c>
      <c r="B2029" s="194">
        <f>IF(ISBLANK(DADOS_INVOC!$MS$93),"",DADOS_INVOC!$MS$93&amp;"")</f>
        <v/>
      </c>
      <c r="C2029" s="194" t="inlineStr">
        <is>
          <t>DADOS_INVOC!MS93</t>
        </is>
      </c>
      <c r="D2029" s="194" t="inlineStr">
        <is>
          <t>entrada</t>
        </is>
      </c>
    </row>
    <row r="2030">
      <c r="A2030" s="194" t="inlineStr">
        <is>
          <t>invocacao.8.bas.1.nome</t>
        </is>
      </c>
      <c r="B2030" s="194">
        <f>IF(ISBLANK(DADOS_INVOC!$MT$93),"",DADOS_INVOC!$MT$93&amp;"")</f>
        <v/>
      </c>
      <c r="C2030" s="194" t="inlineStr">
        <is>
          <t>DADOS_INVOC!MT93</t>
        </is>
      </c>
      <c r="D2030" s="194" t="inlineStr">
        <is>
          <t>entrada</t>
        </is>
      </c>
    </row>
    <row r="2031">
      <c r="A2031" s="194" t="inlineStr">
        <is>
          <t>invocacao.8.bas.1.forma</t>
        </is>
      </c>
      <c r="B2031" s="194">
        <f>IF(ISBLANK(DADOS_INVOC!$MU$93),"",DADOS_INVOC!$MU$93&amp;"")</f>
        <v/>
      </c>
      <c r="C2031" s="194" t="inlineStr">
        <is>
          <t>DADOS_INVOC!MU93</t>
        </is>
      </c>
      <c r="D2031" s="194" t="inlineStr">
        <is>
          <t>entrada</t>
        </is>
      </c>
    </row>
    <row r="2032">
      <c r="A2032" s="194" t="inlineStr">
        <is>
          <t>invocacao.8.bas.1.pecas</t>
        </is>
      </c>
      <c r="B2032" s="194">
        <f>TEXTJOIN(" · ",TRUE,DADOS_INVOC!$MX$93,DADOS_INVOC!$MY$93,DADOS_INVOC!$MZ$93,DADOS_INVOC!$NA$93)</f>
        <v/>
      </c>
      <c r="C2032" s="194" t="inlineStr">
        <is>
          <t>DADOS_INVOC!MX93 DADOS_INVOC!MY93 DADOS_INVOC!MZ93 DADOS_INVOC!NA93</t>
        </is>
      </c>
      <c r="D2032" s="194" t="inlineStr">
        <is>
          <t>entrada</t>
        </is>
      </c>
    </row>
    <row r="2033">
      <c r="A2033" s="194" t="inlineStr">
        <is>
          <t>invocacao.8.bas.1.restricoes</t>
        </is>
      </c>
      <c r="B2033" s="194">
        <f>TEXTJOIN(" · ",TRUE,DADOS_INVOC!$NB$93,DADOS_INVOC!$NC$93)</f>
        <v/>
      </c>
      <c r="C2033" s="194" t="inlineStr">
        <is>
          <t>DADOS_INVOC!NB93 DADOS_INVOC!NC93</t>
        </is>
      </c>
      <c r="D2033" s="194" t="inlineStr">
        <is>
          <t>entrada</t>
        </is>
      </c>
    </row>
    <row r="2034">
      <c r="A2034" s="194" t="inlineStr">
        <is>
          <t>invocacao.8.bas.1.pe</t>
        </is>
      </c>
      <c r="B2034" s="194">
        <f>IF(ISBLANK(DADOS_INVOC!$QA$93),"",DADOS_INVOC!$QA$93&amp;"")</f>
        <v/>
      </c>
      <c r="C2034" s="194" t="inlineStr">
        <is>
          <t>DADOS_INVOC!QA93</t>
        </is>
      </c>
      <c r="D2034" s="194" t="inlineStr">
        <is>
          <t>resultado</t>
        </is>
      </c>
    </row>
    <row r="2035">
      <c r="A2035" s="194" t="inlineStr">
        <is>
          <t>invocacao.8.bas.1.dano</t>
        </is>
      </c>
      <c r="B2035" s="194">
        <f>IF(ISBLANK(DADOS_INVOC!$QE$93),"",DADOS_INVOC!$QE$93&amp;"")</f>
        <v/>
      </c>
      <c r="C2035" s="194" t="inlineStr">
        <is>
          <t>DADOS_INVOC!QE93</t>
        </is>
      </c>
      <c r="D2035" s="194" t="inlineStr">
        <is>
          <t>resultado</t>
        </is>
      </c>
    </row>
    <row r="2036">
      <c r="A2036" s="194" t="inlineStr">
        <is>
          <t>invocacao.8.bas.1.erros</t>
        </is>
      </c>
      <c r="B2036" s="194">
        <f>IF(ISBLANK(DADOS_INVOC!$PT$93),"",DADOS_INVOC!$PT$93&amp;"")</f>
        <v/>
      </c>
      <c r="C2036" s="194" t="inlineStr">
        <is>
          <t>DADOS_INVOC!PT93</t>
        </is>
      </c>
      <c r="D2036" s="194" t="inlineStr">
        <is>
          <t>aviso</t>
        </is>
      </c>
    </row>
    <row r="2037">
      <c r="A2037" s="194" t="inlineStr">
        <is>
          <t>invocacao.8.bas.1.avisos</t>
        </is>
      </c>
      <c r="B2037" s="194">
        <f>IF(ISBLANK(DADOS_INVOC!$PV$93),"",DADOS_INVOC!$PV$93&amp;"")</f>
        <v/>
      </c>
      <c r="C2037" s="194" t="inlineStr">
        <is>
          <t>DADOS_INVOC!PV93</t>
        </is>
      </c>
      <c r="D2037" s="194" t="inlineStr">
        <is>
          <t>aviso</t>
        </is>
      </c>
    </row>
    <row r="2038">
      <c r="A2038" s="194" t="inlineStr">
        <is>
          <t>invocacao.8.esp.1.classe</t>
        </is>
      </c>
      <c r="B2038" s="194">
        <f>IF(ISBLANK(DADOS_INVOC!$MS$94),"",DADOS_INVOC!$MS$94&amp;"")</f>
        <v/>
      </c>
      <c r="C2038" s="194" t="inlineStr">
        <is>
          <t>DADOS_INVOC!MS94</t>
        </is>
      </c>
      <c r="D2038" s="194" t="inlineStr">
        <is>
          <t>entrada</t>
        </is>
      </c>
    </row>
    <row r="2039">
      <c r="A2039" s="194" t="inlineStr">
        <is>
          <t>invocacao.8.esp.1.nome</t>
        </is>
      </c>
      <c r="B2039" s="194">
        <f>IF(ISBLANK(DADOS_INVOC!$MT$94),"",DADOS_INVOC!$MT$94&amp;"")</f>
        <v/>
      </c>
      <c r="C2039" s="194" t="inlineStr">
        <is>
          <t>DADOS_INVOC!MT94</t>
        </is>
      </c>
      <c r="D2039" s="194" t="inlineStr">
        <is>
          <t>entrada</t>
        </is>
      </c>
    </row>
    <row r="2040">
      <c r="A2040" s="194" t="inlineStr">
        <is>
          <t>invocacao.8.esp.1.forma</t>
        </is>
      </c>
      <c r="B2040" s="194">
        <f>IF(ISBLANK(DADOS_INVOC!$MU$94),"",DADOS_INVOC!$MU$94&amp;"")</f>
        <v/>
      </c>
      <c r="C2040" s="194" t="inlineStr">
        <is>
          <t>DADOS_INVOC!MU94</t>
        </is>
      </c>
      <c r="D2040" s="194" t="inlineStr">
        <is>
          <t>entrada</t>
        </is>
      </c>
    </row>
    <row r="2041">
      <c r="A2041" s="194" t="inlineStr">
        <is>
          <t>invocacao.8.esp.1.pecas</t>
        </is>
      </c>
      <c r="B2041" s="194">
        <f>TEXTJOIN(" · ",TRUE,DADOS_INVOC!$MX$94,DADOS_INVOC!$MY$94,DADOS_INVOC!$MZ$94,DADOS_INVOC!$NA$94)</f>
        <v/>
      </c>
      <c r="C2041" s="194" t="inlineStr">
        <is>
          <t>DADOS_INVOC!MX94 DADOS_INVOC!MY94 DADOS_INVOC!MZ94 DADOS_INVOC!NA94</t>
        </is>
      </c>
      <c r="D2041" s="194" t="inlineStr">
        <is>
          <t>entrada</t>
        </is>
      </c>
    </row>
    <row r="2042">
      <c r="A2042" s="194" t="inlineStr">
        <is>
          <t>invocacao.8.esp.1.restricoes</t>
        </is>
      </c>
      <c r="B2042" s="194">
        <f>TEXTJOIN(" · ",TRUE,DADOS_INVOC!$NB$94,DADOS_INVOC!$NC$94)</f>
        <v/>
      </c>
      <c r="C2042" s="194" t="inlineStr">
        <is>
          <t>DADOS_INVOC!NB94 DADOS_INVOC!NC94</t>
        </is>
      </c>
      <c r="D2042" s="194" t="inlineStr">
        <is>
          <t>entrada</t>
        </is>
      </c>
    </row>
    <row r="2043">
      <c r="A2043" s="194" t="inlineStr">
        <is>
          <t>invocacao.8.esp.1.pe</t>
        </is>
      </c>
      <c r="B2043" s="194">
        <f>IF(ISBLANK(DADOS_INVOC!$QA$94),"",DADOS_INVOC!$QA$94&amp;"")</f>
        <v/>
      </c>
      <c r="C2043" s="194" t="inlineStr">
        <is>
          <t>DADOS_INVOC!QA94</t>
        </is>
      </c>
      <c r="D2043" s="194" t="inlineStr">
        <is>
          <t>resultado</t>
        </is>
      </c>
    </row>
    <row r="2044">
      <c r="A2044" s="194" t="inlineStr">
        <is>
          <t>invocacao.8.esp.1.dano</t>
        </is>
      </c>
      <c r="B2044" s="194">
        <f>IF(ISBLANK(DADOS_INVOC!$QE$94),"",DADOS_INVOC!$QE$94&amp;"")</f>
        <v/>
      </c>
      <c r="C2044" s="194" t="inlineStr">
        <is>
          <t>DADOS_INVOC!QE94</t>
        </is>
      </c>
      <c r="D2044" s="194" t="inlineStr">
        <is>
          <t>resultado</t>
        </is>
      </c>
    </row>
    <row r="2045">
      <c r="A2045" s="194" t="inlineStr">
        <is>
          <t>invocacao.8.esp.1.erros</t>
        </is>
      </c>
      <c r="B2045" s="194">
        <f>IF(ISBLANK(DADOS_INVOC!$PT$94),"",DADOS_INVOC!$PT$94&amp;"")</f>
        <v/>
      </c>
      <c r="C2045" s="194" t="inlineStr">
        <is>
          <t>DADOS_INVOC!PT94</t>
        </is>
      </c>
      <c r="D2045" s="194" t="inlineStr">
        <is>
          <t>aviso</t>
        </is>
      </c>
    </row>
    <row r="2046">
      <c r="A2046" s="194" t="inlineStr">
        <is>
          <t>invocacao.8.esp.1.avisos</t>
        </is>
      </c>
      <c r="B2046" s="194">
        <f>IF(ISBLANK(DADOS_INVOC!$PV$94),"",DADOS_INVOC!$PV$94&amp;"")</f>
        <v/>
      </c>
      <c r="C2046" s="194" t="inlineStr">
        <is>
          <t>DADOS_INVOC!PV94</t>
        </is>
      </c>
      <c r="D2046" s="194" t="inlineStr">
        <is>
          <t>aviso</t>
        </is>
      </c>
    </row>
    <row r="2047">
      <c r="A2047" s="194" t="inlineStr">
        <is>
          <t>invocacao.8.esp.2.classe</t>
        </is>
      </c>
      <c r="B2047" s="194">
        <f>IF(ISBLANK(DADOS_INVOC!$MS$95),"",DADOS_INVOC!$MS$95&amp;"")</f>
        <v/>
      </c>
      <c r="C2047" s="194" t="inlineStr">
        <is>
          <t>DADOS_INVOC!MS95</t>
        </is>
      </c>
      <c r="D2047" s="194" t="inlineStr">
        <is>
          <t>entrada</t>
        </is>
      </c>
    </row>
    <row r="2048">
      <c r="A2048" s="194" t="inlineStr">
        <is>
          <t>invocacao.8.esp.2.nome</t>
        </is>
      </c>
      <c r="B2048" s="194">
        <f>IF(ISBLANK(DADOS_INVOC!$MT$95),"",DADOS_INVOC!$MT$95&amp;"")</f>
        <v/>
      </c>
      <c r="C2048" s="194" t="inlineStr">
        <is>
          <t>DADOS_INVOC!MT95</t>
        </is>
      </c>
      <c r="D2048" s="194" t="inlineStr">
        <is>
          <t>entrada</t>
        </is>
      </c>
    </row>
    <row r="2049">
      <c r="A2049" s="194" t="inlineStr">
        <is>
          <t>invocacao.8.esp.2.forma</t>
        </is>
      </c>
      <c r="B2049" s="194">
        <f>IF(ISBLANK(DADOS_INVOC!$MU$95),"",DADOS_INVOC!$MU$95&amp;"")</f>
        <v/>
      </c>
      <c r="C2049" s="194" t="inlineStr">
        <is>
          <t>DADOS_INVOC!MU95</t>
        </is>
      </c>
      <c r="D2049" s="194" t="inlineStr">
        <is>
          <t>entrada</t>
        </is>
      </c>
    </row>
    <row r="2050">
      <c r="A2050" s="194" t="inlineStr">
        <is>
          <t>invocacao.8.esp.2.pecas</t>
        </is>
      </c>
      <c r="B2050" s="194">
        <f>TEXTJOIN(" · ",TRUE,DADOS_INVOC!$MX$95,DADOS_INVOC!$MY$95,DADOS_INVOC!$MZ$95,DADOS_INVOC!$NA$95)</f>
        <v/>
      </c>
      <c r="C2050" s="194" t="inlineStr">
        <is>
          <t>DADOS_INVOC!MX95 DADOS_INVOC!MY95 DADOS_INVOC!MZ95 DADOS_INVOC!NA95</t>
        </is>
      </c>
      <c r="D2050" s="194" t="inlineStr">
        <is>
          <t>entrada</t>
        </is>
      </c>
    </row>
    <row r="2051">
      <c r="A2051" s="194" t="inlineStr">
        <is>
          <t>invocacao.8.esp.2.restricoes</t>
        </is>
      </c>
      <c r="B2051" s="194">
        <f>TEXTJOIN(" · ",TRUE,DADOS_INVOC!$NB$95,DADOS_INVOC!$NC$95)</f>
        <v/>
      </c>
      <c r="C2051" s="194" t="inlineStr">
        <is>
          <t>DADOS_INVOC!NB95 DADOS_INVOC!NC95</t>
        </is>
      </c>
      <c r="D2051" s="194" t="inlineStr">
        <is>
          <t>entrada</t>
        </is>
      </c>
    </row>
    <row r="2052">
      <c r="A2052" s="194" t="inlineStr">
        <is>
          <t>invocacao.8.esp.2.pe</t>
        </is>
      </c>
      <c r="B2052" s="194">
        <f>IF(ISBLANK(DADOS_INVOC!$QA$95),"",DADOS_INVOC!$QA$95&amp;"")</f>
        <v/>
      </c>
      <c r="C2052" s="194" t="inlineStr">
        <is>
          <t>DADOS_INVOC!QA95</t>
        </is>
      </c>
      <c r="D2052" s="194" t="inlineStr">
        <is>
          <t>resultado</t>
        </is>
      </c>
    </row>
    <row r="2053">
      <c r="A2053" s="194" t="inlineStr">
        <is>
          <t>invocacao.8.esp.2.dano</t>
        </is>
      </c>
      <c r="B2053" s="194">
        <f>IF(ISBLANK(DADOS_INVOC!$QE$95),"",DADOS_INVOC!$QE$95&amp;"")</f>
        <v/>
      </c>
      <c r="C2053" s="194" t="inlineStr">
        <is>
          <t>DADOS_INVOC!QE95</t>
        </is>
      </c>
      <c r="D2053" s="194" t="inlineStr">
        <is>
          <t>resultado</t>
        </is>
      </c>
    </row>
    <row r="2054">
      <c r="A2054" s="194" t="inlineStr">
        <is>
          <t>invocacao.8.esp.2.erros</t>
        </is>
      </c>
      <c r="B2054" s="194">
        <f>IF(ISBLANK(DADOS_INVOC!$PT$95),"",DADOS_INVOC!$PT$95&amp;"")</f>
        <v/>
      </c>
      <c r="C2054" s="194" t="inlineStr">
        <is>
          <t>DADOS_INVOC!PT95</t>
        </is>
      </c>
      <c r="D2054" s="194" t="inlineStr">
        <is>
          <t>aviso</t>
        </is>
      </c>
    </row>
    <row r="2055">
      <c r="A2055" s="194" t="inlineStr">
        <is>
          <t>invocacao.8.esp.2.avisos</t>
        </is>
      </c>
      <c r="B2055" s="194">
        <f>IF(ISBLANK(DADOS_INVOC!$PV$95),"",DADOS_INVOC!$PV$95&amp;"")</f>
        <v/>
      </c>
      <c r="C2055" s="194" t="inlineStr">
        <is>
          <t>DADOS_INVOC!PV95</t>
        </is>
      </c>
      <c r="D2055" s="194" t="inlineStr">
        <is>
          <t>aviso</t>
        </is>
      </c>
    </row>
    <row r="2056">
      <c r="A2056" s="194" t="inlineStr">
        <is>
          <t>invocacao.8.bas.2.classe</t>
        </is>
      </c>
      <c r="B2056" s="194">
        <f>IF(ISBLANK(DADOS_INVOC!$MS$96),"",DADOS_INVOC!$MS$96&amp;"")</f>
        <v/>
      </c>
      <c r="C2056" s="194" t="inlineStr">
        <is>
          <t>DADOS_INVOC!MS96</t>
        </is>
      </c>
      <c r="D2056" s="194" t="inlineStr">
        <is>
          <t>entrada</t>
        </is>
      </c>
    </row>
    <row r="2057">
      <c r="A2057" s="194" t="inlineStr">
        <is>
          <t>invocacao.8.bas.2.nome</t>
        </is>
      </c>
      <c r="B2057" s="194">
        <f>IF(ISBLANK(DADOS_INVOC!$MT$96),"",DADOS_INVOC!$MT$96&amp;"")</f>
        <v/>
      </c>
      <c r="C2057" s="194" t="inlineStr">
        <is>
          <t>DADOS_INVOC!MT96</t>
        </is>
      </c>
      <c r="D2057" s="194" t="inlineStr">
        <is>
          <t>entrada</t>
        </is>
      </c>
    </row>
    <row r="2058">
      <c r="A2058" s="194" t="inlineStr">
        <is>
          <t>invocacao.8.bas.2.forma</t>
        </is>
      </c>
      <c r="B2058" s="194">
        <f>IF(ISBLANK(DADOS_INVOC!$MU$96),"",DADOS_INVOC!$MU$96&amp;"")</f>
        <v/>
      </c>
      <c r="C2058" s="194" t="inlineStr">
        <is>
          <t>DADOS_INVOC!MU96</t>
        </is>
      </c>
      <c r="D2058" s="194" t="inlineStr">
        <is>
          <t>entrada</t>
        </is>
      </c>
    </row>
    <row r="2059">
      <c r="A2059" s="194" t="inlineStr">
        <is>
          <t>invocacao.8.bas.2.pecas</t>
        </is>
      </c>
      <c r="B2059" s="194">
        <f>TEXTJOIN(" · ",TRUE,DADOS_INVOC!$MX$96,DADOS_INVOC!$MY$96,DADOS_INVOC!$MZ$96,DADOS_INVOC!$NA$96)</f>
        <v/>
      </c>
      <c r="C2059" s="194" t="inlineStr">
        <is>
          <t>DADOS_INVOC!MX96 DADOS_INVOC!MY96 DADOS_INVOC!MZ96 DADOS_INVOC!NA96</t>
        </is>
      </c>
      <c r="D2059" s="194" t="inlineStr">
        <is>
          <t>entrada</t>
        </is>
      </c>
    </row>
    <row r="2060">
      <c r="A2060" s="194" t="inlineStr">
        <is>
          <t>invocacao.8.bas.2.restricoes</t>
        </is>
      </c>
      <c r="B2060" s="194">
        <f>TEXTJOIN(" · ",TRUE,DADOS_INVOC!$NB$96,DADOS_INVOC!$NC$96)</f>
        <v/>
      </c>
      <c r="C2060" s="194" t="inlineStr">
        <is>
          <t>DADOS_INVOC!NB96 DADOS_INVOC!NC96</t>
        </is>
      </c>
      <c r="D2060" s="194" t="inlineStr">
        <is>
          <t>entrada</t>
        </is>
      </c>
    </row>
    <row r="2061">
      <c r="A2061" s="194" t="inlineStr">
        <is>
          <t>invocacao.8.bas.2.pe</t>
        </is>
      </c>
      <c r="B2061" s="194">
        <f>IF(ISBLANK(DADOS_INVOC!$QA$96),"",DADOS_INVOC!$QA$96&amp;"")</f>
        <v/>
      </c>
      <c r="C2061" s="194" t="inlineStr">
        <is>
          <t>DADOS_INVOC!QA96</t>
        </is>
      </c>
      <c r="D2061" s="194" t="inlineStr">
        <is>
          <t>resultado</t>
        </is>
      </c>
    </row>
    <row r="2062">
      <c r="A2062" s="194" t="inlineStr">
        <is>
          <t>invocacao.8.bas.2.dano</t>
        </is>
      </c>
      <c r="B2062" s="194">
        <f>IF(ISBLANK(DADOS_INVOC!$QE$96),"",DADOS_INVOC!$QE$96&amp;"")</f>
        <v/>
      </c>
      <c r="C2062" s="194" t="inlineStr">
        <is>
          <t>DADOS_INVOC!QE96</t>
        </is>
      </c>
      <c r="D2062" s="194" t="inlineStr">
        <is>
          <t>resultado</t>
        </is>
      </c>
    </row>
    <row r="2063">
      <c r="A2063" s="194" t="inlineStr">
        <is>
          <t>invocacao.8.bas.2.erros</t>
        </is>
      </c>
      <c r="B2063" s="194">
        <f>IF(ISBLANK(DADOS_INVOC!$PT$96),"",DADOS_INVOC!$PT$96&amp;"")</f>
        <v/>
      </c>
      <c r="C2063" s="194" t="inlineStr">
        <is>
          <t>DADOS_INVOC!PT96</t>
        </is>
      </c>
      <c r="D2063" s="194" t="inlineStr">
        <is>
          <t>aviso</t>
        </is>
      </c>
    </row>
    <row r="2064">
      <c r="A2064" s="194" t="inlineStr">
        <is>
          <t>invocacao.8.bas.2.avisos</t>
        </is>
      </c>
      <c r="B2064" s="194">
        <f>IF(ISBLANK(DADOS_INVOC!$PV$96),"",DADOS_INVOC!$PV$96&amp;"")</f>
        <v/>
      </c>
      <c r="C2064" s="194" t="inlineStr">
        <is>
          <t>DADOS_INVOC!PV96</t>
        </is>
      </c>
      <c r="D2064" s="194" t="inlineStr">
        <is>
          <t>aviso</t>
        </is>
      </c>
    </row>
    <row r="2065">
      <c r="A2065" s="194" t="inlineStr">
        <is>
          <t>invocacao.8.esp.3.classe</t>
        </is>
      </c>
      <c r="B2065" s="194">
        <f>IF(ISBLANK(DADOS_INVOC!$MS$97),"",DADOS_INVOC!$MS$97&amp;"")</f>
        <v/>
      </c>
      <c r="C2065" s="194" t="inlineStr">
        <is>
          <t>DADOS_INVOC!MS97</t>
        </is>
      </c>
      <c r="D2065" s="194" t="inlineStr">
        <is>
          <t>entrada</t>
        </is>
      </c>
    </row>
    <row r="2066">
      <c r="A2066" s="194" t="inlineStr">
        <is>
          <t>invocacao.8.esp.3.nome</t>
        </is>
      </c>
      <c r="B2066" s="194">
        <f>IF(ISBLANK(DADOS_INVOC!$MT$97),"",DADOS_INVOC!$MT$97&amp;"")</f>
        <v/>
      </c>
      <c r="C2066" s="194" t="inlineStr">
        <is>
          <t>DADOS_INVOC!MT97</t>
        </is>
      </c>
      <c r="D2066" s="194" t="inlineStr">
        <is>
          <t>entrada</t>
        </is>
      </c>
    </row>
    <row r="2067">
      <c r="A2067" s="194" t="inlineStr">
        <is>
          <t>invocacao.8.esp.3.forma</t>
        </is>
      </c>
      <c r="B2067" s="194">
        <f>IF(ISBLANK(DADOS_INVOC!$MU$97),"",DADOS_INVOC!$MU$97&amp;"")</f>
        <v/>
      </c>
      <c r="C2067" s="194" t="inlineStr">
        <is>
          <t>DADOS_INVOC!MU97</t>
        </is>
      </c>
      <c r="D2067" s="194" t="inlineStr">
        <is>
          <t>entrada</t>
        </is>
      </c>
    </row>
    <row r="2068">
      <c r="A2068" s="194" t="inlineStr">
        <is>
          <t>invocacao.8.esp.3.pecas</t>
        </is>
      </c>
      <c r="B2068" s="194">
        <f>TEXTJOIN(" · ",TRUE,DADOS_INVOC!$MX$97,DADOS_INVOC!$MY$97,DADOS_INVOC!$MZ$97,DADOS_INVOC!$NA$97)</f>
        <v/>
      </c>
      <c r="C2068" s="194" t="inlineStr">
        <is>
          <t>DADOS_INVOC!MX97 DADOS_INVOC!MY97 DADOS_INVOC!MZ97 DADOS_INVOC!NA97</t>
        </is>
      </c>
      <c r="D2068" s="194" t="inlineStr">
        <is>
          <t>entrada</t>
        </is>
      </c>
    </row>
    <row r="2069">
      <c r="A2069" s="194" t="inlineStr">
        <is>
          <t>invocacao.8.esp.3.restricoes</t>
        </is>
      </c>
      <c r="B2069" s="194">
        <f>TEXTJOIN(" · ",TRUE,DADOS_INVOC!$NB$97,DADOS_INVOC!$NC$97)</f>
        <v/>
      </c>
      <c r="C2069" s="194" t="inlineStr">
        <is>
          <t>DADOS_INVOC!NB97 DADOS_INVOC!NC97</t>
        </is>
      </c>
      <c r="D2069" s="194" t="inlineStr">
        <is>
          <t>entrada</t>
        </is>
      </c>
    </row>
    <row r="2070">
      <c r="A2070" s="194" t="inlineStr">
        <is>
          <t>invocacao.8.esp.3.pe</t>
        </is>
      </c>
      <c r="B2070" s="194">
        <f>IF(ISBLANK(DADOS_INVOC!$QA$97),"",DADOS_INVOC!$QA$97&amp;"")</f>
        <v/>
      </c>
      <c r="C2070" s="194" t="inlineStr">
        <is>
          <t>DADOS_INVOC!QA97</t>
        </is>
      </c>
      <c r="D2070" s="194" t="inlineStr">
        <is>
          <t>resultado</t>
        </is>
      </c>
    </row>
    <row r="2071">
      <c r="A2071" s="194" t="inlineStr">
        <is>
          <t>invocacao.8.esp.3.dano</t>
        </is>
      </c>
      <c r="B2071" s="194">
        <f>IF(ISBLANK(DADOS_INVOC!$QE$97),"",DADOS_INVOC!$QE$97&amp;"")</f>
        <v/>
      </c>
      <c r="C2071" s="194" t="inlineStr">
        <is>
          <t>DADOS_INVOC!QE97</t>
        </is>
      </c>
      <c r="D2071" s="194" t="inlineStr">
        <is>
          <t>resultado</t>
        </is>
      </c>
    </row>
    <row r="2072">
      <c r="A2072" s="194" t="inlineStr">
        <is>
          <t>invocacao.8.esp.3.erros</t>
        </is>
      </c>
      <c r="B2072" s="194">
        <f>IF(ISBLANK(DADOS_INVOC!$PT$97),"",DADOS_INVOC!$PT$97&amp;"")</f>
        <v/>
      </c>
      <c r="C2072" s="194" t="inlineStr">
        <is>
          <t>DADOS_INVOC!PT97</t>
        </is>
      </c>
      <c r="D2072" s="194" t="inlineStr">
        <is>
          <t>aviso</t>
        </is>
      </c>
    </row>
    <row r="2073">
      <c r="A2073" s="194" t="inlineStr">
        <is>
          <t>invocacao.8.esp.3.avisos</t>
        </is>
      </c>
      <c r="B2073" s="194">
        <f>IF(ISBLANK(DADOS_INVOC!$PV$97),"",DADOS_INVOC!$PV$97&amp;"")</f>
        <v/>
      </c>
      <c r="C2073" s="194" t="inlineStr">
        <is>
          <t>DADOS_INVOC!PV97</t>
        </is>
      </c>
      <c r="D2073" s="194" t="inlineStr">
        <is>
          <t>aviso</t>
        </is>
      </c>
    </row>
    <row r="2074">
      <c r="A2074" s="194" t="inlineStr">
        <is>
          <t>invocacao.8.esp.4.classe</t>
        </is>
      </c>
      <c r="B2074" s="194">
        <f>IF(ISBLANK(DADOS_INVOC!$MS$98),"",DADOS_INVOC!$MS$98&amp;"")</f>
        <v/>
      </c>
      <c r="C2074" s="194" t="inlineStr">
        <is>
          <t>DADOS_INVOC!MS98</t>
        </is>
      </c>
      <c r="D2074" s="194" t="inlineStr">
        <is>
          <t>entrada</t>
        </is>
      </c>
    </row>
    <row r="2075">
      <c r="A2075" s="194" t="inlineStr">
        <is>
          <t>invocacao.8.esp.4.nome</t>
        </is>
      </c>
      <c r="B2075" s="194">
        <f>IF(ISBLANK(DADOS_INVOC!$MT$98),"",DADOS_INVOC!$MT$98&amp;"")</f>
        <v/>
      </c>
      <c r="C2075" s="194" t="inlineStr">
        <is>
          <t>DADOS_INVOC!MT98</t>
        </is>
      </c>
      <c r="D2075" s="194" t="inlineStr">
        <is>
          <t>entrada</t>
        </is>
      </c>
    </row>
    <row r="2076">
      <c r="A2076" s="194" t="inlineStr">
        <is>
          <t>invocacao.8.esp.4.forma</t>
        </is>
      </c>
      <c r="B2076" s="194">
        <f>IF(ISBLANK(DADOS_INVOC!$MU$98),"",DADOS_INVOC!$MU$98&amp;"")</f>
        <v/>
      </c>
      <c r="C2076" s="194" t="inlineStr">
        <is>
          <t>DADOS_INVOC!MU98</t>
        </is>
      </c>
      <c r="D2076" s="194" t="inlineStr">
        <is>
          <t>entrada</t>
        </is>
      </c>
    </row>
    <row r="2077">
      <c r="A2077" s="194" t="inlineStr">
        <is>
          <t>invocacao.8.esp.4.pecas</t>
        </is>
      </c>
      <c r="B2077" s="194">
        <f>TEXTJOIN(" · ",TRUE,DADOS_INVOC!$MX$98,DADOS_INVOC!$MY$98,DADOS_INVOC!$MZ$98,DADOS_INVOC!$NA$98)</f>
        <v/>
      </c>
      <c r="C2077" s="194" t="inlineStr">
        <is>
          <t>DADOS_INVOC!MX98 DADOS_INVOC!MY98 DADOS_INVOC!MZ98 DADOS_INVOC!NA98</t>
        </is>
      </c>
      <c r="D2077" s="194" t="inlineStr">
        <is>
          <t>entrada</t>
        </is>
      </c>
    </row>
    <row r="2078">
      <c r="A2078" s="194" t="inlineStr">
        <is>
          <t>invocacao.8.esp.4.restricoes</t>
        </is>
      </c>
      <c r="B2078" s="194">
        <f>TEXTJOIN(" · ",TRUE,DADOS_INVOC!$NB$98,DADOS_INVOC!$NC$98)</f>
        <v/>
      </c>
      <c r="C2078" s="194" t="inlineStr">
        <is>
          <t>DADOS_INVOC!NB98 DADOS_INVOC!NC98</t>
        </is>
      </c>
      <c r="D2078" s="194" t="inlineStr">
        <is>
          <t>entrada</t>
        </is>
      </c>
    </row>
    <row r="2079">
      <c r="A2079" s="194" t="inlineStr">
        <is>
          <t>invocacao.8.esp.4.pe</t>
        </is>
      </c>
      <c r="B2079" s="194">
        <f>IF(ISBLANK(DADOS_INVOC!$QA$98),"",DADOS_INVOC!$QA$98&amp;"")</f>
        <v/>
      </c>
      <c r="C2079" s="194" t="inlineStr">
        <is>
          <t>DADOS_INVOC!QA98</t>
        </is>
      </c>
      <c r="D2079" s="194" t="inlineStr">
        <is>
          <t>resultado</t>
        </is>
      </c>
    </row>
    <row r="2080">
      <c r="A2080" s="194" t="inlineStr">
        <is>
          <t>invocacao.8.esp.4.dano</t>
        </is>
      </c>
      <c r="B2080" s="194">
        <f>IF(ISBLANK(DADOS_INVOC!$QE$98),"",DADOS_INVOC!$QE$98&amp;"")</f>
        <v/>
      </c>
      <c r="C2080" s="194" t="inlineStr">
        <is>
          <t>DADOS_INVOC!QE98</t>
        </is>
      </c>
      <c r="D2080" s="194" t="inlineStr">
        <is>
          <t>resultado</t>
        </is>
      </c>
    </row>
    <row r="2081">
      <c r="A2081" s="194" t="inlineStr">
        <is>
          <t>invocacao.8.esp.4.erros</t>
        </is>
      </c>
      <c r="B2081" s="194">
        <f>IF(ISBLANK(DADOS_INVOC!$PT$98),"",DADOS_INVOC!$PT$98&amp;"")</f>
        <v/>
      </c>
      <c r="C2081" s="194" t="inlineStr">
        <is>
          <t>DADOS_INVOC!PT98</t>
        </is>
      </c>
      <c r="D2081" s="194" t="inlineStr">
        <is>
          <t>aviso</t>
        </is>
      </c>
    </row>
    <row r="2082">
      <c r="A2082" s="194" t="inlineStr">
        <is>
          <t>invocacao.8.esp.4.avisos</t>
        </is>
      </c>
      <c r="B2082" s="194">
        <f>IF(ISBLANK(DADOS_INVOC!$PV$98),"",DADOS_INVOC!$PV$98&amp;"")</f>
        <v/>
      </c>
      <c r="C2082" s="194" t="inlineStr">
        <is>
          <t>DADOS_INVOC!PV98</t>
        </is>
      </c>
      <c r="D2082" s="194" t="inlineStr">
        <is>
          <t>aviso</t>
        </is>
      </c>
    </row>
    <row r="2083">
      <c r="A2083" s="194" t="inlineStr">
        <is>
          <t>invocacao.8.esp.5.classe</t>
        </is>
      </c>
      <c r="B2083" s="194">
        <f>IF(ISBLANK(DADOS_INVOC!$MS$99),"",DADOS_INVOC!$MS$99&amp;"")</f>
        <v/>
      </c>
      <c r="C2083" s="194" t="inlineStr">
        <is>
          <t>DADOS_INVOC!MS99</t>
        </is>
      </c>
      <c r="D2083" s="194" t="inlineStr">
        <is>
          <t>entrada</t>
        </is>
      </c>
    </row>
    <row r="2084">
      <c r="A2084" s="194" t="inlineStr">
        <is>
          <t>invocacao.8.esp.5.nome</t>
        </is>
      </c>
      <c r="B2084" s="194">
        <f>IF(ISBLANK(DADOS_INVOC!$MT$99),"",DADOS_INVOC!$MT$99&amp;"")</f>
        <v/>
      </c>
      <c r="C2084" s="194" t="inlineStr">
        <is>
          <t>DADOS_INVOC!MT99</t>
        </is>
      </c>
      <c r="D2084" s="194" t="inlineStr">
        <is>
          <t>entrada</t>
        </is>
      </c>
    </row>
    <row r="2085">
      <c r="A2085" s="194" t="inlineStr">
        <is>
          <t>invocacao.8.esp.5.forma</t>
        </is>
      </c>
      <c r="B2085" s="194">
        <f>IF(ISBLANK(DADOS_INVOC!$MU$99),"",DADOS_INVOC!$MU$99&amp;"")</f>
        <v/>
      </c>
      <c r="C2085" s="194" t="inlineStr">
        <is>
          <t>DADOS_INVOC!MU99</t>
        </is>
      </c>
      <c r="D2085" s="194" t="inlineStr">
        <is>
          <t>entrada</t>
        </is>
      </c>
    </row>
    <row r="2086">
      <c r="A2086" s="194" t="inlineStr">
        <is>
          <t>invocacao.8.esp.5.pecas</t>
        </is>
      </c>
      <c r="B2086" s="194">
        <f>TEXTJOIN(" · ",TRUE,DADOS_INVOC!$MX$99,DADOS_INVOC!$MY$99,DADOS_INVOC!$MZ$99,DADOS_INVOC!$NA$99)</f>
        <v/>
      </c>
      <c r="C2086" s="194" t="inlineStr">
        <is>
          <t>DADOS_INVOC!MX99 DADOS_INVOC!MY99 DADOS_INVOC!MZ99 DADOS_INVOC!NA99</t>
        </is>
      </c>
      <c r="D2086" s="194" t="inlineStr">
        <is>
          <t>entrada</t>
        </is>
      </c>
    </row>
    <row r="2087">
      <c r="A2087" s="194" t="inlineStr">
        <is>
          <t>invocacao.8.esp.5.restricoes</t>
        </is>
      </c>
      <c r="B2087" s="194">
        <f>TEXTJOIN(" · ",TRUE,DADOS_INVOC!$NB$99,DADOS_INVOC!$NC$99)</f>
        <v/>
      </c>
      <c r="C2087" s="194" t="inlineStr">
        <is>
          <t>DADOS_INVOC!NB99 DADOS_INVOC!NC99</t>
        </is>
      </c>
      <c r="D2087" s="194" t="inlineStr">
        <is>
          <t>entrada</t>
        </is>
      </c>
    </row>
    <row r="2088">
      <c r="A2088" s="194" t="inlineStr">
        <is>
          <t>invocacao.8.esp.5.pe</t>
        </is>
      </c>
      <c r="B2088" s="194">
        <f>IF(ISBLANK(DADOS_INVOC!$QA$99),"",DADOS_INVOC!$QA$99&amp;"")</f>
        <v/>
      </c>
      <c r="C2088" s="194" t="inlineStr">
        <is>
          <t>DADOS_INVOC!QA99</t>
        </is>
      </c>
      <c r="D2088" s="194" t="inlineStr">
        <is>
          <t>resultado</t>
        </is>
      </c>
    </row>
    <row r="2089">
      <c r="A2089" s="194" t="inlineStr">
        <is>
          <t>invocacao.8.esp.5.dano</t>
        </is>
      </c>
      <c r="B2089" s="194">
        <f>IF(ISBLANK(DADOS_INVOC!$QE$99),"",DADOS_INVOC!$QE$99&amp;"")</f>
        <v/>
      </c>
      <c r="C2089" s="194" t="inlineStr">
        <is>
          <t>DADOS_INVOC!QE99</t>
        </is>
      </c>
      <c r="D2089" s="194" t="inlineStr">
        <is>
          <t>resultado</t>
        </is>
      </c>
    </row>
    <row r="2090">
      <c r="A2090" s="194" t="inlineStr">
        <is>
          <t>invocacao.8.esp.5.erros</t>
        </is>
      </c>
      <c r="B2090" s="194">
        <f>IF(ISBLANK(DADOS_INVOC!$PT$99),"",DADOS_INVOC!$PT$99&amp;"")</f>
        <v/>
      </c>
      <c r="C2090" s="194" t="inlineStr">
        <is>
          <t>DADOS_INVOC!PT99</t>
        </is>
      </c>
      <c r="D2090" s="194" t="inlineStr">
        <is>
          <t>aviso</t>
        </is>
      </c>
    </row>
    <row r="2091">
      <c r="A2091" s="194" t="inlineStr">
        <is>
          <t>invocacao.8.esp.5.avisos</t>
        </is>
      </c>
      <c r="B2091" s="194">
        <f>IF(ISBLANK(DADOS_INVOC!$PV$99),"",DADOS_INVOC!$PV$99&amp;"")</f>
        <v/>
      </c>
      <c r="C2091" s="194" t="inlineStr">
        <is>
          <t>DADOS_INVOC!PV99</t>
        </is>
      </c>
      <c r="D2091" s="194" t="inlineStr">
        <is>
          <t>aviso</t>
        </is>
      </c>
    </row>
    <row r="2092">
      <c r="A2092" s="194" t="inlineStr">
        <is>
          <t>invocacao.8.esp.6.classe</t>
        </is>
      </c>
      <c r="B2092" s="194">
        <f>IF(ISBLANK(DADOS_INVOC!$MS$100),"",DADOS_INVOC!$MS$100&amp;"")</f>
        <v/>
      </c>
      <c r="C2092" s="194" t="inlineStr">
        <is>
          <t>DADOS_INVOC!MS100</t>
        </is>
      </c>
      <c r="D2092" s="194" t="inlineStr">
        <is>
          <t>entrada</t>
        </is>
      </c>
    </row>
    <row r="2093">
      <c r="A2093" s="194" t="inlineStr">
        <is>
          <t>invocacao.8.esp.6.nome</t>
        </is>
      </c>
      <c r="B2093" s="194">
        <f>IF(ISBLANK(DADOS_INVOC!$MT$100),"",DADOS_INVOC!$MT$100&amp;"")</f>
        <v/>
      </c>
      <c r="C2093" s="194" t="inlineStr">
        <is>
          <t>DADOS_INVOC!MT100</t>
        </is>
      </c>
      <c r="D2093" s="194" t="inlineStr">
        <is>
          <t>entrada</t>
        </is>
      </c>
    </row>
    <row r="2094">
      <c r="A2094" s="194" t="inlineStr">
        <is>
          <t>invocacao.8.esp.6.forma</t>
        </is>
      </c>
      <c r="B2094" s="194">
        <f>IF(ISBLANK(DADOS_INVOC!$MU$100),"",DADOS_INVOC!$MU$100&amp;"")</f>
        <v/>
      </c>
      <c r="C2094" s="194" t="inlineStr">
        <is>
          <t>DADOS_INVOC!MU100</t>
        </is>
      </c>
      <c r="D2094" s="194" t="inlineStr">
        <is>
          <t>entrada</t>
        </is>
      </c>
    </row>
    <row r="2095">
      <c r="A2095" s="194" t="inlineStr">
        <is>
          <t>invocacao.8.esp.6.pecas</t>
        </is>
      </c>
      <c r="B2095" s="194">
        <f>TEXTJOIN(" · ",TRUE,DADOS_INVOC!$MX$100,DADOS_INVOC!$MY$100,DADOS_INVOC!$MZ$100,DADOS_INVOC!$NA$100)</f>
        <v/>
      </c>
      <c r="C2095" s="194" t="inlineStr">
        <is>
          <t>DADOS_INVOC!MX100 DADOS_INVOC!MY100 DADOS_INVOC!MZ100 DADOS_INVOC!NA100</t>
        </is>
      </c>
      <c r="D2095" s="194" t="inlineStr">
        <is>
          <t>entrada</t>
        </is>
      </c>
    </row>
    <row r="2096">
      <c r="A2096" s="194" t="inlineStr">
        <is>
          <t>invocacao.8.esp.6.restricoes</t>
        </is>
      </c>
      <c r="B2096" s="194">
        <f>TEXTJOIN(" · ",TRUE,DADOS_INVOC!$NB$100,DADOS_INVOC!$NC$100)</f>
        <v/>
      </c>
      <c r="C2096" s="194" t="inlineStr">
        <is>
          <t>DADOS_INVOC!NB100 DADOS_INVOC!NC100</t>
        </is>
      </c>
      <c r="D2096" s="194" t="inlineStr">
        <is>
          <t>entrada</t>
        </is>
      </c>
    </row>
    <row r="2097">
      <c r="A2097" s="194" t="inlineStr">
        <is>
          <t>invocacao.8.esp.6.pe</t>
        </is>
      </c>
      <c r="B2097" s="194">
        <f>IF(ISBLANK(DADOS_INVOC!$QA$100),"",DADOS_INVOC!$QA$100&amp;"")</f>
        <v/>
      </c>
      <c r="C2097" s="194" t="inlineStr">
        <is>
          <t>DADOS_INVOC!QA100</t>
        </is>
      </c>
      <c r="D2097" s="194" t="inlineStr">
        <is>
          <t>resultado</t>
        </is>
      </c>
    </row>
    <row r="2098">
      <c r="A2098" s="194" t="inlineStr">
        <is>
          <t>invocacao.8.esp.6.dano</t>
        </is>
      </c>
      <c r="B2098" s="194">
        <f>IF(ISBLANK(DADOS_INVOC!$QE$100),"",DADOS_INVOC!$QE$100&amp;"")</f>
        <v/>
      </c>
      <c r="C2098" s="194" t="inlineStr">
        <is>
          <t>DADOS_INVOC!QE100</t>
        </is>
      </c>
      <c r="D2098" s="194" t="inlineStr">
        <is>
          <t>resultado</t>
        </is>
      </c>
    </row>
    <row r="2099">
      <c r="A2099" s="194" t="inlineStr">
        <is>
          <t>invocacao.8.esp.6.erros</t>
        </is>
      </c>
      <c r="B2099" s="194">
        <f>IF(ISBLANK(DADOS_INVOC!$PT$100),"",DADOS_INVOC!$PT$100&amp;"")</f>
        <v/>
      </c>
      <c r="C2099" s="194" t="inlineStr">
        <is>
          <t>DADOS_INVOC!PT100</t>
        </is>
      </c>
      <c r="D2099" s="194" t="inlineStr">
        <is>
          <t>aviso</t>
        </is>
      </c>
    </row>
    <row r="2100">
      <c r="A2100" s="194" t="inlineStr">
        <is>
          <t>invocacao.8.esp.6.avisos</t>
        </is>
      </c>
      <c r="B2100" s="194">
        <f>IF(ISBLANK(DADOS_INVOC!$PV$100),"",DADOS_INVOC!$PV$100&amp;"")</f>
        <v/>
      </c>
      <c r="C2100" s="194" t="inlineStr">
        <is>
          <t>DADOS_INVOC!PV100</t>
        </is>
      </c>
      <c r="D2100" s="194" t="inlineStr">
        <is>
          <t>aviso</t>
        </is>
      </c>
    </row>
    <row r="2101">
      <c r="A2101" s="194" t="inlineStr">
        <is>
          <t>invocacao.8.esp.7.classe</t>
        </is>
      </c>
      <c r="B2101" s="194">
        <f>IF(ISBLANK(DADOS_INVOC!$MS$101),"",DADOS_INVOC!$MS$101&amp;"")</f>
        <v/>
      </c>
      <c r="C2101" s="194" t="inlineStr">
        <is>
          <t>DADOS_INVOC!MS101</t>
        </is>
      </c>
      <c r="D2101" s="194" t="inlineStr">
        <is>
          <t>entrada</t>
        </is>
      </c>
    </row>
    <row r="2102">
      <c r="A2102" s="194" t="inlineStr">
        <is>
          <t>invocacao.8.esp.7.nome</t>
        </is>
      </c>
      <c r="B2102" s="194">
        <f>IF(ISBLANK(DADOS_INVOC!$MT$101),"",DADOS_INVOC!$MT$101&amp;"")</f>
        <v/>
      </c>
      <c r="C2102" s="194" t="inlineStr">
        <is>
          <t>DADOS_INVOC!MT101</t>
        </is>
      </c>
      <c r="D2102" s="194" t="inlineStr">
        <is>
          <t>entrada</t>
        </is>
      </c>
    </row>
    <row r="2103">
      <c r="A2103" s="194" t="inlineStr">
        <is>
          <t>invocacao.8.esp.7.forma</t>
        </is>
      </c>
      <c r="B2103" s="194">
        <f>IF(ISBLANK(DADOS_INVOC!$MU$101),"",DADOS_INVOC!$MU$101&amp;"")</f>
        <v/>
      </c>
      <c r="C2103" s="194" t="inlineStr">
        <is>
          <t>DADOS_INVOC!MU101</t>
        </is>
      </c>
      <c r="D2103" s="194" t="inlineStr">
        <is>
          <t>entrada</t>
        </is>
      </c>
    </row>
    <row r="2104">
      <c r="A2104" s="194" t="inlineStr">
        <is>
          <t>invocacao.8.esp.7.pecas</t>
        </is>
      </c>
      <c r="B2104" s="194">
        <f>TEXTJOIN(" · ",TRUE,DADOS_INVOC!$MX$101,DADOS_INVOC!$MY$101,DADOS_INVOC!$MZ$101,DADOS_INVOC!$NA$101)</f>
        <v/>
      </c>
      <c r="C2104" s="194" t="inlineStr">
        <is>
          <t>DADOS_INVOC!MX101 DADOS_INVOC!MY101 DADOS_INVOC!MZ101 DADOS_INVOC!NA101</t>
        </is>
      </c>
      <c r="D2104" s="194" t="inlineStr">
        <is>
          <t>entrada</t>
        </is>
      </c>
    </row>
    <row r="2105">
      <c r="A2105" s="194" t="inlineStr">
        <is>
          <t>invocacao.8.esp.7.restricoes</t>
        </is>
      </c>
      <c r="B2105" s="194">
        <f>TEXTJOIN(" · ",TRUE,DADOS_INVOC!$NB$101,DADOS_INVOC!$NC$101)</f>
        <v/>
      </c>
      <c r="C2105" s="194" t="inlineStr">
        <is>
          <t>DADOS_INVOC!NB101 DADOS_INVOC!NC101</t>
        </is>
      </c>
      <c r="D2105" s="194" t="inlineStr">
        <is>
          <t>entrada</t>
        </is>
      </c>
    </row>
    <row r="2106">
      <c r="A2106" s="194" t="inlineStr">
        <is>
          <t>invocacao.8.esp.7.pe</t>
        </is>
      </c>
      <c r="B2106" s="194">
        <f>IF(ISBLANK(DADOS_INVOC!$QA$101),"",DADOS_INVOC!$QA$101&amp;"")</f>
        <v/>
      </c>
      <c r="C2106" s="194" t="inlineStr">
        <is>
          <t>DADOS_INVOC!QA101</t>
        </is>
      </c>
      <c r="D2106" s="194" t="inlineStr">
        <is>
          <t>resultado</t>
        </is>
      </c>
    </row>
    <row r="2107">
      <c r="A2107" s="194" t="inlineStr">
        <is>
          <t>invocacao.8.esp.7.dano</t>
        </is>
      </c>
      <c r="B2107" s="194">
        <f>IF(ISBLANK(DADOS_INVOC!$QE$101),"",DADOS_INVOC!$QE$101&amp;"")</f>
        <v/>
      </c>
      <c r="C2107" s="194" t="inlineStr">
        <is>
          <t>DADOS_INVOC!QE101</t>
        </is>
      </c>
      <c r="D2107" s="194" t="inlineStr">
        <is>
          <t>resultado</t>
        </is>
      </c>
    </row>
    <row r="2108">
      <c r="A2108" s="194" t="inlineStr">
        <is>
          <t>invocacao.8.esp.7.erros</t>
        </is>
      </c>
      <c r="B2108" s="194">
        <f>IF(ISBLANK(DADOS_INVOC!$PT$101),"",DADOS_INVOC!$PT$101&amp;"")</f>
        <v/>
      </c>
      <c r="C2108" s="194" t="inlineStr">
        <is>
          <t>DADOS_INVOC!PT101</t>
        </is>
      </c>
      <c r="D2108" s="194" t="inlineStr">
        <is>
          <t>aviso</t>
        </is>
      </c>
    </row>
    <row r="2109">
      <c r="A2109" s="194" t="inlineStr">
        <is>
          <t>invocacao.8.esp.7.avisos</t>
        </is>
      </c>
      <c r="B2109" s="194">
        <f>IF(ISBLANK(DADOS_INVOC!$PV$101),"",DADOS_INVOC!$PV$101&amp;"")</f>
        <v/>
      </c>
      <c r="C2109" s="194" t="inlineStr">
        <is>
          <t>DADOS_INVOC!PV101</t>
        </is>
      </c>
      <c r="D2109" s="194" t="inlineStr">
        <is>
          <t>aviso</t>
        </is>
      </c>
    </row>
    <row r="2110">
      <c r="A2110" s="194" t="inlineStr">
        <is>
          <t>invocacao.8.esp.8.classe</t>
        </is>
      </c>
      <c r="B2110" s="194">
        <f>IF(ISBLANK(DADOS_INVOC!$MS$102),"",DADOS_INVOC!$MS$102&amp;"")</f>
        <v/>
      </c>
      <c r="C2110" s="194" t="inlineStr">
        <is>
          <t>DADOS_INVOC!MS102</t>
        </is>
      </c>
      <c r="D2110" s="194" t="inlineStr">
        <is>
          <t>entrada</t>
        </is>
      </c>
    </row>
    <row r="2111">
      <c r="A2111" s="194" t="inlineStr">
        <is>
          <t>invocacao.8.esp.8.nome</t>
        </is>
      </c>
      <c r="B2111" s="194">
        <f>IF(ISBLANK(DADOS_INVOC!$MT$102),"",DADOS_INVOC!$MT$102&amp;"")</f>
        <v/>
      </c>
      <c r="C2111" s="194" t="inlineStr">
        <is>
          <t>DADOS_INVOC!MT102</t>
        </is>
      </c>
      <c r="D2111" s="194" t="inlineStr">
        <is>
          <t>entrada</t>
        </is>
      </c>
    </row>
    <row r="2112">
      <c r="A2112" s="194" t="inlineStr">
        <is>
          <t>invocacao.8.esp.8.forma</t>
        </is>
      </c>
      <c r="B2112" s="194">
        <f>IF(ISBLANK(DADOS_INVOC!$MU$102),"",DADOS_INVOC!$MU$102&amp;"")</f>
        <v/>
      </c>
      <c r="C2112" s="194" t="inlineStr">
        <is>
          <t>DADOS_INVOC!MU102</t>
        </is>
      </c>
      <c r="D2112" s="194" t="inlineStr">
        <is>
          <t>entrada</t>
        </is>
      </c>
    </row>
    <row r="2113">
      <c r="A2113" s="194" t="inlineStr">
        <is>
          <t>invocacao.8.esp.8.pecas</t>
        </is>
      </c>
      <c r="B2113" s="194">
        <f>TEXTJOIN(" · ",TRUE,DADOS_INVOC!$MX$102,DADOS_INVOC!$MY$102,DADOS_INVOC!$MZ$102,DADOS_INVOC!$NA$102)</f>
        <v/>
      </c>
      <c r="C2113" s="194" t="inlineStr">
        <is>
          <t>DADOS_INVOC!MX102 DADOS_INVOC!MY102 DADOS_INVOC!MZ102 DADOS_INVOC!NA102</t>
        </is>
      </c>
      <c r="D2113" s="194" t="inlineStr">
        <is>
          <t>entrada</t>
        </is>
      </c>
    </row>
    <row r="2114">
      <c r="A2114" s="194" t="inlineStr">
        <is>
          <t>invocacao.8.esp.8.restricoes</t>
        </is>
      </c>
      <c r="B2114" s="194">
        <f>TEXTJOIN(" · ",TRUE,DADOS_INVOC!$NB$102,DADOS_INVOC!$NC$102)</f>
        <v/>
      </c>
      <c r="C2114" s="194" t="inlineStr">
        <is>
          <t>DADOS_INVOC!NB102 DADOS_INVOC!NC102</t>
        </is>
      </c>
      <c r="D2114" s="194" t="inlineStr">
        <is>
          <t>entrada</t>
        </is>
      </c>
    </row>
    <row r="2115">
      <c r="A2115" s="194" t="inlineStr">
        <is>
          <t>invocacao.8.esp.8.pe</t>
        </is>
      </c>
      <c r="B2115" s="194">
        <f>IF(ISBLANK(DADOS_INVOC!$QA$102),"",DADOS_INVOC!$QA$102&amp;"")</f>
        <v/>
      </c>
      <c r="C2115" s="194" t="inlineStr">
        <is>
          <t>DADOS_INVOC!QA102</t>
        </is>
      </c>
      <c r="D2115" s="194" t="inlineStr">
        <is>
          <t>resultado</t>
        </is>
      </c>
    </row>
    <row r="2116">
      <c r="A2116" s="194" t="inlineStr">
        <is>
          <t>invocacao.8.esp.8.dano</t>
        </is>
      </c>
      <c r="B2116" s="194">
        <f>IF(ISBLANK(DADOS_INVOC!$QE$102),"",DADOS_INVOC!$QE$102&amp;"")</f>
        <v/>
      </c>
      <c r="C2116" s="194" t="inlineStr">
        <is>
          <t>DADOS_INVOC!QE102</t>
        </is>
      </c>
      <c r="D2116" s="194" t="inlineStr">
        <is>
          <t>resultado</t>
        </is>
      </c>
    </row>
    <row r="2117">
      <c r="A2117" s="194" t="inlineStr">
        <is>
          <t>invocacao.8.esp.8.erros</t>
        </is>
      </c>
      <c r="B2117" s="194">
        <f>IF(ISBLANK(DADOS_INVOC!$PT$102),"",DADOS_INVOC!$PT$102&amp;"")</f>
        <v/>
      </c>
      <c r="C2117" s="194" t="inlineStr">
        <is>
          <t>DADOS_INVOC!PT102</t>
        </is>
      </c>
      <c r="D2117" s="194" t="inlineStr">
        <is>
          <t>aviso</t>
        </is>
      </c>
    </row>
    <row r="2118">
      <c r="A2118" s="194" t="inlineStr">
        <is>
          <t>invocacao.8.esp.8.avisos</t>
        </is>
      </c>
      <c r="B2118" s="194">
        <f>IF(ISBLANK(DADOS_INVOC!$PV$102),"",DADOS_INVOC!$PV$102&amp;"")</f>
        <v/>
      </c>
      <c r="C2118" s="194" t="inlineStr">
        <is>
          <t>DADOS_INVOC!PV102</t>
        </is>
      </c>
      <c r="D2118" s="194" t="inlineStr">
        <is>
          <t>aviso</t>
        </is>
      </c>
    </row>
    <row r="2119">
      <c r="A2119" s="194" t="inlineStr">
        <is>
          <t>invocacao.8.ext.1.classe</t>
        </is>
      </c>
      <c r="B2119" s="194">
        <f>IF(ISBLANK(DADOS_INVOC!$MS$103),"",DADOS_INVOC!$MS$103&amp;"")</f>
        <v/>
      </c>
      <c r="C2119" s="194" t="inlineStr">
        <is>
          <t>DADOS_INVOC!MS103</t>
        </is>
      </c>
      <c r="D2119" s="194" t="inlineStr">
        <is>
          <t>entrada</t>
        </is>
      </c>
    </row>
    <row r="2120">
      <c r="A2120" s="194" t="inlineStr">
        <is>
          <t>invocacao.8.ext.1.nome</t>
        </is>
      </c>
      <c r="B2120" s="194">
        <f>IF(ISBLANK(DADOS_INVOC!$MT$103),"",DADOS_INVOC!$MT$103&amp;"")</f>
        <v/>
      </c>
      <c r="C2120" s="194" t="inlineStr">
        <is>
          <t>DADOS_INVOC!MT103</t>
        </is>
      </c>
      <c r="D2120" s="194" t="inlineStr">
        <is>
          <t>entrada</t>
        </is>
      </c>
    </row>
    <row r="2121">
      <c r="A2121" s="194" t="inlineStr">
        <is>
          <t>invocacao.8.ext.1.forma</t>
        </is>
      </c>
      <c r="B2121" s="194">
        <f>IF(ISBLANK(DADOS_INVOC!$MU$103),"",DADOS_INVOC!$MU$103&amp;"")</f>
        <v/>
      </c>
      <c r="C2121" s="194" t="inlineStr">
        <is>
          <t>DADOS_INVOC!MU103</t>
        </is>
      </c>
      <c r="D2121" s="194" t="inlineStr">
        <is>
          <t>entrada</t>
        </is>
      </c>
    </row>
    <row r="2122">
      <c r="A2122" s="194" t="inlineStr">
        <is>
          <t>invocacao.8.ext.1.pecas</t>
        </is>
      </c>
      <c r="B2122" s="194">
        <f>TEXTJOIN(" · ",TRUE,DADOS_INVOC!$MX$103,DADOS_INVOC!$MY$103,DADOS_INVOC!$MZ$103,DADOS_INVOC!$NA$103)</f>
        <v/>
      </c>
      <c r="C2122" s="194" t="inlineStr">
        <is>
          <t>DADOS_INVOC!MX103 DADOS_INVOC!MY103 DADOS_INVOC!MZ103 DADOS_INVOC!NA103</t>
        </is>
      </c>
      <c r="D2122" s="194" t="inlineStr">
        <is>
          <t>entrada</t>
        </is>
      </c>
    </row>
    <row r="2123">
      <c r="A2123" s="194" t="inlineStr">
        <is>
          <t>invocacao.8.ext.1.restricoes</t>
        </is>
      </c>
      <c r="B2123" s="194">
        <f>TEXTJOIN(" · ",TRUE,DADOS_INVOC!$NB$103,DADOS_INVOC!$NC$103)</f>
        <v/>
      </c>
      <c r="C2123" s="194" t="inlineStr">
        <is>
          <t>DADOS_INVOC!NB103 DADOS_INVOC!NC103</t>
        </is>
      </c>
      <c r="D2123" s="194" t="inlineStr">
        <is>
          <t>entrada</t>
        </is>
      </c>
    </row>
    <row r="2124">
      <c r="A2124" s="194" t="inlineStr">
        <is>
          <t>invocacao.8.ext.1.pe</t>
        </is>
      </c>
      <c r="B2124" s="194">
        <f>IF(ISBLANK(DADOS_INVOC!$QA$103),"",DADOS_INVOC!$QA$103&amp;"")</f>
        <v/>
      </c>
      <c r="C2124" s="194" t="inlineStr">
        <is>
          <t>DADOS_INVOC!QA103</t>
        </is>
      </c>
      <c r="D2124" s="194" t="inlineStr">
        <is>
          <t>resultado</t>
        </is>
      </c>
    </row>
    <row r="2125">
      <c r="A2125" s="194" t="inlineStr">
        <is>
          <t>invocacao.8.ext.1.dano</t>
        </is>
      </c>
      <c r="B2125" s="194">
        <f>IF(ISBLANK(DADOS_INVOC!$QE$103),"",DADOS_INVOC!$QE$103&amp;"")</f>
        <v/>
      </c>
      <c r="C2125" s="194" t="inlineStr">
        <is>
          <t>DADOS_INVOC!QE103</t>
        </is>
      </c>
      <c r="D2125" s="194" t="inlineStr">
        <is>
          <t>resultado</t>
        </is>
      </c>
    </row>
    <row r="2126">
      <c r="A2126" s="194" t="inlineStr">
        <is>
          <t>invocacao.8.ext.1.erros</t>
        </is>
      </c>
      <c r="B2126" s="194">
        <f>IF(ISBLANK(DADOS_INVOC!$PT$103),"",DADOS_INVOC!$PT$103&amp;"")</f>
        <v/>
      </c>
      <c r="C2126" s="194" t="inlineStr">
        <is>
          <t>DADOS_INVOC!PT103</t>
        </is>
      </c>
      <c r="D2126" s="194" t="inlineStr">
        <is>
          <t>aviso</t>
        </is>
      </c>
    </row>
    <row r="2127">
      <c r="A2127" s="194" t="inlineStr">
        <is>
          <t>invocacao.8.ext.1.avisos</t>
        </is>
      </c>
      <c r="B2127" s="194">
        <f>IF(ISBLANK(DADOS_INVOC!$PV$103),"",DADOS_INVOC!$PV$103&amp;"")</f>
        <v/>
      </c>
      <c r="C2127" s="194" t="inlineStr">
        <is>
          <t>DADOS_INVOC!PV103</t>
        </is>
      </c>
      <c r="D2127" s="194" t="inlineStr">
        <is>
          <t>aviso</t>
        </is>
      </c>
    </row>
    <row r="2128">
      <c r="A2128" s="194" t="inlineStr">
        <is>
          <t>invocacao.8.ext.2.classe</t>
        </is>
      </c>
      <c r="B2128" s="194">
        <f>IF(ISBLANK(DADOS_INVOC!$MS$104),"",DADOS_INVOC!$MS$104&amp;"")</f>
        <v/>
      </c>
      <c r="C2128" s="194" t="inlineStr">
        <is>
          <t>DADOS_INVOC!MS104</t>
        </is>
      </c>
      <c r="D2128" s="194" t="inlineStr">
        <is>
          <t>entrada</t>
        </is>
      </c>
    </row>
    <row r="2129">
      <c r="A2129" s="194" t="inlineStr">
        <is>
          <t>invocacao.8.ext.2.nome</t>
        </is>
      </c>
      <c r="B2129" s="194">
        <f>IF(ISBLANK(DADOS_INVOC!$MT$104),"",DADOS_INVOC!$MT$104&amp;"")</f>
        <v/>
      </c>
      <c r="C2129" s="194" t="inlineStr">
        <is>
          <t>DADOS_INVOC!MT104</t>
        </is>
      </c>
      <c r="D2129" s="194" t="inlineStr">
        <is>
          <t>entrada</t>
        </is>
      </c>
    </row>
    <row r="2130">
      <c r="A2130" s="194" t="inlineStr">
        <is>
          <t>invocacao.8.ext.2.forma</t>
        </is>
      </c>
      <c r="B2130" s="194">
        <f>IF(ISBLANK(DADOS_INVOC!$MU$104),"",DADOS_INVOC!$MU$104&amp;"")</f>
        <v/>
      </c>
      <c r="C2130" s="194" t="inlineStr">
        <is>
          <t>DADOS_INVOC!MU104</t>
        </is>
      </c>
      <c r="D2130" s="194" t="inlineStr">
        <is>
          <t>entrada</t>
        </is>
      </c>
    </row>
    <row r="2131">
      <c r="A2131" s="194" t="inlineStr">
        <is>
          <t>invocacao.8.ext.2.pecas</t>
        </is>
      </c>
      <c r="B2131" s="194">
        <f>TEXTJOIN(" · ",TRUE,DADOS_INVOC!$MX$104,DADOS_INVOC!$MY$104,DADOS_INVOC!$MZ$104,DADOS_INVOC!$NA$104)</f>
        <v/>
      </c>
      <c r="C2131" s="194" t="inlineStr">
        <is>
          <t>DADOS_INVOC!MX104 DADOS_INVOC!MY104 DADOS_INVOC!MZ104 DADOS_INVOC!NA104</t>
        </is>
      </c>
      <c r="D2131" s="194" t="inlineStr">
        <is>
          <t>entrada</t>
        </is>
      </c>
    </row>
    <row r="2132">
      <c r="A2132" s="194" t="inlineStr">
        <is>
          <t>invocacao.8.ext.2.restricoes</t>
        </is>
      </c>
      <c r="B2132" s="194">
        <f>TEXTJOIN(" · ",TRUE,DADOS_INVOC!$NB$104,DADOS_INVOC!$NC$104)</f>
        <v/>
      </c>
      <c r="C2132" s="194" t="inlineStr">
        <is>
          <t>DADOS_INVOC!NB104 DADOS_INVOC!NC104</t>
        </is>
      </c>
      <c r="D2132" s="194" t="inlineStr">
        <is>
          <t>entrada</t>
        </is>
      </c>
    </row>
    <row r="2133">
      <c r="A2133" s="194" t="inlineStr">
        <is>
          <t>invocacao.8.ext.2.pe</t>
        </is>
      </c>
      <c r="B2133" s="194">
        <f>IF(ISBLANK(DADOS_INVOC!$QA$104),"",DADOS_INVOC!$QA$104&amp;"")</f>
        <v/>
      </c>
      <c r="C2133" s="194" t="inlineStr">
        <is>
          <t>DADOS_INVOC!QA104</t>
        </is>
      </c>
      <c r="D2133" s="194" t="inlineStr">
        <is>
          <t>resultado</t>
        </is>
      </c>
    </row>
    <row r="2134">
      <c r="A2134" s="194" t="inlineStr">
        <is>
          <t>invocacao.8.ext.2.dano</t>
        </is>
      </c>
      <c r="B2134" s="194">
        <f>IF(ISBLANK(DADOS_INVOC!$QE$104),"",DADOS_INVOC!$QE$104&amp;"")</f>
        <v/>
      </c>
      <c r="C2134" s="194" t="inlineStr">
        <is>
          <t>DADOS_INVOC!QE104</t>
        </is>
      </c>
      <c r="D2134" s="194" t="inlineStr">
        <is>
          <t>resultado</t>
        </is>
      </c>
    </row>
    <row r="2135">
      <c r="A2135" s="194" t="inlineStr">
        <is>
          <t>invocacao.8.ext.2.erros</t>
        </is>
      </c>
      <c r="B2135" s="194">
        <f>IF(ISBLANK(DADOS_INVOC!$PT$104),"",DADOS_INVOC!$PT$104&amp;"")</f>
        <v/>
      </c>
      <c r="C2135" s="194" t="inlineStr">
        <is>
          <t>DADOS_INVOC!PT104</t>
        </is>
      </c>
      <c r="D2135" s="194" t="inlineStr">
        <is>
          <t>aviso</t>
        </is>
      </c>
    </row>
    <row r="2136">
      <c r="A2136" s="194" t="inlineStr">
        <is>
          <t>invocacao.8.ext.2.avisos</t>
        </is>
      </c>
      <c r="B2136" s="194">
        <f>IF(ISBLANK(DADOS_INVOC!$PV$104),"",DADOS_INVOC!$PV$104&amp;"")</f>
        <v/>
      </c>
      <c r="C2136" s="194" t="inlineStr">
        <is>
          <t>DADOS_INVOC!PV104</t>
        </is>
      </c>
      <c r="D2136" s="194" t="inlineStr">
        <is>
          <t>aviso</t>
        </is>
      </c>
    </row>
    <row r="2137">
      <c r="A2137" s="194" t="inlineStr">
        <is>
          <t>invocacao.8.ext.3.classe</t>
        </is>
      </c>
      <c r="B2137" s="194">
        <f>IF(ISBLANK(DADOS_INVOC!$MS$105),"",DADOS_INVOC!$MS$105&amp;"")</f>
        <v/>
      </c>
      <c r="C2137" s="194" t="inlineStr">
        <is>
          <t>DADOS_INVOC!MS105</t>
        </is>
      </c>
      <c r="D2137" s="194" t="inlineStr">
        <is>
          <t>entrada</t>
        </is>
      </c>
    </row>
    <row r="2138">
      <c r="A2138" s="194" t="inlineStr">
        <is>
          <t>invocacao.8.ext.3.nome</t>
        </is>
      </c>
      <c r="B2138" s="194">
        <f>IF(ISBLANK(DADOS_INVOC!$MT$105),"",DADOS_INVOC!$MT$105&amp;"")</f>
        <v/>
      </c>
      <c r="C2138" s="194" t="inlineStr">
        <is>
          <t>DADOS_INVOC!MT105</t>
        </is>
      </c>
      <c r="D2138" s="194" t="inlineStr">
        <is>
          <t>entrada</t>
        </is>
      </c>
    </row>
    <row r="2139">
      <c r="A2139" s="194" t="inlineStr">
        <is>
          <t>invocacao.8.ext.3.forma</t>
        </is>
      </c>
      <c r="B2139" s="194">
        <f>IF(ISBLANK(DADOS_INVOC!$MU$105),"",DADOS_INVOC!$MU$105&amp;"")</f>
        <v/>
      </c>
      <c r="C2139" s="194" t="inlineStr">
        <is>
          <t>DADOS_INVOC!MU105</t>
        </is>
      </c>
      <c r="D2139" s="194" t="inlineStr">
        <is>
          <t>entrada</t>
        </is>
      </c>
    </row>
    <row r="2140">
      <c r="A2140" s="194" t="inlineStr">
        <is>
          <t>invocacao.8.ext.3.pecas</t>
        </is>
      </c>
      <c r="B2140" s="194">
        <f>TEXTJOIN(" · ",TRUE,DADOS_INVOC!$MX$105,DADOS_INVOC!$MY$105,DADOS_INVOC!$MZ$105,DADOS_INVOC!$NA$105)</f>
        <v/>
      </c>
      <c r="C2140" s="194" t="inlineStr">
        <is>
          <t>DADOS_INVOC!MX105 DADOS_INVOC!MY105 DADOS_INVOC!MZ105 DADOS_INVOC!NA105</t>
        </is>
      </c>
      <c r="D2140" s="194" t="inlineStr">
        <is>
          <t>entrada</t>
        </is>
      </c>
    </row>
    <row r="2141">
      <c r="A2141" s="194" t="inlineStr">
        <is>
          <t>invocacao.8.ext.3.restricoes</t>
        </is>
      </c>
      <c r="B2141" s="194">
        <f>TEXTJOIN(" · ",TRUE,DADOS_INVOC!$NB$105,DADOS_INVOC!$NC$105)</f>
        <v/>
      </c>
      <c r="C2141" s="194" t="inlineStr">
        <is>
          <t>DADOS_INVOC!NB105 DADOS_INVOC!NC105</t>
        </is>
      </c>
      <c r="D2141" s="194" t="inlineStr">
        <is>
          <t>entrada</t>
        </is>
      </c>
    </row>
    <row r="2142">
      <c r="A2142" s="194" t="inlineStr">
        <is>
          <t>invocacao.8.ext.3.pe</t>
        </is>
      </c>
      <c r="B2142" s="194">
        <f>IF(ISBLANK(DADOS_INVOC!$QA$105),"",DADOS_INVOC!$QA$105&amp;"")</f>
        <v/>
      </c>
      <c r="C2142" s="194" t="inlineStr">
        <is>
          <t>DADOS_INVOC!QA105</t>
        </is>
      </c>
      <c r="D2142" s="194" t="inlineStr">
        <is>
          <t>resultado</t>
        </is>
      </c>
    </row>
    <row r="2143">
      <c r="A2143" s="194" t="inlineStr">
        <is>
          <t>invocacao.8.ext.3.dano</t>
        </is>
      </c>
      <c r="B2143" s="194">
        <f>IF(ISBLANK(DADOS_INVOC!$QE$105),"",DADOS_INVOC!$QE$105&amp;"")</f>
        <v/>
      </c>
      <c r="C2143" s="194" t="inlineStr">
        <is>
          <t>DADOS_INVOC!QE105</t>
        </is>
      </c>
      <c r="D2143" s="194" t="inlineStr">
        <is>
          <t>resultado</t>
        </is>
      </c>
    </row>
    <row r="2144">
      <c r="A2144" s="194" t="inlineStr">
        <is>
          <t>invocacao.8.ext.3.erros</t>
        </is>
      </c>
      <c r="B2144" s="194">
        <f>IF(ISBLANK(DADOS_INVOC!$PT$105),"",DADOS_INVOC!$PT$105&amp;"")</f>
        <v/>
      </c>
      <c r="C2144" s="194" t="inlineStr">
        <is>
          <t>DADOS_INVOC!PT105</t>
        </is>
      </c>
      <c r="D2144" s="194" t="inlineStr">
        <is>
          <t>aviso</t>
        </is>
      </c>
    </row>
    <row r="2145">
      <c r="A2145" s="194" t="inlineStr">
        <is>
          <t>invocacao.8.ext.3.avisos</t>
        </is>
      </c>
      <c r="B2145" s="194">
        <f>IF(ISBLANK(DADOS_INVOC!$PV$105),"",DADOS_INVOC!$PV$105&amp;"")</f>
        <v/>
      </c>
      <c r="C2145" s="194" t="inlineStr">
        <is>
          <t>DADOS_INVOC!PV105</t>
        </is>
      </c>
      <c r="D2145" s="194" t="inlineStr">
        <is>
          <t>aviso</t>
        </is>
      </c>
    </row>
    <row r="2146">
      <c r="A2146" s="194" t="inlineStr">
        <is>
          <t>invocacao.9.bas.1.classe</t>
        </is>
      </c>
      <c r="B2146" s="194">
        <f>IF(ISBLANK(DADOS_INVOC!$MS$106),"",DADOS_INVOC!$MS$106&amp;"")</f>
        <v/>
      </c>
      <c r="C2146" s="194" t="inlineStr">
        <is>
          <t>DADOS_INVOC!MS106</t>
        </is>
      </c>
      <c r="D2146" s="194" t="inlineStr">
        <is>
          <t>entrada</t>
        </is>
      </c>
    </row>
    <row r="2147">
      <c r="A2147" s="194" t="inlineStr">
        <is>
          <t>invocacao.9.bas.1.nome</t>
        </is>
      </c>
      <c r="B2147" s="194">
        <f>IF(ISBLANK(DADOS_INVOC!$MT$106),"",DADOS_INVOC!$MT$106&amp;"")</f>
        <v/>
      </c>
      <c r="C2147" s="194" t="inlineStr">
        <is>
          <t>DADOS_INVOC!MT106</t>
        </is>
      </c>
      <c r="D2147" s="194" t="inlineStr">
        <is>
          <t>entrada</t>
        </is>
      </c>
    </row>
    <row r="2148">
      <c r="A2148" s="194" t="inlineStr">
        <is>
          <t>invocacao.9.bas.1.forma</t>
        </is>
      </c>
      <c r="B2148" s="194">
        <f>IF(ISBLANK(DADOS_INVOC!$MU$106),"",DADOS_INVOC!$MU$106&amp;"")</f>
        <v/>
      </c>
      <c r="C2148" s="194" t="inlineStr">
        <is>
          <t>DADOS_INVOC!MU106</t>
        </is>
      </c>
      <c r="D2148" s="194" t="inlineStr">
        <is>
          <t>entrada</t>
        </is>
      </c>
    </row>
    <row r="2149">
      <c r="A2149" s="194" t="inlineStr">
        <is>
          <t>invocacao.9.bas.1.pecas</t>
        </is>
      </c>
      <c r="B2149" s="194">
        <f>TEXTJOIN(" · ",TRUE,DADOS_INVOC!$MX$106,DADOS_INVOC!$MY$106,DADOS_INVOC!$MZ$106,DADOS_INVOC!$NA$106)</f>
        <v/>
      </c>
      <c r="C2149" s="194" t="inlineStr">
        <is>
          <t>DADOS_INVOC!MX106 DADOS_INVOC!MY106 DADOS_INVOC!MZ106 DADOS_INVOC!NA106</t>
        </is>
      </c>
      <c r="D2149" s="194" t="inlineStr">
        <is>
          <t>entrada</t>
        </is>
      </c>
    </row>
    <row r="2150">
      <c r="A2150" s="194" t="inlineStr">
        <is>
          <t>invocacao.9.bas.1.restricoes</t>
        </is>
      </c>
      <c r="B2150" s="194">
        <f>TEXTJOIN(" · ",TRUE,DADOS_INVOC!$NB$106,DADOS_INVOC!$NC$106)</f>
        <v/>
      </c>
      <c r="C2150" s="194" t="inlineStr">
        <is>
          <t>DADOS_INVOC!NB106 DADOS_INVOC!NC106</t>
        </is>
      </c>
      <c r="D2150" s="194" t="inlineStr">
        <is>
          <t>entrada</t>
        </is>
      </c>
    </row>
    <row r="2151">
      <c r="A2151" s="194" t="inlineStr">
        <is>
          <t>invocacao.9.bas.1.pe</t>
        </is>
      </c>
      <c r="B2151" s="194">
        <f>IF(ISBLANK(DADOS_INVOC!$QA$106),"",DADOS_INVOC!$QA$106&amp;"")</f>
        <v/>
      </c>
      <c r="C2151" s="194" t="inlineStr">
        <is>
          <t>DADOS_INVOC!QA106</t>
        </is>
      </c>
      <c r="D2151" s="194" t="inlineStr">
        <is>
          <t>resultado</t>
        </is>
      </c>
    </row>
    <row r="2152">
      <c r="A2152" s="194" t="inlineStr">
        <is>
          <t>invocacao.9.bas.1.dano</t>
        </is>
      </c>
      <c r="B2152" s="194">
        <f>IF(ISBLANK(DADOS_INVOC!$QE$106),"",DADOS_INVOC!$QE$106&amp;"")</f>
        <v/>
      </c>
      <c r="C2152" s="194" t="inlineStr">
        <is>
          <t>DADOS_INVOC!QE106</t>
        </is>
      </c>
      <c r="D2152" s="194" t="inlineStr">
        <is>
          <t>resultado</t>
        </is>
      </c>
    </row>
    <row r="2153">
      <c r="A2153" s="194" t="inlineStr">
        <is>
          <t>invocacao.9.bas.1.erros</t>
        </is>
      </c>
      <c r="B2153" s="194">
        <f>IF(ISBLANK(DADOS_INVOC!$PT$106),"",DADOS_INVOC!$PT$106&amp;"")</f>
        <v/>
      </c>
      <c r="C2153" s="194" t="inlineStr">
        <is>
          <t>DADOS_INVOC!PT106</t>
        </is>
      </c>
      <c r="D2153" s="194" t="inlineStr">
        <is>
          <t>aviso</t>
        </is>
      </c>
    </row>
    <row r="2154">
      <c r="A2154" s="194" t="inlineStr">
        <is>
          <t>invocacao.9.bas.1.avisos</t>
        </is>
      </c>
      <c r="B2154" s="194">
        <f>IF(ISBLANK(DADOS_INVOC!$PV$106),"",DADOS_INVOC!$PV$106&amp;"")</f>
        <v/>
      </c>
      <c r="C2154" s="194" t="inlineStr">
        <is>
          <t>DADOS_INVOC!PV106</t>
        </is>
      </c>
      <c r="D2154" s="194" t="inlineStr">
        <is>
          <t>aviso</t>
        </is>
      </c>
    </row>
    <row r="2155">
      <c r="A2155" s="194" t="inlineStr">
        <is>
          <t>invocacao.9.esp.1.classe</t>
        </is>
      </c>
      <c r="B2155" s="194">
        <f>IF(ISBLANK(DADOS_INVOC!$MS$107),"",DADOS_INVOC!$MS$107&amp;"")</f>
        <v/>
      </c>
      <c r="C2155" s="194" t="inlineStr">
        <is>
          <t>DADOS_INVOC!MS107</t>
        </is>
      </c>
      <c r="D2155" s="194" t="inlineStr">
        <is>
          <t>entrada</t>
        </is>
      </c>
    </row>
    <row r="2156">
      <c r="A2156" s="194" t="inlineStr">
        <is>
          <t>invocacao.9.esp.1.nome</t>
        </is>
      </c>
      <c r="B2156" s="194">
        <f>IF(ISBLANK(DADOS_INVOC!$MT$107),"",DADOS_INVOC!$MT$107&amp;"")</f>
        <v/>
      </c>
      <c r="C2156" s="194" t="inlineStr">
        <is>
          <t>DADOS_INVOC!MT107</t>
        </is>
      </c>
      <c r="D2156" s="194" t="inlineStr">
        <is>
          <t>entrada</t>
        </is>
      </c>
    </row>
    <row r="2157">
      <c r="A2157" s="194" t="inlineStr">
        <is>
          <t>invocacao.9.esp.1.forma</t>
        </is>
      </c>
      <c r="B2157" s="194">
        <f>IF(ISBLANK(DADOS_INVOC!$MU$107),"",DADOS_INVOC!$MU$107&amp;"")</f>
        <v/>
      </c>
      <c r="C2157" s="194" t="inlineStr">
        <is>
          <t>DADOS_INVOC!MU107</t>
        </is>
      </c>
      <c r="D2157" s="194" t="inlineStr">
        <is>
          <t>entrada</t>
        </is>
      </c>
    </row>
    <row r="2158">
      <c r="A2158" s="194" t="inlineStr">
        <is>
          <t>invocacao.9.esp.1.pecas</t>
        </is>
      </c>
      <c r="B2158" s="194">
        <f>TEXTJOIN(" · ",TRUE,DADOS_INVOC!$MX$107,DADOS_INVOC!$MY$107,DADOS_INVOC!$MZ$107,DADOS_INVOC!$NA$107)</f>
        <v/>
      </c>
      <c r="C2158" s="194" t="inlineStr">
        <is>
          <t>DADOS_INVOC!MX107 DADOS_INVOC!MY107 DADOS_INVOC!MZ107 DADOS_INVOC!NA107</t>
        </is>
      </c>
      <c r="D2158" s="194" t="inlineStr">
        <is>
          <t>entrada</t>
        </is>
      </c>
    </row>
    <row r="2159">
      <c r="A2159" s="194" t="inlineStr">
        <is>
          <t>invocacao.9.esp.1.restricoes</t>
        </is>
      </c>
      <c r="B2159" s="194">
        <f>TEXTJOIN(" · ",TRUE,DADOS_INVOC!$NB$107,DADOS_INVOC!$NC$107)</f>
        <v/>
      </c>
      <c r="C2159" s="194" t="inlineStr">
        <is>
          <t>DADOS_INVOC!NB107 DADOS_INVOC!NC107</t>
        </is>
      </c>
      <c r="D2159" s="194" t="inlineStr">
        <is>
          <t>entrada</t>
        </is>
      </c>
    </row>
    <row r="2160">
      <c r="A2160" s="194" t="inlineStr">
        <is>
          <t>invocacao.9.esp.1.pe</t>
        </is>
      </c>
      <c r="B2160" s="194">
        <f>IF(ISBLANK(DADOS_INVOC!$QA$107),"",DADOS_INVOC!$QA$107&amp;"")</f>
        <v/>
      </c>
      <c r="C2160" s="194" t="inlineStr">
        <is>
          <t>DADOS_INVOC!QA107</t>
        </is>
      </c>
      <c r="D2160" s="194" t="inlineStr">
        <is>
          <t>resultado</t>
        </is>
      </c>
    </row>
    <row r="2161">
      <c r="A2161" s="194" t="inlineStr">
        <is>
          <t>invocacao.9.esp.1.dano</t>
        </is>
      </c>
      <c r="B2161" s="194">
        <f>IF(ISBLANK(DADOS_INVOC!$QE$107),"",DADOS_INVOC!$QE$107&amp;"")</f>
        <v/>
      </c>
      <c r="C2161" s="194" t="inlineStr">
        <is>
          <t>DADOS_INVOC!QE107</t>
        </is>
      </c>
      <c r="D2161" s="194" t="inlineStr">
        <is>
          <t>resultado</t>
        </is>
      </c>
    </row>
    <row r="2162">
      <c r="A2162" s="194" t="inlineStr">
        <is>
          <t>invocacao.9.esp.1.erros</t>
        </is>
      </c>
      <c r="B2162" s="194">
        <f>IF(ISBLANK(DADOS_INVOC!$PT$107),"",DADOS_INVOC!$PT$107&amp;"")</f>
        <v/>
      </c>
      <c r="C2162" s="194" t="inlineStr">
        <is>
          <t>DADOS_INVOC!PT107</t>
        </is>
      </c>
      <c r="D2162" s="194" t="inlineStr">
        <is>
          <t>aviso</t>
        </is>
      </c>
    </row>
    <row r="2163">
      <c r="A2163" s="194" t="inlineStr">
        <is>
          <t>invocacao.9.esp.1.avisos</t>
        </is>
      </c>
      <c r="B2163" s="194">
        <f>IF(ISBLANK(DADOS_INVOC!$PV$107),"",DADOS_INVOC!$PV$107&amp;"")</f>
        <v/>
      </c>
      <c r="C2163" s="194" t="inlineStr">
        <is>
          <t>DADOS_INVOC!PV107</t>
        </is>
      </c>
      <c r="D2163" s="194" t="inlineStr">
        <is>
          <t>aviso</t>
        </is>
      </c>
    </row>
    <row r="2164">
      <c r="A2164" s="194" t="inlineStr">
        <is>
          <t>invocacao.9.esp.2.classe</t>
        </is>
      </c>
      <c r="B2164" s="194">
        <f>IF(ISBLANK(DADOS_INVOC!$MS$108),"",DADOS_INVOC!$MS$108&amp;"")</f>
        <v/>
      </c>
      <c r="C2164" s="194" t="inlineStr">
        <is>
          <t>DADOS_INVOC!MS108</t>
        </is>
      </c>
      <c r="D2164" s="194" t="inlineStr">
        <is>
          <t>entrada</t>
        </is>
      </c>
    </row>
    <row r="2165">
      <c r="A2165" s="194" t="inlineStr">
        <is>
          <t>invocacao.9.esp.2.nome</t>
        </is>
      </c>
      <c r="B2165" s="194">
        <f>IF(ISBLANK(DADOS_INVOC!$MT$108),"",DADOS_INVOC!$MT$108&amp;"")</f>
        <v/>
      </c>
      <c r="C2165" s="194" t="inlineStr">
        <is>
          <t>DADOS_INVOC!MT108</t>
        </is>
      </c>
      <c r="D2165" s="194" t="inlineStr">
        <is>
          <t>entrada</t>
        </is>
      </c>
    </row>
    <row r="2166">
      <c r="A2166" s="194" t="inlineStr">
        <is>
          <t>invocacao.9.esp.2.forma</t>
        </is>
      </c>
      <c r="B2166" s="194">
        <f>IF(ISBLANK(DADOS_INVOC!$MU$108),"",DADOS_INVOC!$MU$108&amp;"")</f>
        <v/>
      </c>
      <c r="C2166" s="194" t="inlineStr">
        <is>
          <t>DADOS_INVOC!MU108</t>
        </is>
      </c>
      <c r="D2166" s="194" t="inlineStr">
        <is>
          <t>entrada</t>
        </is>
      </c>
    </row>
    <row r="2167">
      <c r="A2167" s="194" t="inlineStr">
        <is>
          <t>invocacao.9.esp.2.pecas</t>
        </is>
      </c>
      <c r="B2167" s="194">
        <f>TEXTJOIN(" · ",TRUE,DADOS_INVOC!$MX$108,DADOS_INVOC!$MY$108,DADOS_INVOC!$MZ$108,DADOS_INVOC!$NA$108)</f>
        <v/>
      </c>
      <c r="C2167" s="194" t="inlineStr">
        <is>
          <t>DADOS_INVOC!MX108 DADOS_INVOC!MY108 DADOS_INVOC!MZ108 DADOS_INVOC!NA108</t>
        </is>
      </c>
      <c r="D2167" s="194" t="inlineStr">
        <is>
          <t>entrada</t>
        </is>
      </c>
    </row>
    <row r="2168">
      <c r="A2168" s="194" t="inlineStr">
        <is>
          <t>invocacao.9.esp.2.restricoes</t>
        </is>
      </c>
      <c r="B2168" s="194">
        <f>TEXTJOIN(" · ",TRUE,DADOS_INVOC!$NB$108,DADOS_INVOC!$NC$108)</f>
        <v/>
      </c>
      <c r="C2168" s="194" t="inlineStr">
        <is>
          <t>DADOS_INVOC!NB108 DADOS_INVOC!NC108</t>
        </is>
      </c>
      <c r="D2168" s="194" t="inlineStr">
        <is>
          <t>entrada</t>
        </is>
      </c>
    </row>
    <row r="2169">
      <c r="A2169" s="194" t="inlineStr">
        <is>
          <t>invocacao.9.esp.2.pe</t>
        </is>
      </c>
      <c r="B2169" s="194">
        <f>IF(ISBLANK(DADOS_INVOC!$QA$108),"",DADOS_INVOC!$QA$108&amp;"")</f>
        <v/>
      </c>
      <c r="C2169" s="194" t="inlineStr">
        <is>
          <t>DADOS_INVOC!QA108</t>
        </is>
      </c>
      <c r="D2169" s="194" t="inlineStr">
        <is>
          <t>resultado</t>
        </is>
      </c>
    </row>
    <row r="2170">
      <c r="A2170" s="194" t="inlineStr">
        <is>
          <t>invocacao.9.esp.2.dano</t>
        </is>
      </c>
      <c r="B2170" s="194">
        <f>IF(ISBLANK(DADOS_INVOC!$QE$108),"",DADOS_INVOC!$QE$108&amp;"")</f>
        <v/>
      </c>
      <c r="C2170" s="194" t="inlineStr">
        <is>
          <t>DADOS_INVOC!QE108</t>
        </is>
      </c>
      <c r="D2170" s="194" t="inlineStr">
        <is>
          <t>resultado</t>
        </is>
      </c>
    </row>
    <row r="2171">
      <c r="A2171" s="194" t="inlineStr">
        <is>
          <t>invocacao.9.esp.2.erros</t>
        </is>
      </c>
      <c r="B2171" s="194">
        <f>IF(ISBLANK(DADOS_INVOC!$PT$108),"",DADOS_INVOC!$PT$108&amp;"")</f>
        <v/>
      </c>
      <c r="C2171" s="194" t="inlineStr">
        <is>
          <t>DADOS_INVOC!PT108</t>
        </is>
      </c>
      <c r="D2171" s="194" t="inlineStr">
        <is>
          <t>aviso</t>
        </is>
      </c>
    </row>
    <row r="2172">
      <c r="A2172" s="194" t="inlineStr">
        <is>
          <t>invocacao.9.esp.2.avisos</t>
        </is>
      </c>
      <c r="B2172" s="194">
        <f>IF(ISBLANK(DADOS_INVOC!$PV$108),"",DADOS_INVOC!$PV$108&amp;"")</f>
        <v/>
      </c>
      <c r="C2172" s="194" t="inlineStr">
        <is>
          <t>DADOS_INVOC!PV108</t>
        </is>
      </c>
      <c r="D2172" s="194" t="inlineStr">
        <is>
          <t>aviso</t>
        </is>
      </c>
    </row>
    <row r="2173">
      <c r="A2173" s="194" t="inlineStr">
        <is>
          <t>invocacao.9.bas.2.classe</t>
        </is>
      </c>
      <c r="B2173" s="194">
        <f>IF(ISBLANK(DADOS_INVOC!$MS$109),"",DADOS_INVOC!$MS$109&amp;"")</f>
        <v/>
      </c>
      <c r="C2173" s="194" t="inlineStr">
        <is>
          <t>DADOS_INVOC!MS109</t>
        </is>
      </c>
      <c r="D2173" s="194" t="inlineStr">
        <is>
          <t>entrada</t>
        </is>
      </c>
    </row>
    <row r="2174">
      <c r="A2174" s="194" t="inlineStr">
        <is>
          <t>invocacao.9.bas.2.nome</t>
        </is>
      </c>
      <c r="B2174" s="194">
        <f>IF(ISBLANK(DADOS_INVOC!$MT$109),"",DADOS_INVOC!$MT$109&amp;"")</f>
        <v/>
      </c>
      <c r="C2174" s="194" t="inlineStr">
        <is>
          <t>DADOS_INVOC!MT109</t>
        </is>
      </c>
      <c r="D2174" s="194" t="inlineStr">
        <is>
          <t>entrada</t>
        </is>
      </c>
    </row>
    <row r="2175">
      <c r="A2175" s="194" t="inlineStr">
        <is>
          <t>invocacao.9.bas.2.forma</t>
        </is>
      </c>
      <c r="B2175" s="194">
        <f>IF(ISBLANK(DADOS_INVOC!$MU$109),"",DADOS_INVOC!$MU$109&amp;"")</f>
        <v/>
      </c>
      <c r="C2175" s="194" t="inlineStr">
        <is>
          <t>DADOS_INVOC!MU109</t>
        </is>
      </c>
      <c r="D2175" s="194" t="inlineStr">
        <is>
          <t>entrada</t>
        </is>
      </c>
    </row>
    <row r="2176">
      <c r="A2176" s="194" t="inlineStr">
        <is>
          <t>invocacao.9.bas.2.pecas</t>
        </is>
      </c>
      <c r="B2176" s="194">
        <f>TEXTJOIN(" · ",TRUE,DADOS_INVOC!$MX$109,DADOS_INVOC!$MY$109,DADOS_INVOC!$MZ$109,DADOS_INVOC!$NA$109)</f>
        <v/>
      </c>
      <c r="C2176" s="194" t="inlineStr">
        <is>
          <t>DADOS_INVOC!MX109 DADOS_INVOC!MY109 DADOS_INVOC!MZ109 DADOS_INVOC!NA109</t>
        </is>
      </c>
      <c r="D2176" s="194" t="inlineStr">
        <is>
          <t>entrada</t>
        </is>
      </c>
    </row>
    <row r="2177">
      <c r="A2177" s="194" t="inlineStr">
        <is>
          <t>invocacao.9.bas.2.restricoes</t>
        </is>
      </c>
      <c r="B2177" s="194">
        <f>TEXTJOIN(" · ",TRUE,DADOS_INVOC!$NB$109,DADOS_INVOC!$NC$109)</f>
        <v/>
      </c>
      <c r="C2177" s="194" t="inlineStr">
        <is>
          <t>DADOS_INVOC!NB109 DADOS_INVOC!NC109</t>
        </is>
      </c>
      <c r="D2177" s="194" t="inlineStr">
        <is>
          <t>entrada</t>
        </is>
      </c>
    </row>
    <row r="2178">
      <c r="A2178" s="194" t="inlineStr">
        <is>
          <t>invocacao.9.bas.2.pe</t>
        </is>
      </c>
      <c r="B2178" s="194">
        <f>IF(ISBLANK(DADOS_INVOC!$QA$109),"",DADOS_INVOC!$QA$109&amp;"")</f>
        <v/>
      </c>
      <c r="C2178" s="194" t="inlineStr">
        <is>
          <t>DADOS_INVOC!QA109</t>
        </is>
      </c>
      <c r="D2178" s="194" t="inlineStr">
        <is>
          <t>resultado</t>
        </is>
      </c>
    </row>
    <row r="2179">
      <c r="A2179" s="194" t="inlineStr">
        <is>
          <t>invocacao.9.bas.2.dano</t>
        </is>
      </c>
      <c r="B2179" s="194">
        <f>IF(ISBLANK(DADOS_INVOC!$QE$109),"",DADOS_INVOC!$QE$109&amp;"")</f>
        <v/>
      </c>
      <c r="C2179" s="194" t="inlineStr">
        <is>
          <t>DADOS_INVOC!QE109</t>
        </is>
      </c>
      <c r="D2179" s="194" t="inlineStr">
        <is>
          <t>resultado</t>
        </is>
      </c>
    </row>
    <row r="2180">
      <c r="A2180" s="194" t="inlineStr">
        <is>
          <t>invocacao.9.bas.2.erros</t>
        </is>
      </c>
      <c r="B2180" s="194">
        <f>IF(ISBLANK(DADOS_INVOC!$PT$109),"",DADOS_INVOC!$PT$109&amp;"")</f>
        <v/>
      </c>
      <c r="C2180" s="194" t="inlineStr">
        <is>
          <t>DADOS_INVOC!PT109</t>
        </is>
      </c>
      <c r="D2180" s="194" t="inlineStr">
        <is>
          <t>aviso</t>
        </is>
      </c>
    </row>
    <row r="2181">
      <c r="A2181" s="194" t="inlineStr">
        <is>
          <t>invocacao.9.bas.2.avisos</t>
        </is>
      </c>
      <c r="B2181" s="194">
        <f>IF(ISBLANK(DADOS_INVOC!$PV$109),"",DADOS_INVOC!$PV$109&amp;"")</f>
        <v/>
      </c>
      <c r="C2181" s="194" t="inlineStr">
        <is>
          <t>DADOS_INVOC!PV109</t>
        </is>
      </c>
      <c r="D2181" s="194" t="inlineStr">
        <is>
          <t>aviso</t>
        </is>
      </c>
    </row>
    <row r="2182">
      <c r="A2182" s="194" t="inlineStr">
        <is>
          <t>invocacao.9.esp.3.classe</t>
        </is>
      </c>
      <c r="B2182" s="194">
        <f>IF(ISBLANK(DADOS_INVOC!$MS$110),"",DADOS_INVOC!$MS$110&amp;"")</f>
        <v/>
      </c>
      <c r="C2182" s="194" t="inlineStr">
        <is>
          <t>DADOS_INVOC!MS110</t>
        </is>
      </c>
      <c r="D2182" s="194" t="inlineStr">
        <is>
          <t>entrada</t>
        </is>
      </c>
    </row>
    <row r="2183">
      <c r="A2183" s="194" t="inlineStr">
        <is>
          <t>invocacao.9.esp.3.nome</t>
        </is>
      </c>
      <c r="B2183" s="194">
        <f>IF(ISBLANK(DADOS_INVOC!$MT$110),"",DADOS_INVOC!$MT$110&amp;"")</f>
        <v/>
      </c>
      <c r="C2183" s="194" t="inlineStr">
        <is>
          <t>DADOS_INVOC!MT110</t>
        </is>
      </c>
      <c r="D2183" s="194" t="inlineStr">
        <is>
          <t>entrada</t>
        </is>
      </c>
    </row>
    <row r="2184">
      <c r="A2184" s="194" t="inlineStr">
        <is>
          <t>invocacao.9.esp.3.forma</t>
        </is>
      </c>
      <c r="B2184" s="194">
        <f>IF(ISBLANK(DADOS_INVOC!$MU$110),"",DADOS_INVOC!$MU$110&amp;"")</f>
        <v/>
      </c>
      <c r="C2184" s="194" t="inlineStr">
        <is>
          <t>DADOS_INVOC!MU110</t>
        </is>
      </c>
      <c r="D2184" s="194" t="inlineStr">
        <is>
          <t>entrada</t>
        </is>
      </c>
    </row>
    <row r="2185">
      <c r="A2185" s="194" t="inlineStr">
        <is>
          <t>invocacao.9.esp.3.pecas</t>
        </is>
      </c>
      <c r="B2185" s="194">
        <f>TEXTJOIN(" · ",TRUE,DADOS_INVOC!$MX$110,DADOS_INVOC!$MY$110,DADOS_INVOC!$MZ$110,DADOS_INVOC!$NA$110)</f>
        <v/>
      </c>
      <c r="C2185" s="194" t="inlineStr">
        <is>
          <t>DADOS_INVOC!MX110 DADOS_INVOC!MY110 DADOS_INVOC!MZ110 DADOS_INVOC!NA110</t>
        </is>
      </c>
      <c r="D2185" s="194" t="inlineStr">
        <is>
          <t>entrada</t>
        </is>
      </c>
    </row>
    <row r="2186">
      <c r="A2186" s="194" t="inlineStr">
        <is>
          <t>invocacao.9.esp.3.restricoes</t>
        </is>
      </c>
      <c r="B2186" s="194">
        <f>TEXTJOIN(" · ",TRUE,DADOS_INVOC!$NB$110,DADOS_INVOC!$NC$110)</f>
        <v/>
      </c>
      <c r="C2186" s="194" t="inlineStr">
        <is>
          <t>DADOS_INVOC!NB110 DADOS_INVOC!NC110</t>
        </is>
      </c>
      <c r="D2186" s="194" t="inlineStr">
        <is>
          <t>entrada</t>
        </is>
      </c>
    </row>
    <row r="2187">
      <c r="A2187" s="194" t="inlineStr">
        <is>
          <t>invocacao.9.esp.3.pe</t>
        </is>
      </c>
      <c r="B2187" s="194">
        <f>IF(ISBLANK(DADOS_INVOC!$QA$110),"",DADOS_INVOC!$QA$110&amp;"")</f>
        <v/>
      </c>
      <c r="C2187" s="194" t="inlineStr">
        <is>
          <t>DADOS_INVOC!QA110</t>
        </is>
      </c>
      <c r="D2187" s="194" t="inlineStr">
        <is>
          <t>resultado</t>
        </is>
      </c>
    </row>
    <row r="2188">
      <c r="A2188" s="194" t="inlineStr">
        <is>
          <t>invocacao.9.esp.3.dano</t>
        </is>
      </c>
      <c r="B2188" s="194">
        <f>IF(ISBLANK(DADOS_INVOC!$QE$110),"",DADOS_INVOC!$QE$110&amp;"")</f>
        <v/>
      </c>
      <c r="C2188" s="194" t="inlineStr">
        <is>
          <t>DADOS_INVOC!QE110</t>
        </is>
      </c>
      <c r="D2188" s="194" t="inlineStr">
        <is>
          <t>resultado</t>
        </is>
      </c>
    </row>
    <row r="2189">
      <c r="A2189" s="194" t="inlineStr">
        <is>
          <t>invocacao.9.esp.3.erros</t>
        </is>
      </c>
      <c r="B2189" s="194">
        <f>IF(ISBLANK(DADOS_INVOC!$PT$110),"",DADOS_INVOC!$PT$110&amp;"")</f>
        <v/>
      </c>
      <c r="C2189" s="194" t="inlineStr">
        <is>
          <t>DADOS_INVOC!PT110</t>
        </is>
      </c>
      <c r="D2189" s="194" t="inlineStr">
        <is>
          <t>aviso</t>
        </is>
      </c>
    </row>
    <row r="2190">
      <c r="A2190" s="194" t="inlineStr">
        <is>
          <t>invocacao.9.esp.3.avisos</t>
        </is>
      </c>
      <c r="B2190" s="194">
        <f>IF(ISBLANK(DADOS_INVOC!$PV$110),"",DADOS_INVOC!$PV$110&amp;"")</f>
        <v/>
      </c>
      <c r="C2190" s="194" t="inlineStr">
        <is>
          <t>DADOS_INVOC!PV110</t>
        </is>
      </c>
      <c r="D2190" s="194" t="inlineStr">
        <is>
          <t>aviso</t>
        </is>
      </c>
    </row>
    <row r="2191">
      <c r="A2191" s="194" t="inlineStr">
        <is>
          <t>invocacao.9.esp.4.classe</t>
        </is>
      </c>
      <c r="B2191" s="194">
        <f>IF(ISBLANK(DADOS_INVOC!$MS$111),"",DADOS_INVOC!$MS$111&amp;"")</f>
        <v/>
      </c>
      <c r="C2191" s="194" t="inlineStr">
        <is>
          <t>DADOS_INVOC!MS111</t>
        </is>
      </c>
      <c r="D2191" s="194" t="inlineStr">
        <is>
          <t>entrada</t>
        </is>
      </c>
    </row>
    <row r="2192">
      <c r="A2192" s="194" t="inlineStr">
        <is>
          <t>invocacao.9.esp.4.nome</t>
        </is>
      </c>
      <c r="B2192" s="194">
        <f>IF(ISBLANK(DADOS_INVOC!$MT$111),"",DADOS_INVOC!$MT$111&amp;"")</f>
        <v/>
      </c>
      <c r="C2192" s="194" t="inlineStr">
        <is>
          <t>DADOS_INVOC!MT111</t>
        </is>
      </c>
      <c r="D2192" s="194" t="inlineStr">
        <is>
          <t>entrada</t>
        </is>
      </c>
    </row>
    <row r="2193">
      <c r="A2193" s="194" t="inlineStr">
        <is>
          <t>invocacao.9.esp.4.forma</t>
        </is>
      </c>
      <c r="B2193" s="194">
        <f>IF(ISBLANK(DADOS_INVOC!$MU$111),"",DADOS_INVOC!$MU$111&amp;"")</f>
        <v/>
      </c>
      <c r="C2193" s="194" t="inlineStr">
        <is>
          <t>DADOS_INVOC!MU111</t>
        </is>
      </c>
      <c r="D2193" s="194" t="inlineStr">
        <is>
          <t>entrada</t>
        </is>
      </c>
    </row>
    <row r="2194">
      <c r="A2194" s="194" t="inlineStr">
        <is>
          <t>invocacao.9.esp.4.pecas</t>
        </is>
      </c>
      <c r="B2194" s="194">
        <f>TEXTJOIN(" · ",TRUE,DADOS_INVOC!$MX$111,DADOS_INVOC!$MY$111,DADOS_INVOC!$MZ$111,DADOS_INVOC!$NA$111)</f>
        <v/>
      </c>
      <c r="C2194" s="194" t="inlineStr">
        <is>
          <t>DADOS_INVOC!MX111 DADOS_INVOC!MY111 DADOS_INVOC!MZ111 DADOS_INVOC!NA111</t>
        </is>
      </c>
      <c r="D2194" s="194" t="inlineStr">
        <is>
          <t>entrada</t>
        </is>
      </c>
    </row>
    <row r="2195">
      <c r="A2195" s="194" t="inlineStr">
        <is>
          <t>invocacao.9.esp.4.restricoes</t>
        </is>
      </c>
      <c r="B2195" s="194">
        <f>TEXTJOIN(" · ",TRUE,DADOS_INVOC!$NB$111,DADOS_INVOC!$NC$111)</f>
        <v/>
      </c>
      <c r="C2195" s="194" t="inlineStr">
        <is>
          <t>DADOS_INVOC!NB111 DADOS_INVOC!NC111</t>
        </is>
      </c>
      <c r="D2195" s="194" t="inlineStr">
        <is>
          <t>entrada</t>
        </is>
      </c>
    </row>
    <row r="2196">
      <c r="A2196" s="194" t="inlineStr">
        <is>
          <t>invocacao.9.esp.4.pe</t>
        </is>
      </c>
      <c r="B2196" s="194">
        <f>IF(ISBLANK(DADOS_INVOC!$QA$111),"",DADOS_INVOC!$QA$111&amp;"")</f>
        <v/>
      </c>
      <c r="C2196" s="194" t="inlineStr">
        <is>
          <t>DADOS_INVOC!QA111</t>
        </is>
      </c>
      <c r="D2196" s="194" t="inlineStr">
        <is>
          <t>resultado</t>
        </is>
      </c>
    </row>
    <row r="2197">
      <c r="A2197" s="194" t="inlineStr">
        <is>
          <t>invocacao.9.esp.4.dano</t>
        </is>
      </c>
      <c r="B2197" s="194">
        <f>IF(ISBLANK(DADOS_INVOC!$QE$111),"",DADOS_INVOC!$QE$111&amp;"")</f>
        <v/>
      </c>
      <c r="C2197" s="194" t="inlineStr">
        <is>
          <t>DADOS_INVOC!QE111</t>
        </is>
      </c>
      <c r="D2197" s="194" t="inlineStr">
        <is>
          <t>resultado</t>
        </is>
      </c>
    </row>
    <row r="2198">
      <c r="A2198" s="194" t="inlineStr">
        <is>
          <t>invocacao.9.esp.4.erros</t>
        </is>
      </c>
      <c r="B2198" s="194">
        <f>IF(ISBLANK(DADOS_INVOC!$PT$111),"",DADOS_INVOC!$PT$111&amp;"")</f>
        <v/>
      </c>
      <c r="C2198" s="194" t="inlineStr">
        <is>
          <t>DADOS_INVOC!PT111</t>
        </is>
      </c>
      <c r="D2198" s="194" t="inlineStr">
        <is>
          <t>aviso</t>
        </is>
      </c>
    </row>
    <row r="2199">
      <c r="A2199" s="194" t="inlineStr">
        <is>
          <t>invocacao.9.esp.4.avisos</t>
        </is>
      </c>
      <c r="B2199" s="194">
        <f>IF(ISBLANK(DADOS_INVOC!$PV$111),"",DADOS_INVOC!$PV$111&amp;"")</f>
        <v/>
      </c>
      <c r="C2199" s="194" t="inlineStr">
        <is>
          <t>DADOS_INVOC!PV111</t>
        </is>
      </c>
      <c r="D2199" s="194" t="inlineStr">
        <is>
          <t>aviso</t>
        </is>
      </c>
    </row>
    <row r="2200">
      <c r="A2200" s="194" t="inlineStr">
        <is>
          <t>invocacao.9.esp.5.classe</t>
        </is>
      </c>
      <c r="B2200" s="194">
        <f>IF(ISBLANK(DADOS_INVOC!$MS$112),"",DADOS_INVOC!$MS$112&amp;"")</f>
        <v/>
      </c>
      <c r="C2200" s="194" t="inlineStr">
        <is>
          <t>DADOS_INVOC!MS112</t>
        </is>
      </c>
      <c r="D2200" s="194" t="inlineStr">
        <is>
          <t>entrada</t>
        </is>
      </c>
    </row>
    <row r="2201">
      <c r="A2201" s="194" t="inlineStr">
        <is>
          <t>invocacao.9.esp.5.nome</t>
        </is>
      </c>
      <c r="B2201" s="194">
        <f>IF(ISBLANK(DADOS_INVOC!$MT$112),"",DADOS_INVOC!$MT$112&amp;"")</f>
        <v/>
      </c>
      <c r="C2201" s="194" t="inlineStr">
        <is>
          <t>DADOS_INVOC!MT112</t>
        </is>
      </c>
      <c r="D2201" s="194" t="inlineStr">
        <is>
          <t>entrada</t>
        </is>
      </c>
    </row>
    <row r="2202">
      <c r="A2202" s="194" t="inlineStr">
        <is>
          <t>invocacao.9.esp.5.forma</t>
        </is>
      </c>
      <c r="B2202" s="194">
        <f>IF(ISBLANK(DADOS_INVOC!$MU$112),"",DADOS_INVOC!$MU$112&amp;"")</f>
        <v/>
      </c>
      <c r="C2202" s="194" t="inlineStr">
        <is>
          <t>DADOS_INVOC!MU112</t>
        </is>
      </c>
      <c r="D2202" s="194" t="inlineStr">
        <is>
          <t>entrada</t>
        </is>
      </c>
    </row>
    <row r="2203">
      <c r="A2203" s="194" t="inlineStr">
        <is>
          <t>invocacao.9.esp.5.pecas</t>
        </is>
      </c>
      <c r="B2203" s="194">
        <f>TEXTJOIN(" · ",TRUE,DADOS_INVOC!$MX$112,DADOS_INVOC!$MY$112,DADOS_INVOC!$MZ$112,DADOS_INVOC!$NA$112)</f>
        <v/>
      </c>
      <c r="C2203" s="194" t="inlineStr">
        <is>
          <t>DADOS_INVOC!MX112 DADOS_INVOC!MY112 DADOS_INVOC!MZ112 DADOS_INVOC!NA112</t>
        </is>
      </c>
      <c r="D2203" s="194" t="inlineStr">
        <is>
          <t>entrada</t>
        </is>
      </c>
    </row>
    <row r="2204">
      <c r="A2204" s="194" t="inlineStr">
        <is>
          <t>invocacao.9.esp.5.restricoes</t>
        </is>
      </c>
      <c r="B2204" s="194">
        <f>TEXTJOIN(" · ",TRUE,DADOS_INVOC!$NB$112,DADOS_INVOC!$NC$112)</f>
        <v/>
      </c>
      <c r="C2204" s="194" t="inlineStr">
        <is>
          <t>DADOS_INVOC!NB112 DADOS_INVOC!NC112</t>
        </is>
      </c>
      <c r="D2204" s="194" t="inlineStr">
        <is>
          <t>entrada</t>
        </is>
      </c>
    </row>
    <row r="2205">
      <c r="A2205" s="194" t="inlineStr">
        <is>
          <t>invocacao.9.esp.5.pe</t>
        </is>
      </c>
      <c r="B2205" s="194">
        <f>IF(ISBLANK(DADOS_INVOC!$QA$112),"",DADOS_INVOC!$QA$112&amp;"")</f>
        <v/>
      </c>
      <c r="C2205" s="194" t="inlineStr">
        <is>
          <t>DADOS_INVOC!QA112</t>
        </is>
      </c>
      <c r="D2205" s="194" t="inlineStr">
        <is>
          <t>resultado</t>
        </is>
      </c>
    </row>
    <row r="2206">
      <c r="A2206" s="194" t="inlineStr">
        <is>
          <t>invocacao.9.esp.5.dano</t>
        </is>
      </c>
      <c r="B2206" s="194">
        <f>IF(ISBLANK(DADOS_INVOC!$QE$112),"",DADOS_INVOC!$QE$112&amp;"")</f>
        <v/>
      </c>
      <c r="C2206" s="194" t="inlineStr">
        <is>
          <t>DADOS_INVOC!QE112</t>
        </is>
      </c>
      <c r="D2206" s="194" t="inlineStr">
        <is>
          <t>resultado</t>
        </is>
      </c>
    </row>
    <row r="2207">
      <c r="A2207" s="194" t="inlineStr">
        <is>
          <t>invocacao.9.esp.5.erros</t>
        </is>
      </c>
      <c r="B2207" s="194">
        <f>IF(ISBLANK(DADOS_INVOC!$PT$112),"",DADOS_INVOC!$PT$112&amp;"")</f>
        <v/>
      </c>
      <c r="C2207" s="194" t="inlineStr">
        <is>
          <t>DADOS_INVOC!PT112</t>
        </is>
      </c>
      <c r="D2207" s="194" t="inlineStr">
        <is>
          <t>aviso</t>
        </is>
      </c>
    </row>
    <row r="2208">
      <c r="A2208" s="194" t="inlineStr">
        <is>
          <t>invocacao.9.esp.5.avisos</t>
        </is>
      </c>
      <c r="B2208" s="194">
        <f>IF(ISBLANK(DADOS_INVOC!$PV$112),"",DADOS_INVOC!$PV$112&amp;"")</f>
        <v/>
      </c>
      <c r="C2208" s="194" t="inlineStr">
        <is>
          <t>DADOS_INVOC!PV112</t>
        </is>
      </c>
      <c r="D2208" s="194" t="inlineStr">
        <is>
          <t>aviso</t>
        </is>
      </c>
    </row>
    <row r="2209">
      <c r="A2209" s="194" t="inlineStr">
        <is>
          <t>invocacao.9.esp.6.classe</t>
        </is>
      </c>
      <c r="B2209" s="194">
        <f>IF(ISBLANK(DADOS_INVOC!$MS$113),"",DADOS_INVOC!$MS$113&amp;"")</f>
        <v/>
      </c>
      <c r="C2209" s="194" t="inlineStr">
        <is>
          <t>DADOS_INVOC!MS113</t>
        </is>
      </c>
      <c r="D2209" s="194" t="inlineStr">
        <is>
          <t>entrada</t>
        </is>
      </c>
    </row>
    <row r="2210">
      <c r="A2210" s="194" t="inlineStr">
        <is>
          <t>invocacao.9.esp.6.nome</t>
        </is>
      </c>
      <c r="B2210" s="194">
        <f>IF(ISBLANK(DADOS_INVOC!$MT$113),"",DADOS_INVOC!$MT$113&amp;"")</f>
        <v/>
      </c>
      <c r="C2210" s="194" t="inlineStr">
        <is>
          <t>DADOS_INVOC!MT113</t>
        </is>
      </c>
      <c r="D2210" s="194" t="inlineStr">
        <is>
          <t>entrada</t>
        </is>
      </c>
    </row>
    <row r="2211">
      <c r="A2211" s="194" t="inlineStr">
        <is>
          <t>invocacao.9.esp.6.forma</t>
        </is>
      </c>
      <c r="B2211" s="194">
        <f>IF(ISBLANK(DADOS_INVOC!$MU$113),"",DADOS_INVOC!$MU$113&amp;"")</f>
        <v/>
      </c>
      <c r="C2211" s="194" t="inlineStr">
        <is>
          <t>DADOS_INVOC!MU113</t>
        </is>
      </c>
      <c r="D2211" s="194" t="inlineStr">
        <is>
          <t>entrada</t>
        </is>
      </c>
    </row>
    <row r="2212">
      <c r="A2212" s="194" t="inlineStr">
        <is>
          <t>invocacao.9.esp.6.pecas</t>
        </is>
      </c>
      <c r="B2212" s="194">
        <f>TEXTJOIN(" · ",TRUE,DADOS_INVOC!$MX$113,DADOS_INVOC!$MY$113,DADOS_INVOC!$MZ$113,DADOS_INVOC!$NA$113)</f>
        <v/>
      </c>
      <c r="C2212" s="194" t="inlineStr">
        <is>
          <t>DADOS_INVOC!MX113 DADOS_INVOC!MY113 DADOS_INVOC!MZ113 DADOS_INVOC!NA113</t>
        </is>
      </c>
      <c r="D2212" s="194" t="inlineStr">
        <is>
          <t>entrada</t>
        </is>
      </c>
    </row>
    <row r="2213">
      <c r="A2213" s="194" t="inlineStr">
        <is>
          <t>invocacao.9.esp.6.restricoes</t>
        </is>
      </c>
      <c r="B2213" s="194">
        <f>TEXTJOIN(" · ",TRUE,DADOS_INVOC!$NB$113,DADOS_INVOC!$NC$113)</f>
        <v/>
      </c>
      <c r="C2213" s="194" t="inlineStr">
        <is>
          <t>DADOS_INVOC!NB113 DADOS_INVOC!NC113</t>
        </is>
      </c>
      <c r="D2213" s="194" t="inlineStr">
        <is>
          <t>entrada</t>
        </is>
      </c>
    </row>
    <row r="2214">
      <c r="A2214" s="194" t="inlineStr">
        <is>
          <t>invocacao.9.esp.6.pe</t>
        </is>
      </c>
      <c r="B2214" s="194">
        <f>IF(ISBLANK(DADOS_INVOC!$QA$113),"",DADOS_INVOC!$QA$113&amp;"")</f>
        <v/>
      </c>
      <c r="C2214" s="194" t="inlineStr">
        <is>
          <t>DADOS_INVOC!QA113</t>
        </is>
      </c>
      <c r="D2214" s="194" t="inlineStr">
        <is>
          <t>resultado</t>
        </is>
      </c>
    </row>
    <row r="2215">
      <c r="A2215" s="194" t="inlineStr">
        <is>
          <t>invocacao.9.esp.6.dano</t>
        </is>
      </c>
      <c r="B2215" s="194">
        <f>IF(ISBLANK(DADOS_INVOC!$QE$113),"",DADOS_INVOC!$QE$113&amp;"")</f>
        <v/>
      </c>
      <c r="C2215" s="194" t="inlineStr">
        <is>
          <t>DADOS_INVOC!QE113</t>
        </is>
      </c>
      <c r="D2215" s="194" t="inlineStr">
        <is>
          <t>resultado</t>
        </is>
      </c>
    </row>
    <row r="2216">
      <c r="A2216" s="194" t="inlineStr">
        <is>
          <t>invocacao.9.esp.6.erros</t>
        </is>
      </c>
      <c r="B2216" s="194">
        <f>IF(ISBLANK(DADOS_INVOC!$PT$113),"",DADOS_INVOC!$PT$113&amp;"")</f>
        <v/>
      </c>
      <c r="C2216" s="194" t="inlineStr">
        <is>
          <t>DADOS_INVOC!PT113</t>
        </is>
      </c>
      <c r="D2216" s="194" t="inlineStr">
        <is>
          <t>aviso</t>
        </is>
      </c>
    </row>
    <row r="2217">
      <c r="A2217" s="194" t="inlineStr">
        <is>
          <t>invocacao.9.esp.6.avisos</t>
        </is>
      </c>
      <c r="B2217" s="194">
        <f>IF(ISBLANK(DADOS_INVOC!$PV$113),"",DADOS_INVOC!$PV$113&amp;"")</f>
        <v/>
      </c>
      <c r="C2217" s="194" t="inlineStr">
        <is>
          <t>DADOS_INVOC!PV113</t>
        </is>
      </c>
      <c r="D2217" s="194" t="inlineStr">
        <is>
          <t>aviso</t>
        </is>
      </c>
    </row>
    <row r="2218">
      <c r="A2218" s="194" t="inlineStr">
        <is>
          <t>invocacao.9.esp.7.classe</t>
        </is>
      </c>
      <c r="B2218" s="194">
        <f>IF(ISBLANK(DADOS_INVOC!$MS$114),"",DADOS_INVOC!$MS$114&amp;"")</f>
        <v/>
      </c>
      <c r="C2218" s="194" t="inlineStr">
        <is>
          <t>DADOS_INVOC!MS114</t>
        </is>
      </c>
      <c r="D2218" s="194" t="inlineStr">
        <is>
          <t>entrada</t>
        </is>
      </c>
    </row>
    <row r="2219">
      <c r="A2219" s="194" t="inlineStr">
        <is>
          <t>invocacao.9.esp.7.nome</t>
        </is>
      </c>
      <c r="B2219" s="194">
        <f>IF(ISBLANK(DADOS_INVOC!$MT$114),"",DADOS_INVOC!$MT$114&amp;"")</f>
        <v/>
      </c>
      <c r="C2219" s="194" t="inlineStr">
        <is>
          <t>DADOS_INVOC!MT114</t>
        </is>
      </c>
      <c r="D2219" s="194" t="inlineStr">
        <is>
          <t>entrada</t>
        </is>
      </c>
    </row>
    <row r="2220">
      <c r="A2220" s="194" t="inlineStr">
        <is>
          <t>invocacao.9.esp.7.forma</t>
        </is>
      </c>
      <c r="B2220" s="194">
        <f>IF(ISBLANK(DADOS_INVOC!$MU$114),"",DADOS_INVOC!$MU$114&amp;"")</f>
        <v/>
      </c>
      <c r="C2220" s="194" t="inlineStr">
        <is>
          <t>DADOS_INVOC!MU114</t>
        </is>
      </c>
      <c r="D2220" s="194" t="inlineStr">
        <is>
          <t>entrada</t>
        </is>
      </c>
    </row>
    <row r="2221">
      <c r="A2221" s="194" t="inlineStr">
        <is>
          <t>invocacao.9.esp.7.pecas</t>
        </is>
      </c>
      <c r="B2221" s="194">
        <f>TEXTJOIN(" · ",TRUE,DADOS_INVOC!$MX$114,DADOS_INVOC!$MY$114,DADOS_INVOC!$MZ$114,DADOS_INVOC!$NA$114)</f>
        <v/>
      </c>
      <c r="C2221" s="194" t="inlineStr">
        <is>
          <t>DADOS_INVOC!MX114 DADOS_INVOC!MY114 DADOS_INVOC!MZ114 DADOS_INVOC!NA114</t>
        </is>
      </c>
      <c r="D2221" s="194" t="inlineStr">
        <is>
          <t>entrada</t>
        </is>
      </c>
    </row>
    <row r="2222">
      <c r="A2222" s="194" t="inlineStr">
        <is>
          <t>invocacao.9.esp.7.restricoes</t>
        </is>
      </c>
      <c r="B2222" s="194">
        <f>TEXTJOIN(" · ",TRUE,DADOS_INVOC!$NB$114,DADOS_INVOC!$NC$114)</f>
        <v/>
      </c>
      <c r="C2222" s="194" t="inlineStr">
        <is>
          <t>DADOS_INVOC!NB114 DADOS_INVOC!NC114</t>
        </is>
      </c>
      <c r="D2222" s="194" t="inlineStr">
        <is>
          <t>entrada</t>
        </is>
      </c>
    </row>
    <row r="2223">
      <c r="A2223" s="194" t="inlineStr">
        <is>
          <t>invocacao.9.esp.7.pe</t>
        </is>
      </c>
      <c r="B2223" s="194">
        <f>IF(ISBLANK(DADOS_INVOC!$QA$114),"",DADOS_INVOC!$QA$114&amp;"")</f>
        <v/>
      </c>
      <c r="C2223" s="194" t="inlineStr">
        <is>
          <t>DADOS_INVOC!QA114</t>
        </is>
      </c>
      <c r="D2223" s="194" t="inlineStr">
        <is>
          <t>resultado</t>
        </is>
      </c>
    </row>
    <row r="2224">
      <c r="A2224" s="194" t="inlineStr">
        <is>
          <t>invocacao.9.esp.7.dano</t>
        </is>
      </c>
      <c r="B2224" s="194">
        <f>IF(ISBLANK(DADOS_INVOC!$QE$114),"",DADOS_INVOC!$QE$114&amp;"")</f>
        <v/>
      </c>
      <c r="C2224" s="194" t="inlineStr">
        <is>
          <t>DADOS_INVOC!QE114</t>
        </is>
      </c>
      <c r="D2224" s="194" t="inlineStr">
        <is>
          <t>resultado</t>
        </is>
      </c>
    </row>
    <row r="2225">
      <c r="A2225" s="194" t="inlineStr">
        <is>
          <t>invocacao.9.esp.7.erros</t>
        </is>
      </c>
      <c r="B2225" s="194">
        <f>IF(ISBLANK(DADOS_INVOC!$PT$114),"",DADOS_INVOC!$PT$114&amp;"")</f>
        <v/>
      </c>
      <c r="C2225" s="194" t="inlineStr">
        <is>
          <t>DADOS_INVOC!PT114</t>
        </is>
      </c>
      <c r="D2225" s="194" t="inlineStr">
        <is>
          <t>aviso</t>
        </is>
      </c>
    </row>
    <row r="2226">
      <c r="A2226" s="194" t="inlineStr">
        <is>
          <t>invocacao.9.esp.7.avisos</t>
        </is>
      </c>
      <c r="B2226" s="194">
        <f>IF(ISBLANK(DADOS_INVOC!$PV$114),"",DADOS_INVOC!$PV$114&amp;"")</f>
        <v/>
      </c>
      <c r="C2226" s="194" t="inlineStr">
        <is>
          <t>DADOS_INVOC!PV114</t>
        </is>
      </c>
      <c r="D2226" s="194" t="inlineStr">
        <is>
          <t>aviso</t>
        </is>
      </c>
    </row>
    <row r="2227">
      <c r="A2227" s="194" t="inlineStr">
        <is>
          <t>invocacao.9.esp.8.classe</t>
        </is>
      </c>
      <c r="B2227" s="194">
        <f>IF(ISBLANK(DADOS_INVOC!$MS$115),"",DADOS_INVOC!$MS$115&amp;"")</f>
        <v/>
      </c>
      <c r="C2227" s="194" t="inlineStr">
        <is>
          <t>DADOS_INVOC!MS115</t>
        </is>
      </c>
      <c r="D2227" s="194" t="inlineStr">
        <is>
          <t>entrada</t>
        </is>
      </c>
    </row>
    <row r="2228">
      <c r="A2228" s="194" t="inlineStr">
        <is>
          <t>invocacao.9.esp.8.nome</t>
        </is>
      </c>
      <c r="B2228" s="194">
        <f>IF(ISBLANK(DADOS_INVOC!$MT$115),"",DADOS_INVOC!$MT$115&amp;"")</f>
        <v/>
      </c>
      <c r="C2228" s="194" t="inlineStr">
        <is>
          <t>DADOS_INVOC!MT115</t>
        </is>
      </c>
      <c r="D2228" s="194" t="inlineStr">
        <is>
          <t>entrada</t>
        </is>
      </c>
    </row>
    <row r="2229">
      <c r="A2229" s="194" t="inlineStr">
        <is>
          <t>invocacao.9.esp.8.forma</t>
        </is>
      </c>
      <c r="B2229" s="194">
        <f>IF(ISBLANK(DADOS_INVOC!$MU$115),"",DADOS_INVOC!$MU$115&amp;"")</f>
        <v/>
      </c>
      <c r="C2229" s="194" t="inlineStr">
        <is>
          <t>DADOS_INVOC!MU115</t>
        </is>
      </c>
      <c r="D2229" s="194" t="inlineStr">
        <is>
          <t>entrada</t>
        </is>
      </c>
    </row>
    <row r="2230">
      <c r="A2230" s="194" t="inlineStr">
        <is>
          <t>invocacao.9.esp.8.pecas</t>
        </is>
      </c>
      <c r="B2230" s="194">
        <f>TEXTJOIN(" · ",TRUE,DADOS_INVOC!$MX$115,DADOS_INVOC!$MY$115,DADOS_INVOC!$MZ$115,DADOS_INVOC!$NA$115)</f>
        <v/>
      </c>
      <c r="C2230" s="194" t="inlineStr">
        <is>
          <t>DADOS_INVOC!MX115 DADOS_INVOC!MY115 DADOS_INVOC!MZ115 DADOS_INVOC!NA115</t>
        </is>
      </c>
      <c r="D2230" s="194" t="inlineStr">
        <is>
          <t>entrada</t>
        </is>
      </c>
    </row>
    <row r="2231">
      <c r="A2231" s="194" t="inlineStr">
        <is>
          <t>invocacao.9.esp.8.restricoes</t>
        </is>
      </c>
      <c r="B2231" s="194">
        <f>TEXTJOIN(" · ",TRUE,DADOS_INVOC!$NB$115,DADOS_INVOC!$NC$115)</f>
        <v/>
      </c>
      <c r="C2231" s="194" t="inlineStr">
        <is>
          <t>DADOS_INVOC!NB115 DADOS_INVOC!NC115</t>
        </is>
      </c>
      <c r="D2231" s="194" t="inlineStr">
        <is>
          <t>entrada</t>
        </is>
      </c>
    </row>
    <row r="2232">
      <c r="A2232" s="194" t="inlineStr">
        <is>
          <t>invocacao.9.esp.8.pe</t>
        </is>
      </c>
      <c r="B2232" s="194">
        <f>IF(ISBLANK(DADOS_INVOC!$QA$115),"",DADOS_INVOC!$QA$115&amp;"")</f>
        <v/>
      </c>
      <c r="C2232" s="194" t="inlineStr">
        <is>
          <t>DADOS_INVOC!QA115</t>
        </is>
      </c>
      <c r="D2232" s="194" t="inlineStr">
        <is>
          <t>resultado</t>
        </is>
      </c>
    </row>
    <row r="2233">
      <c r="A2233" s="194" t="inlineStr">
        <is>
          <t>invocacao.9.esp.8.dano</t>
        </is>
      </c>
      <c r="B2233" s="194">
        <f>IF(ISBLANK(DADOS_INVOC!$QE$115),"",DADOS_INVOC!$QE$115&amp;"")</f>
        <v/>
      </c>
      <c r="C2233" s="194" t="inlineStr">
        <is>
          <t>DADOS_INVOC!QE115</t>
        </is>
      </c>
      <c r="D2233" s="194" t="inlineStr">
        <is>
          <t>resultado</t>
        </is>
      </c>
    </row>
    <row r="2234">
      <c r="A2234" s="194" t="inlineStr">
        <is>
          <t>invocacao.9.esp.8.erros</t>
        </is>
      </c>
      <c r="B2234" s="194">
        <f>IF(ISBLANK(DADOS_INVOC!$PT$115),"",DADOS_INVOC!$PT$115&amp;"")</f>
        <v/>
      </c>
      <c r="C2234" s="194" t="inlineStr">
        <is>
          <t>DADOS_INVOC!PT115</t>
        </is>
      </c>
      <c r="D2234" s="194" t="inlineStr">
        <is>
          <t>aviso</t>
        </is>
      </c>
    </row>
    <row r="2235">
      <c r="A2235" s="194" t="inlineStr">
        <is>
          <t>invocacao.9.esp.8.avisos</t>
        </is>
      </c>
      <c r="B2235" s="194">
        <f>IF(ISBLANK(DADOS_INVOC!$PV$115),"",DADOS_INVOC!$PV$115&amp;"")</f>
        <v/>
      </c>
      <c r="C2235" s="194" t="inlineStr">
        <is>
          <t>DADOS_INVOC!PV115</t>
        </is>
      </c>
      <c r="D2235" s="194" t="inlineStr">
        <is>
          <t>aviso</t>
        </is>
      </c>
    </row>
    <row r="2236">
      <c r="A2236" s="194" t="inlineStr">
        <is>
          <t>invocacao.9.ext.1.classe</t>
        </is>
      </c>
      <c r="B2236" s="194">
        <f>IF(ISBLANK(DADOS_INVOC!$MS$116),"",DADOS_INVOC!$MS$116&amp;"")</f>
        <v/>
      </c>
      <c r="C2236" s="194" t="inlineStr">
        <is>
          <t>DADOS_INVOC!MS116</t>
        </is>
      </c>
      <c r="D2236" s="194" t="inlineStr">
        <is>
          <t>entrada</t>
        </is>
      </c>
    </row>
    <row r="2237">
      <c r="A2237" s="194" t="inlineStr">
        <is>
          <t>invocacao.9.ext.1.nome</t>
        </is>
      </c>
      <c r="B2237" s="194">
        <f>IF(ISBLANK(DADOS_INVOC!$MT$116),"",DADOS_INVOC!$MT$116&amp;"")</f>
        <v/>
      </c>
      <c r="C2237" s="194" t="inlineStr">
        <is>
          <t>DADOS_INVOC!MT116</t>
        </is>
      </c>
      <c r="D2237" s="194" t="inlineStr">
        <is>
          <t>entrada</t>
        </is>
      </c>
    </row>
    <row r="2238">
      <c r="A2238" s="194" t="inlineStr">
        <is>
          <t>invocacao.9.ext.1.forma</t>
        </is>
      </c>
      <c r="B2238" s="194">
        <f>IF(ISBLANK(DADOS_INVOC!$MU$116),"",DADOS_INVOC!$MU$116&amp;"")</f>
        <v/>
      </c>
      <c r="C2238" s="194" t="inlineStr">
        <is>
          <t>DADOS_INVOC!MU116</t>
        </is>
      </c>
      <c r="D2238" s="194" t="inlineStr">
        <is>
          <t>entrada</t>
        </is>
      </c>
    </row>
    <row r="2239">
      <c r="A2239" s="194" t="inlineStr">
        <is>
          <t>invocacao.9.ext.1.pecas</t>
        </is>
      </c>
      <c r="B2239" s="194">
        <f>TEXTJOIN(" · ",TRUE,DADOS_INVOC!$MX$116,DADOS_INVOC!$MY$116,DADOS_INVOC!$MZ$116,DADOS_INVOC!$NA$116)</f>
        <v/>
      </c>
      <c r="C2239" s="194" t="inlineStr">
        <is>
          <t>DADOS_INVOC!MX116 DADOS_INVOC!MY116 DADOS_INVOC!MZ116 DADOS_INVOC!NA116</t>
        </is>
      </c>
      <c r="D2239" s="194" t="inlineStr">
        <is>
          <t>entrada</t>
        </is>
      </c>
    </row>
    <row r="2240">
      <c r="A2240" s="194" t="inlineStr">
        <is>
          <t>invocacao.9.ext.1.restricoes</t>
        </is>
      </c>
      <c r="B2240" s="194">
        <f>TEXTJOIN(" · ",TRUE,DADOS_INVOC!$NB$116,DADOS_INVOC!$NC$116)</f>
        <v/>
      </c>
      <c r="C2240" s="194" t="inlineStr">
        <is>
          <t>DADOS_INVOC!NB116 DADOS_INVOC!NC116</t>
        </is>
      </c>
      <c r="D2240" s="194" t="inlineStr">
        <is>
          <t>entrada</t>
        </is>
      </c>
    </row>
    <row r="2241">
      <c r="A2241" s="194" t="inlineStr">
        <is>
          <t>invocacao.9.ext.1.pe</t>
        </is>
      </c>
      <c r="B2241" s="194">
        <f>IF(ISBLANK(DADOS_INVOC!$QA$116),"",DADOS_INVOC!$QA$116&amp;"")</f>
        <v/>
      </c>
      <c r="C2241" s="194" t="inlineStr">
        <is>
          <t>DADOS_INVOC!QA116</t>
        </is>
      </c>
      <c r="D2241" s="194" t="inlineStr">
        <is>
          <t>resultado</t>
        </is>
      </c>
    </row>
    <row r="2242">
      <c r="A2242" s="194" t="inlineStr">
        <is>
          <t>invocacao.9.ext.1.dano</t>
        </is>
      </c>
      <c r="B2242" s="194">
        <f>IF(ISBLANK(DADOS_INVOC!$QE$116),"",DADOS_INVOC!$QE$116&amp;"")</f>
        <v/>
      </c>
      <c r="C2242" s="194" t="inlineStr">
        <is>
          <t>DADOS_INVOC!QE116</t>
        </is>
      </c>
      <c r="D2242" s="194" t="inlineStr">
        <is>
          <t>resultado</t>
        </is>
      </c>
    </row>
    <row r="2243">
      <c r="A2243" s="194" t="inlineStr">
        <is>
          <t>invocacao.9.ext.1.erros</t>
        </is>
      </c>
      <c r="B2243" s="194">
        <f>IF(ISBLANK(DADOS_INVOC!$PT$116),"",DADOS_INVOC!$PT$116&amp;"")</f>
        <v/>
      </c>
      <c r="C2243" s="194" t="inlineStr">
        <is>
          <t>DADOS_INVOC!PT116</t>
        </is>
      </c>
      <c r="D2243" s="194" t="inlineStr">
        <is>
          <t>aviso</t>
        </is>
      </c>
    </row>
    <row r="2244">
      <c r="A2244" s="194" t="inlineStr">
        <is>
          <t>invocacao.9.ext.1.avisos</t>
        </is>
      </c>
      <c r="B2244" s="194">
        <f>IF(ISBLANK(DADOS_INVOC!$PV$116),"",DADOS_INVOC!$PV$116&amp;"")</f>
        <v/>
      </c>
      <c r="C2244" s="194" t="inlineStr">
        <is>
          <t>DADOS_INVOC!PV116</t>
        </is>
      </c>
      <c r="D2244" s="194" t="inlineStr">
        <is>
          <t>aviso</t>
        </is>
      </c>
    </row>
    <row r="2245">
      <c r="A2245" s="194" t="inlineStr">
        <is>
          <t>invocacao.9.ext.2.classe</t>
        </is>
      </c>
      <c r="B2245" s="194">
        <f>IF(ISBLANK(DADOS_INVOC!$MS$117),"",DADOS_INVOC!$MS$117&amp;"")</f>
        <v/>
      </c>
      <c r="C2245" s="194" t="inlineStr">
        <is>
          <t>DADOS_INVOC!MS117</t>
        </is>
      </c>
      <c r="D2245" s="194" t="inlineStr">
        <is>
          <t>entrada</t>
        </is>
      </c>
    </row>
    <row r="2246">
      <c r="A2246" s="194" t="inlineStr">
        <is>
          <t>invocacao.9.ext.2.nome</t>
        </is>
      </c>
      <c r="B2246" s="194">
        <f>IF(ISBLANK(DADOS_INVOC!$MT$117),"",DADOS_INVOC!$MT$117&amp;"")</f>
        <v/>
      </c>
      <c r="C2246" s="194" t="inlineStr">
        <is>
          <t>DADOS_INVOC!MT117</t>
        </is>
      </c>
      <c r="D2246" s="194" t="inlineStr">
        <is>
          <t>entrada</t>
        </is>
      </c>
    </row>
    <row r="2247">
      <c r="A2247" s="194" t="inlineStr">
        <is>
          <t>invocacao.9.ext.2.forma</t>
        </is>
      </c>
      <c r="B2247" s="194">
        <f>IF(ISBLANK(DADOS_INVOC!$MU$117),"",DADOS_INVOC!$MU$117&amp;"")</f>
        <v/>
      </c>
      <c r="C2247" s="194" t="inlineStr">
        <is>
          <t>DADOS_INVOC!MU117</t>
        </is>
      </c>
      <c r="D2247" s="194" t="inlineStr">
        <is>
          <t>entrada</t>
        </is>
      </c>
    </row>
    <row r="2248">
      <c r="A2248" s="194" t="inlineStr">
        <is>
          <t>invocacao.9.ext.2.pecas</t>
        </is>
      </c>
      <c r="B2248" s="194">
        <f>TEXTJOIN(" · ",TRUE,DADOS_INVOC!$MX$117,DADOS_INVOC!$MY$117,DADOS_INVOC!$MZ$117,DADOS_INVOC!$NA$117)</f>
        <v/>
      </c>
      <c r="C2248" s="194" t="inlineStr">
        <is>
          <t>DADOS_INVOC!MX117 DADOS_INVOC!MY117 DADOS_INVOC!MZ117 DADOS_INVOC!NA117</t>
        </is>
      </c>
      <c r="D2248" s="194" t="inlineStr">
        <is>
          <t>entrada</t>
        </is>
      </c>
    </row>
    <row r="2249">
      <c r="A2249" s="194" t="inlineStr">
        <is>
          <t>invocacao.9.ext.2.restricoes</t>
        </is>
      </c>
      <c r="B2249" s="194">
        <f>TEXTJOIN(" · ",TRUE,DADOS_INVOC!$NB$117,DADOS_INVOC!$NC$117)</f>
        <v/>
      </c>
      <c r="C2249" s="194" t="inlineStr">
        <is>
          <t>DADOS_INVOC!NB117 DADOS_INVOC!NC117</t>
        </is>
      </c>
      <c r="D2249" s="194" t="inlineStr">
        <is>
          <t>entrada</t>
        </is>
      </c>
    </row>
    <row r="2250">
      <c r="A2250" s="194" t="inlineStr">
        <is>
          <t>invocacao.9.ext.2.pe</t>
        </is>
      </c>
      <c r="B2250" s="194">
        <f>IF(ISBLANK(DADOS_INVOC!$QA$117),"",DADOS_INVOC!$QA$117&amp;"")</f>
        <v/>
      </c>
      <c r="C2250" s="194" t="inlineStr">
        <is>
          <t>DADOS_INVOC!QA117</t>
        </is>
      </c>
      <c r="D2250" s="194" t="inlineStr">
        <is>
          <t>resultado</t>
        </is>
      </c>
    </row>
    <row r="2251">
      <c r="A2251" s="194" t="inlineStr">
        <is>
          <t>invocacao.9.ext.2.dano</t>
        </is>
      </c>
      <c r="B2251" s="194">
        <f>IF(ISBLANK(DADOS_INVOC!$QE$117),"",DADOS_INVOC!$QE$117&amp;"")</f>
        <v/>
      </c>
      <c r="C2251" s="194" t="inlineStr">
        <is>
          <t>DADOS_INVOC!QE117</t>
        </is>
      </c>
      <c r="D2251" s="194" t="inlineStr">
        <is>
          <t>resultado</t>
        </is>
      </c>
    </row>
    <row r="2252">
      <c r="A2252" s="194" t="inlineStr">
        <is>
          <t>invocacao.9.ext.2.erros</t>
        </is>
      </c>
      <c r="B2252" s="194">
        <f>IF(ISBLANK(DADOS_INVOC!$PT$117),"",DADOS_INVOC!$PT$117&amp;"")</f>
        <v/>
      </c>
      <c r="C2252" s="194" t="inlineStr">
        <is>
          <t>DADOS_INVOC!PT117</t>
        </is>
      </c>
      <c r="D2252" s="194" t="inlineStr">
        <is>
          <t>aviso</t>
        </is>
      </c>
    </row>
    <row r="2253">
      <c r="A2253" s="194" t="inlineStr">
        <is>
          <t>invocacao.9.ext.2.avisos</t>
        </is>
      </c>
      <c r="B2253" s="194">
        <f>IF(ISBLANK(DADOS_INVOC!$PV$117),"",DADOS_INVOC!$PV$117&amp;"")</f>
        <v/>
      </c>
      <c r="C2253" s="194" t="inlineStr">
        <is>
          <t>DADOS_INVOC!PV117</t>
        </is>
      </c>
      <c r="D2253" s="194" t="inlineStr">
        <is>
          <t>aviso</t>
        </is>
      </c>
    </row>
    <row r="2254">
      <c r="A2254" s="194" t="inlineStr">
        <is>
          <t>invocacao.9.ext.3.classe</t>
        </is>
      </c>
      <c r="B2254" s="194">
        <f>IF(ISBLANK(DADOS_INVOC!$MS$118),"",DADOS_INVOC!$MS$118&amp;"")</f>
        <v/>
      </c>
      <c r="C2254" s="194" t="inlineStr">
        <is>
          <t>DADOS_INVOC!MS118</t>
        </is>
      </c>
      <c r="D2254" s="194" t="inlineStr">
        <is>
          <t>entrada</t>
        </is>
      </c>
    </row>
    <row r="2255">
      <c r="A2255" s="194" t="inlineStr">
        <is>
          <t>invocacao.9.ext.3.nome</t>
        </is>
      </c>
      <c r="B2255" s="194">
        <f>IF(ISBLANK(DADOS_INVOC!$MT$118),"",DADOS_INVOC!$MT$118&amp;"")</f>
        <v/>
      </c>
      <c r="C2255" s="194" t="inlineStr">
        <is>
          <t>DADOS_INVOC!MT118</t>
        </is>
      </c>
      <c r="D2255" s="194" t="inlineStr">
        <is>
          <t>entrada</t>
        </is>
      </c>
    </row>
    <row r="2256">
      <c r="A2256" s="194" t="inlineStr">
        <is>
          <t>invocacao.9.ext.3.forma</t>
        </is>
      </c>
      <c r="B2256" s="194">
        <f>IF(ISBLANK(DADOS_INVOC!$MU$118),"",DADOS_INVOC!$MU$118&amp;"")</f>
        <v/>
      </c>
      <c r="C2256" s="194" t="inlineStr">
        <is>
          <t>DADOS_INVOC!MU118</t>
        </is>
      </c>
      <c r="D2256" s="194" t="inlineStr">
        <is>
          <t>entrada</t>
        </is>
      </c>
    </row>
    <row r="2257">
      <c r="A2257" s="194" t="inlineStr">
        <is>
          <t>invocacao.9.ext.3.pecas</t>
        </is>
      </c>
      <c r="B2257" s="194">
        <f>TEXTJOIN(" · ",TRUE,DADOS_INVOC!$MX$118,DADOS_INVOC!$MY$118,DADOS_INVOC!$MZ$118,DADOS_INVOC!$NA$118)</f>
        <v/>
      </c>
      <c r="C2257" s="194" t="inlineStr">
        <is>
          <t>DADOS_INVOC!MX118 DADOS_INVOC!MY118 DADOS_INVOC!MZ118 DADOS_INVOC!NA118</t>
        </is>
      </c>
      <c r="D2257" s="194" t="inlineStr">
        <is>
          <t>entrada</t>
        </is>
      </c>
    </row>
    <row r="2258">
      <c r="A2258" s="194" t="inlineStr">
        <is>
          <t>invocacao.9.ext.3.restricoes</t>
        </is>
      </c>
      <c r="B2258" s="194">
        <f>TEXTJOIN(" · ",TRUE,DADOS_INVOC!$NB$118,DADOS_INVOC!$NC$118)</f>
        <v/>
      </c>
      <c r="C2258" s="194" t="inlineStr">
        <is>
          <t>DADOS_INVOC!NB118 DADOS_INVOC!NC118</t>
        </is>
      </c>
      <c r="D2258" s="194" t="inlineStr">
        <is>
          <t>entrada</t>
        </is>
      </c>
    </row>
    <row r="2259">
      <c r="A2259" s="194" t="inlineStr">
        <is>
          <t>invocacao.9.ext.3.pe</t>
        </is>
      </c>
      <c r="B2259" s="194">
        <f>IF(ISBLANK(DADOS_INVOC!$QA$118),"",DADOS_INVOC!$QA$118&amp;"")</f>
        <v/>
      </c>
      <c r="C2259" s="194" t="inlineStr">
        <is>
          <t>DADOS_INVOC!QA118</t>
        </is>
      </c>
      <c r="D2259" s="194" t="inlineStr">
        <is>
          <t>resultado</t>
        </is>
      </c>
    </row>
    <row r="2260">
      <c r="A2260" s="194" t="inlineStr">
        <is>
          <t>invocacao.9.ext.3.dano</t>
        </is>
      </c>
      <c r="B2260" s="194">
        <f>IF(ISBLANK(DADOS_INVOC!$QE$118),"",DADOS_INVOC!$QE$118&amp;"")</f>
        <v/>
      </c>
      <c r="C2260" s="194" t="inlineStr">
        <is>
          <t>DADOS_INVOC!QE118</t>
        </is>
      </c>
      <c r="D2260" s="194" t="inlineStr">
        <is>
          <t>resultado</t>
        </is>
      </c>
    </row>
    <row r="2261">
      <c r="A2261" s="194" t="inlineStr">
        <is>
          <t>invocacao.9.ext.3.erros</t>
        </is>
      </c>
      <c r="B2261" s="194">
        <f>IF(ISBLANK(DADOS_INVOC!$PT$118),"",DADOS_INVOC!$PT$118&amp;"")</f>
        <v/>
      </c>
      <c r="C2261" s="194" t="inlineStr">
        <is>
          <t>DADOS_INVOC!PT118</t>
        </is>
      </c>
      <c r="D2261" s="194" t="inlineStr">
        <is>
          <t>aviso</t>
        </is>
      </c>
    </row>
    <row r="2262">
      <c r="A2262" s="194" t="inlineStr">
        <is>
          <t>invocacao.9.ext.3.avisos</t>
        </is>
      </c>
      <c r="B2262" s="194">
        <f>IF(ISBLANK(DADOS_INVOC!$PV$118),"",DADOS_INVOC!$PV$118&amp;"")</f>
        <v/>
      </c>
      <c r="C2262" s="194" t="inlineStr">
        <is>
          <t>DADOS_INVOC!PV118</t>
        </is>
      </c>
      <c r="D2262" s="194" t="inlineStr">
        <is>
          <t>aviso</t>
        </is>
      </c>
    </row>
    <row r="2263">
      <c r="A2263" s="194" t="inlineStr">
        <is>
          <t>invocacao.10.bas.1.classe</t>
        </is>
      </c>
      <c r="B2263" s="194">
        <f>IF(ISBLANK(DADOS_INVOC!$MS$119),"",DADOS_INVOC!$MS$119&amp;"")</f>
        <v/>
      </c>
      <c r="C2263" s="194" t="inlineStr">
        <is>
          <t>DADOS_INVOC!MS119</t>
        </is>
      </c>
      <c r="D2263" s="194" t="inlineStr">
        <is>
          <t>entrada</t>
        </is>
      </c>
    </row>
    <row r="2264">
      <c r="A2264" s="194" t="inlineStr">
        <is>
          <t>invocacao.10.bas.1.nome</t>
        </is>
      </c>
      <c r="B2264" s="194">
        <f>IF(ISBLANK(DADOS_INVOC!$MT$119),"",DADOS_INVOC!$MT$119&amp;"")</f>
        <v/>
      </c>
      <c r="C2264" s="194" t="inlineStr">
        <is>
          <t>DADOS_INVOC!MT119</t>
        </is>
      </c>
      <c r="D2264" s="194" t="inlineStr">
        <is>
          <t>entrada</t>
        </is>
      </c>
    </row>
    <row r="2265">
      <c r="A2265" s="194" t="inlineStr">
        <is>
          <t>invocacao.10.bas.1.forma</t>
        </is>
      </c>
      <c r="B2265" s="194">
        <f>IF(ISBLANK(DADOS_INVOC!$MU$119),"",DADOS_INVOC!$MU$119&amp;"")</f>
        <v/>
      </c>
      <c r="C2265" s="194" t="inlineStr">
        <is>
          <t>DADOS_INVOC!MU119</t>
        </is>
      </c>
      <c r="D2265" s="194" t="inlineStr">
        <is>
          <t>entrada</t>
        </is>
      </c>
    </row>
    <row r="2266">
      <c r="A2266" s="194" t="inlineStr">
        <is>
          <t>invocacao.10.bas.1.pecas</t>
        </is>
      </c>
      <c r="B2266" s="194">
        <f>TEXTJOIN(" · ",TRUE,DADOS_INVOC!$MX$119,DADOS_INVOC!$MY$119,DADOS_INVOC!$MZ$119,DADOS_INVOC!$NA$119)</f>
        <v/>
      </c>
      <c r="C2266" s="194" t="inlineStr">
        <is>
          <t>DADOS_INVOC!MX119 DADOS_INVOC!MY119 DADOS_INVOC!MZ119 DADOS_INVOC!NA119</t>
        </is>
      </c>
      <c r="D2266" s="194" t="inlineStr">
        <is>
          <t>entrada</t>
        </is>
      </c>
    </row>
    <row r="2267">
      <c r="A2267" s="194" t="inlineStr">
        <is>
          <t>invocacao.10.bas.1.restricoes</t>
        </is>
      </c>
      <c r="B2267" s="194">
        <f>TEXTJOIN(" · ",TRUE,DADOS_INVOC!$NB$119,DADOS_INVOC!$NC$119)</f>
        <v/>
      </c>
      <c r="C2267" s="194" t="inlineStr">
        <is>
          <t>DADOS_INVOC!NB119 DADOS_INVOC!NC119</t>
        </is>
      </c>
      <c r="D2267" s="194" t="inlineStr">
        <is>
          <t>entrada</t>
        </is>
      </c>
    </row>
    <row r="2268">
      <c r="A2268" s="194" t="inlineStr">
        <is>
          <t>invocacao.10.bas.1.pe</t>
        </is>
      </c>
      <c r="B2268" s="194">
        <f>IF(ISBLANK(DADOS_INVOC!$QA$119),"",DADOS_INVOC!$QA$119&amp;"")</f>
        <v/>
      </c>
      <c r="C2268" s="194" t="inlineStr">
        <is>
          <t>DADOS_INVOC!QA119</t>
        </is>
      </c>
      <c r="D2268" s="194" t="inlineStr">
        <is>
          <t>resultado</t>
        </is>
      </c>
    </row>
    <row r="2269">
      <c r="A2269" s="194" t="inlineStr">
        <is>
          <t>invocacao.10.bas.1.dano</t>
        </is>
      </c>
      <c r="B2269" s="194">
        <f>IF(ISBLANK(DADOS_INVOC!$QE$119),"",DADOS_INVOC!$QE$119&amp;"")</f>
        <v/>
      </c>
      <c r="C2269" s="194" t="inlineStr">
        <is>
          <t>DADOS_INVOC!QE119</t>
        </is>
      </c>
      <c r="D2269" s="194" t="inlineStr">
        <is>
          <t>resultado</t>
        </is>
      </c>
    </row>
    <row r="2270">
      <c r="A2270" s="194" t="inlineStr">
        <is>
          <t>invocacao.10.bas.1.erros</t>
        </is>
      </c>
      <c r="B2270" s="194">
        <f>IF(ISBLANK(DADOS_INVOC!$PT$119),"",DADOS_INVOC!$PT$119&amp;"")</f>
        <v/>
      </c>
      <c r="C2270" s="194" t="inlineStr">
        <is>
          <t>DADOS_INVOC!PT119</t>
        </is>
      </c>
      <c r="D2270" s="194" t="inlineStr">
        <is>
          <t>aviso</t>
        </is>
      </c>
    </row>
    <row r="2271">
      <c r="A2271" s="194" t="inlineStr">
        <is>
          <t>invocacao.10.bas.1.avisos</t>
        </is>
      </c>
      <c r="B2271" s="194">
        <f>IF(ISBLANK(DADOS_INVOC!$PV$119),"",DADOS_INVOC!$PV$119&amp;"")</f>
        <v/>
      </c>
      <c r="C2271" s="194" t="inlineStr">
        <is>
          <t>DADOS_INVOC!PV119</t>
        </is>
      </c>
      <c r="D2271" s="194" t="inlineStr">
        <is>
          <t>aviso</t>
        </is>
      </c>
    </row>
    <row r="2272">
      <c r="A2272" s="194" t="inlineStr">
        <is>
          <t>invocacao.10.esp.1.classe</t>
        </is>
      </c>
      <c r="B2272" s="194">
        <f>IF(ISBLANK(DADOS_INVOC!$MS$120),"",DADOS_INVOC!$MS$120&amp;"")</f>
        <v/>
      </c>
      <c r="C2272" s="194" t="inlineStr">
        <is>
          <t>DADOS_INVOC!MS120</t>
        </is>
      </c>
      <c r="D2272" s="194" t="inlineStr">
        <is>
          <t>entrada</t>
        </is>
      </c>
    </row>
    <row r="2273">
      <c r="A2273" s="194" t="inlineStr">
        <is>
          <t>invocacao.10.esp.1.nome</t>
        </is>
      </c>
      <c r="B2273" s="194">
        <f>IF(ISBLANK(DADOS_INVOC!$MT$120),"",DADOS_INVOC!$MT$120&amp;"")</f>
        <v/>
      </c>
      <c r="C2273" s="194" t="inlineStr">
        <is>
          <t>DADOS_INVOC!MT120</t>
        </is>
      </c>
      <c r="D2273" s="194" t="inlineStr">
        <is>
          <t>entrada</t>
        </is>
      </c>
    </row>
    <row r="2274">
      <c r="A2274" s="194" t="inlineStr">
        <is>
          <t>invocacao.10.esp.1.forma</t>
        </is>
      </c>
      <c r="B2274" s="194">
        <f>IF(ISBLANK(DADOS_INVOC!$MU$120),"",DADOS_INVOC!$MU$120&amp;"")</f>
        <v/>
      </c>
      <c r="C2274" s="194" t="inlineStr">
        <is>
          <t>DADOS_INVOC!MU120</t>
        </is>
      </c>
      <c r="D2274" s="194" t="inlineStr">
        <is>
          <t>entrada</t>
        </is>
      </c>
    </row>
    <row r="2275">
      <c r="A2275" s="194" t="inlineStr">
        <is>
          <t>invocacao.10.esp.1.pecas</t>
        </is>
      </c>
      <c r="B2275" s="194">
        <f>TEXTJOIN(" · ",TRUE,DADOS_INVOC!$MX$120,DADOS_INVOC!$MY$120,DADOS_INVOC!$MZ$120,DADOS_INVOC!$NA$120)</f>
        <v/>
      </c>
      <c r="C2275" s="194" t="inlineStr">
        <is>
          <t>DADOS_INVOC!MX120 DADOS_INVOC!MY120 DADOS_INVOC!MZ120 DADOS_INVOC!NA120</t>
        </is>
      </c>
      <c r="D2275" s="194" t="inlineStr">
        <is>
          <t>entrada</t>
        </is>
      </c>
    </row>
    <row r="2276">
      <c r="A2276" s="194" t="inlineStr">
        <is>
          <t>invocacao.10.esp.1.restricoes</t>
        </is>
      </c>
      <c r="B2276" s="194">
        <f>TEXTJOIN(" · ",TRUE,DADOS_INVOC!$NB$120,DADOS_INVOC!$NC$120)</f>
        <v/>
      </c>
      <c r="C2276" s="194" t="inlineStr">
        <is>
          <t>DADOS_INVOC!NB120 DADOS_INVOC!NC120</t>
        </is>
      </c>
      <c r="D2276" s="194" t="inlineStr">
        <is>
          <t>entrada</t>
        </is>
      </c>
    </row>
    <row r="2277">
      <c r="A2277" s="194" t="inlineStr">
        <is>
          <t>invocacao.10.esp.1.pe</t>
        </is>
      </c>
      <c r="B2277" s="194">
        <f>IF(ISBLANK(DADOS_INVOC!$QA$120),"",DADOS_INVOC!$QA$120&amp;"")</f>
        <v/>
      </c>
      <c r="C2277" s="194" t="inlineStr">
        <is>
          <t>DADOS_INVOC!QA120</t>
        </is>
      </c>
      <c r="D2277" s="194" t="inlineStr">
        <is>
          <t>resultado</t>
        </is>
      </c>
    </row>
    <row r="2278">
      <c r="A2278" s="194" t="inlineStr">
        <is>
          <t>invocacao.10.esp.1.dano</t>
        </is>
      </c>
      <c r="B2278" s="194">
        <f>IF(ISBLANK(DADOS_INVOC!$QE$120),"",DADOS_INVOC!$QE$120&amp;"")</f>
        <v/>
      </c>
      <c r="C2278" s="194" t="inlineStr">
        <is>
          <t>DADOS_INVOC!QE120</t>
        </is>
      </c>
      <c r="D2278" s="194" t="inlineStr">
        <is>
          <t>resultado</t>
        </is>
      </c>
    </row>
    <row r="2279">
      <c r="A2279" s="194" t="inlineStr">
        <is>
          <t>invocacao.10.esp.1.erros</t>
        </is>
      </c>
      <c r="B2279" s="194">
        <f>IF(ISBLANK(DADOS_INVOC!$PT$120),"",DADOS_INVOC!$PT$120&amp;"")</f>
        <v/>
      </c>
      <c r="C2279" s="194" t="inlineStr">
        <is>
          <t>DADOS_INVOC!PT120</t>
        </is>
      </c>
      <c r="D2279" s="194" t="inlineStr">
        <is>
          <t>aviso</t>
        </is>
      </c>
    </row>
    <row r="2280">
      <c r="A2280" s="194" t="inlineStr">
        <is>
          <t>invocacao.10.esp.1.avisos</t>
        </is>
      </c>
      <c r="B2280" s="194">
        <f>IF(ISBLANK(DADOS_INVOC!$PV$120),"",DADOS_INVOC!$PV$120&amp;"")</f>
        <v/>
      </c>
      <c r="C2280" s="194" t="inlineStr">
        <is>
          <t>DADOS_INVOC!PV120</t>
        </is>
      </c>
      <c r="D2280" s="194" t="inlineStr">
        <is>
          <t>aviso</t>
        </is>
      </c>
    </row>
    <row r="2281">
      <c r="A2281" s="194" t="inlineStr">
        <is>
          <t>invocacao.10.esp.2.classe</t>
        </is>
      </c>
      <c r="B2281" s="194">
        <f>IF(ISBLANK(DADOS_INVOC!$MS$121),"",DADOS_INVOC!$MS$121&amp;"")</f>
        <v/>
      </c>
      <c r="C2281" s="194" t="inlineStr">
        <is>
          <t>DADOS_INVOC!MS121</t>
        </is>
      </c>
      <c r="D2281" s="194" t="inlineStr">
        <is>
          <t>entrada</t>
        </is>
      </c>
    </row>
    <row r="2282">
      <c r="A2282" s="194" t="inlineStr">
        <is>
          <t>invocacao.10.esp.2.nome</t>
        </is>
      </c>
      <c r="B2282" s="194">
        <f>IF(ISBLANK(DADOS_INVOC!$MT$121),"",DADOS_INVOC!$MT$121&amp;"")</f>
        <v/>
      </c>
      <c r="C2282" s="194" t="inlineStr">
        <is>
          <t>DADOS_INVOC!MT121</t>
        </is>
      </c>
      <c r="D2282" s="194" t="inlineStr">
        <is>
          <t>entrada</t>
        </is>
      </c>
    </row>
    <row r="2283">
      <c r="A2283" s="194" t="inlineStr">
        <is>
          <t>invocacao.10.esp.2.forma</t>
        </is>
      </c>
      <c r="B2283" s="194">
        <f>IF(ISBLANK(DADOS_INVOC!$MU$121),"",DADOS_INVOC!$MU$121&amp;"")</f>
        <v/>
      </c>
      <c r="C2283" s="194" t="inlineStr">
        <is>
          <t>DADOS_INVOC!MU121</t>
        </is>
      </c>
      <c r="D2283" s="194" t="inlineStr">
        <is>
          <t>entrada</t>
        </is>
      </c>
    </row>
    <row r="2284">
      <c r="A2284" s="194" t="inlineStr">
        <is>
          <t>invocacao.10.esp.2.pecas</t>
        </is>
      </c>
      <c r="B2284" s="194">
        <f>TEXTJOIN(" · ",TRUE,DADOS_INVOC!$MX$121,DADOS_INVOC!$MY$121,DADOS_INVOC!$MZ$121,DADOS_INVOC!$NA$121)</f>
        <v/>
      </c>
      <c r="C2284" s="194" t="inlineStr">
        <is>
          <t>DADOS_INVOC!MX121 DADOS_INVOC!MY121 DADOS_INVOC!MZ121 DADOS_INVOC!NA121</t>
        </is>
      </c>
      <c r="D2284" s="194" t="inlineStr">
        <is>
          <t>entrada</t>
        </is>
      </c>
    </row>
    <row r="2285">
      <c r="A2285" s="194" t="inlineStr">
        <is>
          <t>invocacao.10.esp.2.restricoes</t>
        </is>
      </c>
      <c r="B2285" s="194">
        <f>TEXTJOIN(" · ",TRUE,DADOS_INVOC!$NB$121,DADOS_INVOC!$NC$121)</f>
        <v/>
      </c>
      <c r="C2285" s="194" t="inlineStr">
        <is>
          <t>DADOS_INVOC!NB121 DADOS_INVOC!NC121</t>
        </is>
      </c>
      <c r="D2285" s="194" t="inlineStr">
        <is>
          <t>entrada</t>
        </is>
      </c>
    </row>
    <row r="2286">
      <c r="A2286" s="194" t="inlineStr">
        <is>
          <t>invocacao.10.esp.2.pe</t>
        </is>
      </c>
      <c r="B2286" s="194">
        <f>IF(ISBLANK(DADOS_INVOC!$QA$121),"",DADOS_INVOC!$QA$121&amp;"")</f>
        <v/>
      </c>
      <c r="C2286" s="194" t="inlineStr">
        <is>
          <t>DADOS_INVOC!QA121</t>
        </is>
      </c>
      <c r="D2286" s="194" t="inlineStr">
        <is>
          <t>resultado</t>
        </is>
      </c>
    </row>
    <row r="2287">
      <c r="A2287" s="194" t="inlineStr">
        <is>
          <t>invocacao.10.esp.2.dano</t>
        </is>
      </c>
      <c r="B2287" s="194">
        <f>IF(ISBLANK(DADOS_INVOC!$QE$121),"",DADOS_INVOC!$QE$121&amp;"")</f>
        <v/>
      </c>
      <c r="C2287" s="194" t="inlineStr">
        <is>
          <t>DADOS_INVOC!QE121</t>
        </is>
      </c>
      <c r="D2287" s="194" t="inlineStr">
        <is>
          <t>resultado</t>
        </is>
      </c>
    </row>
    <row r="2288">
      <c r="A2288" s="194" t="inlineStr">
        <is>
          <t>invocacao.10.esp.2.erros</t>
        </is>
      </c>
      <c r="B2288" s="194">
        <f>IF(ISBLANK(DADOS_INVOC!$PT$121),"",DADOS_INVOC!$PT$121&amp;"")</f>
        <v/>
      </c>
      <c r="C2288" s="194" t="inlineStr">
        <is>
          <t>DADOS_INVOC!PT121</t>
        </is>
      </c>
      <c r="D2288" s="194" t="inlineStr">
        <is>
          <t>aviso</t>
        </is>
      </c>
    </row>
    <row r="2289">
      <c r="A2289" s="194" t="inlineStr">
        <is>
          <t>invocacao.10.esp.2.avisos</t>
        </is>
      </c>
      <c r="B2289" s="194">
        <f>IF(ISBLANK(DADOS_INVOC!$PV$121),"",DADOS_INVOC!$PV$121&amp;"")</f>
        <v/>
      </c>
      <c r="C2289" s="194" t="inlineStr">
        <is>
          <t>DADOS_INVOC!PV121</t>
        </is>
      </c>
      <c r="D2289" s="194" t="inlineStr">
        <is>
          <t>aviso</t>
        </is>
      </c>
    </row>
    <row r="2290">
      <c r="A2290" s="194" t="inlineStr">
        <is>
          <t>invocacao.10.bas.2.classe</t>
        </is>
      </c>
      <c r="B2290" s="194">
        <f>IF(ISBLANK(DADOS_INVOC!$MS$122),"",DADOS_INVOC!$MS$122&amp;"")</f>
        <v/>
      </c>
      <c r="C2290" s="194" t="inlineStr">
        <is>
          <t>DADOS_INVOC!MS122</t>
        </is>
      </c>
      <c r="D2290" s="194" t="inlineStr">
        <is>
          <t>entrada</t>
        </is>
      </c>
    </row>
    <row r="2291">
      <c r="A2291" s="194" t="inlineStr">
        <is>
          <t>invocacao.10.bas.2.nome</t>
        </is>
      </c>
      <c r="B2291" s="194">
        <f>IF(ISBLANK(DADOS_INVOC!$MT$122),"",DADOS_INVOC!$MT$122&amp;"")</f>
        <v/>
      </c>
      <c r="C2291" s="194" t="inlineStr">
        <is>
          <t>DADOS_INVOC!MT122</t>
        </is>
      </c>
      <c r="D2291" s="194" t="inlineStr">
        <is>
          <t>entrada</t>
        </is>
      </c>
    </row>
    <row r="2292">
      <c r="A2292" s="194" t="inlineStr">
        <is>
          <t>invocacao.10.bas.2.forma</t>
        </is>
      </c>
      <c r="B2292" s="194">
        <f>IF(ISBLANK(DADOS_INVOC!$MU$122),"",DADOS_INVOC!$MU$122&amp;"")</f>
        <v/>
      </c>
      <c r="C2292" s="194" t="inlineStr">
        <is>
          <t>DADOS_INVOC!MU122</t>
        </is>
      </c>
      <c r="D2292" s="194" t="inlineStr">
        <is>
          <t>entrada</t>
        </is>
      </c>
    </row>
    <row r="2293">
      <c r="A2293" s="194" t="inlineStr">
        <is>
          <t>invocacao.10.bas.2.pecas</t>
        </is>
      </c>
      <c r="B2293" s="194">
        <f>TEXTJOIN(" · ",TRUE,DADOS_INVOC!$MX$122,DADOS_INVOC!$MY$122,DADOS_INVOC!$MZ$122,DADOS_INVOC!$NA$122)</f>
        <v/>
      </c>
      <c r="C2293" s="194" t="inlineStr">
        <is>
          <t>DADOS_INVOC!MX122 DADOS_INVOC!MY122 DADOS_INVOC!MZ122 DADOS_INVOC!NA122</t>
        </is>
      </c>
      <c r="D2293" s="194" t="inlineStr">
        <is>
          <t>entrada</t>
        </is>
      </c>
    </row>
    <row r="2294">
      <c r="A2294" s="194" t="inlineStr">
        <is>
          <t>invocacao.10.bas.2.restricoes</t>
        </is>
      </c>
      <c r="B2294" s="194">
        <f>TEXTJOIN(" · ",TRUE,DADOS_INVOC!$NB$122,DADOS_INVOC!$NC$122)</f>
        <v/>
      </c>
      <c r="C2294" s="194" t="inlineStr">
        <is>
          <t>DADOS_INVOC!NB122 DADOS_INVOC!NC122</t>
        </is>
      </c>
      <c r="D2294" s="194" t="inlineStr">
        <is>
          <t>entrada</t>
        </is>
      </c>
    </row>
    <row r="2295">
      <c r="A2295" s="194" t="inlineStr">
        <is>
          <t>invocacao.10.bas.2.pe</t>
        </is>
      </c>
      <c r="B2295" s="194">
        <f>IF(ISBLANK(DADOS_INVOC!$QA$122),"",DADOS_INVOC!$QA$122&amp;"")</f>
        <v/>
      </c>
      <c r="C2295" s="194" t="inlineStr">
        <is>
          <t>DADOS_INVOC!QA122</t>
        </is>
      </c>
      <c r="D2295" s="194" t="inlineStr">
        <is>
          <t>resultado</t>
        </is>
      </c>
    </row>
    <row r="2296">
      <c r="A2296" s="194" t="inlineStr">
        <is>
          <t>invocacao.10.bas.2.dano</t>
        </is>
      </c>
      <c r="B2296" s="194">
        <f>IF(ISBLANK(DADOS_INVOC!$QE$122),"",DADOS_INVOC!$QE$122&amp;"")</f>
        <v/>
      </c>
      <c r="C2296" s="194" t="inlineStr">
        <is>
          <t>DADOS_INVOC!QE122</t>
        </is>
      </c>
      <c r="D2296" s="194" t="inlineStr">
        <is>
          <t>resultado</t>
        </is>
      </c>
    </row>
    <row r="2297">
      <c r="A2297" s="194" t="inlineStr">
        <is>
          <t>invocacao.10.bas.2.erros</t>
        </is>
      </c>
      <c r="B2297" s="194">
        <f>IF(ISBLANK(DADOS_INVOC!$PT$122),"",DADOS_INVOC!$PT$122&amp;"")</f>
        <v/>
      </c>
      <c r="C2297" s="194" t="inlineStr">
        <is>
          <t>DADOS_INVOC!PT122</t>
        </is>
      </c>
      <c r="D2297" s="194" t="inlineStr">
        <is>
          <t>aviso</t>
        </is>
      </c>
    </row>
    <row r="2298">
      <c r="A2298" s="194" t="inlineStr">
        <is>
          <t>invocacao.10.bas.2.avisos</t>
        </is>
      </c>
      <c r="B2298" s="194">
        <f>IF(ISBLANK(DADOS_INVOC!$PV$122),"",DADOS_INVOC!$PV$122&amp;"")</f>
        <v/>
      </c>
      <c r="C2298" s="194" t="inlineStr">
        <is>
          <t>DADOS_INVOC!PV122</t>
        </is>
      </c>
      <c r="D2298" s="194" t="inlineStr">
        <is>
          <t>aviso</t>
        </is>
      </c>
    </row>
    <row r="2299">
      <c r="A2299" s="194" t="inlineStr">
        <is>
          <t>invocacao.10.esp.3.classe</t>
        </is>
      </c>
      <c r="B2299" s="194">
        <f>IF(ISBLANK(DADOS_INVOC!$MS$123),"",DADOS_INVOC!$MS$123&amp;"")</f>
        <v/>
      </c>
      <c r="C2299" s="194" t="inlineStr">
        <is>
          <t>DADOS_INVOC!MS123</t>
        </is>
      </c>
      <c r="D2299" s="194" t="inlineStr">
        <is>
          <t>entrada</t>
        </is>
      </c>
    </row>
    <row r="2300">
      <c r="A2300" s="194" t="inlineStr">
        <is>
          <t>invocacao.10.esp.3.nome</t>
        </is>
      </c>
      <c r="B2300" s="194">
        <f>IF(ISBLANK(DADOS_INVOC!$MT$123),"",DADOS_INVOC!$MT$123&amp;"")</f>
        <v/>
      </c>
      <c r="C2300" s="194" t="inlineStr">
        <is>
          <t>DADOS_INVOC!MT123</t>
        </is>
      </c>
      <c r="D2300" s="194" t="inlineStr">
        <is>
          <t>entrada</t>
        </is>
      </c>
    </row>
    <row r="2301">
      <c r="A2301" s="194" t="inlineStr">
        <is>
          <t>invocacao.10.esp.3.forma</t>
        </is>
      </c>
      <c r="B2301" s="194">
        <f>IF(ISBLANK(DADOS_INVOC!$MU$123),"",DADOS_INVOC!$MU$123&amp;"")</f>
        <v/>
      </c>
      <c r="C2301" s="194" t="inlineStr">
        <is>
          <t>DADOS_INVOC!MU123</t>
        </is>
      </c>
      <c r="D2301" s="194" t="inlineStr">
        <is>
          <t>entrada</t>
        </is>
      </c>
    </row>
    <row r="2302">
      <c r="A2302" s="194" t="inlineStr">
        <is>
          <t>invocacao.10.esp.3.pecas</t>
        </is>
      </c>
      <c r="B2302" s="194">
        <f>TEXTJOIN(" · ",TRUE,DADOS_INVOC!$MX$123,DADOS_INVOC!$MY$123,DADOS_INVOC!$MZ$123,DADOS_INVOC!$NA$123)</f>
        <v/>
      </c>
      <c r="C2302" s="194" t="inlineStr">
        <is>
          <t>DADOS_INVOC!MX123 DADOS_INVOC!MY123 DADOS_INVOC!MZ123 DADOS_INVOC!NA123</t>
        </is>
      </c>
      <c r="D2302" s="194" t="inlineStr">
        <is>
          <t>entrada</t>
        </is>
      </c>
    </row>
    <row r="2303">
      <c r="A2303" s="194" t="inlineStr">
        <is>
          <t>invocacao.10.esp.3.restricoes</t>
        </is>
      </c>
      <c r="B2303" s="194">
        <f>TEXTJOIN(" · ",TRUE,DADOS_INVOC!$NB$123,DADOS_INVOC!$NC$123)</f>
        <v/>
      </c>
      <c r="C2303" s="194" t="inlineStr">
        <is>
          <t>DADOS_INVOC!NB123 DADOS_INVOC!NC123</t>
        </is>
      </c>
      <c r="D2303" s="194" t="inlineStr">
        <is>
          <t>entrada</t>
        </is>
      </c>
    </row>
    <row r="2304">
      <c r="A2304" s="194" t="inlineStr">
        <is>
          <t>invocacao.10.esp.3.pe</t>
        </is>
      </c>
      <c r="B2304" s="194">
        <f>IF(ISBLANK(DADOS_INVOC!$QA$123),"",DADOS_INVOC!$QA$123&amp;"")</f>
        <v/>
      </c>
      <c r="C2304" s="194" t="inlineStr">
        <is>
          <t>DADOS_INVOC!QA123</t>
        </is>
      </c>
      <c r="D2304" s="194" t="inlineStr">
        <is>
          <t>resultado</t>
        </is>
      </c>
    </row>
    <row r="2305">
      <c r="A2305" s="194" t="inlineStr">
        <is>
          <t>invocacao.10.esp.3.dano</t>
        </is>
      </c>
      <c r="B2305" s="194">
        <f>IF(ISBLANK(DADOS_INVOC!$QE$123),"",DADOS_INVOC!$QE$123&amp;"")</f>
        <v/>
      </c>
      <c r="C2305" s="194" t="inlineStr">
        <is>
          <t>DADOS_INVOC!QE123</t>
        </is>
      </c>
      <c r="D2305" s="194" t="inlineStr">
        <is>
          <t>resultado</t>
        </is>
      </c>
    </row>
    <row r="2306">
      <c r="A2306" s="194" t="inlineStr">
        <is>
          <t>invocacao.10.esp.3.erros</t>
        </is>
      </c>
      <c r="B2306" s="194">
        <f>IF(ISBLANK(DADOS_INVOC!$PT$123),"",DADOS_INVOC!$PT$123&amp;"")</f>
        <v/>
      </c>
      <c r="C2306" s="194" t="inlineStr">
        <is>
          <t>DADOS_INVOC!PT123</t>
        </is>
      </c>
      <c r="D2306" s="194" t="inlineStr">
        <is>
          <t>aviso</t>
        </is>
      </c>
    </row>
    <row r="2307">
      <c r="A2307" s="194" t="inlineStr">
        <is>
          <t>invocacao.10.esp.3.avisos</t>
        </is>
      </c>
      <c r="B2307" s="194">
        <f>IF(ISBLANK(DADOS_INVOC!$PV$123),"",DADOS_INVOC!$PV$123&amp;"")</f>
        <v/>
      </c>
      <c r="C2307" s="194" t="inlineStr">
        <is>
          <t>DADOS_INVOC!PV123</t>
        </is>
      </c>
      <c r="D2307" s="194" t="inlineStr">
        <is>
          <t>aviso</t>
        </is>
      </c>
    </row>
    <row r="2308">
      <c r="A2308" s="194" t="inlineStr">
        <is>
          <t>invocacao.10.esp.4.classe</t>
        </is>
      </c>
      <c r="B2308" s="194">
        <f>IF(ISBLANK(DADOS_INVOC!$MS$124),"",DADOS_INVOC!$MS$124&amp;"")</f>
        <v/>
      </c>
      <c r="C2308" s="194" t="inlineStr">
        <is>
          <t>DADOS_INVOC!MS124</t>
        </is>
      </c>
      <c r="D2308" s="194" t="inlineStr">
        <is>
          <t>entrada</t>
        </is>
      </c>
    </row>
    <row r="2309">
      <c r="A2309" s="194" t="inlineStr">
        <is>
          <t>invocacao.10.esp.4.nome</t>
        </is>
      </c>
      <c r="B2309" s="194">
        <f>IF(ISBLANK(DADOS_INVOC!$MT$124),"",DADOS_INVOC!$MT$124&amp;"")</f>
        <v/>
      </c>
      <c r="C2309" s="194" t="inlineStr">
        <is>
          <t>DADOS_INVOC!MT124</t>
        </is>
      </c>
      <c r="D2309" s="194" t="inlineStr">
        <is>
          <t>entrada</t>
        </is>
      </c>
    </row>
    <row r="2310">
      <c r="A2310" s="194" t="inlineStr">
        <is>
          <t>invocacao.10.esp.4.forma</t>
        </is>
      </c>
      <c r="B2310" s="194">
        <f>IF(ISBLANK(DADOS_INVOC!$MU$124),"",DADOS_INVOC!$MU$124&amp;"")</f>
        <v/>
      </c>
      <c r="C2310" s="194" t="inlineStr">
        <is>
          <t>DADOS_INVOC!MU124</t>
        </is>
      </c>
      <c r="D2310" s="194" t="inlineStr">
        <is>
          <t>entrada</t>
        </is>
      </c>
    </row>
    <row r="2311">
      <c r="A2311" s="194" t="inlineStr">
        <is>
          <t>invocacao.10.esp.4.pecas</t>
        </is>
      </c>
      <c r="B2311" s="194">
        <f>TEXTJOIN(" · ",TRUE,DADOS_INVOC!$MX$124,DADOS_INVOC!$MY$124,DADOS_INVOC!$MZ$124,DADOS_INVOC!$NA$124)</f>
        <v/>
      </c>
      <c r="C2311" s="194" t="inlineStr">
        <is>
          <t>DADOS_INVOC!MX124 DADOS_INVOC!MY124 DADOS_INVOC!MZ124 DADOS_INVOC!NA124</t>
        </is>
      </c>
      <c r="D2311" s="194" t="inlineStr">
        <is>
          <t>entrada</t>
        </is>
      </c>
    </row>
    <row r="2312">
      <c r="A2312" s="194" t="inlineStr">
        <is>
          <t>invocacao.10.esp.4.restricoes</t>
        </is>
      </c>
      <c r="B2312" s="194">
        <f>TEXTJOIN(" · ",TRUE,DADOS_INVOC!$NB$124,DADOS_INVOC!$NC$124)</f>
        <v/>
      </c>
      <c r="C2312" s="194" t="inlineStr">
        <is>
          <t>DADOS_INVOC!NB124 DADOS_INVOC!NC124</t>
        </is>
      </c>
      <c r="D2312" s="194" t="inlineStr">
        <is>
          <t>entrada</t>
        </is>
      </c>
    </row>
    <row r="2313">
      <c r="A2313" s="194" t="inlineStr">
        <is>
          <t>invocacao.10.esp.4.pe</t>
        </is>
      </c>
      <c r="B2313" s="194">
        <f>IF(ISBLANK(DADOS_INVOC!$QA$124),"",DADOS_INVOC!$QA$124&amp;"")</f>
        <v/>
      </c>
      <c r="C2313" s="194" t="inlineStr">
        <is>
          <t>DADOS_INVOC!QA124</t>
        </is>
      </c>
      <c r="D2313" s="194" t="inlineStr">
        <is>
          <t>resultado</t>
        </is>
      </c>
    </row>
    <row r="2314">
      <c r="A2314" s="194" t="inlineStr">
        <is>
          <t>invocacao.10.esp.4.dano</t>
        </is>
      </c>
      <c r="B2314" s="194">
        <f>IF(ISBLANK(DADOS_INVOC!$QE$124),"",DADOS_INVOC!$QE$124&amp;"")</f>
        <v/>
      </c>
      <c r="C2314" s="194" t="inlineStr">
        <is>
          <t>DADOS_INVOC!QE124</t>
        </is>
      </c>
      <c r="D2314" s="194" t="inlineStr">
        <is>
          <t>resultado</t>
        </is>
      </c>
    </row>
    <row r="2315">
      <c r="A2315" s="194" t="inlineStr">
        <is>
          <t>invocacao.10.esp.4.erros</t>
        </is>
      </c>
      <c r="B2315" s="194">
        <f>IF(ISBLANK(DADOS_INVOC!$PT$124),"",DADOS_INVOC!$PT$124&amp;"")</f>
        <v/>
      </c>
      <c r="C2315" s="194" t="inlineStr">
        <is>
          <t>DADOS_INVOC!PT124</t>
        </is>
      </c>
      <c r="D2315" s="194" t="inlineStr">
        <is>
          <t>aviso</t>
        </is>
      </c>
    </row>
    <row r="2316">
      <c r="A2316" s="194" t="inlineStr">
        <is>
          <t>invocacao.10.esp.4.avisos</t>
        </is>
      </c>
      <c r="B2316" s="194">
        <f>IF(ISBLANK(DADOS_INVOC!$PV$124),"",DADOS_INVOC!$PV$124&amp;"")</f>
        <v/>
      </c>
      <c r="C2316" s="194" t="inlineStr">
        <is>
          <t>DADOS_INVOC!PV124</t>
        </is>
      </c>
      <c r="D2316" s="194" t="inlineStr">
        <is>
          <t>aviso</t>
        </is>
      </c>
    </row>
    <row r="2317">
      <c r="A2317" s="194" t="inlineStr">
        <is>
          <t>invocacao.10.esp.5.classe</t>
        </is>
      </c>
      <c r="B2317" s="194">
        <f>IF(ISBLANK(DADOS_INVOC!$MS$125),"",DADOS_INVOC!$MS$125&amp;"")</f>
        <v/>
      </c>
      <c r="C2317" s="194" t="inlineStr">
        <is>
          <t>DADOS_INVOC!MS125</t>
        </is>
      </c>
      <c r="D2317" s="194" t="inlineStr">
        <is>
          <t>entrada</t>
        </is>
      </c>
    </row>
    <row r="2318">
      <c r="A2318" s="194" t="inlineStr">
        <is>
          <t>invocacao.10.esp.5.nome</t>
        </is>
      </c>
      <c r="B2318" s="194">
        <f>IF(ISBLANK(DADOS_INVOC!$MT$125),"",DADOS_INVOC!$MT$125&amp;"")</f>
        <v/>
      </c>
      <c r="C2318" s="194" t="inlineStr">
        <is>
          <t>DADOS_INVOC!MT125</t>
        </is>
      </c>
      <c r="D2318" s="194" t="inlineStr">
        <is>
          <t>entrada</t>
        </is>
      </c>
    </row>
    <row r="2319">
      <c r="A2319" s="194" t="inlineStr">
        <is>
          <t>invocacao.10.esp.5.forma</t>
        </is>
      </c>
      <c r="B2319" s="194">
        <f>IF(ISBLANK(DADOS_INVOC!$MU$125),"",DADOS_INVOC!$MU$125&amp;"")</f>
        <v/>
      </c>
      <c r="C2319" s="194" t="inlineStr">
        <is>
          <t>DADOS_INVOC!MU125</t>
        </is>
      </c>
      <c r="D2319" s="194" t="inlineStr">
        <is>
          <t>entrada</t>
        </is>
      </c>
    </row>
    <row r="2320">
      <c r="A2320" s="194" t="inlineStr">
        <is>
          <t>invocacao.10.esp.5.pecas</t>
        </is>
      </c>
      <c r="B2320" s="194">
        <f>TEXTJOIN(" · ",TRUE,DADOS_INVOC!$MX$125,DADOS_INVOC!$MY$125,DADOS_INVOC!$MZ$125,DADOS_INVOC!$NA$125)</f>
        <v/>
      </c>
      <c r="C2320" s="194" t="inlineStr">
        <is>
          <t>DADOS_INVOC!MX125 DADOS_INVOC!MY125 DADOS_INVOC!MZ125 DADOS_INVOC!NA125</t>
        </is>
      </c>
      <c r="D2320" s="194" t="inlineStr">
        <is>
          <t>entrada</t>
        </is>
      </c>
    </row>
    <row r="2321">
      <c r="A2321" s="194" t="inlineStr">
        <is>
          <t>invocacao.10.esp.5.restricoes</t>
        </is>
      </c>
      <c r="B2321" s="194">
        <f>TEXTJOIN(" · ",TRUE,DADOS_INVOC!$NB$125,DADOS_INVOC!$NC$125)</f>
        <v/>
      </c>
      <c r="C2321" s="194" t="inlineStr">
        <is>
          <t>DADOS_INVOC!NB125 DADOS_INVOC!NC125</t>
        </is>
      </c>
      <c r="D2321" s="194" t="inlineStr">
        <is>
          <t>entrada</t>
        </is>
      </c>
    </row>
    <row r="2322">
      <c r="A2322" s="194" t="inlineStr">
        <is>
          <t>invocacao.10.esp.5.pe</t>
        </is>
      </c>
      <c r="B2322" s="194">
        <f>IF(ISBLANK(DADOS_INVOC!$QA$125),"",DADOS_INVOC!$QA$125&amp;"")</f>
        <v/>
      </c>
      <c r="C2322" s="194" t="inlineStr">
        <is>
          <t>DADOS_INVOC!QA125</t>
        </is>
      </c>
      <c r="D2322" s="194" t="inlineStr">
        <is>
          <t>resultado</t>
        </is>
      </c>
    </row>
    <row r="2323">
      <c r="A2323" s="194" t="inlineStr">
        <is>
          <t>invocacao.10.esp.5.dano</t>
        </is>
      </c>
      <c r="B2323" s="194">
        <f>IF(ISBLANK(DADOS_INVOC!$QE$125),"",DADOS_INVOC!$QE$125&amp;"")</f>
        <v/>
      </c>
      <c r="C2323" s="194" t="inlineStr">
        <is>
          <t>DADOS_INVOC!QE125</t>
        </is>
      </c>
      <c r="D2323" s="194" t="inlineStr">
        <is>
          <t>resultado</t>
        </is>
      </c>
    </row>
    <row r="2324">
      <c r="A2324" s="194" t="inlineStr">
        <is>
          <t>invocacao.10.esp.5.erros</t>
        </is>
      </c>
      <c r="B2324" s="194">
        <f>IF(ISBLANK(DADOS_INVOC!$PT$125),"",DADOS_INVOC!$PT$125&amp;"")</f>
        <v/>
      </c>
      <c r="C2324" s="194" t="inlineStr">
        <is>
          <t>DADOS_INVOC!PT125</t>
        </is>
      </c>
      <c r="D2324" s="194" t="inlineStr">
        <is>
          <t>aviso</t>
        </is>
      </c>
    </row>
    <row r="2325">
      <c r="A2325" s="194" t="inlineStr">
        <is>
          <t>invocacao.10.esp.5.avisos</t>
        </is>
      </c>
      <c r="B2325" s="194">
        <f>IF(ISBLANK(DADOS_INVOC!$PV$125),"",DADOS_INVOC!$PV$125&amp;"")</f>
        <v/>
      </c>
      <c r="C2325" s="194" t="inlineStr">
        <is>
          <t>DADOS_INVOC!PV125</t>
        </is>
      </c>
      <c r="D2325" s="194" t="inlineStr">
        <is>
          <t>aviso</t>
        </is>
      </c>
    </row>
    <row r="2326">
      <c r="A2326" s="194" t="inlineStr">
        <is>
          <t>invocacao.10.esp.6.classe</t>
        </is>
      </c>
      <c r="B2326" s="194">
        <f>IF(ISBLANK(DADOS_INVOC!$MS$126),"",DADOS_INVOC!$MS$126&amp;"")</f>
        <v/>
      </c>
      <c r="C2326" s="194" t="inlineStr">
        <is>
          <t>DADOS_INVOC!MS126</t>
        </is>
      </c>
      <c r="D2326" s="194" t="inlineStr">
        <is>
          <t>entrada</t>
        </is>
      </c>
    </row>
    <row r="2327">
      <c r="A2327" s="194" t="inlineStr">
        <is>
          <t>invocacao.10.esp.6.nome</t>
        </is>
      </c>
      <c r="B2327" s="194">
        <f>IF(ISBLANK(DADOS_INVOC!$MT$126),"",DADOS_INVOC!$MT$126&amp;"")</f>
        <v/>
      </c>
      <c r="C2327" s="194" t="inlineStr">
        <is>
          <t>DADOS_INVOC!MT126</t>
        </is>
      </c>
      <c r="D2327" s="194" t="inlineStr">
        <is>
          <t>entrada</t>
        </is>
      </c>
    </row>
    <row r="2328">
      <c r="A2328" s="194" t="inlineStr">
        <is>
          <t>invocacao.10.esp.6.forma</t>
        </is>
      </c>
      <c r="B2328" s="194">
        <f>IF(ISBLANK(DADOS_INVOC!$MU$126),"",DADOS_INVOC!$MU$126&amp;"")</f>
        <v/>
      </c>
      <c r="C2328" s="194" t="inlineStr">
        <is>
          <t>DADOS_INVOC!MU126</t>
        </is>
      </c>
      <c r="D2328" s="194" t="inlineStr">
        <is>
          <t>entrada</t>
        </is>
      </c>
    </row>
    <row r="2329">
      <c r="A2329" s="194" t="inlineStr">
        <is>
          <t>invocacao.10.esp.6.pecas</t>
        </is>
      </c>
      <c r="B2329" s="194">
        <f>TEXTJOIN(" · ",TRUE,DADOS_INVOC!$MX$126,DADOS_INVOC!$MY$126,DADOS_INVOC!$MZ$126,DADOS_INVOC!$NA$126)</f>
        <v/>
      </c>
      <c r="C2329" s="194" t="inlineStr">
        <is>
          <t>DADOS_INVOC!MX126 DADOS_INVOC!MY126 DADOS_INVOC!MZ126 DADOS_INVOC!NA126</t>
        </is>
      </c>
      <c r="D2329" s="194" t="inlineStr">
        <is>
          <t>entrada</t>
        </is>
      </c>
    </row>
    <row r="2330">
      <c r="A2330" s="194" t="inlineStr">
        <is>
          <t>invocacao.10.esp.6.restricoes</t>
        </is>
      </c>
      <c r="B2330" s="194">
        <f>TEXTJOIN(" · ",TRUE,DADOS_INVOC!$NB$126,DADOS_INVOC!$NC$126)</f>
        <v/>
      </c>
      <c r="C2330" s="194" t="inlineStr">
        <is>
          <t>DADOS_INVOC!NB126 DADOS_INVOC!NC126</t>
        </is>
      </c>
      <c r="D2330" s="194" t="inlineStr">
        <is>
          <t>entrada</t>
        </is>
      </c>
    </row>
    <row r="2331">
      <c r="A2331" s="194" t="inlineStr">
        <is>
          <t>invocacao.10.esp.6.pe</t>
        </is>
      </c>
      <c r="B2331" s="194">
        <f>IF(ISBLANK(DADOS_INVOC!$QA$126),"",DADOS_INVOC!$QA$126&amp;"")</f>
        <v/>
      </c>
      <c r="C2331" s="194" t="inlineStr">
        <is>
          <t>DADOS_INVOC!QA126</t>
        </is>
      </c>
      <c r="D2331" s="194" t="inlineStr">
        <is>
          <t>resultado</t>
        </is>
      </c>
    </row>
    <row r="2332">
      <c r="A2332" s="194" t="inlineStr">
        <is>
          <t>invocacao.10.esp.6.dano</t>
        </is>
      </c>
      <c r="B2332" s="194">
        <f>IF(ISBLANK(DADOS_INVOC!$QE$126),"",DADOS_INVOC!$QE$126&amp;"")</f>
        <v/>
      </c>
      <c r="C2332" s="194" t="inlineStr">
        <is>
          <t>DADOS_INVOC!QE126</t>
        </is>
      </c>
      <c r="D2332" s="194" t="inlineStr">
        <is>
          <t>resultado</t>
        </is>
      </c>
    </row>
    <row r="2333">
      <c r="A2333" s="194" t="inlineStr">
        <is>
          <t>invocacao.10.esp.6.erros</t>
        </is>
      </c>
      <c r="B2333" s="194">
        <f>IF(ISBLANK(DADOS_INVOC!$PT$126),"",DADOS_INVOC!$PT$126&amp;"")</f>
        <v/>
      </c>
      <c r="C2333" s="194" t="inlineStr">
        <is>
          <t>DADOS_INVOC!PT126</t>
        </is>
      </c>
      <c r="D2333" s="194" t="inlineStr">
        <is>
          <t>aviso</t>
        </is>
      </c>
    </row>
    <row r="2334">
      <c r="A2334" s="194" t="inlineStr">
        <is>
          <t>invocacao.10.esp.6.avisos</t>
        </is>
      </c>
      <c r="B2334" s="194">
        <f>IF(ISBLANK(DADOS_INVOC!$PV$126),"",DADOS_INVOC!$PV$126&amp;"")</f>
        <v/>
      </c>
      <c r="C2334" s="194" t="inlineStr">
        <is>
          <t>DADOS_INVOC!PV126</t>
        </is>
      </c>
      <c r="D2334" s="194" t="inlineStr">
        <is>
          <t>aviso</t>
        </is>
      </c>
    </row>
    <row r="2335">
      <c r="A2335" s="194" t="inlineStr">
        <is>
          <t>invocacao.10.esp.7.classe</t>
        </is>
      </c>
      <c r="B2335" s="194">
        <f>IF(ISBLANK(DADOS_INVOC!$MS$127),"",DADOS_INVOC!$MS$127&amp;"")</f>
        <v/>
      </c>
      <c r="C2335" s="194" t="inlineStr">
        <is>
          <t>DADOS_INVOC!MS127</t>
        </is>
      </c>
      <c r="D2335" s="194" t="inlineStr">
        <is>
          <t>entrada</t>
        </is>
      </c>
    </row>
    <row r="2336">
      <c r="A2336" s="194" t="inlineStr">
        <is>
          <t>invocacao.10.esp.7.nome</t>
        </is>
      </c>
      <c r="B2336" s="194">
        <f>IF(ISBLANK(DADOS_INVOC!$MT$127),"",DADOS_INVOC!$MT$127&amp;"")</f>
        <v/>
      </c>
      <c r="C2336" s="194" t="inlineStr">
        <is>
          <t>DADOS_INVOC!MT127</t>
        </is>
      </c>
      <c r="D2336" s="194" t="inlineStr">
        <is>
          <t>entrada</t>
        </is>
      </c>
    </row>
    <row r="2337">
      <c r="A2337" s="194" t="inlineStr">
        <is>
          <t>invocacao.10.esp.7.forma</t>
        </is>
      </c>
      <c r="B2337" s="194">
        <f>IF(ISBLANK(DADOS_INVOC!$MU$127),"",DADOS_INVOC!$MU$127&amp;"")</f>
        <v/>
      </c>
      <c r="C2337" s="194" t="inlineStr">
        <is>
          <t>DADOS_INVOC!MU127</t>
        </is>
      </c>
      <c r="D2337" s="194" t="inlineStr">
        <is>
          <t>entrada</t>
        </is>
      </c>
    </row>
    <row r="2338">
      <c r="A2338" s="194" t="inlineStr">
        <is>
          <t>invocacao.10.esp.7.pecas</t>
        </is>
      </c>
      <c r="B2338" s="194">
        <f>TEXTJOIN(" · ",TRUE,DADOS_INVOC!$MX$127,DADOS_INVOC!$MY$127,DADOS_INVOC!$MZ$127,DADOS_INVOC!$NA$127)</f>
        <v/>
      </c>
      <c r="C2338" s="194" t="inlineStr">
        <is>
          <t>DADOS_INVOC!MX127 DADOS_INVOC!MY127 DADOS_INVOC!MZ127 DADOS_INVOC!NA127</t>
        </is>
      </c>
      <c r="D2338" s="194" t="inlineStr">
        <is>
          <t>entrada</t>
        </is>
      </c>
    </row>
    <row r="2339">
      <c r="A2339" s="194" t="inlineStr">
        <is>
          <t>invocacao.10.esp.7.restricoes</t>
        </is>
      </c>
      <c r="B2339" s="194">
        <f>TEXTJOIN(" · ",TRUE,DADOS_INVOC!$NB$127,DADOS_INVOC!$NC$127)</f>
        <v/>
      </c>
      <c r="C2339" s="194" t="inlineStr">
        <is>
          <t>DADOS_INVOC!NB127 DADOS_INVOC!NC127</t>
        </is>
      </c>
      <c r="D2339" s="194" t="inlineStr">
        <is>
          <t>entrada</t>
        </is>
      </c>
    </row>
    <row r="2340">
      <c r="A2340" s="194" t="inlineStr">
        <is>
          <t>invocacao.10.esp.7.pe</t>
        </is>
      </c>
      <c r="B2340" s="194">
        <f>IF(ISBLANK(DADOS_INVOC!$QA$127),"",DADOS_INVOC!$QA$127&amp;"")</f>
        <v/>
      </c>
      <c r="C2340" s="194" t="inlineStr">
        <is>
          <t>DADOS_INVOC!QA127</t>
        </is>
      </c>
      <c r="D2340" s="194" t="inlineStr">
        <is>
          <t>resultado</t>
        </is>
      </c>
    </row>
    <row r="2341">
      <c r="A2341" s="194" t="inlineStr">
        <is>
          <t>invocacao.10.esp.7.dano</t>
        </is>
      </c>
      <c r="B2341" s="194">
        <f>IF(ISBLANK(DADOS_INVOC!$QE$127),"",DADOS_INVOC!$QE$127&amp;"")</f>
        <v/>
      </c>
      <c r="C2341" s="194" t="inlineStr">
        <is>
          <t>DADOS_INVOC!QE127</t>
        </is>
      </c>
      <c r="D2341" s="194" t="inlineStr">
        <is>
          <t>resultado</t>
        </is>
      </c>
    </row>
    <row r="2342">
      <c r="A2342" s="194" t="inlineStr">
        <is>
          <t>invocacao.10.esp.7.erros</t>
        </is>
      </c>
      <c r="B2342" s="194">
        <f>IF(ISBLANK(DADOS_INVOC!$PT$127),"",DADOS_INVOC!$PT$127&amp;"")</f>
        <v/>
      </c>
      <c r="C2342" s="194" t="inlineStr">
        <is>
          <t>DADOS_INVOC!PT127</t>
        </is>
      </c>
      <c r="D2342" s="194" t="inlineStr">
        <is>
          <t>aviso</t>
        </is>
      </c>
    </row>
    <row r="2343">
      <c r="A2343" s="194" t="inlineStr">
        <is>
          <t>invocacao.10.esp.7.avisos</t>
        </is>
      </c>
      <c r="B2343" s="194">
        <f>IF(ISBLANK(DADOS_INVOC!$PV$127),"",DADOS_INVOC!$PV$127&amp;"")</f>
        <v/>
      </c>
      <c r="C2343" s="194" t="inlineStr">
        <is>
          <t>DADOS_INVOC!PV127</t>
        </is>
      </c>
      <c r="D2343" s="194" t="inlineStr">
        <is>
          <t>aviso</t>
        </is>
      </c>
    </row>
    <row r="2344">
      <c r="A2344" s="194" t="inlineStr">
        <is>
          <t>invocacao.10.esp.8.classe</t>
        </is>
      </c>
      <c r="B2344" s="194">
        <f>IF(ISBLANK(DADOS_INVOC!$MS$128),"",DADOS_INVOC!$MS$128&amp;"")</f>
        <v/>
      </c>
      <c r="C2344" s="194" t="inlineStr">
        <is>
          <t>DADOS_INVOC!MS128</t>
        </is>
      </c>
      <c r="D2344" s="194" t="inlineStr">
        <is>
          <t>entrada</t>
        </is>
      </c>
    </row>
    <row r="2345">
      <c r="A2345" s="194" t="inlineStr">
        <is>
          <t>invocacao.10.esp.8.nome</t>
        </is>
      </c>
      <c r="B2345" s="194">
        <f>IF(ISBLANK(DADOS_INVOC!$MT$128),"",DADOS_INVOC!$MT$128&amp;"")</f>
        <v/>
      </c>
      <c r="C2345" s="194" t="inlineStr">
        <is>
          <t>DADOS_INVOC!MT128</t>
        </is>
      </c>
      <c r="D2345" s="194" t="inlineStr">
        <is>
          <t>entrada</t>
        </is>
      </c>
    </row>
    <row r="2346">
      <c r="A2346" s="194" t="inlineStr">
        <is>
          <t>invocacao.10.esp.8.forma</t>
        </is>
      </c>
      <c r="B2346" s="194">
        <f>IF(ISBLANK(DADOS_INVOC!$MU$128),"",DADOS_INVOC!$MU$128&amp;"")</f>
        <v/>
      </c>
      <c r="C2346" s="194" t="inlineStr">
        <is>
          <t>DADOS_INVOC!MU128</t>
        </is>
      </c>
      <c r="D2346" s="194" t="inlineStr">
        <is>
          <t>entrada</t>
        </is>
      </c>
    </row>
    <row r="2347">
      <c r="A2347" s="194" t="inlineStr">
        <is>
          <t>invocacao.10.esp.8.pecas</t>
        </is>
      </c>
      <c r="B2347" s="194">
        <f>TEXTJOIN(" · ",TRUE,DADOS_INVOC!$MX$128,DADOS_INVOC!$MY$128,DADOS_INVOC!$MZ$128,DADOS_INVOC!$NA$128)</f>
        <v/>
      </c>
      <c r="C2347" s="194" t="inlineStr">
        <is>
          <t>DADOS_INVOC!MX128 DADOS_INVOC!MY128 DADOS_INVOC!MZ128 DADOS_INVOC!NA128</t>
        </is>
      </c>
      <c r="D2347" s="194" t="inlineStr">
        <is>
          <t>entrada</t>
        </is>
      </c>
    </row>
    <row r="2348">
      <c r="A2348" s="194" t="inlineStr">
        <is>
          <t>invocacao.10.esp.8.restricoes</t>
        </is>
      </c>
      <c r="B2348" s="194">
        <f>TEXTJOIN(" · ",TRUE,DADOS_INVOC!$NB$128,DADOS_INVOC!$NC$128)</f>
        <v/>
      </c>
      <c r="C2348" s="194" t="inlineStr">
        <is>
          <t>DADOS_INVOC!NB128 DADOS_INVOC!NC128</t>
        </is>
      </c>
      <c r="D2348" s="194" t="inlineStr">
        <is>
          <t>entrada</t>
        </is>
      </c>
    </row>
    <row r="2349">
      <c r="A2349" s="194" t="inlineStr">
        <is>
          <t>invocacao.10.esp.8.pe</t>
        </is>
      </c>
      <c r="B2349" s="194">
        <f>IF(ISBLANK(DADOS_INVOC!$QA$128),"",DADOS_INVOC!$QA$128&amp;"")</f>
        <v/>
      </c>
      <c r="C2349" s="194" t="inlineStr">
        <is>
          <t>DADOS_INVOC!QA128</t>
        </is>
      </c>
      <c r="D2349" s="194" t="inlineStr">
        <is>
          <t>resultado</t>
        </is>
      </c>
    </row>
    <row r="2350">
      <c r="A2350" s="194" t="inlineStr">
        <is>
          <t>invocacao.10.esp.8.dano</t>
        </is>
      </c>
      <c r="B2350" s="194">
        <f>IF(ISBLANK(DADOS_INVOC!$QE$128),"",DADOS_INVOC!$QE$128&amp;"")</f>
        <v/>
      </c>
      <c r="C2350" s="194" t="inlineStr">
        <is>
          <t>DADOS_INVOC!QE128</t>
        </is>
      </c>
      <c r="D2350" s="194" t="inlineStr">
        <is>
          <t>resultado</t>
        </is>
      </c>
    </row>
    <row r="2351">
      <c r="A2351" s="194" t="inlineStr">
        <is>
          <t>invocacao.10.esp.8.erros</t>
        </is>
      </c>
      <c r="B2351" s="194">
        <f>IF(ISBLANK(DADOS_INVOC!$PT$128),"",DADOS_INVOC!$PT$128&amp;"")</f>
        <v/>
      </c>
      <c r="C2351" s="194" t="inlineStr">
        <is>
          <t>DADOS_INVOC!PT128</t>
        </is>
      </c>
      <c r="D2351" s="194" t="inlineStr">
        <is>
          <t>aviso</t>
        </is>
      </c>
    </row>
    <row r="2352">
      <c r="A2352" s="194" t="inlineStr">
        <is>
          <t>invocacao.10.esp.8.avisos</t>
        </is>
      </c>
      <c r="B2352" s="194">
        <f>IF(ISBLANK(DADOS_INVOC!$PV$128),"",DADOS_INVOC!$PV$128&amp;"")</f>
        <v/>
      </c>
      <c r="C2352" s="194" t="inlineStr">
        <is>
          <t>DADOS_INVOC!PV128</t>
        </is>
      </c>
      <c r="D2352" s="194" t="inlineStr">
        <is>
          <t>aviso</t>
        </is>
      </c>
    </row>
    <row r="2353">
      <c r="A2353" s="194" t="inlineStr">
        <is>
          <t>invocacao.10.ext.1.classe</t>
        </is>
      </c>
      <c r="B2353" s="194">
        <f>IF(ISBLANK(DADOS_INVOC!$MS$129),"",DADOS_INVOC!$MS$129&amp;"")</f>
        <v/>
      </c>
      <c r="C2353" s="194" t="inlineStr">
        <is>
          <t>DADOS_INVOC!MS129</t>
        </is>
      </c>
      <c r="D2353" s="194" t="inlineStr">
        <is>
          <t>entrada</t>
        </is>
      </c>
    </row>
    <row r="2354">
      <c r="A2354" s="194" t="inlineStr">
        <is>
          <t>invocacao.10.ext.1.nome</t>
        </is>
      </c>
      <c r="B2354" s="194">
        <f>IF(ISBLANK(DADOS_INVOC!$MT$129),"",DADOS_INVOC!$MT$129&amp;"")</f>
        <v/>
      </c>
      <c r="C2354" s="194" t="inlineStr">
        <is>
          <t>DADOS_INVOC!MT129</t>
        </is>
      </c>
      <c r="D2354" s="194" t="inlineStr">
        <is>
          <t>entrada</t>
        </is>
      </c>
    </row>
    <row r="2355">
      <c r="A2355" s="194" t="inlineStr">
        <is>
          <t>invocacao.10.ext.1.forma</t>
        </is>
      </c>
      <c r="B2355" s="194">
        <f>IF(ISBLANK(DADOS_INVOC!$MU$129),"",DADOS_INVOC!$MU$129&amp;"")</f>
        <v/>
      </c>
      <c r="C2355" s="194" t="inlineStr">
        <is>
          <t>DADOS_INVOC!MU129</t>
        </is>
      </c>
      <c r="D2355" s="194" t="inlineStr">
        <is>
          <t>entrada</t>
        </is>
      </c>
    </row>
    <row r="2356">
      <c r="A2356" s="194" t="inlineStr">
        <is>
          <t>invocacao.10.ext.1.pecas</t>
        </is>
      </c>
      <c r="B2356" s="194">
        <f>TEXTJOIN(" · ",TRUE,DADOS_INVOC!$MX$129,DADOS_INVOC!$MY$129,DADOS_INVOC!$MZ$129,DADOS_INVOC!$NA$129)</f>
        <v/>
      </c>
      <c r="C2356" s="194" t="inlineStr">
        <is>
          <t>DADOS_INVOC!MX129 DADOS_INVOC!MY129 DADOS_INVOC!MZ129 DADOS_INVOC!NA129</t>
        </is>
      </c>
      <c r="D2356" s="194" t="inlineStr">
        <is>
          <t>entrada</t>
        </is>
      </c>
    </row>
    <row r="2357">
      <c r="A2357" s="194" t="inlineStr">
        <is>
          <t>invocacao.10.ext.1.restricoes</t>
        </is>
      </c>
      <c r="B2357" s="194">
        <f>TEXTJOIN(" · ",TRUE,DADOS_INVOC!$NB$129,DADOS_INVOC!$NC$129)</f>
        <v/>
      </c>
      <c r="C2357" s="194" t="inlineStr">
        <is>
          <t>DADOS_INVOC!NB129 DADOS_INVOC!NC129</t>
        </is>
      </c>
      <c r="D2357" s="194" t="inlineStr">
        <is>
          <t>entrada</t>
        </is>
      </c>
    </row>
    <row r="2358">
      <c r="A2358" s="194" t="inlineStr">
        <is>
          <t>invocacao.10.ext.1.pe</t>
        </is>
      </c>
      <c r="B2358" s="194">
        <f>IF(ISBLANK(DADOS_INVOC!$QA$129),"",DADOS_INVOC!$QA$129&amp;"")</f>
        <v/>
      </c>
      <c r="C2358" s="194" t="inlineStr">
        <is>
          <t>DADOS_INVOC!QA129</t>
        </is>
      </c>
      <c r="D2358" s="194" t="inlineStr">
        <is>
          <t>resultado</t>
        </is>
      </c>
    </row>
    <row r="2359">
      <c r="A2359" s="194" t="inlineStr">
        <is>
          <t>invocacao.10.ext.1.dano</t>
        </is>
      </c>
      <c r="B2359" s="194">
        <f>IF(ISBLANK(DADOS_INVOC!$QE$129),"",DADOS_INVOC!$QE$129&amp;"")</f>
        <v/>
      </c>
      <c r="C2359" s="194" t="inlineStr">
        <is>
          <t>DADOS_INVOC!QE129</t>
        </is>
      </c>
      <c r="D2359" s="194" t="inlineStr">
        <is>
          <t>resultado</t>
        </is>
      </c>
    </row>
    <row r="2360">
      <c r="A2360" s="194" t="inlineStr">
        <is>
          <t>invocacao.10.ext.1.erros</t>
        </is>
      </c>
      <c r="B2360" s="194">
        <f>IF(ISBLANK(DADOS_INVOC!$PT$129),"",DADOS_INVOC!$PT$129&amp;"")</f>
        <v/>
      </c>
      <c r="C2360" s="194" t="inlineStr">
        <is>
          <t>DADOS_INVOC!PT129</t>
        </is>
      </c>
      <c r="D2360" s="194" t="inlineStr">
        <is>
          <t>aviso</t>
        </is>
      </c>
    </row>
    <row r="2361">
      <c r="A2361" s="194" t="inlineStr">
        <is>
          <t>invocacao.10.ext.1.avisos</t>
        </is>
      </c>
      <c r="B2361" s="194">
        <f>IF(ISBLANK(DADOS_INVOC!$PV$129),"",DADOS_INVOC!$PV$129&amp;"")</f>
        <v/>
      </c>
      <c r="C2361" s="194" t="inlineStr">
        <is>
          <t>DADOS_INVOC!PV129</t>
        </is>
      </c>
      <c r="D2361" s="194" t="inlineStr">
        <is>
          <t>aviso</t>
        </is>
      </c>
    </row>
    <row r="2362">
      <c r="A2362" s="194" t="inlineStr">
        <is>
          <t>invocacao.10.ext.2.classe</t>
        </is>
      </c>
      <c r="B2362" s="194">
        <f>IF(ISBLANK(DADOS_INVOC!$MS$130),"",DADOS_INVOC!$MS$130&amp;"")</f>
        <v/>
      </c>
      <c r="C2362" s="194" t="inlineStr">
        <is>
          <t>DADOS_INVOC!MS130</t>
        </is>
      </c>
      <c r="D2362" s="194" t="inlineStr">
        <is>
          <t>entrada</t>
        </is>
      </c>
    </row>
    <row r="2363">
      <c r="A2363" s="194" t="inlineStr">
        <is>
          <t>invocacao.10.ext.2.nome</t>
        </is>
      </c>
      <c r="B2363" s="194">
        <f>IF(ISBLANK(DADOS_INVOC!$MT$130),"",DADOS_INVOC!$MT$130&amp;"")</f>
        <v/>
      </c>
      <c r="C2363" s="194" t="inlineStr">
        <is>
          <t>DADOS_INVOC!MT130</t>
        </is>
      </c>
      <c r="D2363" s="194" t="inlineStr">
        <is>
          <t>entrada</t>
        </is>
      </c>
    </row>
    <row r="2364">
      <c r="A2364" s="194" t="inlineStr">
        <is>
          <t>invocacao.10.ext.2.forma</t>
        </is>
      </c>
      <c r="B2364" s="194">
        <f>IF(ISBLANK(DADOS_INVOC!$MU$130),"",DADOS_INVOC!$MU$130&amp;"")</f>
        <v/>
      </c>
      <c r="C2364" s="194" t="inlineStr">
        <is>
          <t>DADOS_INVOC!MU130</t>
        </is>
      </c>
      <c r="D2364" s="194" t="inlineStr">
        <is>
          <t>entrada</t>
        </is>
      </c>
    </row>
    <row r="2365">
      <c r="A2365" s="194" t="inlineStr">
        <is>
          <t>invocacao.10.ext.2.pecas</t>
        </is>
      </c>
      <c r="B2365" s="194">
        <f>TEXTJOIN(" · ",TRUE,DADOS_INVOC!$MX$130,DADOS_INVOC!$MY$130,DADOS_INVOC!$MZ$130,DADOS_INVOC!$NA$130)</f>
        <v/>
      </c>
      <c r="C2365" s="194" t="inlineStr">
        <is>
          <t>DADOS_INVOC!MX130 DADOS_INVOC!MY130 DADOS_INVOC!MZ130 DADOS_INVOC!NA130</t>
        </is>
      </c>
      <c r="D2365" s="194" t="inlineStr">
        <is>
          <t>entrada</t>
        </is>
      </c>
    </row>
    <row r="2366">
      <c r="A2366" s="194" t="inlineStr">
        <is>
          <t>invocacao.10.ext.2.restricoes</t>
        </is>
      </c>
      <c r="B2366" s="194">
        <f>TEXTJOIN(" · ",TRUE,DADOS_INVOC!$NB$130,DADOS_INVOC!$NC$130)</f>
        <v/>
      </c>
      <c r="C2366" s="194" t="inlineStr">
        <is>
          <t>DADOS_INVOC!NB130 DADOS_INVOC!NC130</t>
        </is>
      </c>
      <c r="D2366" s="194" t="inlineStr">
        <is>
          <t>entrada</t>
        </is>
      </c>
    </row>
    <row r="2367">
      <c r="A2367" s="194" t="inlineStr">
        <is>
          <t>invocacao.10.ext.2.pe</t>
        </is>
      </c>
      <c r="B2367" s="194">
        <f>IF(ISBLANK(DADOS_INVOC!$QA$130),"",DADOS_INVOC!$QA$130&amp;"")</f>
        <v/>
      </c>
      <c r="C2367" s="194" t="inlineStr">
        <is>
          <t>DADOS_INVOC!QA130</t>
        </is>
      </c>
      <c r="D2367" s="194" t="inlineStr">
        <is>
          <t>resultado</t>
        </is>
      </c>
    </row>
    <row r="2368">
      <c r="A2368" s="194" t="inlineStr">
        <is>
          <t>invocacao.10.ext.2.dano</t>
        </is>
      </c>
      <c r="B2368" s="194">
        <f>IF(ISBLANK(DADOS_INVOC!$QE$130),"",DADOS_INVOC!$QE$130&amp;"")</f>
        <v/>
      </c>
      <c r="C2368" s="194" t="inlineStr">
        <is>
          <t>DADOS_INVOC!QE130</t>
        </is>
      </c>
      <c r="D2368" s="194" t="inlineStr">
        <is>
          <t>resultado</t>
        </is>
      </c>
    </row>
    <row r="2369">
      <c r="A2369" s="194" t="inlineStr">
        <is>
          <t>invocacao.10.ext.2.erros</t>
        </is>
      </c>
      <c r="B2369" s="194">
        <f>IF(ISBLANK(DADOS_INVOC!$PT$130),"",DADOS_INVOC!$PT$130&amp;"")</f>
        <v/>
      </c>
      <c r="C2369" s="194" t="inlineStr">
        <is>
          <t>DADOS_INVOC!PT130</t>
        </is>
      </c>
      <c r="D2369" s="194" t="inlineStr">
        <is>
          <t>aviso</t>
        </is>
      </c>
    </row>
    <row r="2370">
      <c r="A2370" s="194" t="inlineStr">
        <is>
          <t>invocacao.10.ext.2.avisos</t>
        </is>
      </c>
      <c r="B2370" s="194">
        <f>IF(ISBLANK(DADOS_INVOC!$PV$130),"",DADOS_INVOC!$PV$130&amp;"")</f>
        <v/>
      </c>
      <c r="C2370" s="194" t="inlineStr">
        <is>
          <t>DADOS_INVOC!PV130</t>
        </is>
      </c>
      <c r="D2370" s="194" t="inlineStr">
        <is>
          <t>aviso</t>
        </is>
      </c>
    </row>
    <row r="2371">
      <c r="A2371" s="194" t="inlineStr">
        <is>
          <t>invocacao.10.ext.3.classe</t>
        </is>
      </c>
      <c r="B2371" s="194">
        <f>IF(ISBLANK(DADOS_INVOC!$MS$131),"",DADOS_INVOC!$MS$131&amp;"")</f>
        <v/>
      </c>
      <c r="C2371" s="194" t="inlineStr">
        <is>
          <t>DADOS_INVOC!MS131</t>
        </is>
      </c>
      <c r="D2371" s="194" t="inlineStr">
        <is>
          <t>entrada</t>
        </is>
      </c>
    </row>
    <row r="2372">
      <c r="A2372" s="194" t="inlineStr">
        <is>
          <t>invocacao.10.ext.3.nome</t>
        </is>
      </c>
      <c r="B2372" s="194">
        <f>IF(ISBLANK(DADOS_INVOC!$MT$131),"",DADOS_INVOC!$MT$131&amp;"")</f>
        <v/>
      </c>
      <c r="C2372" s="194" t="inlineStr">
        <is>
          <t>DADOS_INVOC!MT131</t>
        </is>
      </c>
      <c r="D2372" s="194" t="inlineStr">
        <is>
          <t>entrada</t>
        </is>
      </c>
    </row>
    <row r="2373">
      <c r="A2373" s="194" t="inlineStr">
        <is>
          <t>invocacao.10.ext.3.forma</t>
        </is>
      </c>
      <c r="B2373" s="194">
        <f>IF(ISBLANK(DADOS_INVOC!$MU$131),"",DADOS_INVOC!$MU$131&amp;"")</f>
        <v/>
      </c>
      <c r="C2373" s="194" t="inlineStr">
        <is>
          <t>DADOS_INVOC!MU131</t>
        </is>
      </c>
      <c r="D2373" s="194" t="inlineStr">
        <is>
          <t>entrada</t>
        </is>
      </c>
    </row>
    <row r="2374">
      <c r="A2374" s="194" t="inlineStr">
        <is>
          <t>invocacao.10.ext.3.pecas</t>
        </is>
      </c>
      <c r="B2374" s="194">
        <f>TEXTJOIN(" · ",TRUE,DADOS_INVOC!$MX$131,DADOS_INVOC!$MY$131,DADOS_INVOC!$MZ$131,DADOS_INVOC!$NA$131)</f>
        <v/>
      </c>
      <c r="C2374" s="194" t="inlineStr">
        <is>
          <t>DADOS_INVOC!MX131 DADOS_INVOC!MY131 DADOS_INVOC!MZ131 DADOS_INVOC!NA131</t>
        </is>
      </c>
      <c r="D2374" s="194" t="inlineStr">
        <is>
          <t>entrada</t>
        </is>
      </c>
    </row>
    <row r="2375">
      <c r="A2375" s="194" t="inlineStr">
        <is>
          <t>invocacao.10.ext.3.restricoes</t>
        </is>
      </c>
      <c r="B2375" s="194">
        <f>TEXTJOIN(" · ",TRUE,DADOS_INVOC!$NB$131,DADOS_INVOC!$NC$131)</f>
        <v/>
      </c>
      <c r="C2375" s="194" t="inlineStr">
        <is>
          <t>DADOS_INVOC!NB131 DADOS_INVOC!NC131</t>
        </is>
      </c>
      <c r="D2375" s="194" t="inlineStr">
        <is>
          <t>entrada</t>
        </is>
      </c>
    </row>
    <row r="2376">
      <c r="A2376" s="194" t="inlineStr">
        <is>
          <t>invocacao.10.ext.3.pe</t>
        </is>
      </c>
      <c r="B2376" s="194">
        <f>IF(ISBLANK(DADOS_INVOC!$QA$131),"",DADOS_INVOC!$QA$131&amp;"")</f>
        <v/>
      </c>
      <c r="C2376" s="194" t="inlineStr">
        <is>
          <t>DADOS_INVOC!QA131</t>
        </is>
      </c>
      <c r="D2376" s="194" t="inlineStr">
        <is>
          <t>resultado</t>
        </is>
      </c>
    </row>
    <row r="2377">
      <c r="A2377" s="194" t="inlineStr">
        <is>
          <t>invocacao.10.ext.3.dano</t>
        </is>
      </c>
      <c r="B2377" s="194">
        <f>IF(ISBLANK(DADOS_INVOC!$QE$131),"",DADOS_INVOC!$QE$131&amp;"")</f>
        <v/>
      </c>
      <c r="C2377" s="194" t="inlineStr">
        <is>
          <t>DADOS_INVOC!QE131</t>
        </is>
      </c>
      <c r="D2377" s="194" t="inlineStr">
        <is>
          <t>resultado</t>
        </is>
      </c>
    </row>
    <row r="2378">
      <c r="A2378" s="194" t="inlineStr">
        <is>
          <t>invocacao.10.ext.3.erros</t>
        </is>
      </c>
      <c r="B2378" s="194">
        <f>IF(ISBLANK(DADOS_INVOC!$PT$131),"",DADOS_INVOC!$PT$131&amp;"")</f>
        <v/>
      </c>
      <c r="C2378" s="194" t="inlineStr">
        <is>
          <t>DADOS_INVOC!PT131</t>
        </is>
      </c>
      <c r="D2378" s="194" t="inlineStr">
        <is>
          <t>aviso</t>
        </is>
      </c>
    </row>
    <row r="2379">
      <c r="A2379" s="194" t="inlineStr">
        <is>
          <t>invocacao.10.ext.3.avisos</t>
        </is>
      </c>
      <c r="B2379" s="194">
        <f>IF(ISBLANK(DADOS_INVOC!$PV$131),"",DADOS_INVOC!$PV$131&amp;"")</f>
        <v/>
      </c>
      <c r="C2379" s="194" t="inlineStr">
        <is>
          <t>DADOS_INVOC!PV131</t>
        </is>
      </c>
      <c r="D2379" s="194" t="inlineStr">
        <is>
          <t>aviso</t>
        </is>
      </c>
    </row>
    <row r="2380">
      <c r="A2380" s="194" t="inlineStr">
        <is>
          <t>invocacao.11.bas.1.classe</t>
        </is>
      </c>
      <c r="B2380" s="194">
        <f>IF(ISBLANK(DADOS_INVOC!$MS$132),"",DADOS_INVOC!$MS$132&amp;"")</f>
        <v/>
      </c>
      <c r="C2380" s="194" t="inlineStr">
        <is>
          <t>DADOS_INVOC!MS132</t>
        </is>
      </c>
      <c r="D2380" s="194" t="inlineStr">
        <is>
          <t>entrada</t>
        </is>
      </c>
    </row>
    <row r="2381">
      <c r="A2381" s="194" t="inlineStr">
        <is>
          <t>invocacao.11.bas.1.nome</t>
        </is>
      </c>
      <c r="B2381" s="194">
        <f>IF(ISBLANK(DADOS_INVOC!$MT$132),"",DADOS_INVOC!$MT$132&amp;"")</f>
        <v/>
      </c>
      <c r="C2381" s="194" t="inlineStr">
        <is>
          <t>DADOS_INVOC!MT132</t>
        </is>
      </c>
      <c r="D2381" s="194" t="inlineStr">
        <is>
          <t>entrada</t>
        </is>
      </c>
    </row>
    <row r="2382">
      <c r="A2382" s="194" t="inlineStr">
        <is>
          <t>invocacao.11.bas.1.forma</t>
        </is>
      </c>
      <c r="B2382" s="194">
        <f>IF(ISBLANK(DADOS_INVOC!$MU$132),"",DADOS_INVOC!$MU$132&amp;"")</f>
        <v/>
      </c>
      <c r="C2382" s="194" t="inlineStr">
        <is>
          <t>DADOS_INVOC!MU132</t>
        </is>
      </c>
      <c r="D2382" s="194" t="inlineStr">
        <is>
          <t>entrada</t>
        </is>
      </c>
    </row>
    <row r="2383">
      <c r="A2383" s="194" t="inlineStr">
        <is>
          <t>invocacao.11.bas.1.pecas</t>
        </is>
      </c>
      <c r="B2383" s="194">
        <f>TEXTJOIN(" · ",TRUE,DADOS_INVOC!$MX$132,DADOS_INVOC!$MY$132,DADOS_INVOC!$MZ$132,DADOS_INVOC!$NA$132)</f>
        <v/>
      </c>
      <c r="C2383" s="194" t="inlineStr">
        <is>
          <t>DADOS_INVOC!MX132 DADOS_INVOC!MY132 DADOS_INVOC!MZ132 DADOS_INVOC!NA132</t>
        </is>
      </c>
      <c r="D2383" s="194" t="inlineStr">
        <is>
          <t>entrada</t>
        </is>
      </c>
    </row>
    <row r="2384">
      <c r="A2384" s="194" t="inlineStr">
        <is>
          <t>invocacao.11.bas.1.restricoes</t>
        </is>
      </c>
      <c r="B2384" s="194">
        <f>TEXTJOIN(" · ",TRUE,DADOS_INVOC!$NB$132,DADOS_INVOC!$NC$132)</f>
        <v/>
      </c>
      <c r="C2384" s="194" t="inlineStr">
        <is>
          <t>DADOS_INVOC!NB132 DADOS_INVOC!NC132</t>
        </is>
      </c>
      <c r="D2384" s="194" t="inlineStr">
        <is>
          <t>entrada</t>
        </is>
      </c>
    </row>
    <row r="2385">
      <c r="A2385" s="194" t="inlineStr">
        <is>
          <t>invocacao.11.bas.1.pe</t>
        </is>
      </c>
      <c r="B2385" s="194">
        <f>IF(ISBLANK(DADOS_INVOC!$QA$132),"",DADOS_INVOC!$QA$132&amp;"")</f>
        <v/>
      </c>
      <c r="C2385" s="194" t="inlineStr">
        <is>
          <t>DADOS_INVOC!QA132</t>
        </is>
      </c>
      <c r="D2385" s="194" t="inlineStr">
        <is>
          <t>resultado</t>
        </is>
      </c>
    </row>
    <row r="2386">
      <c r="A2386" s="194" t="inlineStr">
        <is>
          <t>invocacao.11.bas.1.dano</t>
        </is>
      </c>
      <c r="B2386" s="194">
        <f>IF(ISBLANK(DADOS_INVOC!$QE$132),"",DADOS_INVOC!$QE$132&amp;"")</f>
        <v/>
      </c>
      <c r="C2386" s="194" t="inlineStr">
        <is>
          <t>DADOS_INVOC!QE132</t>
        </is>
      </c>
      <c r="D2386" s="194" t="inlineStr">
        <is>
          <t>resultado</t>
        </is>
      </c>
    </row>
    <row r="2387">
      <c r="A2387" s="194" t="inlineStr">
        <is>
          <t>invocacao.11.bas.1.erros</t>
        </is>
      </c>
      <c r="B2387" s="194">
        <f>IF(ISBLANK(DADOS_INVOC!$PT$132),"",DADOS_INVOC!$PT$132&amp;"")</f>
        <v/>
      </c>
      <c r="C2387" s="194" t="inlineStr">
        <is>
          <t>DADOS_INVOC!PT132</t>
        </is>
      </c>
      <c r="D2387" s="194" t="inlineStr">
        <is>
          <t>aviso</t>
        </is>
      </c>
    </row>
    <row r="2388">
      <c r="A2388" s="194" t="inlineStr">
        <is>
          <t>invocacao.11.bas.1.avisos</t>
        </is>
      </c>
      <c r="B2388" s="194">
        <f>IF(ISBLANK(DADOS_INVOC!$PV$132),"",DADOS_INVOC!$PV$132&amp;"")</f>
        <v/>
      </c>
      <c r="C2388" s="194" t="inlineStr">
        <is>
          <t>DADOS_INVOC!PV132</t>
        </is>
      </c>
      <c r="D2388" s="194" t="inlineStr">
        <is>
          <t>aviso</t>
        </is>
      </c>
    </row>
    <row r="2389">
      <c r="A2389" s="194" t="inlineStr">
        <is>
          <t>invocacao.11.esp.1.classe</t>
        </is>
      </c>
      <c r="B2389" s="194">
        <f>IF(ISBLANK(DADOS_INVOC!$MS$133),"",DADOS_INVOC!$MS$133&amp;"")</f>
        <v/>
      </c>
      <c r="C2389" s="194" t="inlineStr">
        <is>
          <t>DADOS_INVOC!MS133</t>
        </is>
      </c>
      <c r="D2389" s="194" t="inlineStr">
        <is>
          <t>entrada</t>
        </is>
      </c>
    </row>
    <row r="2390">
      <c r="A2390" s="194" t="inlineStr">
        <is>
          <t>invocacao.11.esp.1.nome</t>
        </is>
      </c>
      <c r="B2390" s="194">
        <f>IF(ISBLANK(DADOS_INVOC!$MT$133),"",DADOS_INVOC!$MT$133&amp;"")</f>
        <v/>
      </c>
      <c r="C2390" s="194" t="inlineStr">
        <is>
          <t>DADOS_INVOC!MT133</t>
        </is>
      </c>
      <c r="D2390" s="194" t="inlineStr">
        <is>
          <t>entrada</t>
        </is>
      </c>
    </row>
    <row r="2391">
      <c r="A2391" s="194" t="inlineStr">
        <is>
          <t>invocacao.11.esp.1.forma</t>
        </is>
      </c>
      <c r="B2391" s="194">
        <f>IF(ISBLANK(DADOS_INVOC!$MU$133),"",DADOS_INVOC!$MU$133&amp;"")</f>
        <v/>
      </c>
      <c r="C2391" s="194" t="inlineStr">
        <is>
          <t>DADOS_INVOC!MU133</t>
        </is>
      </c>
      <c r="D2391" s="194" t="inlineStr">
        <is>
          <t>entrada</t>
        </is>
      </c>
    </row>
    <row r="2392">
      <c r="A2392" s="194" t="inlineStr">
        <is>
          <t>invocacao.11.esp.1.pecas</t>
        </is>
      </c>
      <c r="B2392" s="194">
        <f>TEXTJOIN(" · ",TRUE,DADOS_INVOC!$MX$133,DADOS_INVOC!$MY$133,DADOS_INVOC!$MZ$133,DADOS_INVOC!$NA$133)</f>
        <v/>
      </c>
      <c r="C2392" s="194" t="inlineStr">
        <is>
          <t>DADOS_INVOC!MX133 DADOS_INVOC!MY133 DADOS_INVOC!MZ133 DADOS_INVOC!NA133</t>
        </is>
      </c>
      <c r="D2392" s="194" t="inlineStr">
        <is>
          <t>entrada</t>
        </is>
      </c>
    </row>
    <row r="2393">
      <c r="A2393" s="194" t="inlineStr">
        <is>
          <t>invocacao.11.esp.1.restricoes</t>
        </is>
      </c>
      <c r="B2393" s="194">
        <f>TEXTJOIN(" · ",TRUE,DADOS_INVOC!$NB$133,DADOS_INVOC!$NC$133)</f>
        <v/>
      </c>
      <c r="C2393" s="194" t="inlineStr">
        <is>
          <t>DADOS_INVOC!NB133 DADOS_INVOC!NC133</t>
        </is>
      </c>
      <c r="D2393" s="194" t="inlineStr">
        <is>
          <t>entrada</t>
        </is>
      </c>
    </row>
    <row r="2394">
      <c r="A2394" s="194" t="inlineStr">
        <is>
          <t>invocacao.11.esp.1.pe</t>
        </is>
      </c>
      <c r="B2394" s="194">
        <f>IF(ISBLANK(DADOS_INVOC!$QA$133),"",DADOS_INVOC!$QA$133&amp;"")</f>
        <v/>
      </c>
      <c r="C2394" s="194" t="inlineStr">
        <is>
          <t>DADOS_INVOC!QA133</t>
        </is>
      </c>
      <c r="D2394" s="194" t="inlineStr">
        <is>
          <t>resultado</t>
        </is>
      </c>
    </row>
    <row r="2395">
      <c r="A2395" s="194" t="inlineStr">
        <is>
          <t>invocacao.11.esp.1.dano</t>
        </is>
      </c>
      <c r="B2395" s="194">
        <f>IF(ISBLANK(DADOS_INVOC!$QE$133),"",DADOS_INVOC!$QE$133&amp;"")</f>
        <v/>
      </c>
      <c r="C2395" s="194" t="inlineStr">
        <is>
          <t>DADOS_INVOC!QE133</t>
        </is>
      </c>
      <c r="D2395" s="194" t="inlineStr">
        <is>
          <t>resultado</t>
        </is>
      </c>
    </row>
    <row r="2396">
      <c r="A2396" s="194" t="inlineStr">
        <is>
          <t>invocacao.11.esp.1.erros</t>
        </is>
      </c>
      <c r="B2396" s="194">
        <f>IF(ISBLANK(DADOS_INVOC!$PT$133),"",DADOS_INVOC!$PT$133&amp;"")</f>
        <v/>
      </c>
      <c r="C2396" s="194" t="inlineStr">
        <is>
          <t>DADOS_INVOC!PT133</t>
        </is>
      </c>
      <c r="D2396" s="194" t="inlineStr">
        <is>
          <t>aviso</t>
        </is>
      </c>
    </row>
    <row r="2397">
      <c r="A2397" s="194" t="inlineStr">
        <is>
          <t>invocacao.11.esp.1.avisos</t>
        </is>
      </c>
      <c r="B2397" s="194">
        <f>IF(ISBLANK(DADOS_INVOC!$PV$133),"",DADOS_INVOC!$PV$133&amp;"")</f>
        <v/>
      </c>
      <c r="C2397" s="194" t="inlineStr">
        <is>
          <t>DADOS_INVOC!PV133</t>
        </is>
      </c>
      <c r="D2397" s="194" t="inlineStr">
        <is>
          <t>aviso</t>
        </is>
      </c>
    </row>
    <row r="2398">
      <c r="A2398" s="194" t="inlineStr">
        <is>
          <t>invocacao.11.esp.2.classe</t>
        </is>
      </c>
      <c r="B2398" s="194">
        <f>IF(ISBLANK(DADOS_INVOC!$MS$134),"",DADOS_INVOC!$MS$134&amp;"")</f>
        <v/>
      </c>
      <c r="C2398" s="194" t="inlineStr">
        <is>
          <t>DADOS_INVOC!MS134</t>
        </is>
      </c>
      <c r="D2398" s="194" t="inlineStr">
        <is>
          <t>entrada</t>
        </is>
      </c>
    </row>
    <row r="2399">
      <c r="A2399" s="194" t="inlineStr">
        <is>
          <t>invocacao.11.esp.2.nome</t>
        </is>
      </c>
      <c r="B2399" s="194">
        <f>IF(ISBLANK(DADOS_INVOC!$MT$134),"",DADOS_INVOC!$MT$134&amp;"")</f>
        <v/>
      </c>
      <c r="C2399" s="194" t="inlineStr">
        <is>
          <t>DADOS_INVOC!MT134</t>
        </is>
      </c>
      <c r="D2399" s="194" t="inlineStr">
        <is>
          <t>entrada</t>
        </is>
      </c>
    </row>
    <row r="2400">
      <c r="A2400" s="194" t="inlineStr">
        <is>
          <t>invocacao.11.esp.2.forma</t>
        </is>
      </c>
      <c r="B2400" s="194">
        <f>IF(ISBLANK(DADOS_INVOC!$MU$134),"",DADOS_INVOC!$MU$134&amp;"")</f>
        <v/>
      </c>
      <c r="C2400" s="194" t="inlineStr">
        <is>
          <t>DADOS_INVOC!MU134</t>
        </is>
      </c>
      <c r="D2400" s="194" t="inlineStr">
        <is>
          <t>entrada</t>
        </is>
      </c>
    </row>
    <row r="2401">
      <c r="A2401" s="194" t="inlineStr">
        <is>
          <t>invocacao.11.esp.2.pecas</t>
        </is>
      </c>
      <c r="B2401" s="194">
        <f>TEXTJOIN(" · ",TRUE,DADOS_INVOC!$MX$134,DADOS_INVOC!$MY$134,DADOS_INVOC!$MZ$134,DADOS_INVOC!$NA$134)</f>
        <v/>
      </c>
      <c r="C2401" s="194" t="inlineStr">
        <is>
          <t>DADOS_INVOC!MX134 DADOS_INVOC!MY134 DADOS_INVOC!MZ134 DADOS_INVOC!NA134</t>
        </is>
      </c>
      <c r="D2401" s="194" t="inlineStr">
        <is>
          <t>entrada</t>
        </is>
      </c>
    </row>
    <row r="2402">
      <c r="A2402" s="194" t="inlineStr">
        <is>
          <t>invocacao.11.esp.2.restricoes</t>
        </is>
      </c>
      <c r="B2402" s="194">
        <f>TEXTJOIN(" · ",TRUE,DADOS_INVOC!$NB$134,DADOS_INVOC!$NC$134)</f>
        <v/>
      </c>
      <c r="C2402" s="194" t="inlineStr">
        <is>
          <t>DADOS_INVOC!NB134 DADOS_INVOC!NC134</t>
        </is>
      </c>
      <c r="D2402" s="194" t="inlineStr">
        <is>
          <t>entrada</t>
        </is>
      </c>
    </row>
    <row r="2403">
      <c r="A2403" s="194" t="inlineStr">
        <is>
          <t>invocacao.11.esp.2.pe</t>
        </is>
      </c>
      <c r="B2403" s="194">
        <f>IF(ISBLANK(DADOS_INVOC!$QA$134),"",DADOS_INVOC!$QA$134&amp;"")</f>
        <v/>
      </c>
      <c r="C2403" s="194" t="inlineStr">
        <is>
          <t>DADOS_INVOC!QA134</t>
        </is>
      </c>
      <c r="D2403" s="194" t="inlineStr">
        <is>
          <t>resultado</t>
        </is>
      </c>
    </row>
    <row r="2404">
      <c r="A2404" s="194" t="inlineStr">
        <is>
          <t>invocacao.11.esp.2.dano</t>
        </is>
      </c>
      <c r="B2404" s="194">
        <f>IF(ISBLANK(DADOS_INVOC!$QE$134),"",DADOS_INVOC!$QE$134&amp;"")</f>
        <v/>
      </c>
      <c r="C2404" s="194" t="inlineStr">
        <is>
          <t>DADOS_INVOC!QE134</t>
        </is>
      </c>
      <c r="D2404" s="194" t="inlineStr">
        <is>
          <t>resultado</t>
        </is>
      </c>
    </row>
    <row r="2405">
      <c r="A2405" s="194" t="inlineStr">
        <is>
          <t>invocacao.11.esp.2.erros</t>
        </is>
      </c>
      <c r="B2405" s="194">
        <f>IF(ISBLANK(DADOS_INVOC!$PT$134),"",DADOS_INVOC!$PT$134&amp;"")</f>
        <v/>
      </c>
      <c r="C2405" s="194" t="inlineStr">
        <is>
          <t>DADOS_INVOC!PT134</t>
        </is>
      </c>
      <c r="D2405" s="194" t="inlineStr">
        <is>
          <t>aviso</t>
        </is>
      </c>
    </row>
    <row r="2406">
      <c r="A2406" s="194" t="inlineStr">
        <is>
          <t>invocacao.11.esp.2.avisos</t>
        </is>
      </c>
      <c r="B2406" s="194">
        <f>IF(ISBLANK(DADOS_INVOC!$PV$134),"",DADOS_INVOC!$PV$134&amp;"")</f>
        <v/>
      </c>
      <c r="C2406" s="194" t="inlineStr">
        <is>
          <t>DADOS_INVOC!PV134</t>
        </is>
      </c>
      <c r="D2406" s="194" t="inlineStr">
        <is>
          <t>aviso</t>
        </is>
      </c>
    </row>
    <row r="2407">
      <c r="A2407" s="194" t="inlineStr">
        <is>
          <t>invocacao.11.bas.2.classe</t>
        </is>
      </c>
      <c r="B2407" s="194">
        <f>IF(ISBLANK(DADOS_INVOC!$MS$135),"",DADOS_INVOC!$MS$135&amp;"")</f>
        <v/>
      </c>
      <c r="C2407" s="194" t="inlineStr">
        <is>
          <t>DADOS_INVOC!MS135</t>
        </is>
      </c>
      <c r="D2407" s="194" t="inlineStr">
        <is>
          <t>entrada</t>
        </is>
      </c>
    </row>
    <row r="2408">
      <c r="A2408" s="194" t="inlineStr">
        <is>
          <t>invocacao.11.bas.2.nome</t>
        </is>
      </c>
      <c r="B2408" s="194">
        <f>IF(ISBLANK(DADOS_INVOC!$MT$135),"",DADOS_INVOC!$MT$135&amp;"")</f>
        <v/>
      </c>
      <c r="C2408" s="194" t="inlineStr">
        <is>
          <t>DADOS_INVOC!MT135</t>
        </is>
      </c>
      <c r="D2408" s="194" t="inlineStr">
        <is>
          <t>entrada</t>
        </is>
      </c>
    </row>
    <row r="2409">
      <c r="A2409" s="194" t="inlineStr">
        <is>
          <t>invocacao.11.bas.2.forma</t>
        </is>
      </c>
      <c r="B2409" s="194">
        <f>IF(ISBLANK(DADOS_INVOC!$MU$135),"",DADOS_INVOC!$MU$135&amp;"")</f>
        <v/>
      </c>
      <c r="C2409" s="194" t="inlineStr">
        <is>
          <t>DADOS_INVOC!MU135</t>
        </is>
      </c>
      <c r="D2409" s="194" t="inlineStr">
        <is>
          <t>entrada</t>
        </is>
      </c>
    </row>
    <row r="2410">
      <c r="A2410" s="194" t="inlineStr">
        <is>
          <t>invocacao.11.bas.2.pecas</t>
        </is>
      </c>
      <c r="B2410" s="194">
        <f>TEXTJOIN(" · ",TRUE,DADOS_INVOC!$MX$135,DADOS_INVOC!$MY$135,DADOS_INVOC!$MZ$135,DADOS_INVOC!$NA$135)</f>
        <v/>
      </c>
      <c r="C2410" s="194" t="inlineStr">
        <is>
          <t>DADOS_INVOC!MX135 DADOS_INVOC!MY135 DADOS_INVOC!MZ135 DADOS_INVOC!NA135</t>
        </is>
      </c>
      <c r="D2410" s="194" t="inlineStr">
        <is>
          <t>entrada</t>
        </is>
      </c>
    </row>
    <row r="2411">
      <c r="A2411" s="194" t="inlineStr">
        <is>
          <t>invocacao.11.bas.2.restricoes</t>
        </is>
      </c>
      <c r="B2411" s="194">
        <f>TEXTJOIN(" · ",TRUE,DADOS_INVOC!$NB$135,DADOS_INVOC!$NC$135)</f>
        <v/>
      </c>
      <c r="C2411" s="194" t="inlineStr">
        <is>
          <t>DADOS_INVOC!NB135 DADOS_INVOC!NC135</t>
        </is>
      </c>
      <c r="D2411" s="194" t="inlineStr">
        <is>
          <t>entrada</t>
        </is>
      </c>
    </row>
    <row r="2412">
      <c r="A2412" s="194" t="inlineStr">
        <is>
          <t>invocacao.11.bas.2.pe</t>
        </is>
      </c>
      <c r="B2412" s="194">
        <f>IF(ISBLANK(DADOS_INVOC!$QA$135),"",DADOS_INVOC!$QA$135&amp;"")</f>
        <v/>
      </c>
      <c r="C2412" s="194" t="inlineStr">
        <is>
          <t>DADOS_INVOC!QA135</t>
        </is>
      </c>
      <c r="D2412" s="194" t="inlineStr">
        <is>
          <t>resultado</t>
        </is>
      </c>
    </row>
    <row r="2413">
      <c r="A2413" s="194" t="inlineStr">
        <is>
          <t>invocacao.11.bas.2.dano</t>
        </is>
      </c>
      <c r="B2413" s="194">
        <f>IF(ISBLANK(DADOS_INVOC!$QE$135),"",DADOS_INVOC!$QE$135&amp;"")</f>
        <v/>
      </c>
      <c r="C2413" s="194" t="inlineStr">
        <is>
          <t>DADOS_INVOC!QE135</t>
        </is>
      </c>
      <c r="D2413" s="194" t="inlineStr">
        <is>
          <t>resultado</t>
        </is>
      </c>
    </row>
    <row r="2414">
      <c r="A2414" s="194" t="inlineStr">
        <is>
          <t>invocacao.11.bas.2.erros</t>
        </is>
      </c>
      <c r="B2414" s="194">
        <f>IF(ISBLANK(DADOS_INVOC!$PT$135),"",DADOS_INVOC!$PT$135&amp;"")</f>
        <v/>
      </c>
      <c r="C2414" s="194" t="inlineStr">
        <is>
          <t>DADOS_INVOC!PT135</t>
        </is>
      </c>
      <c r="D2414" s="194" t="inlineStr">
        <is>
          <t>aviso</t>
        </is>
      </c>
    </row>
    <row r="2415">
      <c r="A2415" s="194" t="inlineStr">
        <is>
          <t>invocacao.11.bas.2.avisos</t>
        </is>
      </c>
      <c r="B2415" s="194">
        <f>IF(ISBLANK(DADOS_INVOC!$PV$135),"",DADOS_INVOC!$PV$135&amp;"")</f>
        <v/>
      </c>
      <c r="C2415" s="194" t="inlineStr">
        <is>
          <t>DADOS_INVOC!PV135</t>
        </is>
      </c>
      <c r="D2415" s="194" t="inlineStr">
        <is>
          <t>aviso</t>
        </is>
      </c>
    </row>
    <row r="2416">
      <c r="A2416" s="194" t="inlineStr">
        <is>
          <t>invocacao.11.esp.3.classe</t>
        </is>
      </c>
      <c r="B2416" s="194">
        <f>IF(ISBLANK(DADOS_INVOC!$MS$136),"",DADOS_INVOC!$MS$136&amp;"")</f>
        <v/>
      </c>
      <c r="C2416" s="194" t="inlineStr">
        <is>
          <t>DADOS_INVOC!MS136</t>
        </is>
      </c>
      <c r="D2416" s="194" t="inlineStr">
        <is>
          <t>entrada</t>
        </is>
      </c>
    </row>
    <row r="2417">
      <c r="A2417" s="194" t="inlineStr">
        <is>
          <t>invocacao.11.esp.3.nome</t>
        </is>
      </c>
      <c r="B2417" s="194">
        <f>IF(ISBLANK(DADOS_INVOC!$MT$136),"",DADOS_INVOC!$MT$136&amp;"")</f>
        <v/>
      </c>
      <c r="C2417" s="194" t="inlineStr">
        <is>
          <t>DADOS_INVOC!MT136</t>
        </is>
      </c>
      <c r="D2417" s="194" t="inlineStr">
        <is>
          <t>entrada</t>
        </is>
      </c>
    </row>
    <row r="2418">
      <c r="A2418" s="194" t="inlineStr">
        <is>
          <t>invocacao.11.esp.3.forma</t>
        </is>
      </c>
      <c r="B2418" s="194">
        <f>IF(ISBLANK(DADOS_INVOC!$MU$136),"",DADOS_INVOC!$MU$136&amp;"")</f>
        <v/>
      </c>
      <c r="C2418" s="194" t="inlineStr">
        <is>
          <t>DADOS_INVOC!MU136</t>
        </is>
      </c>
      <c r="D2418" s="194" t="inlineStr">
        <is>
          <t>entrada</t>
        </is>
      </c>
    </row>
    <row r="2419">
      <c r="A2419" s="194" t="inlineStr">
        <is>
          <t>invocacao.11.esp.3.pecas</t>
        </is>
      </c>
      <c r="B2419" s="194">
        <f>TEXTJOIN(" · ",TRUE,DADOS_INVOC!$MX$136,DADOS_INVOC!$MY$136,DADOS_INVOC!$MZ$136,DADOS_INVOC!$NA$136)</f>
        <v/>
      </c>
      <c r="C2419" s="194" t="inlineStr">
        <is>
          <t>DADOS_INVOC!MX136 DADOS_INVOC!MY136 DADOS_INVOC!MZ136 DADOS_INVOC!NA136</t>
        </is>
      </c>
      <c r="D2419" s="194" t="inlineStr">
        <is>
          <t>entrada</t>
        </is>
      </c>
    </row>
    <row r="2420">
      <c r="A2420" s="194" t="inlineStr">
        <is>
          <t>invocacao.11.esp.3.restricoes</t>
        </is>
      </c>
      <c r="B2420" s="194">
        <f>TEXTJOIN(" · ",TRUE,DADOS_INVOC!$NB$136,DADOS_INVOC!$NC$136)</f>
        <v/>
      </c>
      <c r="C2420" s="194" t="inlineStr">
        <is>
          <t>DADOS_INVOC!NB136 DADOS_INVOC!NC136</t>
        </is>
      </c>
      <c r="D2420" s="194" t="inlineStr">
        <is>
          <t>entrada</t>
        </is>
      </c>
    </row>
    <row r="2421">
      <c r="A2421" s="194" t="inlineStr">
        <is>
          <t>invocacao.11.esp.3.pe</t>
        </is>
      </c>
      <c r="B2421" s="194">
        <f>IF(ISBLANK(DADOS_INVOC!$QA$136),"",DADOS_INVOC!$QA$136&amp;"")</f>
        <v/>
      </c>
      <c r="C2421" s="194" t="inlineStr">
        <is>
          <t>DADOS_INVOC!QA136</t>
        </is>
      </c>
      <c r="D2421" s="194" t="inlineStr">
        <is>
          <t>resultado</t>
        </is>
      </c>
    </row>
    <row r="2422">
      <c r="A2422" s="194" t="inlineStr">
        <is>
          <t>invocacao.11.esp.3.dano</t>
        </is>
      </c>
      <c r="B2422" s="194">
        <f>IF(ISBLANK(DADOS_INVOC!$QE$136),"",DADOS_INVOC!$QE$136&amp;"")</f>
        <v/>
      </c>
      <c r="C2422" s="194" t="inlineStr">
        <is>
          <t>DADOS_INVOC!QE136</t>
        </is>
      </c>
      <c r="D2422" s="194" t="inlineStr">
        <is>
          <t>resultado</t>
        </is>
      </c>
    </row>
    <row r="2423">
      <c r="A2423" s="194" t="inlineStr">
        <is>
          <t>invocacao.11.esp.3.erros</t>
        </is>
      </c>
      <c r="B2423" s="194">
        <f>IF(ISBLANK(DADOS_INVOC!$PT$136),"",DADOS_INVOC!$PT$136&amp;"")</f>
        <v/>
      </c>
      <c r="C2423" s="194" t="inlineStr">
        <is>
          <t>DADOS_INVOC!PT136</t>
        </is>
      </c>
      <c r="D2423" s="194" t="inlineStr">
        <is>
          <t>aviso</t>
        </is>
      </c>
    </row>
    <row r="2424">
      <c r="A2424" s="194" t="inlineStr">
        <is>
          <t>invocacao.11.esp.3.avisos</t>
        </is>
      </c>
      <c r="B2424" s="194">
        <f>IF(ISBLANK(DADOS_INVOC!$PV$136),"",DADOS_INVOC!$PV$136&amp;"")</f>
        <v/>
      </c>
      <c r="C2424" s="194" t="inlineStr">
        <is>
          <t>DADOS_INVOC!PV136</t>
        </is>
      </c>
      <c r="D2424" s="194" t="inlineStr">
        <is>
          <t>aviso</t>
        </is>
      </c>
    </row>
    <row r="2425">
      <c r="A2425" s="194" t="inlineStr">
        <is>
          <t>invocacao.11.esp.4.classe</t>
        </is>
      </c>
      <c r="B2425" s="194">
        <f>IF(ISBLANK(DADOS_INVOC!$MS$137),"",DADOS_INVOC!$MS$137&amp;"")</f>
        <v/>
      </c>
      <c r="C2425" s="194" t="inlineStr">
        <is>
          <t>DADOS_INVOC!MS137</t>
        </is>
      </c>
      <c r="D2425" s="194" t="inlineStr">
        <is>
          <t>entrada</t>
        </is>
      </c>
    </row>
    <row r="2426">
      <c r="A2426" s="194" t="inlineStr">
        <is>
          <t>invocacao.11.esp.4.nome</t>
        </is>
      </c>
      <c r="B2426" s="194">
        <f>IF(ISBLANK(DADOS_INVOC!$MT$137),"",DADOS_INVOC!$MT$137&amp;"")</f>
        <v/>
      </c>
      <c r="C2426" s="194" t="inlineStr">
        <is>
          <t>DADOS_INVOC!MT137</t>
        </is>
      </c>
      <c r="D2426" s="194" t="inlineStr">
        <is>
          <t>entrada</t>
        </is>
      </c>
    </row>
    <row r="2427">
      <c r="A2427" s="194" t="inlineStr">
        <is>
          <t>invocacao.11.esp.4.forma</t>
        </is>
      </c>
      <c r="B2427" s="194">
        <f>IF(ISBLANK(DADOS_INVOC!$MU$137),"",DADOS_INVOC!$MU$137&amp;"")</f>
        <v/>
      </c>
      <c r="C2427" s="194" t="inlineStr">
        <is>
          <t>DADOS_INVOC!MU137</t>
        </is>
      </c>
      <c r="D2427" s="194" t="inlineStr">
        <is>
          <t>entrada</t>
        </is>
      </c>
    </row>
    <row r="2428">
      <c r="A2428" s="194" t="inlineStr">
        <is>
          <t>invocacao.11.esp.4.pecas</t>
        </is>
      </c>
      <c r="B2428" s="194">
        <f>TEXTJOIN(" · ",TRUE,DADOS_INVOC!$MX$137,DADOS_INVOC!$MY$137,DADOS_INVOC!$MZ$137,DADOS_INVOC!$NA$137)</f>
        <v/>
      </c>
      <c r="C2428" s="194" t="inlineStr">
        <is>
          <t>DADOS_INVOC!MX137 DADOS_INVOC!MY137 DADOS_INVOC!MZ137 DADOS_INVOC!NA137</t>
        </is>
      </c>
      <c r="D2428" s="194" t="inlineStr">
        <is>
          <t>entrada</t>
        </is>
      </c>
    </row>
    <row r="2429">
      <c r="A2429" s="194" t="inlineStr">
        <is>
          <t>invocacao.11.esp.4.restricoes</t>
        </is>
      </c>
      <c r="B2429" s="194">
        <f>TEXTJOIN(" · ",TRUE,DADOS_INVOC!$NB$137,DADOS_INVOC!$NC$137)</f>
        <v/>
      </c>
      <c r="C2429" s="194" t="inlineStr">
        <is>
          <t>DADOS_INVOC!NB137 DADOS_INVOC!NC137</t>
        </is>
      </c>
      <c r="D2429" s="194" t="inlineStr">
        <is>
          <t>entrada</t>
        </is>
      </c>
    </row>
    <row r="2430">
      <c r="A2430" s="194" t="inlineStr">
        <is>
          <t>invocacao.11.esp.4.pe</t>
        </is>
      </c>
      <c r="B2430" s="194">
        <f>IF(ISBLANK(DADOS_INVOC!$QA$137),"",DADOS_INVOC!$QA$137&amp;"")</f>
        <v/>
      </c>
      <c r="C2430" s="194" t="inlineStr">
        <is>
          <t>DADOS_INVOC!QA137</t>
        </is>
      </c>
      <c r="D2430" s="194" t="inlineStr">
        <is>
          <t>resultado</t>
        </is>
      </c>
    </row>
    <row r="2431">
      <c r="A2431" s="194" t="inlineStr">
        <is>
          <t>invocacao.11.esp.4.dano</t>
        </is>
      </c>
      <c r="B2431" s="194">
        <f>IF(ISBLANK(DADOS_INVOC!$QE$137),"",DADOS_INVOC!$QE$137&amp;"")</f>
        <v/>
      </c>
      <c r="C2431" s="194" t="inlineStr">
        <is>
          <t>DADOS_INVOC!QE137</t>
        </is>
      </c>
      <c r="D2431" s="194" t="inlineStr">
        <is>
          <t>resultado</t>
        </is>
      </c>
    </row>
    <row r="2432">
      <c r="A2432" s="194" t="inlineStr">
        <is>
          <t>invocacao.11.esp.4.erros</t>
        </is>
      </c>
      <c r="B2432" s="194">
        <f>IF(ISBLANK(DADOS_INVOC!$PT$137),"",DADOS_INVOC!$PT$137&amp;"")</f>
        <v/>
      </c>
      <c r="C2432" s="194" t="inlineStr">
        <is>
          <t>DADOS_INVOC!PT137</t>
        </is>
      </c>
      <c r="D2432" s="194" t="inlineStr">
        <is>
          <t>aviso</t>
        </is>
      </c>
    </row>
    <row r="2433">
      <c r="A2433" s="194" t="inlineStr">
        <is>
          <t>invocacao.11.esp.4.avisos</t>
        </is>
      </c>
      <c r="B2433" s="194">
        <f>IF(ISBLANK(DADOS_INVOC!$PV$137),"",DADOS_INVOC!$PV$137&amp;"")</f>
        <v/>
      </c>
      <c r="C2433" s="194" t="inlineStr">
        <is>
          <t>DADOS_INVOC!PV137</t>
        </is>
      </c>
      <c r="D2433" s="194" t="inlineStr">
        <is>
          <t>aviso</t>
        </is>
      </c>
    </row>
    <row r="2434">
      <c r="A2434" s="194" t="inlineStr">
        <is>
          <t>invocacao.11.esp.5.classe</t>
        </is>
      </c>
      <c r="B2434" s="194">
        <f>IF(ISBLANK(DADOS_INVOC!$MS$138),"",DADOS_INVOC!$MS$138&amp;"")</f>
        <v/>
      </c>
      <c r="C2434" s="194" t="inlineStr">
        <is>
          <t>DADOS_INVOC!MS138</t>
        </is>
      </c>
      <c r="D2434" s="194" t="inlineStr">
        <is>
          <t>entrada</t>
        </is>
      </c>
    </row>
    <row r="2435">
      <c r="A2435" s="194" t="inlineStr">
        <is>
          <t>invocacao.11.esp.5.nome</t>
        </is>
      </c>
      <c r="B2435" s="194">
        <f>IF(ISBLANK(DADOS_INVOC!$MT$138),"",DADOS_INVOC!$MT$138&amp;"")</f>
        <v/>
      </c>
      <c r="C2435" s="194" t="inlineStr">
        <is>
          <t>DADOS_INVOC!MT138</t>
        </is>
      </c>
      <c r="D2435" s="194" t="inlineStr">
        <is>
          <t>entrada</t>
        </is>
      </c>
    </row>
    <row r="2436">
      <c r="A2436" s="194" t="inlineStr">
        <is>
          <t>invocacao.11.esp.5.forma</t>
        </is>
      </c>
      <c r="B2436" s="194">
        <f>IF(ISBLANK(DADOS_INVOC!$MU$138),"",DADOS_INVOC!$MU$138&amp;"")</f>
        <v/>
      </c>
      <c r="C2436" s="194" t="inlineStr">
        <is>
          <t>DADOS_INVOC!MU138</t>
        </is>
      </c>
      <c r="D2436" s="194" t="inlineStr">
        <is>
          <t>entrada</t>
        </is>
      </c>
    </row>
    <row r="2437">
      <c r="A2437" s="194" t="inlineStr">
        <is>
          <t>invocacao.11.esp.5.pecas</t>
        </is>
      </c>
      <c r="B2437" s="194">
        <f>TEXTJOIN(" · ",TRUE,DADOS_INVOC!$MX$138,DADOS_INVOC!$MY$138,DADOS_INVOC!$MZ$138,DADOS_INVOC!$NA$138)</f>
        <v/>
      </c>
      <c r="C2437" s="194" t="inlineStr">
        <is>
          <t>DADOS_INVOC!MX138 DADOS_INVOC!MY138 DADOS_INVOC!MZ138 DADOS_INVOC!NA138</t>
        </is>
      </c>
      <c r="D2437" s="194" t="inlineStr">
        <is>
          <t>entrada</t>
        </is>
      </c>
    </row>
    <row r="2438">
      <c r="A2438" s="194" t="inlineStr">
        <is>
          <t>invocacao.11.esp.5.restricoes</t>
        </is>
      </c>
      <c r="B2438" s="194">
        <f>TEXTJOIN(" · ",TRUE,DADOS_INVOC!$NB$138,DADOS_INVOC!$NC$138)</f>
        <v/>
      </c>
      <c r="C2438" s="194" t="inlineStr">
        <is>
          <t>DADOS_INVOC!NB138 DADOS_INVOC!NC138</t>
        </is>
      </c>
      <c r="D2438" s="194" t="inlineStr">
        <is>
          <t>entrada</t>
        </is>
      </c>
    </row>
    <row r="2439">
      <c r="A2439" s="194" t="inlineStr">
        <is>
          <t>invocacao.11.esp.5.pe</t>
        </is>
      </c>
      <c r="B2439" s="194">
        <f>IF(ISBLANK(DADOS_INVOC!$QA$138),"",DADOS_INVOC!$QA$138&amp;"")</f>
        <v/>
      </c>
      <c r="C2439" s="194" t="inlineStr">
        <is>
          <t>DADOS_INVOC!QA138</t>
        </is>
      </c>
      <c r="D2439" s="194" t="inlineStr">
        <is>
          <t>resultado</t>
        </is>
      </c>
    </row>
    <row r="2440">
      <c r="A2440" s="194" t="inlineStr">
        <is>
          <t>invocacao.11.esp.5.dano</t>
        </is>
      </c>
      <c r="B2440" s="194">
        <f>IF(ISBLANK(DADOS_INVOC!$QE$138),"",DADOS_INVOC!$QE$138&amp;"")</f>
        <v/>
      </c>
      <c r="C2440" s="194" t="inlineStr">
        <is>
          <t>DADOS_INVOC!QE138</t>
        </is>
      </c>
      <c r="D2440" s="194" t="inlineStr">
        <is>
          <t>resultado</t>
        </is>
      </c>
    </row>
    <row r="2441">
      <c r="A2441" s="194" t="inlineStr">
        <is>
          <t>invocacao.11.esp.5.erros</t>
        </is>
      </c>
      <c r="B2441" s="194">
        <f>IF(ISBLANK(DADOS_INVOC!$PT$138),"",DADOS_INVOC!$PT$138&amp;"")</f>
        <v/>
      </c>
      <c r="C2441" s="194" t="inlineStr">
        <is>
          <t>DADOS_INVOC!PT138</t>
        </is>
      </c>
      <c r="D2441" s="194" t="inlineStr">
        <is>
          <t>aviso</t>
        </is>
      </c>
    </row>
    <row r="2442">
      <c r="A2442" s="194" t="inlineStr">
        <is>
          <t>invocacao.11.esp.5.avisos</t>
        </is>
      </c>
      <c r="B2442" s="194">
        <f>IF(ISBLANK(DADOS_INVOC!$PV$138),"",DADOS_INVOC!$PV$138&amp;"")</f>
        <v/>
      </c>
      <c r="C2442" s="194" t="inlineStr">
        <is>
          <t>DADOS_INVOC!PV138</t>
        </is>
      </c>
      <c r="D2442" s="194" t="inlineStr">
        <is>
          <t>aviso</t>
        </is>
      </c>
    </row>
    <row r="2443">
      <c r="A2443" s="194" t="inlineStr">
        <is>
          <t>invocacao.11.esp.6.classe</t>
        </is>
      </c>
      <c r="B2443" s="194">
        <f>IF(ISBLANK(DADOS_INVOC!$MS$139),"",DADOS_INVOC!$MS$139&amp;"")</f>
        <v/>
      </c>
      <c r="C2443" s="194" t="inlineStr">
        <is>
          <t>DADOS_INVOC!MS139</t>
        </is>
      </c>
      <c r="D2443" s="194" t="inlineStr">
        <is>
          <t>entrada</t>
        </is>
      </c>
    </row>
    <row r="2444">
      <c r="A2444" s="194" t="inlineStr">
        <is>
          <t>invocacao.11.esp.6.nome</t>
        </is>
      </c>
      <c r="B2444" s="194">
        <f>IF(ISBLANK(DADOS_INVOC!$MT$139),"",DADOS_INVOC!$MT$139&amp;"")</f>
        <v/>
      </c>
      <c r="C2444" s="194" t="inlineStr">
        <is>
          <t>DADOS_INVOC!MT139</t>
        </is>
      </c>
      <c r="D2444" s="194" t="inlineStr">
        <is>
          <t>entrada</t>
        </is>
      </c>
    </row>
    <row r="2445">
      <c r="A2445" s="194" t="inlineStr">
        <is>
          <t>invocacao.11.esp.6.forma</t>
        </is>
      </c>
      <c r="B2445" s="194">
        <f>IF(ISBLANK(DADOS_INVOC!$MU$139),"",DADOS_INVOC!$MU$139&amp;"")</f>
        <v/>
      </c>
      <c r="C2445" s="194" t="inlineStr">
        <is>
          <t>DADOS_INVOC!MU139</t>
        </is>
      </c>
      <c r="D2445" s="194" t="inlineStr">
        <is>
          <t>entrada</t>
        </is>
      </c>
    </row>
    <row r="2446">
      <c r="A2446" s="194" t="inlineStr">
        <is>
          <t>invocacao.11.esp.6.pecas</t>
        </is>
      </c>
      <c r="B2446" s="194">
        <f>TEXTJOIN(" · ",TRUE,DADOS_INVOC!$MX$139,DADOS_INVOC!$MY$139,DADOS_INVOC!$MZ$139,DADOS_INVOC!$NA$139)</f>
        <v/>
      </c>
      <c r="C2446" s="194" t="inlineStr">
        <is>
          <t>DADOS_INVOC!MX139 DADOS_INVOC!MY139 DADOS_INVOC!MZ139 DADOS_INVOC!NA139</t>
        </is>
      </c>
      <c r="D2446" s="194" t="inlineStr">
        <is>
          <t>entrada</t>
        </is>
      </c>
    </row>
    <row r="2447">
      <c r="A2447" s="194" t="inlineStr">
        <is>
          <t>invocacao.11.esp.6.restricoes</t>
        </is>
      </c>
      <c r="B2447" s="194">
        <f>TEXTJOIN(" · ",TRUE,DADOS_INVOC!$NB$139,DADOS_INVOC!$NC$139)</f>
        <v/>
      </c>
      <c r="C2447" s="194" t="inlineStr">
        <is>
          <t>DADOS_INVOC!NB139 DADOS_INVOC!NC139</t>
        </is>
      </c>
      <c r="D2447" s="194" t="inlineStr">
        <is>
          <t>entrada</t>
        </is>
      </c>
    </row>
    <row r="2448">
      <c r="A2448" s="194" t="inlineStr">
        <is>
          <t>invocacao.11.esp.6.pe</t>
        </is>
      </c>
      <c r="B2448" s="194">
        <f>IF(ISBLANK(DADOS_INVOC!$QA$139),"",DADOS_INVOC!$QA$139&amp;"")</f>
        <v/>
      </c>
      <c r="C2448" s="194" t="inlineStr">
        <is>
          <t>DADOS_INVOC!QA139</t>
        </is>
      </c>
      <c r="D2448" s="194" t="inlineStr">
        <is>
          <t>resultado</t>
        </is>
      </c>
    </row>
    <row r="2449">
      <c r="A2449" s="194" t="inlineStr">
        <is>
          <t>invocacao.11.esp.6.dano</t>
        </is>
      </c>
      <c r="B2449" s="194">
        <f>IF(ISBLANK(DADOS_INVOC!$QE$139),"",DADOS_INVOC!$QE$139&amp;"")</f>
        <v/>
      </c>
      <c r="C2449" s="194" t="inlineStr">
        <is>
          <t>DADOS_INVOC!QE139</t>
        </is>
      </c>
      <c r="D2449" s="194" t="inlineStr">
        <is>
          <t>resultado</t>
        </is>
      </c>
    </row>
    <row r="2450">
      <c r="A2450" s="194" t="inlineStr">
        <is>
          <t>invocacao.11.esp.6.erros</t>
        </is>
      </c>
      <c r="B2450" s="194">
        <f>IF(ISBLANK(DADOS_INVOC!$PT$139),"",DADOS_INVOC!$PT$139&amp;"")</f>
        <v/>
      </c>
      <c r="C2450" s="194" t="inlineStr">
        <is>
          <t>DADOS_INVOC!PT139</t>
        </is>
      </c>
      <c r="D2450" s="194" t="inlineStr">
        <is>
          <t>aviso</t>
        </is>
      </c>
    </row>
    <row r="2451">
      <c r="A2451" s="194" t="inlineStr">
        <is>
          <t>invocacao.11.esp.6.avisos</t>
        </is>
      </c>
      <c r="B2451" s="194">
        <f>IF(ISBLANK(DADOS_INVOC!$PV$139),"",DADOS_INVOC!$PV$139&amp;"")</f>
        <v/>
      </c>
      <c r="C2451" s="194" t="inlineStr">
        <is>
          <t>DADOS_INVOC!PV139</t>
        </is>
      </c>
      <c r="D2451" s="194" t="inlineStr">
        <is>
          <t>aviso</t>
        </is>
      </c>
    </row>
    <row r="2452">
      <c r="A2452" s="194" t="inlineStr">
        <is>
          <t>invocacao.11.esp.7.classe</t>
        </is>
      </c>
      <c r="B2452" s="194">
        <f>IF(ISBLANK(DADOS_INVOC!$MS$140),"",DADOS_INVOC!$MS$140&amp;"")</f>
        <v/>
      </c>
      <c r="C2452" s="194" t="inlineStr">
        <is>
          <t>DADOS_INVOC!MS140</t>
        </is>
      </c>
      <c r="D2452" s="194" t="inlineStr">
        <is>
          <t>entrada</t>
        </is>
      </c>
    </row>
    <row r="2453">
      <c r="A2453" s="194" t="inlineStr">
        <is>
          <t>invocacao.11.esp.7.nome</t>
        </is>
      </c>
      <c r="B2453" s="194">
        <f>IF(ISBLANK(DADOS_INVOC!$MT$140),"",DADOS_INVOC!$MT$140&amp;"")</f>
        <v/>
      </c>
      <c r="C2453" s="194" t="inlineStr">
        <is>
          <t>DADOS_INVOC!MT140</t>
        </is>
      </c>
      <c r="D2453" s="194" t="inlineStr">
        <is>
          <t>entrada</t>
        </is>
      </c>
    </row>
    <row r="2454">
      <c r="A2454" s="194" t="inlineStr">
        <is>
          <t>invocacao.11.esp.7.forma</t>
        </is>
      </c>
      <c r="B2454" s="194">
        <f>IF(ISBLANK(DADOS_INVOC!$MU$140),"",DADOS_INVOC!$MU$140&amp;"")</f>
        <v/>
      </c>
      <c r="C2454" s="194" t="inlineStr">
        <is>
          <t>DADOS_INVOC!MU140</t>
        </is>
      </c>
      <c r="D2454" s="194" t="inlineStr">
        <is>
          <t>entrada</t>
        </is>
      </c>
    </row>
    <row r="2455">
      <c r="A2455" s="194" t="inlineStr">
        <is>
          <t>invocacao.11.esp.7.pecas</t>
        </is>
      </c>
      <c r="B2455" s="194">
        <f>TEXTJOIN(" · ",TRUE,DADOS_INVOC!$MX$140,DADOS_INVOC!$MY$140,DADOS_INVOC!$MZ$140,DADOS_INVOC!$NA$140)</f>
        <v/>
      </c>
      <c r="C2455" s="194" t="inlineStr">
        <is>
          <t>DADOS_INVOC!MX140 DADOS_INVOC!MY140 DADOS_INVOC!MZ140 DADOS_INVOC!NA140</t>
        </is>
      </c>
      <c r="D2455" s="194" t="inlineStr">
        <is>
          <t>entrada</t>
        </is>
      </c>
    </row>
    <row r="2456">
      <c r="A2456" s="194" t="inlineStr">
        <is>
          <t>invocacao.11.esp.7.restricoes</t>
        </is>
      </c>
      <c r="B2456" s="194">
        <f>TEXTJOIN(" · ",TRUE,DADOS_INVOC!$NB$140,DADOS_INVOC!$NC$140)</f>
        <v/>
      </c>
      <c r="C2456" s="194" t="inlineStr">
        <is>
          <t>DADOS_INVOC!NB140 DADOS_INVOC!NC140</t>
        </is>
      </c>
      <c r="D2456" s="194" t="inlineStr">
        <is>
          <t>entrada</t>
        </is>
      </c>
    </row>
    <row r="2457">
      <c r="A2457" s="194" t="inlineStr">
        <is>
          <t>invocacao.11.esp.7.pe</t>
        </is>
      </c>
      <c r="B2457" s="194">
        <f>IF(ISBLANK(DADOS_INVOC!$QA$140),"",DADOS_INVOC!$QA$140&amp;"")</f>
        <v/>
      </c>
      <c r="C2457" s="194" t="inlineStr">
        <is>
          <t>DADOS_INVOC!QA140</t>
        </is>
      </c>
      <c r="D2457" s="194" t="inlineStr">
        <is>
          <t>resultado</t>
        </is>
      </c>
    </row>
    <row r="2458">
      <c r="A2458" s="194" t="inlineStr">
        <is>
          <t>invocacao.11.esp.7.dano</t>
        </is>
      </c>
      <c r="B2458" s="194">
        <f>IF(ISBLANK(DADOS_INVOC!$QE$140),"",DADOS_INVOC!$QE$140&amp;"")</f>
        <v/>
      </c>
      <c r="C2458" s="194" t="inlineStr">
        <is>
          <t>DADOS_INVOC!QE140</t>
        </is>
      </c>
      <c r="D2458" s="194" t="inlineStr">
        <is>
          <t>resultado</t>
        </is>
      </c>
    </row>
    <row r="2459">
      <c r="A2459" s="194" t="inlineStr">
        <is>
          <t>invocacao.11.esp.7.erros</t>
        </is>
      </c>
      <c r="B2459" s="194">
        <f>IF(ISBLANK(DADOS_INVOC!$PT$140),"",DADOS_INVOC!$PT$140&amp;"")</f>
        <v/>
      </c>
      <c r="C2459" s="194" t="inlineStr">
        <is>
          <t>DADOS_INVOC!PT140</t>
        </is>
      </c>
      <c r="D2459" s="194" t="inlineStr">
        <is>
          <t>aviso</t>
        </is>
      </c>
    </row>
    <row r="2460">
      <c r="A2460" s="194" t="inlineStr">
        <is>
          <t>invocacao.11.esp.7.avisos</t>
        </is>
      </c>
      <c r="B2460" s="194">
        <f>IF(ISBLANK(DADOS_INVOC!$PV$140),"",DADOS_INVOC!$PV$140&amp;"")</f>
        <v/>
      </c>
      <c r="C2460" s="194" t="inlineStr">
        <is>
          <t>DADOS_INVOC!PV140</t>
        </is>
      </c>
      <c r="D2460" s="194" t="inlineStr">
        <is>
          <t>aviso</t>
        </is>
      </c>
    </row>
    <row r="2461">
      <c r="A2461" s="194" t="inlineStr">
        <is>
          <t>invocacao.11.esp.8.classe</t>
        </is>
      </c>
      <c r="B2461" s="194">
        <f>IF(ISBLANK(DADOS_INVOC!$MS$141),"",DADOS_INVOC!$MS$141&amp;"")</f>
        <v/>
      </c>
      <c r="C2461" s="194" t="inlineStr">
        <is>
          <t>DADOS_INVOC!MS141</t>
        </is>
      </c>
      <c r="D2461" s="194" t="inlineStr">
        <is>
          <t>entrada</t>
        </is>
      </c>
    </row>
    <row r="2462">
      <c r="A2462" s="194" t="inlineStr">
        <is>
          <t>invocacao.11.esp.8.nome</t>
        </is>
      </c>
      <c r="B2462" s="194">
        <f>IF(ISBLANK(DADOS_INVOC!$MT$141),"",DADOS_INVOC!$MT$141&amp;"")</f>
        <v/>
      </c>
      <c r="C2462" s="194" t="inlineStr">
        <is>
          <t>DADOS_INVOC!MT141</t>
        </is>
      </c>
      <c r="D2462" s="194" t="inlineStr">
        <is>
          <t>entrada</t>
        </is>
      </c>
    </row>
    <row r="2463">
      <c r="A2463" s="194" t="inlineStr">
        <is>
          <t>invocacao.11.esp.8.forma</t>
        </is>
      </c>
      <c r="B2463" s="194">
        <f>IF(ISBLANK(DADOS_INVOC!$MU$141),"",DADOS_INVOC!$MU$141&amp;"")</f>
        <v/>
      </c>
      <c r="C2463" s="194" t="inlineStr">
        <is>
          <t>DADOS_INVOC!MU141</t>
        </is>
      </c>
      <c r="D2463" s="194" t="inlineStr">
        <is>
          <t>entrada</t>
        </is>
      </c>
    </row>
    <row r="2464">
      <c r="A2464" s="194" t="inlineStr">
        <is>
          <t>invocacao.11.esp.8.pecas</t>
        </is>
      </c>
      <c r="B2464" s="194">
        <f>TEXTJOIN(" · ",TRUE,DADOS_INVOC!$MX$141,DADOS_INVOC!$MY$141,DADOS_INVOC!$MZ$141,DADOS_INVOC!$NA$141)</f>
        <v/>
      </c>
      <c r="C2464" s="194" t="inlineStr">
        <is>
          <t>DADOS_INVOC!MX141 DADOS_INVOC!MY141 DADOS_INVOC!MZ141 DADOS_INVOC!NA141</t>
        </is>
      </c>
      <c r="D2464" s="194" t="inlineStr">
        <is>
          <t>entrada</t>
        </is>
      </c>
    </row>
    <row r="2465">
      <c r="A2465" s="194" t="inlineStr">
        <is>
          <t>invocacao.11.esp.8.restricoes</t>
        </is>
      </c>
      <c r="B2465" s="194">
        <f>TEXTJOIN(" · ",TRUE,DADOS_INVOC!$NB$141,DADOS_INVOC!$NC$141)</f>
        <v/>
      </c>
      <c r="C2465" s="194" t="inlineStr">
        <is>
          <t>DADOS_INVOC!NB141 DADOS_INVOC!NC141</t>
        </is>
      </c>
      <c r="D2465" s="194" t="inlineStr">
        <is>
          <t>entrada</t>
        </is>
      </c>
    </row>
    <row r="2466">
      <c r="A2466" s="194" t="inlineStr">
        <is>
          <t>invocacao.11.esp.8.pe</t>
        </is>
      </c>
      <c r="B2466" s="194">
        <f>IF(ISBLANK(DADOS_INVOC!$QA$141),"",DADOS_INVOC!$QA$141&amp;"")</f>
        <v/>
      </c>
      <c r="C2466" s="194" t="inlineStr">
        <is>
          <t>DADOS_INVOC!QA141</t>
        </is>
      </c>
      <c r="D2466" s="194" t="inlineStr">
        <is>
          <t>resultado</t>
        </is>
      </c>
    </row>
    <row r="2467">
      <c r="A2467" s="194" t="inlineStr">
        <is>
          <t>invocacao.11.esp.8.dano</t>
        </is>
      </c>
      <c r="B2467" s="194">
        <f>IF(ISBLANK(DADOS_INVOC!$QE$141),"",DADOS_INVOC!$QE$141&amp;"")</f>
        <v/>
      </c>
      <c r="C2467" s="194" t="inlineStr">
        <is>
          <t>DADOS_INVOC!QE141</t>
        </is>
      </c>
      <c r="D2467" s="194" t="inlineStr">
        <is>
          <t>resultado</t>
        </is>
      </c>
    </row>
    <row r="2468">
      <c r="A2468" s="194" t="inlineStr">
        <is>
          <t>invocacao.11.esp.8.erros</t>
        </is>
      </c>
      <c r="B2468" s="194">
        <f>IF(ISBLANK(DADOS_INVOC!$PT$141),"",DADOS_INVOC!$PT$141&amp;"")</f>
        <v/>
      </c>
      <c r="C2468" s="194" t="inlineStr">
        <is>
          <t>DADOS_INVOC!PT141</t>
        </is>
      </c>
      <c r="D2468" s="194" t="inlineStr">
        <is>
          <t>aviso</t>
        </is>
      </c>
    </row>
    <row r="2469">
      <c r="A2469" s="194" t="inlineStr">
        <is>
          <t>invocacao.11.esp.8.avisos</t>
        </is>
      </c>
      <c r="B2469" s="194">
        <f>IF(ISBLANK(DADOS_INVOC!$PV$141),"",DADOS_INVOC!$PV$141&amp;"")</f>
        <v/>
      </c>
      <c r="C2469" s="194" t="inlineStr">
        <is>
          <t>DADOS_INVOC!PV141</t>
        </is>
      </c>
      <c r="D2469" s="194" t="inlineStr">
        <is>
          <t>aviso</t>
        </is>
      </c>
    </row>
    <row r="2470">
      <c r="A2470" s="194" t="inlineStr">
        <is>
          <t>invocacao.11.ext.1.classe</t>
        </is>
      </c>
      <c r="B2470" s="194">
        <f>IF(ISBLANK(DADOS_INVOC!$MS$142),"",DADOS_INVOC!$MS$142&amp;"")</f>
        <v/>
      </c>
      <c r="C2470" s="194" t="inlineStr">
        <is>
          <t>DADOS_INVOC!MS142</t>
        </is>
      </c>
      <c r="D2470" s="194" t="inlineStr">
        <is>
          <t>entrada</t>
        </is>
      </c>
    </row>
    <row r="2471">
      <c r="A2471" s="194" t="inlineStr">
        <is>
          <t>invocacao.11.ext.1.nome</t>
        </is>
      </c>
      <c r="B2471" s="194">
        <f>IF(ISBLANK(DADOS_INVOC!$MT$142),"",DADOS_INVOC!$MT$142&amp;"")</f>
        <v/>
      </c>
      <c r="C2471" s="194" t="inlineStr">
        <is>
          <t>DADOS_INVOC!MT142</t>
        </is>
      </c>
      <c r="D2471" s="194" t="inlineStr">
        <is>
          <t>entrada</t>
        </is>
      </c>
    </row>
    <row r="2472">
      <c r="A2472" s="194" t="inlineStr">
        <is>
          <t>invocacao.11.ext.1.forma</t>
        </is>
      </c>
      <c r="B2472" s="194">
        <f>IF(ISBLANK(DADOS_INVOC!$MU$142),"",DADOS_INVOC!$MU$142&amp;"")</f>
        <v/>
      </c>
      <c r="C2472" s="194" t="inlineStr">
        <is>
          <t>DADOS_INVOC!MU142</t>
        </is>
      </c>
      <c r="D2472" s="194" t="inlineStr">
        <is>
          <t>entrada</t>
        </is>
      </c>
    </row>
    <row r="2473">
      <c r="A2473" s="194" t="inlineStr">
        <is>
          <t>invocacao.11.ext.1.pecas</t>
        </is>
      </c>
      <c r="B2473" s="194">
        <f>TEXTJOIN(" · ",TRUE,DADOS_INVOC!$MX$142,DADOS_INVOC!$MY$142,DADOS_INVOC!$MZ$142,DADOS_INVOC!$NA$142)</f>
        <v/>
      </c>
      <c r="C2473" s="194" t="inlineStr">
        <is>
          <t>DADOS_INVOC!MX142 DADOS_INVOC!MY142 DADOS_INVOC!MZ142 DADOS_INVOC!NA142</t>
        </is>
      </c>
      <c r="D2473" s="194" t="inlineStr">
        <is>
          <t>entrada</t>
        </is>
      </c>
    </row>
    <row r="2474">
      <c r="A2474" s="194" t="inlineStr">
        <is>
          <t>invocacao.11.ext.1.restricoes</t>
        </is>
      </c>
      <c r="B2474" s="194">
        <f>TEXTJOIN(" · ",TRUE,DADOS_INVOC!$NB$142,DADOS_INVOC!$NC$142)</f>
        <v/>
      </c>
      <c r="C2474" s="194" t="inlineStr">
        <is>
          <t>DADOS_INVOC!NB142 DADOS_INVOC!NC142</t>
        </is>
      </c>
      <c r="D2474" s="194" t="inlineStr">
        <is>
          <t>entrada</t>
        </is>
      </c>
    </row>
    <row r="2475">
      <c r="A2475" s="194" t="inlineStr">
        <is>
          <t>invocacao.11.ext.1.pe</t>
        </is>
      </c>
      <c r="B2475" s="194">
        <f>IF(ISBLANK(DADOS_INVOC!$QA$142),"",DADOS_INVOC!$QA$142&amp;"")</f>
        <v/>
      </c>
      <c r="C2475" s="194" t="inlineStr">
        <is>
          <t>DADOS_INVOC!QA142</t>
        </is>
      </c>
      <c r="D2475" s="194" t="inlineStr">
        <is>
          <t>resultado</t>
        </is>
      </c>
    </row>
    <row r="2476">
      <c r="A2476" s="194" t="inlineStr">
        <is>
          <t>invocacao.11.ext.1.dano</t>
        </is>
      </c>
      <c r="B2476" s="194">
        <f>IF(ISBLANK(DADOS_INVOC!$QE$142),"",DADOS_INVOC!$QE$142&amp;"")</f>
        <v/>
      </c>
      <c r="C2476" s="194" t="inlineStr">
        <is>
          <t>DADOS_INVOC!QE142</t>
        </is>
      </c>
      <c r="D2476" s="194" t="inlineStr">
        <is>
          <t>resultado</t>
        </is>
      </c>
    </row>
    <row r="2477">
      <c r="A2477" s="194" t="inlineStr">
        <is>
          <t>invocacao.11.ext.1.erros</t>
        </is>
      </c>
      <c r="B2477" s="194">
        <f>IF(ISBLANK(DADOS_INVOC!$PT$142),"",DADOS_INVOC!$PT$142&amp;"")</f>
        <v/>
      </c>
      <c r="C2477" s="194" t="inlineStr">
        <is>
          <t>DADOS_INVOC!PT142</t>
        </is>
      </c>
      <c r="D2477" s="194" t="inlineStr">
        <is>
          <t>aviso</t>
        </is>
      </c>
    </row>
    <row r="2478">
      <c r="A2478" s="194" t="inlineStr">
        <is>
          <t>invocacao.11.ext.1.avisos</t>
        </is>
      </c>
      <c r="B2478" s="194">
        <f>IF(ISBLANK(DADOS_INVOC!$PV$142),"",DADOS_INVOC!$PV$142&amp;"")</f>
        <v/>
      </c>
      <c r="C2478" s="194" t="inlineStr">
        <is>
          <t>DADOS_INVOC!PV142</t>
        </is>
      </c>
      <c r="D2478" s="194" t="inlineStr">
        <is>
          <t>aviso</t>
        </is>
      </c>
    </row>
    <row r="2479">
      <c r="A2479" s="194" t="inlineStr">
        <is>
          <t>invocacao.11.ext.2.classe</t>
        </is>
      </c>
      <c r="B2479" s="194">
        <f>IF(ISBLANK(DADOS_INVOC!$MS$143),"",DADOS_INVOC!$MS$143&amp;"")</f>
        <v/>
      </c>
      <c r="C2479" s="194" t="inlineStr">
        <is>
          <t>DADOS_INVOC!MS143</t>
        </is>
      </c>
      <c r="D2479" s="194" t="inlineStr">
        <is>
          <t>entrada</t>
        </is>
      </c>
    </row>
    <row r="2480">
      <c r="A2480" s="194" t="inlineStr">
        <is>
          <t>invocacao.11.ext.2.nome</t>
        </is>
      </c>
      <c r="B2480" s="194">
        <f>IF(ISBLANK(DADOS_INVOC!$MT$143),"",DADOS_INVOC!$MT$143&amp;"")</f>
        <v/>
      </c>
      <c r="C2480" s="194" t="inlineStr">
        <is>
          <t>DADOS_INVOC!MT143</t>
        </is>
      </c>
      <c r="D2480" s="194" t="inlineStr">
        <is>
          <t>entrada</t>
        </is>
      </c>
    </row>
    <row r="2481">
      <c r="A2481" s="194" t="inlineStr">
        <is>
          <t>invocacao.11.ext.2.forma</t>
        </is>
      </c>
      <c r="B2481" s="194">
        <f>IF(ISBLANK(DADOS_INVOC!$MU$143),"",DADOS_INVOC!$MU$143&amp;"")</f>
        <v/>
      </c>
      <c r="C2481" s="194" t="inlineStr">
        <is>
          <t>DADOS_INVOC!MU143</t>
        </is>
      </c>
      <c r="D2481" s="194" t="inlineStr">
        <is>
          <t>entrada</t>
        </is>
      </c>
    </row>
    <row r="2482">
      <c r="A2482" s="194" t="inlineStr">
        <is>
          <t>invocacao.11.ext.2.pecas</t>
        </is>
      </c>
      <c r="B2482" s="194">
        <f>TEXTJOIN(" · ",TRUE,DADOS_INVOC!$MX$143,DADOS_INVOC!$MY$143,DADOS_INVOC!$MZ$143,DADOS_INVOC!$NA$143)</f>
        <v/>
      </c>
      <c r="C2482" s="194" t="inlineStr">
        <is>
          <t>DADOS_INVOC!MX143 DADOS_INVOC!MY143 DADOS_INVOC!MZ143 DADOS_INVOC!NA143</t>
        </is>
      </c>
      <c r="D2482" s="194" t="inlineStr">
        <is>
          <t>entrada</t>
        </is>
      </c>
    </row>
    <row r="2483">
      <c r="A2483" s="194" t="inlineStr">
        <is>
          <t>invocacao.11.ext.2.restricoes</t>
        </is>
      </c>
      <c r="B2483" s="194">
        <f>TEXTJOIN(" · ",TRUE,DADOS_INVOC!$NB$143,DADOS_INVOC!$NC$143)</f>
        <v/>
      </c>
      <c r="C2483" s="194" t="inlineStr">
        <is>
          <t>DADOS_INVOC!NB143 DADOS_INVOC!NC143</t>
        </is>
      </c>
      <c r="D2483" s="194" t="inlineStr">
        <is>
          <t>entrada</t>
        </is>
      </c>
    </row>
    <row r="2484">
      <c r="A2484" s="194" t="inlineStr">
        <is>
          <t>invocacao.11.ext.2.pe</t>
        </is>
      </c>
      <c r="B2484" s="194">
        <f>IF(ISBLANK(DADOS_INVOC!$QA$143),"",DADOS_INVOC!$QA$143&amp;"")</f>
        <v/>
      </c>
      <c r="C2484" s="194" t="inlineStr">
        <is>
          <t>DADOS_INVOC!QA143</t>
        </is>
      </c>
      <c r="D2484" s="194" t="inlineStr">
        <is>
          <t>resultado</t>
        </is>
      </c>
    </row>
    <row r="2485">
      <c r="A2485" s="194" t="inlineStr">
        <is>
          <t>invocacao.11.ext.2.dano</t>
        </is>
      </c>
      <c r="B2485" s="194">
        <f>IF(ISBLANK(DADOS_INVOC!$QE$143),"",DADOS_INVOC!$QE$143&amp;"")</f>
        <v/>
      </c>
      <c r="C2485" s="194" t="inlineStr">
        <is>
          <t>DADOS_INVOC!QE143</t>
        </is>
      </c>
      <c r="D2485" s="194" t="inlineStr">
        <is>
          <t>resultado</t>
        </is>
      </c>
    </row>
    <row r="2486">
      <c r="A2486" s="194" t="inlineStr">
        <is>
          <t>invocacao.11.ext.2.erros</t>
        </is>
      </c>
      <c r="B2486" s="194">
        <f>IF(ISBLANK(DADOS_INVOC!$PT$143),"",DADOS_INVOC!$PT$143&amp;"")</f>
        <v/>
      </c>
      <c r="C2486" s="194" t="inlineStr">
        <is>
          <t>DADOS_INVOC!PT143</t>
        </is>
      </c>
      <c r="D2486" s="194" t="inlineStr">
        <is>
          <t>aviso</t>
        </is>
      </c>
    </row>
    <row r="2487">
      <c r="A2487" s="194" t="inlineStr">
        <is>
          <t>invocacao.11.ext.2.avisos</t>
        </is>
      </c>
      <c r="B2487" s="194">
        <f>IF(ISBLANK(DADOS_INVOC!$PV$143),"",DADOS_INVOC!$PV$143&amp;"")</f>
        <v/>
      </c>
      <c r="C2487" s="194" t="inlineStr">
        <is>
          <t>DADOS_INVOC!PV143</t>
        </is>
      </c>
      <c r="D2487" s="194" t="inlineStr">
        <is>
          <t>aviso</t>
        </is>
      </c>
    </row>
    <row r="2488">
      <c r="A2488" s="194" t="inlineStr">
        <is>
          <t>invocacao.11.ext.3.classe</t>
        </is>
      </c>
      <c r="B2488" s="194">
        <f>IF(ISBLANK(DADOS_INVOC!$MS$144),"",DADOS_INVOC!$MS$144&amp;"")</f>
        <v/>
      </c>
      <c r="C2488" s="194" t="inlineStr">
        <is>
          <t>DADOS_INVOC!MS144</t>
        </is>
      </c>
      <c r="D2488" s="194" t="inlineStr">
        <is>
          <t>entrada</t>
        </is>
      </c>
    </row>
    <row r="2489">
      <c r="A2489" s="194" t="inlineStr">
        <is>
          <t>invocacao.11.ext.3.nome</t>
        </is>
      </c>
      <c r="B2489" s="194">
        <f>IF(ISBLANK(DADOS_INVOC!$MT$144),"",DADOS_INVOC!$MT$144&amp;"")</f>
        <v/>
      </c>
      <c r="C2489" s="194" t="inlineStr">
        <is>
          <t>DADOS_INVOC!MT144</t>
        </is>
      </c>
      <c r="D2489" s="194" t="inlineStr">
        <is>
          <t>entrada</t>
        </is>
      </c>
    </row>
    <row r="2490">
      <c r="A2490" s="194" t="inlineStr">
        <is>
          <t>invocacao.11.ext.3.forma</t>
        </is>
      </c>
      <c r="B2490" s="194">
        <f>IF(ISBLANK(DADOS_INVOC!$MU$144),"",DADOS_INVOC!$MU$144&amp;"")</f>
        <v/>
      </c>
      <c r="C2490" s="194" t="inlineStr">
        <is>
          <t>DADOS_INVOC!MU144</t>
        </is>
      </c>
      <c r="D2490" s="194" t="inlineStr">
        <is>
          <t>entrada</t>
        </is>
      </c>
    </row>
    <row r="2491">
      <c r="A2491" s="194" t="inlineStr">
        <is>
          <t>invocacao.11.ext.3.pecas</t>
        </is>
      </c>
      <c r="B2491" s="194">
        <f>TEXTJOIN(" · ",TRUE,DADOS_INVOC!$MX$144,DADOS_INVOC!$MY$144,DADOS_INVOC!$MZ$144,DADOS_INVOC!$NA$144)</f>
        <v/>
      </c>
      <c r="C2491" s="194" t="inlineStr">
        <is>
          <t>DADOS_INVOC!MX144 DADOS_INVOC!MY144 DADOS_INVOC!MZ144 DADOS_INVOC!NA144</t>
        </is>
      </c>
      <c r="D2491" s="194" t="inlineStr">
        <is>
          <t>entrada</t>
        </is>
      </c>
    </row>
    <row r="2492">
      <c r="A2492" s="194" t="inlineStr">
        <is>
          <t>invocacao.11.ext.3.restricoes</t>
        </is>
      </c>
      <c r="B2492" s="194">
        <f>TEXTJOIN(" · ",TRUE,DADOS_INVOC!$NB$144,DADOS_INVOC!$NC$144)</f>
        <v/>
      </c>
      <c r="C2492" s="194" t="inlineStr">
        <is>
          <t>DADOS_INVOC!NB144 DADOS_INVOC!NC144</t>
        </is>
      </c>
      <c r="D2492" s="194" t="inlineStr">
        <is>
          <t>entrada</t>
        </is>
      </c>
    </row>
    <row r="2493">
      <c r="A2493" s="194" t="inlineStr">
        <is>
          <t>invocacao.11.ext.3.pe</t>
        </is>
      </c>
      <c r="B2493" s="194">
        <f>IF(ISBLANK(DADOS_INVOC!$QA$144),"",DADOS_INVOC!$QA$144&amp;"")</f>
        <v/>
      </c>
      <c r="C2493" s="194" t="inlineStr">
        <is>
          <t>DADOS_INVOC!QA144</t>
        </is>
      </c>
      <c r="D2493" s="194" t="inlineStr">
        <is>
          <t>resultado</t>
        </is>
      </c>
    </row>
    <row r="2494">
      <c r="A2494" s="194" t="inlineStr">
        <is>
          <t>invocacao.11.ext.3.dano</t>
        </is>
      </c>
      <c r="B2494" s="194">
        <f>IF(ISBLANK(DADOS_INVOC!$QE$144),"",DADOS_INVOC!$QE$144&amp;"")</f>
        <v/>
      </c>
      <c r="C2494" s="194" t="inlineStr">
        <is>
          <t>DADOS_INVOC!QE144</t>
        </is>
      </c>
      <c r="D2494" s="194" t="inlineStr">
        <is>
          <t>resultado</t>
        </is>
      </c>
    </row>
    <row r="2495">
      <c r="A2495" s="194" t="inlineStr">
        <is>
          <t>invocacao.11.ext.3.erros</t>
        </is>
      </c>
      <c r="B2495" s="194">
        <f>IF(ISBLANK(DADOS_INVOC!$PT$144),"",DADOS_INVOC!$PT$144&amp;"")</f>
        <v/>
      </c>
      <c r="C2495" s="194" t="inlineStr">
        <is>
          <t>DADOS_INVOC!PT144</t>
        </is>
      </c>
      <c r="D2495" s="194" t="inlineStr">
        <is>
          <t>aviso</t>
        </is>
      </c>
    </row>
    <row r="2496">
      <c r="A2496" s="194" t="inlineStr">
        <is>
          <t>invocacao.11.ext.3.avisos</t>
        </is>
      </c>
      <c r="B2496" s="194">
        <f>IF(ISBLANK(DADOS_INVOC!$PV$144),"",DADOS_INVOC!$PV$144&amp;"")</f>
        <v/>
      </c>
      <c r="C2496" s="194" t="inlineStr">
        <is>
          <t>DADOS_INVOC!PV144</t>
        </is>
      </c>
      <c r="D2496" s="194" t="inlineStr">
        <is>
          <t>aviso</t>
        </is>
      </c>
    </row>
    <row r="2497">
      <c r="A2497" s="194" t="inlineStr">
        <is>
          <t>invocacao.12.bas.1.classe</t>
        </is>
      </c>
      <c r="B2497" s="194">
        <f>IF(ISBLANK(DADOS_INVOC!$MS$145),"",DADOS_INVOC!$MS$145&amp;"")</f>
        <v/>
      </c>
      <c r="C2497" s="194" t="inlineStr">
        <is>
          <t>DADOS_INVOC!MS145</t>
        </is>
      </c>
      <c r="D2497" s="194" t="inlineStr">
        <is>
          <t>entrada</t>
        </is>
      </c>
    </row>
    <row r="2498">
      <c r="A2498" s="194" t="inlineStr">
        <is>
          <t>invocacao.12.bas.1.nome</t>
        </is>
      </c>
      <c r="B2498" s="194">
        <f>IF(ISBLANK(DADOS_INVOC!$MT$145),"",DADOS_INVOC!$MT$145&amp;"")</f>
        <v/>
      </c>
      <c r="C2498" s="194" t="inlineStr">
        <is>
          <t>DADOS_INVOC!MT145</t>
        </is>
      </c>
      <c r="D2498" s="194" t="inlineStr">
        <is>
          <t>entrada</t>
        </is>
      </c>
    </row>
    <row r="2499">
      <c r="A2499" s="194" t="inlineStr">
        <is>
          <t>invocacao.12.bas.1.forma</t>
        </is>
      </c>
      <c r="B2499" s="194">
        <f>IF(ISBLANK(DADOS_INVOC!$MU$145),"",DADOS_INVOC!$MU$145&amp;"")</f>
        <v/>
      </c>
      <c r="C2499" s="194" t="inlineStr">
        <is>
          <t>DADOS_INVOC!MU145</t>
        </is>
      </c>
      <c r="D2499" s="194" t="inlineStr">
        <is>
          <t>entrada</t>
        </is>
      </c>
    </row>
    <row r="2500">
      <c r="A2500" s="194" t="inlineStr">
        <is>
          <t>invocacao.12.bas.1.pecas</t>
        </is>
      </c>
      <c r="B2500" s="194">
        <f>TEXTJOIN(" · ",TRUE,DADOS_INVOC!$MX$145,DADOS_INVOC!$MY$145,DADOS_INVOC!$MZ$145,DADOS_INVOC!$NA$145)</f>
        <v/>
      </c>
      <c r="C2500" s="194" t="inlineStr">
        <is>
          <t>DADOS_INVOC!MX145 DADOS_INVOC!MY145 DADOS_INVOC!MZ145 DADOS_INVOC!NA145</t>
        </is>
      </c>
      <c r="D2500" s="194" t="inlineStr">
        <is>
          <t>entrada</t>
        </is>
      </c>
    </row>
    <row r="2501">
      <c r="A2501" s="194" t="inlineStr">
        <is>
          <t>invocacao.12.bas.1.restricoes</t>
        </is>
      </c>
      <c r="B2501" s="194">
        <f>TEXTJOIN(" · ",TRUE,DADOS_INVOC!$NB$145,DADOS_INVOC!$NC$145)</f>
        <v/>
      </c>
      <c r="C2501" s="194" t="inlineStr">
        <is>
          <t>DADOS_INVOC!NB145 DADOS_INVOC!NC145</t>
        </is>
      </c>
      <c r="D2501" s="194" t="inlineStr">
        <is>
          <t>entrada</t>
        </is>
      </c>
    </row>
    <row r="2502">
      <c r="A2502" s="194" t="inlineStr">
        <is>
          <t>invocacao.12.bas.1.pe</t>
        </is>
      </c>
      <c r="B2502" s="194">
        <f>IF(ISBLANK(DADOS_INVOC!$QA$145),"",DADOS_INVOC!$QA$145&amp;"")</f>
        <v/>
      </c>
      <c r="C2502" s="194" t="inlineStr">
        <is>
          <t>DADOS_INVOC!QA145</t>
        </is>
      </c>
      <c r="D2502" s="194" t="inlineStr">
        <is>
          <t>resultado</t>
        </is>
      </c>
    </row>
    <row r="2503">
      <c r="A2503" s="194" t="inlineStr">
        <is>
          <t>invocacao.12.bas.1.dano</t>
        </is>
      </c>
      <c r="B2503" s="194">
        <f>IF(ISBLANK(DADOS_INVOC!$QE$145),"",DADOS_INVOC!$QE$145&amp;"")</f>
        <v/>
      </c>
      <c r="C2503" s="194" t="inlineStr">
        <is>
          <t>DADOS_INVOC!QE145</t>
        </is>
      </c>
      <c r="D2503" s="194" t="inlineStr">
        <is>
          <t>resultado</t>
        </is>
      </c>
    </row>
    <row r="2504">
      <c r="A2504" s="194" t="inlineStr">
        <is>
          <t>invocacao.12.bas.1.erros</t>
        </is>
      </c>
      <c r="B2504" s="194">
        <f>IF(ISBLANK(DADOS_INVOC!$PT$145),"",DADOS_INVOC!$PT$145&amp;"")</f>
        <v/>
      </c>
      <c r="C2504" s="194" t="inlineStr">
        <is>
          <t>DADOS_INVOC!PT145</t>
        </is>
      </c>
      <c r="D2504" s="194" t="inlineStr">
        <is>
          <t>aviso</t>
        </is>
      </c>
    </row>
    <row r="2505">
      <c r="A2505" s="194" t="inlineStr">
        <is>
          <t>invocacao.12.bas.1.avisos</t>
        </is>
      </c>
      <c r="B2505" s="194">
        <f>IF(ISBLANK(DADOS_INVOC!$PV$145),"",DADOS_INVOC!$PV$145&amp;"")</f>
        <v/>
      </c>
      <c r="C2505" s="194" t="inlineStr">
        <is>
          <t>DADOS_INVOC!PV145</t>
        </is>
      </c>
      <c r="D2505" s="194" t="inlineStr">
        <is>
          <t>aviso</t>
        </is>
      </c>
    </row>
    <row r="2506">
      <c r="A2506" s="194" t="inlineStr">
        <is>
          <t>invocacao.12.esp.1.classe</t>
        </is>
      </c>
      <c r="B2506" s="194">
        <f>IF(ISBLANK(DADOS_INVOC!$MS$146),"",DADOS_INVOC!$MS$146&amp;"")</f>
        <v/>
      </c>
      <c r="C2506" s="194" t="inlineStr">
        <is>
          <t>DADOS_INVOC!MS146</t>
        </is>
      </c>
      <c r="D2506" s="194" t="inlineStr">
        <is>
          <t>entrada</t>
        </is>
      </c>
    </row>
    <row r="2507">
      <c r="A2507" s="194" t="inlineStr">
        <is>
          <t>invocacao.12.esp.1.nome</t>
        </is>
      </c>
      <c r="B2507" s="194">
        <f>IF(ISBLANK(DADOS_INVOC!$MT$146),"",DADOS_INVOC!$MT$146&amp;"")</f>
        <v/>
      </c>
      <c r="C2507" s="194" t="inlineStr">
        <is>
          <t>DADOS_INVOC!MT146</t>
        </is>
      </c>
      <c r="D2507" s="194" t="inlineStr">
        <is>
          <t>entrada</t>
        </is>
      </c>
    </row>
    <row r="2508">
      <c r="A2508" s="194" t="inlineStr">
        <is>
          <t>invocacao.12.esp.1.forma</t>
        </is>
      </c>
      <c r="B2508" s="194">
        <f>IF(ISBLANK(DADOS_INVOC!$MU$146),"",DADOS_INVOC!$MU$146&amp;"")</f>
        <v/>
      </c>
      <c r="C2508" s="194" t="inlineStr">
        <is>
          <t>DADOS_INVOC!MU146</t>
        </is>
      </c>
      <c r="D2508" s="194" t="inlineStr">
        <is>
          <t>entrada</t>
        </is>
      </c>
    </row>
    <row r="2509">
      <c r="A2509" s="194" t="inlineStr">
        <is>
          <t>invocacao.12.esp.1.pecas</t>
        </is>
      </c>
      <c r="B2509" s="194">
        <f>TEXTJOIN(" · ",TRUE,DADOS_INVOC!$MX$146,DADOS_INVOC!$MY$146,DADOS_INVOC!$MZ$146,DADOS_INVOC!$NA$146)</f>
        <v/>
      </c>
      <c r="C2509" s="194" t="inlineStr">
        <is>
          <t>DADOS_INVOC!MX146 DADOS_INVOC!MY146 DADOS_INVOC!MZ146 DADOS_INVOC!NA146</t>
        </is>
      </c>
      <c r="D2509" s="194" t="inlineStr">
        <is>
          <t>entrada</t>
        </is>
      </c>
    </row>
    <row r="2510">
      <c r="A2510" s="194" t="inlineStr">
        <is>
          <t>invocacao.12.esp.1.restricoes</t>
        </is>
      </c>
      <c r="B2510" s="194">
        <f>TEXTJOIN(" · ",TRUE,DADOS_INVOC!$NB$146,DADOS_INVOC!$NC$146)</f>
        <v/>
      </c>
      <c r="C2510" s="194" t="inlineStr">
        <is>
          <t>DADOS_INVOC!NB146 DADOS_INVOC!NC146</t>
        </is>
      </c>
      <c r="D2510" s="194" t="inlineStr">
        <is>
          <t>entrada</t>
        </is>
      </c>
    </row>
    <row r="2511">
      <c r="A2511" s="194" t="inlineStr">
        <is>
          <t>invocacao.12.esp.1.pe</t>
        </is>
      </c>
      <c r="B2511" s="194">
        <f>IF(ISBLANK(DADOS_INVOC!$QA$146),"",DADOS_INVOC!$QA$146&amp;"")</f>
        <v/>
      </c>
      <c r="C2511" s="194" t="inlineStr">
        <is>
          <t>DADOS_INVOC!QA146</t>
        </is>
      </c>
      <c r="D2511" s="194" t="inlineStr">
        <is>
          <t>resultado</t>
        </is>
      </c>
    </row>
    <row r="2512">
      <c r="A2512" s="194" t="inlineStr">
        <is>
          <t>invocacao.12.esp.1.dano</t>
        </is>
      </c>
      <c r="B2512" s="194">
        <f>IF(ISBLANK(DADOS_INVOC!$QE$146),"",DADOS_INVOC!$QE$146&amp;"")</f>
        <v/>
      </c>
      <c r="C2512" s="194" t="inlineStr">
        <is>
          <t>DADOS_INVOC!QE146</t>
        </is>
      </c>
      <c r="D2512" s="194" t="inlineStr">
        <is>
          <t>resultado</t>
        </is>
      </c>
    </row>
    <row r="2513">
      <c r="A2513" s="194" t="inlineStr">
        <is>
          <t>invocacao.12.esp.1.erros</t>
        </is>
      </c>
      <c r="B2513" s="194">
        <f>IF(ISBLANK(DADOS_INVOC!$PT$146),"",DADOS_INVOC!$PT$146&amp;"")</f>
        <v/>
      </c>
      <c r="C2513" s="194" t="inlineStr">
        <is>
          <t>DADOS_INVOC!PT146</t>
        </is>
      </c>
      <c r="D2513" s="194" t="inlineStr">
        <is>
          <t>aviso</t>
        </is>
      </c>
    </row>
    <row r="2514">
      <c r="A2514" s="194" t="inlineStr">
        <is>
          <t>invocacao.12.esp.1.avisos</t>
        </is>
      </c>
      <c r="B2514" s="194">
        <f>IF(ISBLANK(DADOS_INVOC!$PV$146),"",DADOS_INVOC!$PV$146&amp;"")</f>
        <v/>
      </c>
      <c r="C2514" s="194" t="inlineStr">
        <is>
          <t>DADOS_INVOC!PV146</t>
        </is>
      </c>
      <c r="D2514" s="194" t="inlineStr">
        <is>
          <t>aviso</t>
        </is>
      </c>
    </row>
    <row r="2515">
      <c r="A2515" s="194" t="inlineStr">
        <is>
          <t>invocacao.12.esp.2.classe</t>
        </is>
      </c>
      <c r="B2515" s="194">
        <f>IF(ISBLANK(DADOS_INVOC!$MS$147),"",DADOS_INVOC!$MS$147&amp;"")</f>
        <v/>
      </c>
      <c r="C2515" s="194" t="inlineStr">
        <is>
          <t>DADOS_INVOC!MS147</t>
        </is>
      </c>
      <c r="D2515" s="194" t="inlineStr">
        <is>
          <t>entrada</t>
        </is>
      </c>
    </row>
    <row r="2516">
      <c r="A2516" s="194" t="inlineStr">
        <is>
          <t>invocacao.12.esp.2.nome</t>
        </is>
      </c>
      <c r="B2516" s="194">
        <f>IF(ISBLANK(DADOS_INVOC!$MT$147),"",DADOS_INVOC!$MT$147&amp;"")</f>
        <v/>
      </c>
      <c r="C2516" s="194" t="inlineStr">
        <is>
          <t>DADOS_INVOC!MT147</t>
        </is>
      </c>
      <c r="D2516" s="194" t="inlineStr">
        <is>
          <t>entrada</t>
        </is>
      </c>
    </row>
    <row r="2517">
      <c r="A2517" s="194" t="inlineStr">
        <is>
          <t>invocacao.12.esp.2.forma</t>
        </is>
      </c>
      <c r="B2517" s="194">
        <f>IF(ISBLANK(DADOS_INVOC!$MU$147),"",DADOS_INVOC!$MU$147&amp;"")</f>
        <v/>
      </c>
      <c r="C2517" s="194" t="inlineStr">
        <is>
          <t>DADOS_INVOC!MU147</t>
        </is>
      </c>
      <c r="D2517" s="194" t="inlineStr">
        <is>
          <t>entrada</t>
        </is>
      </c>
    </row>
    <row r="2518">
      <c r="A2518" s="194" t="inlineStr">
        <is>
          <t>invocacao.12.esp.2.pecas</t>
        </is>
      </c>
      <c r="B2518" s="194">
        <f>TEXTJOIN(" · ",TRUE,DADOS_INVOC!$MX$147,DADOS_INVOC!$MY$147,DADOS_INVOC!$MZ$147,DADOS_INVOC!$NA$147)</f>
        <v/>
      </c>
      <c r="C2518" s="194" t="inlineStr">
        <is>
          <t>DADOS_INVOC!MX147 DADOS_INVOC!MY147 DADOS_INVOC!MZ147 DADOS_INVOC!NA147</t>
        </is>
      </c>
      <c r="D2518" s="194" t="inlineStr">
        <is>
          <t>entrada</t>
        </is>
      </c>
    </row>
    <row r="2519">
      <c r="A2519" s="194" t="inlineStr">
        <is>
          <t>invocacao.12.esp.2.restricoes</t>
        </is>
      </c>
      <c r="B2519" s="194">
        <f>TEXTJOIN(" · ",TRUE,DADOS_INVOC!$NB$147,DADOS_INVOC!$NC$147)</f>
        <v/>
      </c>
      <c r="C2519" s="194" t="inlineStr">
        <is>
          <t>DADOS_INVOC!NB147 DADOS_INVOC!NC147</t>
        </is>
      </c>
      <c r="D2519" s="194" t="inlineStr">
        <is>
          <t>entrada</t>
        </is>
      </c>
    </row>
    <row r="2520">
      <c r="A2520" s="194" t="inlineStr">
        <is>
          <t>invocacao.12.esp.2.pe</t>
        </is>
      </c>
      <c r="B2520" s="194">
        <f>IF(ISBLANK(DADOS_INVOC!$QA$147),"",DADOS_INVOC!$QA$147&amp;"")</f>
        <v/>
      </c>
      <c r="C2520" s="194" t="inlineStr">
        <is>
          <t>DADOS_INVOC!QA147</t>
        </is>
      </c>
      <c r="D2520" s="194" t="inlineStr">
        <is>
          <t>resultado</t>
        </is>
      </c>
    </row>
    <row r="2521">
      <c r="A2521" s="194" t="inlineStr">
        <is>
          <t>invocacao.12.esp.2.dano</t>
        </is>
      </c>
      <c r="B2521" s="194">
        <f>IF(ISBLANK(DADOS_INVOC!$QE$147),"",DADOS_INVOC!$QE$147&amp;"")</f>
        <v/>
      </c>
      <c r="C2521" s="194" t="inlineStr">
        <is>
          <t>DADOS_INVOC!QE147</t>
        </is>
      </c>
      <c r="D2521" s="194" t="inlineStr">
        <is>
          <t>resultado</t>
        </is>
      </c>
    </row>
    <row r="2522">
      <c r="A2522" s="194" t="inlineStr">
        <is>
          <t>invocacao.12.esp.2.erros</t>
        </is>
      </c>
      <c r="B2522" s="194">
        <f>IF(ISBLANK(DADOS_INVOC!$PT$147),"",DADOS_INVOC!$PT$147&amp;"")</f>
        <v/>
      </c>
      <c r="C2522" s="194" t="inlineStr">
        <is>
          <t>DADOS_INVOC!PT147</t>
        </is>
      </c>
      <c r="D2522" s="194" t="inlineStr">
        <is>
          <t>aviso</t>
        </is>
      </c>
    </row>
    <row r="2523">
      <c r="A2523" s="194" t="inlineStr">
        <is>
          <t>invocacao.12.esp.2.avisos</t>
        </is>
      </c>
      <c r="B2523" s="194">
        <f>IF(ISBLANK(DADOS_INVOC!$PV$147),"",DADOS_INVOC!$PV$147&amp;"")</f>
        <v/>
      </c>
      <c r="C2523" s="194" t="inlineStr">
        <is>
          <t>DADOS_INVOC!PV147</t>
        </is>
      </c>
      <c r="D2523" s="194" t="inlineStr">
        <is>
          <t>aviso</t>
        </is>
      </c>
    </row>
    <row r="2524">
      <c r="A2524" s="194" t="inlineStr">
        <is>
          <t>invocacao.12.bas.2.classe</t>
        </is>
      </c>
      <c r="B2524" s="194">
        <f>IF(ISBLANK(DADOS_INVOC!$MS$148),"",DADOS_INVOC!$MS$148&amp;"")</f>
        <v/>
      </c>
      <c r="C2524" s="194" t="inlineStr">
        <is>
          <t>DADOS_INVOC!MS148</t>
        </is>
      </c>
      <c r="D2524" s="194" t="inlineStr">
        <is>
          <t>entrada</t>
        </is>
      </c>
    </row>
    <row r="2525">
      <c r="A2525" s="194" t="inlineStr">
        <is>
          <t>invocacao.12.bas.2.nome</t>
        </is>
      </c>
      <c r="B2525" s="194">
        <f>IF(ISBLANK(DADOS_INVOC!$MT$148),"",DADOS_INVOC!$MT$148&amp;"")</f>
        <v/>
      </c>
      <c r="C2525" s="194" t="inlineStr">
        <is>
          <t>DADOS_INVOC!MT148</t>
        </is>
      </c>
      <c r="D2525" s="194" t="inlineStr">
        <is>
          <t>entrada</t>
        </is>
      </c>
    </row>
    <row r="2526">
      <c r="A2526" s="194" t="inlineStr">
        <is>
          <t>invocacao.12.bas.2.forma</t>
        </is>
      </c>
      <c r="B2526" s="194">
        <f>IF(ISBLANK(DADOS_INVOC!$MU$148),"",DADOS_INVOC!$MU$148&amp;"")</f>
        <v/>
      </c>
      <c r="C2526" s="194" t="inlineStr">
        <is>
          <t>DADOS_INVOC!MU148</t>
        </is>
      </c>
      <c r="D2526" s="194" t="inlineStr">
        <is>
          <t>entrada</t>
        </is>
      </c>
    </row>
    <row r="2527">
      <c r="A2527" s="194" t="inlineStr">
        <is>
          <t>invocacao.12.bas.2.pecas</t>
        </is>
      </c>
      <c r="B2527" s="194">
        <f>TEXTJOIN(" · ",TRUE,DADOS_INVOC!$MX$148,DADOS_INVOC!$MY$148,DADOS_INVOC!$MZ$148,DADOS_INVOC!$NA$148)</f>
        <v/>
      </c>
      <c r="C2527" s="194" t="inlineStr">
        <is>
          <t>DADOS_INVOC!MX148 DADOS_INVOC!MY148 DADOS_INVOC!MZ148 DADOS_INVOC!NA148</t>
        </is>
      </c>
      <c r="D2527" s="194" t="inlineStr">
        <is>
          <t>entrada</t>
        </is>
      </c>
    </row>
    <row r="2528">
      <c r="A2528" s="194" t="inlineStr">
        <is>
          <t>invocacao.12.bas.2.restricoes</t>
        </is>
      </c>
      <c r="B2528" s="194">
        <f>TEXTJOIN(" · ",TRUE,DADOS_INVOC!$NB$148,DADOS_INVOC!$NC$148)</f>
        <v/>
      </c>
      <c r="C2528" s="194" t="inlineStr">
        <is>
          <t>DADOS_INVOC!NB148 DADOS_INVOC!NC148</t>
        </is>
      </c>
      <c r="D2528" s="194" t="inlineStr">
        <is>
          <t>entrada</t>
        </is>
      </c>
    </row>
    <row r="2529">
      <c r="A2529" s="194" t="inlineStr">
        <is>
          <t>invocacao.12.bas.2.pe</t>
        </is>
      </c>
      <c r="B2529" s="194">
        <f>IF(ISBLANK(DADOS_INVOC!$QA$148),"",DADOS_INVOC!$QA$148&amp;"")</f>
        <v/>
      </c>
      <c r="C2529" s="194" t="inlineStr">
        <is>
          <t>DADOS_INVOC!QA148</t>
        </is>
      </c>
      <c r="D2529" s="194" t="inlineStr">
        <is>
          <t>resultado</t>
        </is>
      </c>
    </row>
    <row r="2530">
      <c r="A2530" s="194" t="inlineStr">
        <is>
          <t>invocacao.12.bas.2.dano</t>
        </is>
      </c>
      <c r="B2530" s="194">
        <f>IF(ISBLANK(DADOS_INVOC!$QE$148),"",DADOS_INVOC!$QE$148&amp;"")</f>
        <v/>
      </c>
      <c r="C2530" s="194" t="inlineStr">
        <is>
          <t>DADOS_INVOC!QE148</t>
        </is>
      </c>
      <c r="D2530" s="194" t="inlineStr">
        <is>
          <t>resultado</t>
        </is>
      </c>
    </row>
    <row r="2531">
      <c r="A2531" s="194" t="inlineStr">
        <is>
          <t>invocacao.12.bas.2.erros</t>
        </is>
      </c>
      <c r="B2531" s="194">
        <f>IF(ISBLANK(DADOS_INVOC!$PT$148),"",DADOS_INVOC!$PT$148&amp;"")</f>
        <v/>
      </c>
      <c r="C2531" s="194" t="inlineStr">
        <is>
          <t>DADOS_INVOC!PT148</t>
        </is>
      </c>
      <c r="D2531" s="194" t="inlineStr">
        <is>
          <t>aviso</t>
        </is>
      </c>
    </row>
    <row r="2532">
      <c r="A2532" s="194" t="inlineStr">
        <is>
          <t>invocacao.12.bas.2.avisos</t>
        </is>
      </c>
      <c r="B2532" s="194">
        <f>IF(ISBLANK(DADOS_INVOC!$PV$148),"",DADOS_INVOC!$PV$148&amp;"")</f>
        <v/>
      </c>
      <c r="C2532" s="194" t="inlineStr">
        <is>
          <t>DADOS_INVOC!PV148</t>
        </is>
      </c>
      <c r="D2532" s="194" t="inlineStr">
        <is>
          <t>aviso</t>
        </is>
      </c>
    </row>
    <row r="2533">
      <c r="A2533" s="194" t="inlineStr">
        <is>
          <t>invocacao.12.esp.3.classe</t>
        </is>
      </c>
      <c r="B2533" s="194">
        <f>IF(ISBLANK(DADOS_INVOC!$MS$149),"",DADOS_INVOC!$MS$149&amp;"")</f>
        <v/>
      </c>
      <c r="C2533" s="194" t="inlineStr">
        <is>
          <t>DADOS_INVOC!MS149</t>
        </is>
      </c>
      <c r="D2533" s="194" t="inlineStr">
        <is>
          <t>entrada</t>
        </is>
      </c>
    </row>
    <row r="2534">
      <c r="A2534" s="194" t="inlineStr">
        <is>
          <t>invocacao.12.esp.3.nome</t>
        </is>
      </c>
      <c r="B2534" s="194">
        <f>IF(ISBLANK(DADOS_INVOC!$MT$149),"",DADOS_INVOC!$MT$149&amp;"")</f>
        <v/>
      </c>
      <c r="C2534" s="194" t="inlineStr">
        <is>
          <t>DADOS_INVOC!MT149</t>
        </is>
      </c>
      <c r="D2534" s="194" t="inlineStr">
        <is>
          <t>entrada</t>
        </is>
      </c>
    </row>
    <row r="2535">
      <c r="A2535" s="194" t="inlineStr">
        <is>
          <t>invocacao.12.esp.3.forma</t>
        </is>
      </c>
      <c r="B2535" s="194">
        <f>IF(ISBLANK(DADOS_INVOC!$MU$149),"",DADOS_INVOC!$MU$149&amp;"")</f>
        <v/>
      </c>
      <c r="C2535" s="194" t="inlineStr">
        <is>
          <t>DADOS_INVOC!MU149</t>
        </is>
      </c>
      <c r="D2535" s="194" t="inlineStr">
        <is>
          <t>entrada</t>
        </is>
      </c>
    </row>
    <row r="2536">
      <c r="A2536" s="194" t="inlineStr">
        <is>
          <t>invocacao.12.esp.3.pecas</t>
        </is>
      </c>
      <c r="B2536" s="194">
        <f>TEXTJOIN(" · ",TRUE,DADOS_INVOC!$MX$149,DADOS_INVOC!$MY$149,DADOS_INVOC!$MZ$149,DADOS_INVOC!$NA$149)</f>
        <v/>
      </c>
      <c r="C2536" s="194" t="inlineStr">
        <is>
          <t>DADOS_INVOC!MX149 DADOS_INVOC!MY149 DADOS_INVOC!MZ149 DADOS_INVOC!NA149</t>
        </is>
      </c>
      <c r="D2536" s="194" t="inlineStr">
        <is>
          <t>entrada</t>
        </is>
      </c>
    </row>
    <row r="2537">
      <c r="A2537" s="194" t="inlineStr">
        <is>
          <t>invocacao.12.esp.3.restricoes</t>
        </is>
      </c>
      <c r="B2537" s="194">
        <f>TEXTJOIN(" · ",TRUE,DADOS_INVOC!$NB$149,DADOS_INVOC!$NC$149)</f>
        <v/>
      </c>
      <c r="C2537" s="194" t="inlineStr">
        <is>
          <t>DADOS_INVOC!NB149 DADOS_INVOC!NC149</t>
        </is>
      </c>
      <c r="D2537" s="194" t="inlineStr">
        <is>
          <t>entrada</t>
        </is>
      </c>
    </row>
    <row r="2538">
      <c r="A2538" s="194" t="inlineStr">
        <is>
          <t>invocacao.12.esp.3.pe</t>
        </is>
      </c>
      <c r="B2538" s="194">
        <f>IF(ISBLANK(DADOS_INVOC!$QA$149),"",DADOS_INVOC!$QA$149&amp;"")</f>
        <v/>
      </c>
      <c r="C2538" s="194" t="inlineStr">
        <is>
          <t>DADOS_INVOC!QA149</t>
        </is>
      </c>
      <c r="D2538" s="194" t="inlineStr">
        <is>
          <t>resultado</t>
        </is>
      </c>
    </row>
    <row r="2539">
      <c r="A2539" s="194" t="inlineStr">
        <is>
          <t>invocacao.12.esp.3.dano</t>
        </is>
      </c>
      <c r="B2539" s="194">
        <f>IF(ISBLANK(DADOS_INVOC!$QE$149),"",DADOS_INVOC!$QE$149&amp;"")</f>
        <v/>
      </c>
      <c r="C2539" s="194" t="inlineStr">
        <is>
          <t>DADOS_INVOC!QE149</t>
        </is>
      </c>
      <c r="D2539" s="194" t="inlineStr">
        <is>
          <t>resultado</t>
        </is>
      </c>
    </row>
    <row r="2540">
      <c r="A2540" s="194" t="inlineStr">
        <is>
          <t>invocacao.12.esp.3.erros</t>
        </is>
      </c>
      <c r="B2540" s="194">
        <f>IF(ISBLANK(DADOS_INVOC!$PT$149),"",DADOS_INVOC!$PT$149&amp;"")</f>
        <v/>
      </c>
      <c r="C2540" s="194" t="inlineStr">
        <is>
          <t>DADOS_INVOC!PT149</t>
        </is>
      </c>
      <c r="D2540" s="194" t="inlineStr">
        <is>
          <t>aviso</t>
        </is>
      </c>
    </row>
    <row r="2541">
      <c r="A2541" s="194" t="inlineStr">
        <is>
          <t>invocacao.12.esp.3.avisos</t>
        </is>
      </c>
      <c r="B2541" s="194">
        <f>IF(ISBLANK(DADOS_INVOC!$PV$149),"",DADOS_INVOC!$PV$149&amp;"")</f>
        <v/>
      </c>
      <c r="C2541" s="194" t="inlineStr">
        <is>
          <t>DADOS_INVOC!PV149</t>
        </is>
      </c>
      <c r="D2541" s="194" t="inlineStr">
        <is>
          <t>aviso</t>
        </is>
      </c>
    </row>
    <row r="2542">
      <c r="A2542" s="194" t="inlineStr">
        <is>
          <t>invocacao.12.esp.4.classe</t>
        </is>
      </c>
      <c r="B2542" s="194">
        <f>IF(ISBLANK(DADOS_INVOC!$MS$150),"",DADOS_INVOC!$MS$150&amp;"")</f>
        <v/>
      </c>
      <c r="C2542" s="194" t="inlineStr">
        <is>
          <t>DADOS_INVOC!MS150</t>
        </is>
      </c>
      <c r="D2542" s="194" t="inlineStr">
        <is>
          <t>entrada</t>
        </is>
      </c>
    </row>
    <row r="2543">
      <c r="A2543" s="194" t="inlineStr">
        <is>
          <t>invocacao.12.esp.4.nome</t>
        </is>
      </c>
      <c r="B2543" s="194">
        <f>IF(ISBLANK(DADOS_INVOC!$MT$150),"",DADOS_INVOC!$MT$150&amp;"")</f>
        <v/>
      </c>
      <c r="C2543" s="194" t="inlineStr">
        <is>
          <t>DADOS_INVOC!MT150</t>
        </is>
      </c>
      <c r="D2543" s="194" t="inlineStr">
        <is>
          <t>entrada</t>
        </is>
      </c>
    </row>
    <row r="2544">
      <c r="A2544" s="194" t="inlineStr">
        <is>
          <t>invocacao.12.esp.4.forma</t>
        </is>
      </c>
      <c r="B2544" s="194">
        <f>IF(ISBLANK(DADOS_INVOC!$MU$150),"",DADOS_INVOC!$MU$150&amp;"")</f>
        <v/>
      </c>
      <c r="C2544" s="194" t="inlineStr">
        <is>
          <t>DADOS_INVOC!MU150</t>
        </is>
      </c>
      <c r="D2544" s="194" t="inlineStr">
        <is>
          <t>entrada</t>
        </is>
      </c>
    </row>
    <row r="2545">
      <c r="A2545" s="194" t="inlineStr">
        <is>
          <t>invocacao.12.esp.4.pecas</t>
        </is>
      </c>
      <c r="B2545" s="194">
        <f>TEXTJOIN(" · ",TRUE,DADOS_INVOC!$MX$150,DADOS_INVOC!$MY$150,DADOS_INVOC!$MZ$150,DADOS_INVOC!$NA$150)</f>
        <v/>
      </c>
      <c r="C2545" s="194" t="inlineStr">
        <is>
          <t>DADOS_INVOC!MX150 DADOS_INVOC!MY150 DADOS_INVOC!MZ150 DADOS_INVOC!NA150</t>
        </is>
      </c>
      <c r="D2545" s="194" t="inlineStr">
        <is>
          <t>entrada</t>
        </is>
      </c>
    </row>
    <row r="2546">
      <c r="A2546" s="194" t="inlineStr">
        <is>
          <t>invocacao.12.esp.4.restricoes</t>
        </is>
      </c>
      <c r="B2546" s="194">
        <f>TEXTJOIN(" · ",TRUE,DADOS_INVOC!$NB$150,DADOS_INVOC!$NC$150)</f>
        <v/>
      </c>
      <c r="C2546" s="194" t="inlineStr">
        <is>
          <t>DADOS_INVOC!NB150 DADOS_INVOC!NC150</t>
        </is>
      </c>
      <c r="D2546" s="194" t="inlineStr">
        <is>
          <t>entrada</t>
        </is>
      </c>
    </row>
    <row r="2547">
      <c r="A2547" s="194" t="inlineStr">
        <is>
          <t>invocacao.12.esp.4.pe</t>
        </is>
      </c>
      <c r="B2547" s="194">
        <f>IF(ISBLANK(DADOS_INVOC!$QA$150),"",DADOS_INVOC!$QA$150&amp;"")</f>
        <v/>
      </c>
      <c r="C2547" s="194" t="inlineStr">
        <is>
          <t>DADOS_INVOC!QA150</t>
        </is>
      </c>
      <c r="D2547" s="194" t="inlineStr">
        <is>
          <t>resultado</t>
        </is>
      </c>
    </row>
    <row r="2548">
      <c r="A2548" s="194" t="inlineStr">
        <is>
          <t>invocacao.12.esp.4.dano</t>
        </is>
      </c>
      <c r="B2548" s="194">
        <f>IF(ISBLANK(DADOS_INVOC!$QE$150),"",DADOS_INVOC!$QE$150&amp;"")</f>
        <v/>
      </c>
      <c r="C2548" s="194" t="inlineStr">
        <is>
          <t>DADOS_INVOC!QE150</t>
        </is>
      </c>
      <c r="D2548" s="194" t="inlineStr">
        <is>
          <t>resultado</t>
        </is>
      </c>
    </row>
    <row r="2549">
      <c r="A2549" s="194" t="inlineStr">
        <is>
          <t>invocacao.12.esp.4.erros</t>
        </is>
      </c>
      <c r="B2549" s="194">
        <f>IF(ISBLANK(DADOS_INVOC!$PT$150),"",DADOS_INVOC!$PT$150&amp;"")</f>
        <v/>
      </c>
      <c r="C2549" s="194" t="inlineStr">
        <is>
          <t>DADOS_INVOC!PT150</t>
        </is>
      </c>
      <c r="D2549" s="194" t="inlineStr">
        <is>
          <t>aviso</t>
        </is>
      </c>
    </row>
    <row r="2550">
      <c r="A2550" s="194" t="inlineStr">
        <is>
          <t>invocacao.12.esp.4.avisos</t>
        </is>
      </c>
      <c r="B2550" s="194">
        <f>IF(ISBLANK(DADOS_INVOC!$PV$150),"",DADOS_INVOC!$PV$150&amp;"")</f>
        <v/>
      </c>
      <c r="C2550" s="194" t="inlineStr">
        <is>
          <t>DADOS_INVOC!PV150</t>
        </is>
      </c>
      <c r="D2550" s="194" t="inlineStr">
        <is>
          <t>aviso</t>
        </is>
      </c>
    </row>
    <row r="2551">
      <c r="A2551" s="194" t="inlineStr">
        <is>
          <t>invocacao.12.esp.5.classe</t>
        </is>
      </c>
      <c r="B2551" s="194">
        <f>IF(ISBLANK(DADOS_INVOC!$MS$151),"",DADOS_INVOC!$MS$151&amp;"")</f>
        <v/>
      </c>
      <c r="C2551" s="194" t="inlineStr">
        <is>
          <t>DADOS_INVOC!MS151</t>
        </is>
      </c>
      <c r="D2551" s="194" t="inlineStr">
        <is>
          <t>entrada</t>
        </is>
      </c>
    </row>
    <row r="2552">
      <c r="A2552" s="194" t="inlineStr">
        <is>
          <t>invocacao.12.esp.5.nome</t>
        </is>
      </c>
      <c r="B2552" s="194">
        <f>IF(ISBLANK(DADOS_INVOC!$MT$151),"",DADOS_INVOC!$MT$151&amp;"")</f>
        <v/>
      </c>
      <c r="C2552" s="194" t="inlineStr">
        <is>
          <t>DADOS_INVOC!MT151</t>
        </is>
      </c>
      <c r="D2552" s="194" t="inlineStr">
        <is>
          <t>entrada</t>
        </is>
      </c>
    </row>
    <row r="2553">
      <c r="A2553" s="194" t="inlineStr">
        <is>
          <t>invocacao.12.esp.5.forma</t>
        </is>
      </c>
      <c r="B2553" s="194">
        <f>IF(ISBLANK(DADOS_INVOC!$MU$151),"",DADOS_INVOC!$MU$151&amp;"")</f>
        <v/>
      </c>
      <c r="C2553" s="194" t="inlineStr">
        <is>
          <t>DADOS_INVOC!MU151</t>
        </is>
      </c>
      <c r="D2553" s="194" t="inlineStr">
        <is>
          <t>entrada</t>
        </is>
      </c>
    </row>
    <row r="2554">
      <c r="A2554" s="194" t="inlineStr">
        <is>
          <t>invocacao.12.esp.5.pecas</t>
        </is>
      </c>
      <c r="B2554" s="194">
        <f>TEXTJOIN(" · ",TRUE,DADOS_INVOC!$MX$151,DADOS_INVOC!$MY$151,DADOS_INVOC!$MZ$151,DADOS_INVOC!$NA$151)</f>
        <v/>
      </c>
      <c r="C2554" s="194" t="inlineStr">
        <is>
          <t>DADOS_INVOC!MX151 DADOS_INVOC!MY151 DADOS_INVOC!MZ151 DADOS_INVOC!NA151</t>
        </is>
      </c>
      <c r="D2554" s="194" t="inlineStr">
        <is>
          <t>entrada</t>
        </is>
      </c>
    </row>
    <row r="2555">
      <c r="A2555" s="194" t="inlineStr">
        <is>
          <t>invocacao.12.esp.5.restricoes</t>
        </is>
      </c>
      <c r="B2555" s="194">
        <f>TEXTJOIN(" · ",TRUE,DADOS_INVOC!$NB$151,DADOS_INVOC!$NC$151)</f>
        <v/>
      </c>
      <c r="C2555" s="194" t="inlineStr">
        <is>
          <t>DADOS_INVOC!NB151 DADOS_INVOC!NC151</t>
        </is>
      </c>
      <c r="D2555" s="194" t="inlineStr">
        <is>
          <t>entrada</t>
        </is>
      </c>
    </row>
    <row r="2556">
      <c r="A2556" s="194" t="inlineStr">
        <is>
          <t>invocacao.12.esp.5.pe</t>
        </is>
      </c>
      <c r="B2556" s="194">
        <f>IF(ISBLANK(DADOS_INVOC!$QA$151),"",DADOS_INVOC!$QA$151&amp;"")</f>
        <v/>
      </c>
      <c r="C2556" s="194" t="inlineStr">
        <is>
          <t>DADOS_INVOC!QA151</t>
        </is>
      </c>
      <c r="D2556" s="194" t="inlineStr">
        <is>
          <t>resultado</t>
        </is>
      </c>
    </row>
    <row r="2557">
      <c r="A2557" s="194" t="inlineStr">
        <is>
          <t>invocacao.12.esp.5.dano</t>
        </is>
      </c>
      <c r="B2557" s="194">
        <f>IF(ISBLANK(DADOS_INVOC!$QE$151),"",DADOS_INVOC!$QE$151&amp;"")</f>
        <v/>
      </c>
      <c r="C2557" s="194" t="inlineStr">
        <is>
          <t>DADOS_INVOC!QE151</t>
        </is>
      </c>
      <c r="D2557" s="194" t="inlineStr">
        <is>
          <t>resultado</t>
        </is>
      </c>
    </row>
    <row r="2558">
      <c r="A2558" s="194" t="inlineStr">
        <is>
          <t>invocacao.12.esp.5.erros</t>
        </is>
      </c>
      <c r="B2558" s="194">
        <f>IF(ISBLANK(DADOS_INVOC!$PT$151),"",DADOS_INVOC!$PT$151&amp;"")</f>
        <v/>
      </c>
      <c r="C2558" s="194" t="inlineStr">
        <is>
          <t>DADOS_INVOC!PT151</t>
        </is>
      </c>
      <c r="D2558" s="194" t="inlineStr">
        <is>
          <t>aviso</t>
        </is>
      </c>
    </row>
    <row r="2559">
      <c r="A2559" s="194" t="inlineStr">
        <is>
          <t>invocacao.12.esp.5.avisos</t>
        </is>
      </c>
      <c r="B2559" s="194">
        <f>IF(ISBLANK(DADOS_INVOC!$PV$151),"",DADOS_INVOC!$PV$151&amp;"")</f>
        <v/>
      </c>
      <c r="C2559" s="194" t="inlineStr">
        <is>
          <t>DADOS_INVOC!PV151</t>
        </is>
      </c>
      <c r="D2559" s="194" t="inlineStr">
        <is>
          <t>aviso</t>
        </is>
      </c>
    </row>
    <row r="2560">
      <c r="A2560" s="194" t="inlineStr">
        <is>
          <t>invocacao.12.esp.6.classe</t>
        </is>
      </c>
      <c r="B2560" s="194">
        <f>IF(ISBLANK(DADOS_INVOC!$MS$152),"",DADOS_INVOC!$MS$152&amp;"")</f>
        <v/>
      </c>
      <c r="C2560" s="194" t="inlineStr">
        <is>
          <t>DADOS_INVOC!MS152</t>
        </is>
      </c>
      <c r="D2560" s="194" t="inlineStr">
        <is>
          <t>entrada</t>
        </is>
      </c>
    </row>
    <row r="2561">
      <c r="A2561" s="194" t="inlineStr">
        <is>
          <t>invocacao.12.esp.6.nome</t>
        </is>
      </c>
      <c r="B2561" s="194">
        <f>IF(ISBLANK(DADOS_INVOC!$MT$152),"",DADOS_INVOC!$MT$152&amp;"")</f>
        <v/>
      </c>
      <c r="C2561" s="194" t="inlineStr">
        <is>
          <t>DADOS_INVOC!MT152</t>
        </is>
      </c>
      <c r="D2561" s="194" t="inlineStr">
        <is>
          <t>entrada</t>
        </is>
      </c>
    </row>
    <row r="2562">
      <c r="A2562" s="194" t="inlineStr">
        <is>
          <t>invocacao.12.esp.6.forma</t>
        </is>
      </c>
      <c r="B2562" s="194">
        <f>IF(ISBLANK(DADOS_INVOC!$MU$152),"",DADOS_INVOC!$MU$152&amp;"")</f>
        <v/>
      </c>
      <c r="C2562" s="194" t="inlineStr">
        <is>
          <t>DADOS_INVOC!MU152</t>
        </is>
      </c>
      <c r="D2562" s="194" t="inlineStr">
        <is>
          <t>entrada</t>
        </is>
      </c>
    </row>
    <row r="2563">
      <c r="A2563" s="194" t="inlineStr">
        <is>
          <t>invocacao.12.esp.6.pecas</t>
        </is>
      </c>
      <c r="B2563" s="194">
        <f>TEXTJOIN(" · ",TRUE,DADOS_INVOC!$MX$152,DADOS_INVOC!$MY$152,DADOS_INVOC!$MZ$152,DADOS_INVOC!$NA$152)</f>
        <v/>
      </c>
      <c r="C2563" s="194" t="inlineStr">
        <is>
          <t>DADOS_INVOC!MX152 DADOS_INVOC!MY152 DADOS_INVOC!MZ152 DADOS_INVOC!NA152</t>
        </is>
      </c>
      <c r="D2563" s="194" t="inlineStr">
        <is>
          <t>entrada</t>
        </is>
      </c>
    </row>
    <row r="2564">
      <c r="A2564" s="194" t="inlineStr">
        <is>
          <t>invocacao.12.esp.6.restricoes</t>
        </is>
      </c>
      <c r="B2564" s="194">
        <f>TEXTJOIN(" · ",TRUE,DADOS_INVOC!$NB$152,DADOS_INVOC!$NC$152)</f>
        <v/>
      </c>
      <c r="C2564" s="194" t="inlineStr">
        <is>
          <t>DADOS_INVOC!NB152 DADOS_INVOC!NC152</t>
        </is>
      </c>
      <c r="D2564" s="194" t="inlineStr">
        <is>
          <t>entrada</t>
        </is>
      </c>
    </row>
    <row r="2565">
      <c r="A2565" s="194" t="inlineStr">
        <is>
          <t>invocacao.12.esp.6.pe</t>
        </is>
      </c>
      <c r="B2565" s="194">
        <f>IF(ISBLANK(DADOS_INVOC!$QA$152),"",DADOS_INVOC!$QA$152&amp;"")</f>
        <v/>
      </c>
      <c r="C2565" s="194" t="inlineStr">
        <is>
          <t>DADOS_INVOC!QA152</t>
        </is>
      </c>
      <c r="D2565" s="194" t="inlineStr">
        <is>
          <t>resultado</t>
        </is>
      </c>
    </row>
    <row r="2566">
      <c r="A2566" s="194" t="inlineStr">
        <is>
          <t>invocacao.12.esp.6.dano</t>
        </is>
      </c>
      <c r="B2566" s="194">
        <f>IF(ISBLANK(DADOS_INVOC!$QE$152),"",DADOS_INVOC!$QE$152&amp;"")</f>
        <v/>
      </c>
      <c r="C2566" s="194" t="inlineStr">
        <is>
          <t>DADOS_INVOC!QE152</t>
        </is>
      </c>
      <c r="D2566" s="194" t="inlineStr">
        <is>
          <t>resultado</t>
        </is>
      </c>
    </row>
    <row r="2567">
      <c r="A2567" s="194" t="inlineStr">
        <is>
          <t>invocacao.12.esp.6.erros</t>
        </is>
      </c>
      <c r="B2567" s="194">
        <f>IF(ISBLANK(DADOS_INVOC!$PT$152),"",DADOS_INVOC!$PT$152&amp;"")</f>
        <v/>
      </c>
      <c r="C2567" s="194" t="inlineStr">
        <is>
          <t>DADOS_INVOC!PT152</t>
        </is>
      </c>
      <c r="D2567" s="194" t="inlineStr">
        <is>
          <t>aviso</t>
        </is>
      </c>
    </row>
    <row r="2568">
      <c r="A2568" s="194" t="inlineStr">
        <is>
          <t>invocacao.12.esp.6.avisos</t>
        </is>
      </c>
      <c r="B2568" s="194">
        <f>IF(ISBLANK(DADOS_INVOC!$PV$152),"",DADOS_INVOC!$PV$152&amp;"")</f>
        <v/>
      </c>
      <c r="C2568" s="194" t="inlineStr">
        <is>
          <t>DADOS_INVOC!PV152</t>
        </is>
      </c>
      <c r="D2568" s="194" t="inlineStr">
        <is>
          <t>aviso</t>
        </is>
      </c>
    </row>
    <row r="2569">
      <c r="A2569" s="194" t="inlineStr">
        <is>
          <t>invocacao.12.esp.7.classe</t>
        </is>
      </c>
      <c r="B2569" s="194">
        <f>IF(ISBLANK(DADOS_INVOC!$MS$153),"",DADOS_INVOC!$MS$153&amp;"")</f>
        <v/>
      </c>
      <c r="C2569" s="194" t="inlineStr">
        <is>
          <t>DADOS_INVOC!MS153</t>
        </is>
      </c>
      <c r="D2569" s="194" t="inlineStr">
        <is>
          <t>entrada</t>
        </is>
      </c>
    </row>
    <row r="2570">
      <c r="A2570" s="194" t="inlineStr">
        <is>
          <t>invocacao.12.esp.7.nome</t>
        </is>
      </c>
      <c r="B2570" s="194">
        <f>IF(ISBLANK(DADOS_INVOC!$MT$153),"",DADOS_INVOC!$MT$153&amp;"")</f>
        <v/>
      </c>
      <c r="C2570" s="194" t="inlineStr">
        <is>
          <t>DADOS_INVOC!MT153</t>
        </is>
      </c>
      <c r="D2570" s="194" t="inlineStr">
        <is>
          <t>entrada</t>
        </is>
      </c>
    </row>
    <row r="2571">
      <c r="A2571" s="194" t="inlineStr">
        <is>
          <t>invocacao.12.esp.7.forma</t>
        </is>
      </c>
      <c r="B2571" s="194">
        <f>IF(ISBLANK(DADOS_INVOC!$MU$153),"",DADOS_INVOC!$MU$153&amp;"")</f>
        <v/>
      </c>
      <c r="C2571" s="194" t="inlineStr">
        <is>
          <t>DADOS_INVOC!MU153</t>
        </is>
      </c>
      <c r="D2571" s="194" t="inlineStr">
        <is>
          <t>entrada</t>
        </is>
      </c>
    </row>
    <row r="2572">
      <c r="A2572" s="194" t="inlineStr">
        <is>
          <t>invocacao.12.esp.7.pecas</t>
        </is>
      </c>
      <c r="B2572" s="194">
        <f>TEXTJOIN(" · ",TRUE,DADOS_INVOC!$MX$153,DADOS_INVOC!$MY$153,DADOS_INVOC!$MZ$153,DADOS_INVOC!$NA$153)</f>
        <v/>
      </c>
      <c r="C2572" s="194" t="inlineStr">
        <is>
          <t>DADOS_INVOC!MX153 DADOS_INVOC!MY153 DADOS_INVOC!MZ153 DADOS_INVOC!NA153</t>
        </is>
      </c>
      <c r="D2572" s="194" t="inlineStr">
        <is>
          <t>entrada</t>
        </is>
      </c>
    </row>
    <row r="2573">
      <c r="A2573" s="194" t="inlineStr">
        <is>
          <t>invocacao.12.esp.7.restricoes</t>
        </is>
      </c>
      <c r="B2573" s="194">
        <f>TEXTJOIN(" · ",TRUE,DADOS_INVOC!$NB$153,DADOS_INVOC!$NC$153)</f>
        <v/>
      </c>
      <c r="C2573" s="194" t="inlineStr">
        <is>
          <t>DADOS_INVOC!NB153 DADOS_INVOC!NC153</t>
        </is>
      </c>
      <c r="D2573" s="194" t="inlineStr">
        <is>
          <t>entrada</t>
        </is>
      </c>
    </row>
    <row r="2574">
      <c r="A2574" s="194" t="inlineStr">
        <is>
          <t>invocacao.12.esp.7.pe</t>
        </is>
      </c>
      <c r="B2574" s="194">
        <f>IF(ISBLANK(DADOS_INVOC!$QA$153),"",DADOS_INVOC!$QA$153&amp;"")</f>
        <v/>
      </c>
      <c r="C2574" s="194" t="inlineStr">
        <is>
          <t>DADOS_INVOC!QA153</t>
        </is>
      </c>
      <c r="D2574" s="194" t="inlineStr">
        <is>
          <t>resultado</t>
        </is>
      </c>
    </row>
    <row r="2575">
      <c r="A2575" s="194" t="inlineStr">
        <is>
          <t>invocacao.12.esp.7.dano</t>
        </is>
      </c>
      <c r="B2575" s="194">
        <f>IF(ISBLANK(DADOS_INVOC!$QE$153),"",DADOS_INVOC!$QE$153&amp;"")</f>
        <v/>
      </c>
      <c r="C2575" s="194" t="inlineStr">
        <is>
          <t>DADOS_INVOC!QE153</t>
        </is>
      </c>
      <c r="D2575" s="194" t="inlineStr">
        <is>
          <t>resultado</t>
        </is>
      </c>
    </row>
    <row r="2576">
      <c r="A2576" s="194" t="inlineStr">
        <is>
          <t>invocacao.12.esp.7.erros</t>
        </is>
      </c>
      <c r="B2576" s="194">
        <f>IF(ISBLANK(DADOS_INVOC!$PT$153),"",DADOS_INVOC!$PT$153&amp;"")</f>
        <v/>
      </c>
      <c r="C2576" s="194" t="inlineStr">
        <is>
          <t>DADOS_INVOC!PT153</t>
        </is>
      </c>
      <c r="D2576" s="194" t="inlineStr">
        <is>
          <t>aviso</t>
        </is>
      </c>
    </row>
    <row r="2577">
      <c r="A2577" s="194" t="inlineStr">
        <is>
          <t>invocacao.12.esp.7.avisos</t>
        </is>
      </c>
      <c r="B2577" s="194">
        <f>IF(ISBLANK(DADOS_INVOC!$PV$153),"",DADOS_INVOC!$PV$153&amp;"")</f>
        <v/>
      </c>
      <c r="C2577" s="194" t="inlineStr">
        <is>
          <t>DADOS_INVOC!PV153</t>
        </is>
      </c>
      <c r="D2577" s="194" t="inlineStr">
        <is>
          <t>aviso</t>
        </is>
      </c>
    </row>
    <row r="2578">
      <c r="A2578" s="194" t="inlineStr">
        <is>
          <t>invocacao.12.esp.8.classe</t>
        </is>
      </c>
      <c r="B2578" s="194">
        <f>IF(ISBLANK(DADOS_INVOC!$MS$154),"",DADOS_INVOC!$MS$154&amp;"")</f>
        <v/>
      </c>
      <c r="C2578" s="194" t="inlineStr">
        <is>
          <t>DADOS_INVOC!MS154</t>
        </is>
      </c>
      <c r="D2578" s="194" t="inlineStr">
        <is>
          <t>entrada</t>
        </is>
      </c>
    </row>
    <row r="2579">
      <c r="A2579" s="194" t="inlineStr">
        <is>
          <t>invocacao.12.esp.8.nome</t>
        </is>
      </c>
      <c r="B2579" s="194">
        <f>IF(ISBLANK(DADOS_INVOC!$MT$154),"",DADOS_INVOC!$MT$154&amp;"")</f>
        <v/>
      </c>
      <c r="C2579" s="194" t="inlineStr">
        <is>
          <t>DADOS_INVOC!MT154</t>
        </is>
      </c>
      <c r="D2579" s="194" t="inlineStr">
        <is>
          <t>entrada</t>
        </is>
      </c>
    </row>
    <row r="2580">
      <c r="A2580" s="194" t="inlineStr">
        <is>
          <t>invocacao.12.esp.8.forma</t>
        </is>
      </c>
      <c r="B2580" s="194">
        <f>IF(ISBLANK(DADOS_INVOC!$MU$154),"",DADOS_INVOC!$MU$154&amp;"")</f>
        <v/>
      </c>
      <c r="C2580" s="194" t="inlineStr">
        <is>
          <t>DADOS_INVOC!MU154</t>
        </is>
      </c>
      <c r="D2580" s="194" t="inlineStr">
        <is>
          <t>entrada</t>
        </is>
      </c>
    </row>
    <row r="2581">
      <c r="A2581" s="194" t="inlineStr">
        <is>
          <t>invocacao.12.esp.8.pecas</t>
        </is>
      </c>
      <c r="B2581" s="194">
        <f>TEXTJOIN(" · ",TRUE,DADOS_INVOC!$MX$154,DADOS_INVOC!$MY$154,DADOS_INVOC!$MZ$154,DADOS_INVOC!$NA$154)</f>
        <v/>
      </c>
      <c r="C2581" s="194" t="inlineStr">
        <is>
          <t>DADOS_INVOC!MX154 DADOS_INVOC!MY154 DADOS_INVOC!MZ154 DADOS_INVOC!NA154</t>
        </is>
      </c>
      <c r="D2581" s="194" t="inlineStr">
        <is>
          <t>entrada</t>
        </is>
      </c>
    </row>
    <row r="2582">
      <c r="A2582" s="194" t="inlineStr">
        <is>
          <t>invocacao.12.esp.8.restricoes</t>
        </is>
      </c>
      <c r="B2582" s="194">
        <f>TEXTJOIN(" · ",TRUE,DADOS_INVOC!$NB$154,DADOS_INVOC!$NC$154)</f>
        <v/>
      </c>
      <c r="C2582" s="194" t="inlineStr">
        <is>
          <t>DADOS_INVOC!NB154 DADOS_INVOC!NC154</t>
        </is>
      </c>
      <c r="D2582" s="194" t="inlineStr">
        <is>
          <t>entrada</t>
        </is>
      </c>
    </row>
    <row r="2583">
      <c r="A2583" s="194" t="inlineStr">
        <is>
          <t>invocacao.12.esp.8.pe</t>
        </is>
      </c>
      <c r="B2583" s="194">
        <f>IF(ISBLANK(DADOS_INVOC!$QA$154),"",DADOS_INVOC!$QA$154&amp;"")</f>
        <v/>
      </c>
      <c r="C2583" s="194" t="inlineStr">
        <is>
          <t>DADOS_INVOC!QA154</t>
        </is>
      </c>
      <c r="D2583" s="194" t="inlineStr">
        <is>
          <t>resultado</t>
        </is>
      </c>
    </row>
    <row r="2584">
      <c r="A2584" s="194" t="inlineStr">
        <is>
          <t>invocacao.12.esp.8.dano</t>
        </is>
      </c>
      <c r="B2584" s="194">
        <f>IF(ISBLANK(DADOS_INVOC!$QE$154),"",DADOS_INVOC!$QE$154&amp;"")</f>
        <v/>
      </c>
      <c r="C2584" s="194" t="inlineStr">
        <is>
          <t>DADOS_INVOC!QE154</t>
        </is>
      </c>
      <c r="D2584" s="194" t="inlineStr">
        <is>
          <t>resultado</t>
        </is>
      </c>
    </row>
    <row r="2585">
      <c r="A2585" s="194" t="inlineStr">
        <is>
          <t>invocacao.12.esp.8.erros</t>
        </is>
      </c>
      <c r="B2585" s="194">
        <f>IF(ISBLANK(DADOS_INVOC!$PT$154),"",DADOS_INVOC!$PT$154&amp;"")</f>
        <v/>
      </c>
      <c r="C2585" s="194" t="inlineStr">
        <is>
          <t>DADOS_INVOC!PT154</t>
        </is>
      </c>
      <c r="D2585" s="194" t="inlineStr">
        <is>
          <t>aviso</t>
        </is>
      </c>
    </row>
    <row r="2586">
      <c r="A2586" s="194" t="inlineStr">
        <is>
          <t>invocacao.12.esp.8.avisos</t>
        </is>
      </c>
      <c r="B2586" s="194">
        <f>IF(ISBLANK(DADOS_INVOC!$PV$154),"",DADOS_INVOC!$PV$154&amp;"")</f>
        <v/>
      </c>
      <c r="C2586" s="194" t="inlineStr">
        <is>
          <t>DADOS_INVOC!PV154</t>
        </is>
      </c>
      <c r="D2586" s="194" t="inlineStr">
        <is>
          <t>aviso</t>
        </is>
      </c>
    </row>
    <row r="2587">
      <c r="A2587" s="194" t="inlineStr">
        <is>
          <t>invocacao.12.ext.1.classe</t>
        </is>
      </c>
      <c r="B2587" s="194">
        <f>IF(ISBLANK(DADOS_INVOC!$MS$155),"",DADOS_INVOC!$MS$155&amp;"")</f>
        <v/>
      </c>
      <c r="C2587" s="194" t="inlineStr">
        <is>
          <t>DADOS_INVOC!MS155</t>
        </is>
      </c>
      <c r="D2587" s="194" t="inlineStr">
        <is>
          <t>entrada</t>
        </is>
      </c>
    </row>
    <row r="2588">
      <c r="A2588" s="194" t="inlineStr">
        <is>
          <t>invocacao.12.ext.1.nome</t>
        </is>
      </c>
      <c r="B2588" s="194">
        <f>IF(ISBLANK(DADOS_INVOC!$MT$155),"",DADOS_INVOC!$MT$155&amp;"")</f>
        <v/>
      </c>
      <c r="C2588" s="194" t="inlineStr">
        <is>
          <t>DADOS_INVOC!MT155</t>
        </is>
      </c>
      <c r="D2588" s="194" t="inlineStr">
        <is>
          <t>entrada</t>
        </is>
      </c>
    </row>
    <row r="2589">
      <c r="A2589" s="194" t="inlineStr">
        <is>
          <t>invocacao.12.ext.1.forma</t>
        </is>
      </c>
      <c r="B2589" s="194">
        <f>IF(ISBLANK(DADOS_INVOC!$MU$155),"",DADOS_INVOC!$MU$155&amp;"")</f>
        <v/>
      </c>
      <c r="C2589" s="194" t="inlineStr">
        <is>
          <t>DADOS_INVOC!MU155</t>
        </is>
      </c>
      <c r="D2589" s="194" t="inlineStr">
        <is>
          <t>entrada</t>
        </is>
      </c>
    </row>
    <row r="2590">
      <c r="A2590" s="194" t="inlineStr">
        <is>
          <t>invocacao.12.ext.1.pecas</t>
        </is>
      </c>
      <c r="B2590" s="194">
        <f>TEXTJOIN(" · ",TRUE,DADOS_INVOC!$MX$155,DADOS_INVOC!$MY$155,DADOS_INVOC!$MZ$155,DADOS_INVOC!$NA$155)</f>
        <v/>
      </c>
      <c r="C2590" s="194" t="inlineStr">
        <is>
          <t>DADOS_INVOC!MX155 DADOS_INVOC!MY155 DADOS_INVOC!MZ155 DADOS_INVOC!NA155</t>
        </is>
      </c>
      <c r="D2590" s="194" t="inlineStr">
        <is>
          <t>entrada</t>
        </is>
      </c>
    </row>
    <row r="2591">
      <c r="A2591" s="194" t="inlineStr">
        <is>
          <t>invocacao.12.ext.1.restricoes</t>
        </is>
      </c>
      <c r="B2591" s="194">
        <f>TEXTJOIN(" · ",TRUE,DADOS_INVOC!$NB$155,DADOS_INVOC!$NC$155)</f>
        <v/>
      </c>
      <c r="C2591" s="194" t="inlineStr">
        <is>
          <t>DADOS_INVOC!NB155 DADOS_INVOC!NC155</t>
        </is>
      </c>
      <c r="D2591" s="194" t="inlineStr">
        <is>
          <t>entrada</t>
        </is>
      </c>
    </row>
    <row r="2592">
      <c r="A2592" s="194" t="inlineStr">
        <is>
          <t>invocacao.12.ext.1.pe</t>
        </is>
      </c>
      <c r="B2592" s="194">
        <f>IF(ISBLANK(DADOS_INVOC!$QA$155),"",DADOS_INVOC!$QA$155&amp;"")</f>
        <v/>
      </c>
      <c r="C2592" s="194" t="inlineStr">
        <is>
          <t>DADOS_INVOC!QA155</t>
        </is>
      </c>
      <c r="D2592" s="194" t="inlineStr">
        <is>
          <t>resultado</t>
        </is>
      </c>
    </row>
    <row r="2593">
      <c r="A2593" s="194" t="inlineStr">
        <is>
          <t>invocacao.12.ext.1.dano</t>
        </is>
      </c>
      <c r="B2593" s="194">
        <f>IF(ISBLANK(DADOS_INVOC!$QE$155),"",DADOS_INVOC!$QE$155&amp;"")</f>
        <v/>
      </c>
      <c r="C2593" s="194" t="inlineStr">
        <is>
          <t>DADOS_INVOC!QE155</t>
        </is>
      </c>
      <c r="D2593" s="194" t="inlineStr">
        <is>
          <t>resultado</t>
        </is>
      </c>
    </row>
    <row r="2594">
      <c r="A2594" s="194" t="inlineStr">
        <is>
          <t>invocacao.12.ext.1.erros</t>
        </is>
      </c>
      <c r="B2594" s="194">
        <f>IF(ISBLANK(DADOS_INVOC!$PT$155),"",DADOS_INVOC!$PT$155&amp;"")</f>
        <v/>
      </c>
      <c r="C2594" s="194" t="inlineStr">
        <is>
          <t>DADOS_INVOC!PT155</t>
        </is>
      </c>
      <c r="D2594" s="194" t="inlineStr">
        <is>
          <t>aviso</t>
        </is>
      </c>
    </row>
    <row r="2595">
      <c r="A2595" s="194" t="inlineStr">
        <is>
          <t>invocacao.12.ext.1.avisos</t>
        </is>
      </c>
      <c r="B2595" s="194">
        <f>IF(ISBLANK(DADOS_INVOC!$PV$155),"",DADOS_INVOC!$PV$155&amp;"")</f>
        <v/>
      </c>
      <c r="C2595" s="194" t="inlineStr">
        <is>
          <t>DADOS_INVOC!PV155</t>
        </is>
      </c>
      <c r="D2595" s="194" t="inlineStr">
        <is>
          <t>aviso</t>
        </is>
      </c>
    </row>
    <row r="2596">
      <c r="A2596" s="194" t="inlineStr">
        <is>
          <t>invocacao.12.ext.2.classe</t>
        </is>
      </c>
      <c r="B2596" s="194">
        <f>IF(ISBLANK(DADOS_INVOC!$MS$156),"",DADOS_INVOC!$MS$156&amp;"")</f>
        <v/>
      </c>
      <c r="C2596" s="194" t="inlineStr">
        <is>
          <t>DADOS_INVOC!MS156</t>
        </is>
      </c>
      <c r="D2596" s="194" t="inlineStr">
        <is>
          <t>entrada</t>
        </is>
      </c>
    </row>
    <row r="2597">
      <c r="A2597" s="194" t="inlineStr">
        <is>
          <t>invocacao.12.ext.2.nome</t>
        </is>
      </c>
      <c r="B2597" s="194">
        <f>IF(ISBLANK(DADOS_INVOC!$MT$156),"",DADOS_INVOC!$MT$156&amp;"")</f>
        <v/>
      </c>
      <c r="C2597" s="194" t="inlineStr">
        <is>
          <t>DADOS_INVOC!MT156</t>
        </is>
      </c>
      <c r="D2597" s="194" t="inlineStr">
        <is>
          <t>entrada</t>
        </is>
      </c>
    </row>
    <row r="2598">
      <c r="A2598" s="194" t="inlineStr">
        <is>
          <t>invocacao.12.ext.2.forma</t>
        </is>
      </c>
      <c r="B2598" s="194">
        <f>IF(ISBLANK(DADOS_INVOC!$MU$156),"",DADOS_INVOC!$MU$156&amp;"")</f>
        <v/>
      </c>
      <c r="C2598" s="194" t="inlineStr">
        <is>
          <t>DADOS_INVOC!MU156</t>
        </is>
      </c>
      <c r="D2598" s="194" t="inlineStr">
        <is>
          <t>entrada</t>
        </is>
      </c>
    </row>
    <row r="2599">
      <c r="A2599" s="194" t="inlineStr">
        <is>
          <t>invocacao.12.ext.2.pecas</t>
        </is>
      </c>
      <c r="B2599" s="194">
        <f>TEXTJOIN(" · ",TRUE,DADOS_INVOC!$MX$156,DADOS_INVOC!$MY$156,DADOS_INVOC!$MZ$156,DADOS_INVOC!$NA$156)</f>
        <v/>
      </c>
      <c r="C2599" s="194" t="inlineStr">
        <is>
          <t>DADOS_INVOC!MX156 DADOS_INVOC!MY156 DADOS_INVOC!MZ156 DADOS_INVOC!NA156</t>
        </is>
      </c>
      <c r="D2599" s="194" t="inlineStr">
        <is>
          <t>entrada</t>
        </is>
      </c>
    </row>
    <row r="2600">
      <c r="A2600" s="194" t="inlineStr">
        <is>
          <t>invocacao.12.ext.2.restricoes</t>
        </is>
      </c>
      <c r="B2600" s="194">
        <f>TEXTJOIN(" · ",TRUE,DADOS_INVOC!$NB$156,DADOS_INVOC!$NC$156)</f>
        <v/>
      </c>
      <c r="C2600" s="194" t="inlineStr">
        <is>
          <t>DADOS_INVOC!NB156 DADOS_INVOC!NC156</t>
        </is>
      </c>
      <c r="D2600" s="194" t="inlineStr">
        <is>
          <t>entrada</t>
        </is>
      </c>
    </row>
    <row r="2601">
      <c r="A2601" s="194" t="inlineStr">
        <is>
          <t>invocacao.12.ext.2.pe</t>
        </is>
      </c>
      <c r="B2601" s="194">
        <f>IF(ISBLANK(DADOS_INVOC!$QA$156),"",DADOS_INVOC!$QA$156&amp;"")</f>
        <v/>
      </c>
      <c r="C2601" s="194" t="inlineStr">
        <is>
          <t>DADOS_INVOC!QA156</t>
        </is>
      </c>
      <c r="D2601" s="194" t="inlineStr">
        <is>
          <t>resultado</t>
        </is>
      </c>
    </row>
    <row r="2602">
      <c r="A2602" s="194" t="inlineStr">
        <is>
          <t>invocacao.12.ext.2.dano</t>
        </is>
      </c>
      <c r="B2602" s="194">
        <f>IF(ISBLANK(DADOS_INVOC!$QE$156),"",DADOS_INVOC!$QE$156&amp;"")</f>
        <v/>
      </c>
      <c r="C2602" s="194" t="inlineStr">
        <is>
          <t>DADOS_INVOC!QE156</t>
        </is>
      </c>
      <c r="D2602" s="194" t="inlineStr">
        <is>
          <t>resultado</t>
        </is>
      </c>
    </row>
    <row r="2603">
      <c r="A2603" s="194" t="inlineStr">
        <is>
          <t>invocacao.12.ext.2.erros</t>
        </is>
      </c>
      <c r="B2603" s="194">
        <f>IF(ISBLANK(DADOS_INVOC!$PT$156),"",DADOS_INVOC!$PT$156&amp;"")</f>
        <v/>
      </c>
      <c r="C2603" s="194" t="inlineStr">
        <is>
          <t>DADOS_INVOC!PT156</t>
        </is>
      </c>
      <c r="D2603" s="194" t="inlineStr">
        <is>
          <t>aviso</t>
        </is>
      </c>
    </row>
    <row r="2604">
      <c r="A2604" s="194" t="inlineStr">
        <is>
          <t>invocacao.12.ext.2.avisos</t>
        </is>
      </c>
      <c r="B2604" s="194">
        <f>IF(ISBLANK(DADOS_INVOC!$PV$156),"",DADOS_INVOC!$PV$156&amp;"")</f>
        <v/>
      </c>
      <c r="C2604" s="194" t="inlineStr">
        <is>
          <t>DADOS_INVOC!PV156</t>
        </is>
      </c>
      <c r="D2604" s="194" t="inlineStr">
        <is>
          <t>aviso</t>
        </is>
      </c>
    </row>
    <row r="2605">
      <c r="A2605" s="194" t="inlineStr">
        <is>
          <t>invocacao.12.ext.3.classe</t>
        </is>
      </c>
      <c r="B2605" s="194">
        <f>IF(ISBLANK(DADOS_INVOC!$MS$157),"",DADOS_INVOC!$MS$157&amp;"")</f>
        <v/>
      </c>
      <c r="C2605" s="194" t="inlineStr">
        <is>
          <t>DADOS_INVOC!MS157</t>
        </is>
      </c>
      <c r="D2605" s="194" t="inlineStr">
        <is>
          <t>entrada</t>
        </is>
      </c>
    </row>
    <row r="2606">
      <c r="A2606" s="194" t="inlineStr">
        <is>
          <t>invocacao.12.ext.3.nome</t>
        </is>
      </c>
      <c r="B2606" s="194">
        <f>IF(ISBLANK(DADOS_INVOC!$MT$157),"",DADOS_INVOC!$MT$157&amp;"")</f>
        <v/>
      </c>
      <c r="C2606" s="194" t="inlineStr">
        <is>
          <t>DADOS_INVOC!MT157</t>
        </is>
      </c>
      <c r="D2606" s="194" t="inlineStr">
        <is>
          <t>entrada</t>
        </is>
      </c>
    </row>
    <row r="2607">
      <c r="A2607" s="194" t="inlineStr">
        <is>
          <t>invocacao.12.ext.3.forma</t>
        </is>
      </c>
      <c r="B2607" s="194">
        <f>IF(ISBLANK(DADOS_INVOC!$MU$157),"",DADOS_INVOC!$MU$157&amp;"")</f>
        <v/>
      </c>
      <c r="C2607" s="194" t="inlineStr">
        <is>
          <t>DADOS_INVOC!MU157</t>
        </is>
      </c>
      <c r="D2607" s="194" t="inlineStr">
        <is>
          <t>entrada</t>
        </is>
      </c>
    </row>
    <row r="2608">
      <c r="A2608" s="194" t="inlineStr">
        <is>
          <t>invocacao.12.ext.3.pecas</t>
        </is>
      </c>
      <c r="B2608" s="194">
        <f>TEXTJOIN(" · ",TRUE,DADOS_INVOC!$MX$157,DADOS_INVOC!$MY$157,DADOS_INVOC!$MZ$157,DADOS_INVOC!$NA$157)</f>
        <v/>
      </c>
      <c r="C2608" s="194" t="inlineStr">
        <is>
          <t>DADOS_INVOC!MX157 DADOS_INVOC!MY157 DADOS_INVOC!MZ157 DADOS_INVOC!NA157</t>
        </is>
      </c>
      <c r="D2608" s="194" t="inlineStr">
        <is>
          <t>entrada</t>
        </is>
      </c>
    </row>
    <row r="2609">
      <c r="A2609" s="194" t="inlineStr">
        <is>
          <t>invocacao.12.ext.3.restricoes</t>
        </is>
      </c>
      <c r="B2609" s="194">
        <f>TEXTJOIN(" · ",TRUE,DADOS_INVOC!$NB$157,DADOS_INVOC!$NC$157)</f>
        <v/>
      </c>
      <c r="C2609" s="194" t="inlineStr">
        <is>
          <t>DADOS_INVOC!NB157 DADOS_INVOC!NC157</t>
        </is>
      </c>
      <c r="D2609" s="194" t="inlineStr">
        <is>
          <t>entrada</t>
        </is>
      </c>
    </row>
    <row r="2610">
      <c r="A2610" s="194" t="inlineStr">
        <is>
          <t>invocacao.12.ext.3.pe</t>
        </is>
      </c>
      <c r="B2610" s="194">
        <f>IF(ISBLANK(DADOS_INVOC!$QA$157),"",DADOS_INVOC!$QA$157&amp;"")</f>
        <v/>
      </c>
      <c r="C2610" s="194" t="inlineStr">
        <is>
          <t>DADOS_INVOC!QA157</t>
        </is>
      </c>
      <c r="D2610" s="194" t="inlineStr">
        <is>
          <t>resultado</t>
        </is>
      </c>
    </row>
    <row r="2611">
      <c r="A2611" s="194" t="inlineStr">
        <is>
          <t>invocacao.12.ext.3.dano</t>
        </is>
      </c>
      <c r="B2611" s="194">
        <f>IF(ISBLANK(DADOS_INVOC!$QE$157),"",DADOS_INVOC!$QE$157&amp;"")</f>
        <v/>
      </c>
      <c r="C2611" s="194" t="inlineStr">
        <is>
          <t>DADOS_INVOC!QE157</t>
        </is>
      </c>
      <c r="D2611" s="194" t="inlineStr">
        <is>
          <t>resultado</t>
        </is>
      </c>
    </row>
    <row r="2612">
      <c r="A2612" s="194" t="inlineStr">
        <is>
          <t>invocacao.12.ext.3.erros</t>
        </is>
      </c>
      <c r="B2612" s="194">
        <f>IF(ISBLANK(DADOS_INVOC!$PT$157),"",DADOS_INVOC!$PT$157&amp;"")</f>
        <v/>
      </c>
      <c r="C2612" s="194" t="inlineStr">
        <is>
          <t>DADOS_INVOC!PT157</t>
        </is>
      </c>
      <c r="D2612" s="194" t="inlineStr">
        <is>
          <t>aviso</t>
        </is>
      </c>
    </row>
    <row r="2613">
      <c r="A2613" s="194" t="inlineStr">
        <is>
          <t>invocacao.12.ext.3.avisos</t>
        </is>
      </c>
      <c r="B2613" s="194">
        <f>IF(ISBLANK(DADOS_INVOC!$PV$157),"",DADOS_INVOC!$PV$157&amp;"")</f>
        <v/>
      </c>
      <c r="C2613" s="194" t="inlineStr">
        <is>
          <t>DADOS_INVOC!PV157</t>
        </is>
      </c>
      <c r="D2613" s="194" t="inlineStr">
        <is>
          <t>aviso</t>
        </is>
      </c>
    </row>
    <row r="2614">
      <c r="A2614" s="194" t="inlineStr">
        <is>
          <t>vida_max</t>
        </is>
      </c>
      <c r="B2614" s="194">
        <f>IF(ISBLANK(FICHA!$J$26),"",FICHA!$J$26&amp;"")</f>
        <v/>
      </c>
      <c r="C2614" s="194" t="inlineStr">
        <is>
          <t>FICHA!J26</t>
        </is>
      </c>
      <c r="D2614" s="194" t="inlineStr">
        <is>
          <t>resultado</t>
        </is>
      </c>
    </row>
    <row r="2615">
      <c r="A2615" s="194" t="inlineStr">
        <is>
          <t>energia_max</t>
        </is>
      </c>
      <c r="B2615" s="194">
        <f>IF(ISBLANK(FICHA!$J$30),"",FICHA!$J$30&amp;"")</f>
        <v/>
      </c>
      <c r="C2615" s="194" t="inlineStr">
        <is>
          <t>FICHA!J30</t>
        </is>
      </c>
      <c r="D2615" s="194" t="inlineStr">
        <is>
          <t>resultado</t>
        </is>
      </c>
    </row>
    <row r="2616">
      <c r="A2616" s="194" t="inlineStr">
        <is>
          <t>integridade_max</t>
        </is>
      </c>
      <c r="B2616" s="194">
        <f>IF(ISBLANK(FICHA!$J$34),"",FICHA!$J$34&amp;"")</f>
        <v/>
      </c>
      <c r="C2616" s="194" t="inlineStr">
        <is>
          <t>FICHA!J34</t>
        </is>
      </c>
      <c r="D2616" s="194" t="inlineStr">
        <is>
          <t>resultado</t>
        </is>
      </c>
    </row>
    <row r="2617">
      <c r="A2617" s="194" t="inlineStr">
        <is>
          <t>defesa</t>
        </is>
      </c>
      <c r="B2617" s="194">
        <f>IF(ISBLANK(FICHA!$D$59),"",FICHA!$D$59&amp;"")</f>
        <v/>
      </c>
      <c r="C2617" s="194" t="inlineStr">
        <is>
          <t>FICHA!D59</t>
        </is>
      </c>
      <c r="D2617" s="194" t="inlineStr">
        <is>
          <t>resultado</t>
        </is>
      </c>
    </row>
    <row r="2618">
      <c r="A2618" s="194" t="inlineStr">
        <is>
          <t>protecao</t>
        </is>
      </c>
      <c r="B2618" s="194">
        <f>IF(ISBLANK(FICHA!$O$59),"",FICHA!$O$59&amp;"")</f>
        <v/>
      </c>
      <c r="C2618" s="194" t="inlineStr">
        <is>
          <t>FICHA!O59</t>
        </is>
      </c>
      <c r="D2618" s="194" t="inlineStr">
        <is>
          <t>resultado</t>
        </is>
      </c>
    </row>
    <row r="2619">
      <c r="A2619" s="194" t="inlineStr">
        <is>
          <t>iniciativa</t>
        </is>
      </c>
      <c r="B2619" s="194">
        <f>IF(ISBLANK(FICHA!$AK$59),"",FICHA!$AK$59&amp;"")</f>
        <v/>
      </c>
      <c r="C2619" s="194" t="inlineStr">
        <is>
          <t>FICHA!AK59</t>
        </is>
      </c>
      <c r="D2619" s="194" t="inlineStr">
        <is>
          <t>resultado</t>
        </is>
      </c>
    </row>
    <row r="2620">
      <c r="A2620" s="194" t="inlineStr">
        <is>
          <t>cd_de_feitico</t>
        </is>
      </c>
      <c r="B2620" s="194">
        <f>IF(ISBLANK(FICHA!$D$63),"",FICHA!$D$63&amp;"")</f>
        <v/>
      </c>
      <c r="C2620" s="194" t="inlineStr">
        <is>
          <t>FICHA!D63</t>
        </is>
      </c>
      <c r="D2620" s="194" t="inlineStr">
        <is>
          <t>resultado</t>
        </is>
      </c>
    </row>
    <row r="2621">
      <c r="A2621" s="194" t="inlineStr">
        <is>
          <t>conjuracao</t>
        </is>
      </c>
      <c r="B2621" s="194">
        <f>IF(ISBLANK(FICHA!$O$63),"",FICHA!$O$63&amp;"")</f>
        <v/>
      </c>
      <c r="C2621" s="194" t="inlineStr">
        <is>
          <t>FICHA!O63</t>
        </is>
      </c>
      <c r="D2621" s="194" t="inlineStr">
        <is>
          <t>resultado</t>
        </is>
      </c>
    </row>
    <row r="2622">
      <c r="A2622" s="194" t="inlineStr">
        <is>
          <t>corpo_a_corpo</t>
        </is>
      </c>
      <c r="B2622" s="194">
        <f>IF(ISBLANK(FICHA!$Z$63),"",FICHA!$Z$63&amp;"")</f>
        <v/>
      </c>
      <c r="C2622" s="194" t="inlineStr">
        <is>
          <t>FICHA!Z63</t>
        </is>
      </c>
      <c r="D2622" s="194" t="inlineStr">
        <is>
          <t>resultado</t>
        </is>
      </c>
    </row>
    <row r="2623">
      <c r="A2623" s="194" t="inlineStr">
        <is>
          <t>a_distancia</t>
        </is>
      </c>
      <c r="B2623" s="194">
        <f>IF(ISBLANK(FICHA!$AK$63),"",FICHA!$AK$63&amp;"")</f>
        <v/>
      </c>
      <c r="C2623" s="194" t="inlineStr">
        <is>
          <t>FICHA!AK63</t>
        </is>
      </c>
      <c r="D2623" s="194" t="inlineStr">
        <is>
          <t>resultado</t>
        </is>
      </c>
    </row>
    <row r="2624">
      <c r="A2624" s="194" t="inlineStr">
        <is>
          <t>maestria</t>
        </is>
      </c>
      <c r="B2624" s="194">
        <f>IF(ISBLANK(FICHA!$D$67),"",FICHA!$D$67&amp;"")</f>
        <v/>
      </c>
      <c r="C2624" s="194" t="inlineStr">
        <is>
          <t>FICHA!D67</t>
        </is>
      </c>
      <c r="D2624" s="194" t="inlineStr">
        <is>
          <t>resultado</t>
        </is>
      </c>
    </row>
    <row r="2625">
      <c r="A2625" s="194" t="inlineStr">
        <is>
          <t>deslocamento</t>
        </is>
      </c>
      <c r="B2625" s="194">
        <f>IF(ISBLANK(FICHA!$O$67),"",FICHA!$O$67&amp;"")</f>
        <v/>
      </c>
      <c r="C2625" s="194" t="inlineStr">
        <is>
          <t>FICHA!O67</t>
        </is>
      </c>
      <c r="D2625" s="194" t="inlineStr">
        <is>
          <t>resultado</t>
        </is>
      </c>
    </row>
    <row r="2626">
      <c r="A2626" s="194" t="inlineStr">
        <is>
          <t>espacos_de_feitico</t>
        </is>
      </c>
      <c r="B2626" s="194">
        <f>IF(ISBLANK(FICHA!$D$73),"",FICHA!$D$73&amp;"")</f>
        <v/>
      </c>
      <c r="C2626" s="194" t="inlineStr">
        <is>
          <t>FICHA!D73</t>
        </is>
      </c>
      <c r="D2626" s="194" t="inlineStr">
        <is>
          <t>resultado</t>
        </is>
      </c>
    </row>
    <row r="2627">
      <c r="A2627" s="194" t="inlineStr">
        <is>
          <t>classe_maxima</t>
        </is>
      </c>
      <c r="B2627" s="194">
        <f>IF(ISBLANK(FICHA!$Z$73),"",FICHA!$Z$73&amp;"")</f>
        <v/>
      </c>
      <c r="C2627" s="194" t="inlineStr">
        <is>
          <t>FICHA!Z73</t>
        </is>
      </c>
      <c r="D2627" s="194" t="inlineStr">
        <is>
          <t>resultado</t>
        </is>
      </c>
    </row>
    <row r="2628">
      <c r="A2628" s="194" t="inlineStr">
        <is>
          <t>refino_de_graca</t>
        </is>
      </c>
      <c r="B2628" s="194">
        <f>IF(ISBLANK(FICHA!$O$73),"",FICHA!$O$73&amp;"")</f>
        <v/>
      </c>
      <c r="C2628" s="194" t="inlineStr">
        <is>
          <t>FICHA!O73</t>
        </is>
      </c>
      <c r="D2628" s="194" t="inlineStr">
        <is>
          <t>resultado</t>
        </is>
      </c>
    </row>
    <row r="2629">
      <c r="A2629" s="194" t="inlineStr">
        <is>
          <t>classe_0_gratis</t>
        </is>
      </c>
      <c r="B2629" s="194">
        <f>IF(ISBLANK(FICHA!$AK$73),"",FICHA!$AK$73&amp;"")</f>
        <v/>
      </c>
      <c r="C2629" s="194" t="inlineStr">
        <is>
          <t>FICHA!AK73</t>
        </is>
      </c>
      <c r="D2629" s="194" t="inlineStr">
        <is>
          <t>resultado</t>
        </is>
      </c>
    </row>
    <row r="2630">
      <c r="A2630" s="194" t="inlineStr">
        <is>
          <t>morrendo_aguentar</t>
        </is>
      </c>
      <c r="B2630" s="194">
        <f>IF(ISBLANK(FICHA!$D$41),"",FICHA!$D$41&amp;"")</f>
        <v/>
      </c>
      <c r="C2630" s="194" t="inlineStr">
        <is>
          <t>FICHA!D41</t>
        </is>
      </c>
      <c r="D2630" s="194" t="inlineStr">
        <is>
          <t>resultado</t>
        </is>
      </c>
    </row>
    <row r="2631">
      <c r="A2631" s="194" t="inlineStr">
        <is>
          <t>morrendo_insistir_1</t>
        </is>
      </c>
      <c r="B2631" s="194">
        <f>IF(ISBLANK(FICHA!$O$41),"",FICHA!$O$41&amp;"")</f>
        <v/>
      </c>
      <c r="C2631" s="194" t="inlineStr">
        <is>
          <t>FICHA!O41</t>
        </is>
      </c>
      <c r="D2631" s="194" t="inlineStr">
        <is>
          <t>resultado</t>
        </is>
      </c>
    </row>
    <row r="2632">
      <c r="A2632" s="194" t="inlineStr">
        <is>
          <t>morrendo_insistir_2</t>
        </is>
      </c>
      <c r="B2632" s="194">
        <f>IF(ISBLANK(FICHA!$Z$41),"",FICHA!$Z$41&amp;"")</f>
        <v/>
      </c>
      <c r="C2632" s="194" t="inlineStr">
        <is>
          <t>FICHA!Z41</t>
        </is>
      </c>
      <c r="D2632" s="194" t="inlineStr">
        <is>
          <t>resultado</t>
        </is>
      </c>
    </row>
    <row r="2633">
      <c r="A2633" s="194" t="inlineStr">
        <is>
          <t>morrendo_prazo</t>
        </is>
      </c>
      <c r="B2633" s="194">
        <f>IF(ISBLANK(FICHA!$AK$41),"",FICHA!$AK$41&amp;"")</f>
        <v/>
      </c>
      <c r="C2633" s="194" t="inlineStr">
        <is>
          <t>FICHA!AK41</t>
        </is>
      </c>
      <c r="D2633" s="194" t="inlineStr">
        <is>
          <t>resultado</t>
        </is>
      </c>
    </row>
    <row r="2634">
      <c r="A2634" s="194" t="inlineStr">
        <is>
          <t>marcante</t>
        </is>
      </c>
      <c r="B2634" s="194">
        <f>IF(ISBLANK(FICHA!$D$52),"",FICHA!$D$52&amp;"")</f>
        <v/>
      </c>
      <c r="C2634" s="194" t="inlineStr">
        <is>
          <t>FICHA!D52</t>
        </is>
      </c>
      <c r="D2634" s="194" t="inlineStr">
        <is>
          <t>resultado</t>
        </is>
      </c>
    </row>
    <row r="2635">
      <c r="A2635" s="194" t="inlineStr">
        <is>
          <t>menor_1</t>
        </is>
      </c>
      <c r="B2635" s="194">
        <f>IF(ISBLANK(FICHA!$S$52),"",FICHA!$S$52&amp;"")</f>
        <v/>
      </c>
      <c r="C2635" s="194" t="inlineStr">
        <is>
          <t>FICHA!S52</t>
        </is>
      </c>
      <c r="D2635" s="194" t="inlineStr">
        <is>
          <t>resultado</t>
        </is>
      </c>
    </row>
    <row r="2636">
      <c r="A2636" s="194" t="inlineStr">
        <is>
          <t>menor_2</t>
        </is>
      </c>
      <c r="B2636" s="194">
        <f>IF(ISBLANK(FICHA!$AG$52),"",FICHA!$AG$52&amp;"")</f>
        <v/>
      </c>
      <c r="C2636" s="194" t="inlineStr">
        <is>
          <t>FICHA!AG52</t>
        </is>
      </c>
      <c r="D2636" s="194" t="inlineStr">
        <is>
          <t>resultado</t>
        </is>
      </c>
    </row>
    <row r="2637">
      <c r="A2637" s="194" t="inlineStr">
        <is>
          <t>xp.total</t>
        </is>
      </c>
      <c r="B2637" s="194">
        <f>IF(ISBLANK('FICHA PESSOAL'!$AW$11),"",'FICHA PESSOAL'!$AW$11&amp;"")</f>
        <v/>
      </c>
      <c r="C2637" s="194">
        <f>"'FICHA PESSOAL'!AW11"</f>
        <v/>
      </c>
      <c r="D2637" s="194" t="inlineStr">
        <is>
          <t>resultado</t>
        </is>
      </c>
    </row>
    <row r="2638">
      <c r="A2638" s="194" t="inlineStr">
        <is>
          <t>carga</t>
        </is>
      </c>
      <c r="B2638" s="194">
        <f>IF(ISBLANK('FICHA PESSOAL'!$D$86),"",'FICHA PESSOAL'!$D$86&amp;"")</f>
        <v/>
      </c>
      <c r="C2638" s="194">
        <f>"'FICHA PESSOAL'!D86"</f>
        <v/>
      </c>
      <c r="D2638" s="194" t="inlineStr">
        <is>
          <t>resultado</t>
        </is>
      </c>
    </row>
    <row r="2639">
      <c r="A2639" s="194" t="inlineStr">
        <is>
          <t>aviso.pontos_disponiveis</t>
        </is>
      </c>
      <c r="B2639" s="194">
        <f>IF(ISBLANK(FICHA!$Z$15),"",FICHA!$Z$15&amp;"")</f>
        <v/>
      </c>
      <c r="C2639" s="194" t="inlineStr">
        <is>
          <t>FICHA!Z15</t>
        </is>
      </c>
      <c r="D2639" s="194" t="inlineStr">
        <is>
          <t>aviso</t>
        </is>
      </c>
    </row>
    <row r="2640">
      <c r="A2640" s="194" t="inlineStr">
        <is>
          <t>aviso.pericias_disponiveis</t>
        </is>
      </c>
      <c r="B2640" s="194">
        <f>IF(ISBLANK(FICHA!$AK$89),"",FICHA!$AK$89&amp;"")</f>
        <v/>
      </c>
      <c r="C2640" s="194" t="inlineStr">
        <is>
          <t>FICHA!AK89</t>
        </is>
      </c>
      <c r="D2640" s="194" t="inlineStr">
        <is>
          <t>aviso</t>
        </is>
      </c>
    </row>
    <row r="2641">
      <c r="A2641" s="194" t="inlineStr">
        <is>
          <t>aviso.oficios_disponiveis</t>
        </is>
      </c>
      <c r="B2641" s="194">
        <f>IF(ISBLANK(FICHA!$AF$101),"",FICHA!$AF$101&amp;"")</f>
        <v/>
      </c>
      <c r="C2641" s="194" t="inlineStr">
        <is>
          <t>FICHA!AF101</t>
        </is>
      </c>
      <c r="D2641" s="194" t="inlineStr">
        <is>
          <t>aviso</t>
        </is>
      </c>
    </row>
    <row r="2642">
      <c r="A2642" s="194" t="inlineStr">
        <is>
          <t>aviso.testes_disponiveis</t>
        </is>
      </c>
      <c r="B2642" s="194">
        <f>IF(ISBLANK(FICHA!$AN$101),"",FICHA!$AN$101&amp;"")</f>
        <v/>
      </c>
      <c r="C2642" s="194" t="inlineStr">
        <is>
          <t>FICHA!AN101</t>
        </is>
      </c>
      <c r="D2642" s="194" t="inlineStr">
        <is>
          <t>aviso</t>
        </is>
      </c>
    </row>
    <row r="2643">
      <c r="A2643" s="194" t="inlineStr">
        <is>
          <t>aviso.escolhas_de_pericia</t>
        </is>
      </c>
      <c r="B2643" s="194">
        <f>IF(ISBLANK(FICHA!$AK$92),"",FICHA!$AK$92&amp;"")</f>
        <v/>
      </c>
      <c r="C2643" s="194" t="inlineStr">
        <is>
          <t>FICHA!AK92</t>
        </is>
      </c>
      <c r="D2643" s="194" t="inlineStr">
        <is>
          <t>aviso</t>
        </is>
      </c>
    </row>
    <row r="2644">
      <c r="A2644" s="194" t="inlineStr">
        <is>
          <t>aviso.treino</t>
        </is>
      </c>
      <c r="B2644" s="194">
        <f>IF(ISBLANK('FICHA PESSOAL'!$D$67),"",'FICHA PESSOAL'!$D$67&amp;"")</f>
        <v/>
      </c>
      <c r="C2644" s="194">
        <f>"'FICHA PESSOAL'!D67"</f>
        <v/>
      </c>
      <c r="D2644" s="194" t="inlineStr">
        <is>
          <t>aviso</t>
        </is>
      </c>
    </row>
    <row r="2645">
      <c r="A2645" s="194" t="inlineStr">
        <is>
          <t>aviso.forca_p</t>
        </is>
      </c>
      <c r="B2645" s="194">
        <f>IF(ISBLANK('FICHA PESSOAL'!$K$67),"",'FICHA PESSOAL'!$K$67&amp;"")</f>
        <v/>
      </c>
      <c r="C2645" s="194">
        <f>"'FICHA PESSOAL'!K67"</f>
        <v/>
      </c>
      <c r="D2645" s="194" t="inlineStr">
        <is>
          <t>aviso</t>
        </is>
      </c>
    </row>
    <row r="2646">
      <c r="A2646" s="194" t="inlineStr">
        <is>
          <t>aviso.forca_s</t>
        </is>
      </c>
      <c r="B2646" s="194">
        <f>IF(ISBLANK('FICHA PESSOAL'!$S$67),"",'FICHA PESSOAL'!$S$67&amp;"")</f>
        <v/>
      </c>
      <c r="C2646" s="194">
        <f>"'FICHA PESSOAL'!S67"</f>
        <v/>
      </c>
      <c r="D2646" s="194" t="inlineStr">
        <is>
          <t>aviso</t>
        </is>
      </c>
    </row>
    <row r="2647">
      <c r="A2647" s="194" t="inlineStr">
        <is>
          <t>aviso.selo</t>
        </is>
      </c>
      <c r="B2647" s="194">
        <f>IF(ISBLANK('FICHA PESSOAL'!$Z$67),"",'FICHA PESSOAL'!$Z$67&amp;"")</f>
        <v/>
      </c>
      <c r="C2647" s="194">
        <f>"'FICHA PESSOAL'!Z67"</f>
        <v/>
      </c>
      <c r="D2647" s="194" t="inlineStr">
        <is>
          <t>aviso</t>
        </is>
      </c>
    </row>
    <row r="2648">
      <c r="A2648" s="194" t="inlineStr">
        <is>
          <t>aviso.grau</t>
        </is>
      </c>
      <c r="B2648" s="194">
        <f>IF(ISBLANK('FICHA PESSOAL'!$AH$67),"",'FICHA PESSOAL'!$AH$67&amp;"")</f>
        <v/>
      </c>
      <c r="C2648" s="194">
        <f>"'FICHA PESSOAL'!AH67"</f>
        <v/>
      </c>
      <c r="D2648" s="194" t="inlineStr">
        <is>
          <t>aviso</t>
        </is>
      </c>
    </row>
    <row r="2649">
      <c r="A2649" s="194" t="inlineStr">
        <is>
          <t>aviso.forca_v</t>
        </is>
      </c>
      <c r="B2649" s="194">
        <f>IF(ISBLANK('FICHA PESSOAL'!$AO$67),"",'FICHA PESSOAL'!$AO$67&amp;"")</f>
        <v/>
      </c>
      <c r="C2649" s="194">
        <f>"'FICHA PESSOAL'!AO67"</f>
        <v/>
      </c>
      <c r="D2649" s="194" t="inlineStr">
        <is>
          <t>aviso</t>
        </is>
      </c>
    </row>
    <row r="2650">
      <c r="A2650" s="194" t="inlineStr">
        <is>
          <t>aviso.requisito</t>
        </is>
      </c>
      <c r="B2650" s="194">
        <f>IF(ISBLANK('FICHA PESSOAL'!$AF$86),"",'FICHA PESSOAL'!$AF$86&amp;"")</f>
        <v/>
      </c>
      <c r="C2650" s="194">
        <f>"'FICHA PESSOAL'!AF86"</f>
        <v/>
      </c>
      <c r="D2650" s="194" t="inlineStr">
        <is>
          <t>aviso</t>
        </is>
      </c>
    </row>
    <row r="2651">
      <c r="A2651" s="194" t="inlineStr">
        <is>
          <t>aviso.situacao</t>
        </is>
      </c>
      <c r="B2651" s="194">
        <f>IF(ISBLANK('FICHA PESSOAL'!$AN$86),"",'FICHA PESSOAL'!$AN$86&amp;"")</f>
        <v/>
      </c>
      <c r="C2651" s="194">
        <f>"'FICHA PESSOAL'!AN86"</f>
        <v/>
      </c>
      <c r="D2651" s="194" t="inlineStr">
        <is>
          <t>aviso</t>
        </is>
      </c>
    </row>
    <row r="2652">
      <c r="A2652" s="194" t="inlineStr">
        <is>
          <t>tecnica.atributo_escolhido</t>
        </is>
      </c>
      <c r="B2652" s="194">
        <f>IF(ISBLANK(FICHA!$Z$67),"",FICHA!$Z$67&amp;"")</f>
        <v/>
      </c>
      <c r="C2652" s="194" t="inlineStr">
        <is>
          <t>FICHA!Z67</t>
        </is>
      </c>
      <c r="D2652" s="194" t="inlineStr">
        <is>
          <t>entrada</t>
        </is>
      </c>
    </row>
    <row r="2653">
      <c r="A2653" s="194" t="inlineStr">
        <is>
          <t>tecnica.nome</t>
        </is>
      </c>
      <c r="B2653" s="194">
        <f>IF(ISBLANK('FICHA AMALDIÇOADA'!$D$12),"",'FICHA AMALDIÇOADA'!$D$12&amp;"")</f>
        <v/>
      </c>
      <c r="C2653" s="194">
        <f>"'FICHA AMALDIÇOADA'!D12"</f>
        <v/>
      </c>
      <c r="D2653" s="194" t="inlineStr">
        <is>
          <t>entrada</t>
        </is>
      </c>
    </row>
    <row r="2654">
      <c r="A2654" s="194" t="inlineStr">
        <is>
          <t>tecnica.tipo_dano</t>
        </is>
      </c>
      <c r="B2654" s="194">
        <f>IF(ISBLANK('FICHA AMALDIÇOADA'!$J$12),"",'FICHA AMALDIÇOADA'!$J$12&amp;"")</f>
        <v/>
      </c>
      <c r="C2654" s="194">
        <f>"'FICHA AMALDIÇOADA'!J12"</f>
        <v/>
      </c>
      <c r="D2654" s="194" t="inlineStr">
        <is>
          <t>entrada</t>
        </is>
      </c>
    </row>
    <row r="2655">
      <c r="A2655" s="194" t="inlineStr">
        <is>
          <t>tecnica.atributo</t>
        </is>
      </c>
      <c r="B2655" s="194">
        <f>IF(ISBLANK('FICHA AMALDIÇOADA'!$L$12),"",'FICHA AMALDIÇOADA'!$L$12&amp;"")</f>
        <v/>
      </c>
      <c r="C2655" s="194">
        <f>"'FICHA AMALDIÇOADA'!L12"</f>
        <v/>
      </c>
      <c r="D2655" s="194" t="inlineStr">
        <is>
          <t>resultado</t>
        </is>
      </c>
    </row>
    <row r="2656">
      <c r="A2656" s="194" t="inlineStr">
        <is>
          <t>tecnica.rota.escolha</t>
        </is>
      </c>
      <c r="B2656" s="194">
        <f>IF(ISBLANK('FICHA AMALDIÇOADA'!$J$16),"",'FICHA AMALDIÇOADA'!$J$16&amp;"")</f>
        <v/>
      </c>
      <c r="C2656" s="194">
        <f>"'FICHA AMALDIÇOADA'!J16"</f>
        <v/>
      </c>
      <c r="D2656" s="194" t="inlineStr">
        <is>
          <t>entrada</t>
        </is>
      </c>
    </row>
    <row r="2657">
      <c r="A2657" s="194" t="inlineStr">
        <is>
          <t>tecnica.rota.nome</t>
        </is>
      </c>
      <c r="B2657" s="194">
        <f>IF(ISBLANK('FICHA AMALDIÇOADA'!$D$16),"",'FICHA AMALDIÇOADA'!$D$16&amp;"")</f>
        <v/>
      </c>
      <c r="C2657" s="194">
        <f>"'FICHA AMALDIÇOADA'!D16"</f>
        <v/>
      </c>
      <c r="D2657" s="194" t="inlineStr">
        <is>
          <t>resultado</t>
        </is>
      </c>
    </row>
    <row r="2658">
      <c r="A2658" s="194" t="inlineStr">
        <is>
          <t>tecnica.regra_propria.categoria</t>
        </is>
      </c>
      <c r="B2658" s="194">
        <f>IF(ISBLANK('FICHA AMALDIÇOADA'!$P$33),"",'FICHA AMALDIÇOADA'!$P$33&amp;"")</f>
        <v/>
      </c>
      <c r="C2658" s="194">
        <f>"'FICHA AMALDIÇOADA'!P33"</f>
        <v/>
      </c>
      <c r="D2658" s="194" t="inlineStr">
        <is>
          <t>entrada</t>
        </is>
      </c>
    </row>
    <row r="2659">
      <c r="A2659" s="194" t="inlineStr">
        <is>
          <t>tecnica.regra_propria.espacos</t>
        </is>
      </c>
      <c r="B2659" s="194">
        <f>IF(ISBLANK('FICHA AMALDIÇOADA'!$R$33),"",'FICHA AMALDIÇOADA'!$R$33&amp;"")</f>
        <v/>
      </c>
      <c r="C2659" s="194">
        <f>"'FICHA AMALDIÇOADA'!R33"</f>
        <v/>
      </c>
      <c r="D2659" s="194" t="inlineStr">
        <is>
          <t>resultado</t>
        </is>
      </c>
    </row>
    <row r="2660">
      <c r="A2660" s="194" t="inlineStr">
        <is>
          <t>tecnica.regra</t>
        </is>
      </c>
      <c r="B2660" s="194">
        <f>IF(ISBLANK('FICHA AMALDIÇOADA'!$D$22),"",'FICHA AMALDIÇOADA'!$D$22&amp;"")</f>
        <v/>
      </c>
      <c r="C2660" s="194">
        <f>"'FICHA AMALDIÇOADA'!D22"</f>
        <v/>
      </c>
      <c r="D2660" s="194" t="inlineStr">
        <is>
          <t>entrada</t>
        </is>
      </c>
    </row>
    <row r="2661">
      <c r="A2661" s="194" t="inlineStr">
        <is>
          <t>tecnica.descricao</t>
        </is>
      </c>
      <c r="B2661" s="194">
        <f>IF(ISBLANK('FICHA AMALDIÇOADA'!$D$26),"",'FICHA AMALDIÇOADA'!$D$26&amp;"")</f>
        <v/>
      </c>
      <c r="C2661" s="194">
        <f>"'FICHA AMALDIÇOADA'!D26"</f>
        <v/>
      </c>
      <c r="D2661" s="194" t="inlineStr">
        <is>
          <t>entrada</t>
        </is>
      </c>
    </row>
    <row r="2662">
      <c r="A2662" s="194" t="inlineStr">
        <is>
          <t>tecnica.selo</t>
        </is>
      </c>
      <c r="B2662" s="194">
        <f>IF(ISBLANK('FICHA AMALDIÇOADA'!$L$26),"",'FICHA AMALDIÇOADA'!$L$26&amp;"")</f>
        <v/>
      </c>
      <c r="C2662" s="194">
        <f>"'FICHA AMALDIÇOADA'!L26"</f>
        <v/>
      </c>
      <c r="D2662" s="194" t="inlineStr">
        <is>
          <t>entrada</t>
        </is>
      </c>
    </row>
    <row r="2663">
      <c r="A2663" s="194" t="inlineStr">
        <is>
          <t>tecnica.expressao</t>
        </is>
      </c>
      <c r="B2663" s="194">
        <f>IF(ISBLANK('FICHA AMALDIÇOADA'!$L$29),"",'FICHA AMALDIÇOADA'!$L$29&amp;"")</f>
        <v/>
      </c>
      <c r="C2663" s="194">
        <f>"'FICHA AMALDIÇOADA'!L29"</f>
        <v/>
      </c>
      <c r="D2663" s="194" t="inlineStr">
        <is>
          <t>entrada</t>
        </is>
      </c>
    </row>
    <row r="2664">
      <c r="A2664" s="194" t="inlineStr">
        <is>
          <t>tecnica.regra_propria.texto</t>
        </is>
      </c>
      <c r="B2664" s="194">
        <f>IF(ISBLANK('FICHA AMALDIÇOADA'!$D$33),"",'FICHA AMALDIÇOADA'!$D$33&amp;"")</f>
        <v/>
      </c>
      <c r="C2664" s="194">
        <f>"'FICHA AMALDIÇOADA'!D33"</f>
        <v/>
      </c>
      <c r="D2664" s="194" t="inlineStr">
        <is>
          <t>entrada</t>
        </is>
      </c>
    </row>
    <row r="2665">
      <c r="A2665" s="194" t="inlineStr">
        <is>
          <t>tecnica.familia.alcance</t>
        </is>
      </c>
      <c r="B2665" s="194">
        <f>IF(ISBLANK('FICHA AMALDIÇOADA'!$D$37),"",'FICHA AMALDIÇOADA'!$D$37&amp;"")</f>
        <v/>
      </c>
      <c r="C2665" s="194">
        <f>"'FICHA AMALDIÇOADA'!D37"</f>
        <v/>
      </c>
      <c r="D2665" s="194" t="inlineStr">
        <is>
          <t>entrada</t>
        </is>
      </c>
    </row>
    <row r="2666">
      <c r="A2666" s="194" t="inlineStr">
        <is>
          <t>tecnica.familia.area</t>
        </is>
      </c>
      <c r="B2666" s="194">
        <f>IF(ISBLANK('FICHA AMALDIÇOADA'!$E$37),"",'FICHA AMALDIÇOADA'!$E$37&amp;"")</f>
        <v/>
      </c>
      <c r="C2666" s="194">
        <f>"'FICHA AMALDIÇOADA'!E37"</f>
        <v/>
      </c>
      <c r="D2666" s="194" t="inlineStr">
        <is>
          <t>entrada</t>
        </is>
      </c>
    </row>
    <row r="2667">
      <c r="A2667" s="194" t="inlineStr">
        <is>
          <t>tecnica.familia.mira</t>
        </is>
      </c>
      <c r="B2667" s="194">
        <f>IF(ISBLANK('FICHA AMALDIÇOADA'!$F$37),"",'FICHA AMALDIÇOADA'!$F$37&amp;"")</f>
        <v/>
      </c>
      <c r="C2667" s="194">
        <f>"'FICHA AMALDIÇOADA'!F37"</f>
        <v/>
      </c>
      <c r="D2667" s="194" t="inlineStr">
        <is>
          <t>entrada</t>
        </is>
      </c>
    </row>
    <row r="2668">
      <c r="A2668" s="194" t="inlineStr">
        <is>
          <t>tecnica.familia.controle</t>
        </is>
      </c>
      <c r="B2668" s="194">
        <f>IF(ISBLANK('FICHA AMALDIÇOADA'!$G$37),"",'FICHA AMALDIÇOADA'!$G$37&amp;"")</f>
        <v/>
      </c>
      <c r="C2668" s="194">
        <f>"'FICHA AMALDIÇOADA'!G37"</f>
        <v/>
      </c>
      <c r="D2668" s="194" t="inlineStr">
        <is>
          <t>entrada</t>
        </is>
      </c>
    </row>
    <row r="2669">
      <c r="A2669" s="194" t="inlineStr">
        <is>
          <t>tecnica.familia.auxiliares</t>
        </is>
      </c>
      <c r="B2669" s="194">
        <f>IF(ISBLANK('FICHA AMALDIÇOADA'!$J$37),"",'FICHA AMALDIÇOADA'!$J$37&amp;"")</f>
        <v/>
      </c>
      <c r="C2669" s="194">
        <f>"'FICHA AMALDIÇOADA'!J37"</f>
        <v/>
      </c>
      <c r="D2669" s="194" t="inlineStr">
        <is>
          <t>entrada</t>
        </is>
      </c>
    </row>
    <row r="2670">
      <c r="A2670" s="194" t="inlineStr">
        <is>
          <t>tecnica.familia.castigo</t>
        </is>
      </c>
      <c r="B2670" s="194">
        <f>IF(ISBLANK('FICHA AMALDIÇOADA'!$K$37),"",'FICHA AMALDIÇOADA'!$K$37&amp;"")</f>
        <v/>
      </c>
      <c r="C2670" s="194">
        <f>"'FICHA AMALDIÇOADA'!K37"</f>
        <v/>
      </c>
      <c r="D2670" s="194" t="inlineStr">
        <is>
          <t>entrada</t>
        </is>
      </c>
    </row>
    <row r="2671">
      <c r="A2671" s="194" t="inlineStr">
        <is>
          <t>tecnica.familia.tempo</t>
        </is>
      </c>
      <c r="B2671" s="194">
        <f>IF(ISBLANK('FICHA AMALDIÇOADA'!$L$37),"",'FICHA AMALDIÇOADA'!$L$37&amp;"")</f>
        <v/>
      </c>
      <c r="C2671" s="194">
        <f>"'FICHA AMALDIÇOADA'!L37"</f>
        <v/>
      </c>
      <c r="D2671" s="194" t="inlineStr">
        <is>
          <t>entrada</t>
        </is>
      </c>
    </row>
    <row r="2672">
      <c r="A2672" s="194" t="inlineStr">
        <is>
          <t>tecnica.familia.marca</t>
        </is>
      </c>
      <c r="B2672" s="194">
        <f>IF(ISBLANK('FICHA AMALDIÇOADA'!$M$37),"",'FICHA AMALDIÇOADA'!$M$37&amp;"")</f>
        <v/>
      </c>
      <c r="C2672" s="194">
        <f>"'FICHA AMALDIÇOADA'!M37"</f>
        <v/>
      </c>
      <c r="D2672" s="194" t="inlineStr">
        <is>
          <t>entrada</t>
        </is>
      </c>
    </row>
    <row r="2673">
      <c r="A2673" s="194" t="inlineStr">
        <is>
          <t>tecnica.familia.amparo</t>
        </is>
      </c>
      <c r="B2673" s="194">
        <f>IF(ISBLANK('FICHA AMALDIÇOADA'!$P$37),"",'FICHA AMALDIÇOADA'!$P$37&amp;"")</f>
        <v/>
      </c>
      <c r="C2673" s="194">
        <f>"'FICHA AMALDIÇOADA'!P37"</f>
        <v/>
      </c>
      <c r="D2673" s="194" t="inlineStr">
        <is>
          <t>entrada</t>
        </is>
      </c>
    </row>
    <row r="2674">
      <c r="A2674" s="194" t="inlineStr">
        <is>
          <t>tecnica.grupo.1</t>
        </is>
      </c>
      <c r="B2674" s="194">
        <f>IF(ISBLANK('FICHA AMALDIÇOADA'!$D$18),"",'FICHA AMALDIÇOADA'!$D$18&amp;"")</f>
        <v/>
      </c>
      <c r="C2674" s="194">
        <f>"'FICHA AMALDIÇOADA'!D18"</f>
        <v/>
      </c>
      <c r="D2674" s="194" t="inlineStr">
        <is>
          <t>entrada</t>
        </is>
      </c>
    </row>
    <row r="2675">
      <c r="A2675" s="194" t="inlineStr">
        <is>
          <t>tecnica.grupo.2</t>
        </is>
      </c>
      <c r="B2675" s="194">
        <f>IF(ISBLANK('FICHA AMALDIÇOADA'!$J$18),"",'FICHA AMALDIÇOADA'!$J$18&amp;"")</f>
        <v/>
      </c>
      <c r="C2675" s="194">
        <f>"'FICHA AMALDIÇOADA'!J18"</f>
        <v/>
      </c>
      <c r="D2675" s="194" t="inlineStr">
        <is>
          <t>entrada</t>
        </is>
      </c>
    </row>
    <row r="2676">
      <c r="A2676" s="194" t="inlineStr">
        <is>
          <t>tecnica.grupo.3</t>
        </is>
      </c>
      <c r="B2676" s="194">
        <f>IF(ISBLANK('FICHA AMALDIÇOADA'!$P$18),"",'FICHA AMALDIÇOADA'!$P$18&amp;"")</f>
        <v/>
      </c>
      <c r="C2676" s="194">
        <f>"'FICHA AMALDIÇOADA'!P18"</f>
        <v/>
      </c>
      <c r="D2676" s="194" t="inlineStr">
        <is>
          <t>entrada</t>
        </is>
      </c>
    </row>
    <row r="2677">
      <c r="A2677" s="194" t="inlineStr">
        <is>
          <t>feitico.1.texto</t>
        </is>
      </c>
      <c r="B2677" s="194">
        <f>IF(ISBLANK('FICHA AMALDIÇOADA'!$D$53),"",'FICHA AMALDIÇOADA'!$D$53&amp;"")</f>
        <v/>
      </c>
      <c r="C2677" s="194">
        <f>"'FICHA AMALDIÇOADA'!D53"</f>
        <v/>
      </c>
      <c r="D2677" s="194" t="inlineStr">
        <is>
          <t>entrada</t>
        </is>
      </c>
    </row>
    <row r="2678">
      <c r="A2678" s="194" t="inlineStr">
        <is>
          <t>feitico.1.acao</t>
        </is>
      </c>
      <c r="B2678" s="194">
        <f>IF(ISBLANK('FICHA AMALDIÇOADA'!$D$59),"",'FICHA AMALDIÇOADA'!$D$59&amp;"")</f>
        <v/>
      </c>
      <c r="C2678" s="194">
        <f>"'FICHA AMALDIÇOADA'!D59"</f>
        <v/>
      </c>
      <c r="D2678" s="194" t="inlineStr">
        <is>
          <t>resultado</t>
        </is>
      </c>
    </row>
    <row r="2679">
      <c r="A2679" s="194" t="inlineStr">
        <is>
          <t>feitico.2.texto</t>
        </is>
      </c>
      <c r="B2679" s="194">
        <f>IF(ISBLANK('FICHA AMALDIÇOADA'!$J$53),"",'FICHA AMALDIÇOADA'!$J$53&amp;"")</f>
        <v/>
      </c>
      <c r="C2679" s="194">
        <f>"'FICHA AMALDIÇOADA'!J53"</f>
        <v/>
      </c>
      <c r="D2679" s="194" t="inlineStr">
        <is>
          <t>entrada</t>
        </is>
      </c>
    </row>
    <row r="2680">
      <c r="A2680" s="194" t="inlineStr">
        <is>
          <t>feitico.2.acao</t>
        </is>
      </c>
      <c r="B2680" s="194">
        <f>IF(ISBLANK('FICHA AMALDIÇOADA'!$J$59),"",'FICHA AMALDIÇOADA'!$J$59&amp;"")</f>
        <v/>
      </c>
      <c r="C2680" s="194">
        <f>"'FICHA AMALDIÇOADA'!J59"</f>
        <v/>
      </c>
      <c r="D2680" s="194" t="inlineStr">
        <is>
          <t>resultado</t>
        </is>
      </c>
    </row>
    <row r="2681">
      <c r="A2681" s="194" t="inlineStr">
        <is>
          <t>feitico.3.texto</t>
        </is>
      </c>
      <c r="B2681" s="194">
        <f>IF(ISBLANK('FICHA AMALDIÇOADA'!$P$53),"",'FICHA AMALDIÇOADA'!$P$53&amp;"")</f>
        <v/>
      </c>
      <c r="C2681" s="194">
        <f>"'FICHA AMALDIÇOADA'!P53"</f>
        <v/>
      </c>
      <c r="D2681" s="194" t="inlineStr">
        <is>
          <t>entrada</t>
        </is>
      </c>
    </row>
    <row r="2682">
      <c r="A2682" s="194" t="inlineStr">
        <is>
          <t>feitico.3.acao</t>
        </is>
      </c>
      <c r="B2682" s="194">
        <f>IF(ISBLANK('FICHA AMALDIÇOADA'!$P$59),"",'FICHA AMALDIÇOADA'!$P$59&amp;"")</f>
        <v/>
      </c>
      <c r="C2682" s="194">
        <f>"'FICHA AMALDIÇOADA'!P59"</f>
        <v/>
      </c>
      <c r="D2682" s="194" t="inlineStr">
        <is>
          <t>resultado</t>
        </is>
      </c>
    </row>
    <row r="2683">
      <c r="A2683" s="194" t="inlineStr">
        <is>
          <t>feitico.4.texto</t>
        </is>
      </c>
      <c r="B2683" s="194">
        <f>IF(ISBLANK('FICHA AMALDIÇOADA'!$D$74),"",'FICHA AMALDIÇOADA'!$D$74&amp;"")</f>
        <v/>
      </c>
      <c r="C2683" s="194">
        <f>"'FICHA AMALDIÇOADA'!D74"</f>
        <v/>
      </c>
      <c r="D2683" s="194" t="inlineStr">
        <is>
          <t>entrada</t>
        </is>
      </c>
    </row>
    <row r="2684">
      <c r="A2684" s="194" t="inlineStr">
        <is>
          <t>feitico.4.acao</t>
        </is>
      </c>
      <c r="B2684" s="194">
        <f>IF(ISBLANK('FICHA AMALDIÇOADA'!$D$80),"",'FICHA AMALDIÇOADA'!$D$80&amp;"")</f>
        <v/>
      </c>
      <c r="C2684" s="194">
        <f>"'FICHA AMALDIÇOADA'!D80"</f>
        <v/>
      </c>
      <c r="D2684" s="194" t="inlineStr">
        <is>
          <t>resultado</t>
        </is>
      </c>
    </row>
    <row r="2685">
      <c r="A2685" s="194" t="inlineStr">
        <is>
          <t>feitico.5.texto</t>
        </is>
      </c>
      <c r="B2685" s="194">
        <f>IF(ISBLANK('FICHA AMALDIÇOADA'!$J$74),"",'FICHA AMALDIÇOADA'!$J$74&amp;"")</f>
        <v/>
      </c>
      <c r="C2685" s="194">
        <f>"'FICHA AMALDIÇOADA'!J74"</f>
        <v/>
      </c>
      <c r="D2685" s="194" t="inlineStr">
        <is>
          <t>entrada</t>
        </is>
      </c>
    </row>
    <row r="2686">
      <c r="A2686" s="194" t="inlineStr">
        <is>
          <t>feitico.5.acao</t>
        </is>
      </c>
      <c r="B2686" s="194">
        <f>IF(ISBLANK('FICHA AMALDIÇOADA'!$J$80),"",'FICHA AMALDIÇOADA'!$J$80&amp;"")</f>
        <v/>
      </c>
      <c r="C2686" s="194">
        <f>"'FICHA AMALDIÇOADA'!J80"</f>
        <v/>
      </c>
      <c r="D2686" s="194" t="inlineStr">
        <is>
          <t>resultado</t>
        </is>
      </c>
    </row>
    <row r="2687">
      <c r="A2687" s="194" t="inlineStr">
        <is>
          <t>feitico.6.texto</t>
        </is>
      </c>
      <c r="B2687" s="194">
        <f>IF(ISBLANK('FICHA AMALDIÇOADA'!$P$74),"",'FICHA AMALDIÇOADA'!$P$74&amp;"")</f>
        <v/>
      </c>
      <c r="C2687" s="194">
        <f>"'FICHA AMALDIÇOADA'!P74"</f>
        <v/>
      </c>
      <c r="D2687" s="194" t="inlineStr">
        <is>
          <t>entrada</t>
        </is>
      </c>
    </row>
    <row r="2688">
      <c r="A2688" s="194" t="inlineStr">
        <is>
          <t>feitico.6.acao</t>
        </is>
      </c>
      <c r="B2688" s="194">
        <f>IF(ISBLANK('FICHA AMALDIÇOADA'!$P$80),"",'FICHA AMALDIÇOADA'!$P$80&amp;"")</f>
        <v/>
      </c>
      <c r="C2688" s="194">
        <f>"'FICHA AMALDIÇOADA'!P80"</f>
        <v/>
      </c>
      <c r="D2688" s="194" t="inlineStr">
        <is>
          <t>resultado</t>
        </is>
      </c>
    </row>
    <row r="2689">
      <c r="A2689" s="194" t="inlineStr">
        <is>
          <t>feitico.7.texto</t>
        </is>
      </c>
      <c r="B2689" s="194">
        <f>IF(ISBLANK('FICHA AMALDIÇOADA'!$D$95),"",'FICHA AMALDIÇOADA'!$D$95&amp;"")</f>
        <v/>
      </c>
      <c r="C2689" s="194">
        <f>"'FICHA AMALDIÇOADA'!D95"</f>
        <v/>
      </c>
      <c r="D2689" s="194" t="inlineStr">
        <is>
          <t>entrada</t>
        </is>
      </c>
    </row>
    <row r="2690">
      <c r="A2690" s="194" t="inlineStr">
        <is>
          <t>feitico.7.acao</t>
        </is>
      </c>
      <c r="B2690" s="194">
        <f>IF(ISBLANK('FICHA AMALDIÇOADA'!$D$101),"",'FICHA AMALDIÇOADA'!$D$101&amp;"")</f>
        <v/>
      </c>
      <c r="C2690" s="194">
        <f>"'FICHA AMALDIÇOADA'!D101"</f>
        <v/>
      </c>
      <c r="D2690" s="194" t="inlineStr">
        <is>
          <t>resultado</t>
        </is>
      </c>
    </row>
    <row r="2691">
      <c r="A2691" s="194" t="inlineStr">
        <is>
          <t>feitico.8.texto</t>
        </is>
      </c>
      <c r="B2691" s="194">
        <f>IF(ISBLANK('FICHA AMALDIÇOADA'!$J$95),"",'FICHA AMALDIÇOADA'!$J$95&amp;"")</f>
        <v/>
      </c>
      <c r="C2691" s="194">
        <f>"'FICHA AMALDIÇOADA'!J95"</f>
        <v/>
      </c>
      <c r="D2691" s="194" t="inlineStr">
        <is>
          <t>entrada</t>
        </is>
      </c>
    </row>
    <row r="2692">
      <c r="A2692" s="194" t="inlineStr">
        <is>
          <t>feitico.8.acao</t>
        </is>
      </c>
      <c r="B2692" s="194">
        <f>IF(ISBLANK('FICHA AMALDIÇOADA'!$J$101),"",'FICHA AMALDIÇOADA'!$J$101&amp;"")</f>
        <v/>
      </c>
      <c r="C2692" s="194">
        <f>"'FICHA AMALDIÇOADA'!J101"</f>
        <v/>
      </c>
      <c r="D2692" s="194" t="inlineStr">
        <is>
          <t>resultado</t>
        </is>
      </c>
    </row>
    <row r="2693">
      <c r="A2693" s="194" t="inlineStr">
        <is>
          <t>feitico.9.texto</t>
        </is>
      </c>
      <c r="B2693" s="194">
        <f>IF(ISBLANK('FICHA AMALDIÇOADA'!$P$95),"",'FICHA AMALDIÇOADA'!$P$95&amp;"")</f>
        <v/>
      </c>
      <c r="C2693" s="194">
        <f>"'FICHA AMALDIÇOADA'!P95"</f>
        <v/>
      </c>
      <c r="D2693" s="194" t="inlineStr">
        <is>
          <t>entrada</t>
        </is>
      </c>
    </row>
    <row r="2694">
      <c r="A2694" s="194" t="inlineStr">
        <is>
          <t>feitico.9.acao</t>
        </is>
      </c>
      <c r="B2694" s="194">
        <f>IF(ISBLANK('FICHA AMALDIÇOADA'!$P$101),"",'FICHA AMALDIÇOADA'!$P$101&amp;"")</f>
        <v/>
      </c>
      <c r="C2694" s="194">
        <f>"'FICHA AMALDIÇOADA'!P101"</f>
        <v/>
      </c>
      <c r="D2694" s="194" t="inlineStr">
        <is>
          <t>resultado</t>
        </is>
      </c>
    </row>
    <row r="2695">
      <c r="A2695" s="194" t="inlineStr">
        <is>
          <t>feitico.10.texto</t>
        </is>
      </c>
      <c r="B2695" s="194">
        <f>IF(ISBLANK('FICHA AMALDIÇOADA'!$D$116),"",'FICHA AMALDIÇOADA'!$D$116&amp;"")</f>
        <v/>
      </c>
      <c r="C2695" s="194">
        <f>"'FICHA AMALDIÇOADA'!D116"</f>
        <v/>
      </c>
      <c r="D2695" s="194" t="inlineStr">
        <is>
          <t>entrada</t>
        </is>
      </c>
    </row>
    <row r="2696">
      <c r="A2696" s="194" t="inlineStr">
        <is>
          <t>feitico.10.acao</t>
        </is>
      </c>
      <c r="B2696" s="194">
        <f>IF(ISBLANK('FICHA AMALDIÇOADA'!$D$122),"",'FICHA AMALDIÇOADA'!$D$122&amp;"")</f>
        <v/>
      </c>
      <c r="C2696" s="194">
        <f>"'FICHA AMALDIÇOADA'!D122"</f>
        <v/>
      </c>
      <c r="D2696" s="194" t="inlineStr">
        <is>
          <t>resultado</t>
        </is>
      </c>
    </row>
    <row r="2697">
      <c r="A2697" s="194" t="inlineStr">
        <is>
          <t>feitico.11.texto</t>
        </is>
      </c>
      <c r="B2697" s="194">
        <f>IF(ISBLANK('FICHA AMALDIÇOADA'!$J$116),"",'FICHA AMALDIÇOADA'!$J$116&amp;"")</f>
        <v/>
      </c>
      <c r="C2697" s="194">
        <f>"'FICHA AMALDIÇOADA'!J116"</f>
        <v/>
      </c>
      <c r="D2697" s="194" t="inlineStr">
        <is>
          <t>entrada</t>
        </is>
      </c>
    </row>
    <row r="2698">
      <c r="A2698" s="194" t="inlineStr">
        <is>
          <t>feitico.11.acao</t>
        </is>
      </c>
      <c r="B2698" s="194">
        <f>IF(ISBLANK('FICHA AMALDIÇOADA'!$J$122),"",'FICHA AMALDIÇOADA'!$J$122&amp;"")</f>
        <v/>
      </c>
      <c r="C2698" s="194">
        <f>"'FICHA AMALDIÇOADA'!J122"</f>
        <v/>
      </c>
      <c r="D2698" s="194" t="inlineStr">
        <is>
          <t>resultado</t>
        </is>
      </c>
    </row>
    <row r="2699">
      <c r="A2699" s="194" t="inlineStr">
        <is>
          <t>feitico.12.texto</t>
        </is>
      </c>
      <c r="B2699" s="194">
        <f>IF(ISBLANK('FICHA AMALDIÇOADA'!$P$116),"",'FICHA AMALDIÇOADA'!$P$116&amp;"")</f>
        <v/>
      </c>
      <c r="C2699" s="194">
        <f>"'FICHA AMALDIÇOADA'!P116"</f>
        <v/>
      </c>
      <c r="D2699" s="194" t="inlineStr">
        <is>
          <t>entrada</t>
        </is>
      </c>
    </row>
    <row r="2700">
      <c r="A2700" s="194" t="inlineStr">
        <is>
          <t>feitico.12.acao</t>
        </is>
      </c>
      <c r="B2700" s="194">
        <f>IF(ISBLANK('FICHA AMALDIÇOADA'!$P$122),"",'FICHA AMALDIÇOADA'!$P$122&amp;"")</f>
        <v/>
      </c>
      <c r="C2700" s="194">
        <f>"'FICHA AMALDIÇOADA'!P122"</f>
        <v/>
      </c>
      <c r="D2700" s="194" t="inlineStr">
        <is>
          <t>resultado</t>
        </is>
      </c>
    </row>
    <row r="2701">
      <c r="A2701" s="194" t="inlineStr">
        <is>
          <t>feitico.13.texto</t>
        </is>
      </c>
      <c r="B2701" s="194">
        <f>IF(ISBLANK('FICHA AMALDIÇOADA'!$D$139),"",'FICHA AMALDIÇOADA'!$D$139&amp;"")</f>
        <v/>
      </c>
      <c r="C2701" s="194">
        <f>"'FICHA AMALDIÇOADA'!D139"</f>
        <v/>
      </c>
      <c r="D2701" s="194" t="inlineStr">
        <is>
          <t>entrada</t>
        </is>
      </c>
    </row>
    <row r="2702">
      <c r="A2702" s="194" t="inlineStr">
        <is>
          <t>feitico.13.acao</t>
        </is>
      </c>
      <c r="B2702" s="194">
        <f>IF(ISBLANK('FICHA AMALDIÇOADA'!$D$145),"",'FICHA AMALDIÇOADA'!$D$145&amp;"")</f>
        <v/>
      </c>
      <c r="C2702" s="194">
        <f>"'FICHA AMALDIÇOADA'!D145"</f>
        <v/>
      </c>
      <c r="D2702" s="194" t="inlineStr">
        <is>
          <t>resultado</t>
        </is>
      </c>
    </row>
    <row r="2703">
      <c r="A2703" s="194" t="inlineStr">
        <is>
          <t>feitico.14.texto</t>
        </is>
      </c>
      <c r="B2703" s="194">
        <f>IF(ISBLANK('FICHA AMALDIÇOADA'!$J$139),"",'FICHA AMALDIÇOADA'!$J$139&amp;"")</f>
        <v/>
      </c>
      <c r="C2703" s="194">
        <f>"'FICHA AMALDIÇOADA'!J139"</f>
        <v/>
      </c>
      <c r="D2703" s="194" t="inlineStr">
        <is>
          <t>entrada</t>
        </is>
      </c>
    </row>
    <row r="2704">
      <c r="A2704" s="194" t="inlineStr">
        <is>
          <t>feitico.14.acao</t>
        </is>
      </c>
      <c r="B2704" s="194">
        <f>IF(ISBLANK('FICHA AMALDIÇOADA'!$J$145),"",'FICHA AMALDIÇOADA'!$J$145&amp;"")</f>
        <v/>
      </c>
      <c r="C2704" s="194">
        <f>"'FICHA AMALDIÇOADA'!J145"</f>
        <v/>
      </c>
      <c r="D2704" s="194" t="inlineStr">
        <is>
          <t>resultado</t>
        </is>
      </c>
    </row>
    <row r="2705">
      <c r="A2705" s="194" t="inlineStr">
        <is>
          <t>feitico.15.texto</t>
        </is>
      </c>
      <c r="B2705" s="194">
        <f>IF(ISBLANK('FICHA AMALDIÇOADA'!$P$139),"",'FICHA AMALDIÇOADA'!$P$139&amp;"")</f>
        <v/>
      </c>
      <c r="C2705" s="194">
        <f>"'FICHA AMALDIÇOADA'!P139"</f>
        <v/>
      </c>
      <c r="D2705" s="194" t="inlineStr">
        <is>
          <t>entrada</t>
        </is>
      </c>
    </row>
    <row r="2706">
      <c r="A2706" s="194" t="inlineStr">
        <is>
          <t>feitico.15.acao</t>
        </is>
      </c>
      <c r="B2706" s="194">
        <f>IF(ISBLANK('FICHA AMALDIÇOADA'!$P$145),"",'FICHA AMALDIÇOADA'!$P$145&amp;"")</f>
        <v/>
      </c>
      <c r="C2706" s="194">
        <f>"'FICHA AMALDIÇOADA'!P145"</f>
        <v/>
      </c>
      <c r="D2706" s="194" t="inlineStr">
        <is>
          <t>resultado</t>
        </is>
      </c>
    </row>
    <row r="2707">
      <c r="A2707" s="194" t="inlineStr">
        <is>
          <t>feitico.16.texto</t>
        </is>
      </c>
      <c r="B2707" s="194">
        <f>IF(ISBLANK('FICHA AMALDIÇOADA'!$D$160),"",'FICHA AMALDIÇOADA'!$D$160&amp;"")</f>
        <v/>
      </c>
      <c r="C2707" s="194">
        <f>"'FICHA AMALDIÇOADA'!D160"</f>
        <v/>
      </c>
      <c r="D2707" s="194" t="inlineStr">
        <is>
          <t>entrada</t>
        </is>
      </c>
    </row>
    <row r="2708">
      <c r="A2708" s="194" t="inlineStr">
        <is>
          <t>feitico.16.acao</t>
        </is>
      </c>
      <c r="B2708" s="194">
        <f>IF(ISBLANK('FICHA AMALDIÇOADA'!$D$166),"",'FICHA AMALDIÇOADA'!$D$166&amp;"")</f>
        <v/>
      </c>
      <c r="C2708" s="194">
        <f>"'FICHA AMALDIÇOADA'!D166"</f>
        <v/>
      </c>
      <c r="D2708" s="194" t="inlineStr">
        <is>
          <t>resultado</t>
        </is>
      </c>
    </row>
    <row r="2709">
      <c r="A2709" s="194" t="inlineStr">
        <is>
          <t>feitico.17.texto</t>
        </is>
      </c>
      <c r="B2709" s="194">
        <f>IF(ISBLANK('FICHA AMALDIÇOADA'!$J$160),"",'FICHA AMALDIÇOADA'!$J$160&amp;"")</f>
        <v/>
      </c>
      <c r="C2709" s="194">
        <f>"'FICHA AMALDIÇOADA'!J160"</f>
        <v/>
      </c>
      <c r="D2709" s="194" t="inlineStr">
        <is>
          <t>entrada</t>
        </is>
      </c>
    </row>
    <row r="2710">
      <c r="A2710" s="194" t="inlineStr">
        <is>
          <t>feitico.17.acao</t>
        </is>
      </c>
      <c r="B2710" s="194">
        <f>IF(ISBLANK('FICHA AMALDIÇOADA'!$J$166),"",'FICHA AMALDIÇOADA'!$J$166&amp;"")</f>
        <v/>
      </c>
      <c r="C2710" s="194">
        <f>"'FICHA AMALDIÇOADA'!J166"</f>
        <v/>
      </c>
      <c r="D2710" s="194" t="inlineStr">
        <is>
          <t>resultado</t>
        </is>
      </c>
    </row>
    <row r="2711">
      <c r="A2711" s="194" t="inlineStr">
        <is>
          <t>feitico.18.texto</t>
        </is>
      </c>
      <c r="B2711" s="194">
        <f>IF(ISBLANK('FICHA AMALDIÇOADA'!$P$160),"",'FICHA AMALDIÇOADA'!$P$160&amp;"")</f>
        <v/>
      </c>
      <c r="C2711" s="194">
        <f>"'FICHA AMALDIÇOADA'!P160"</f>
        <v/>
      </c>
      <c r="D2711" s="194" t="inlineStr">
        <is>
          <t>entrada</t>
        </is>
      </c>
    </row>
    <row r="2712">
      <c r="A2712" s="194" t="inlineStr">
        <is>
          <t>feitico.18.acao</t>
        </is>
      </c>
      <c r="B2712" s="194">
        <f>IF(ISBLANK('FICHA AMALDIÇOADA'!$P$166),"",'FICHA AMALDIÇOADA'!$P$166&amp;"")</f>
        <v/>
      </c>
      <c r="C2712" s="194">
        <f>"'FICHA AMALDIÇOADA'!P166"</f>
        <v/>
      </c>
      <c r="D2712" s="194" t="inlineStr">
        <is>
          <t>resultado</t>
        </is>
      </c>
    </row>
    <row r="2713">
      <c r="A2713" s="194" t="inlineStr">
        <is>
          <t>feitico.19.texto</t>
        </is>
      </c>
      <c r="B2713" s="194">
        <f>IF(ISBLANK('FICHA AMALDIÇOADA'!$D$181),"",'FICHA AMALDIÇOADA'!$D$181&amp;"")</f>
        <v/>
      </c>
      <c r="C2713" s="194">
        <f>"'FICHA AMALDIÇOADA'!D181"</f>
        <v/>
      </c>
      <c r="D2713" s="194" t="inlineStr">
        <is>
          <t>entrada</t>
        </is>
      </c>
    </row>
    <row r="2714">
      <c r="A2714" s="194" t="inlineStr">
        <is>
          <t>feitico.19.acao</t>
        </is>
      </c>
      <c r="B2714" s="194">
        <f>IF(ISBLANK('FICHA AMALDIÇOADA'!$D$187),"",'FICHA AMALDIÇOADA'!$D$187&amp;"")</f>
        <v/>
      </c>
      <c r="C2714" s="194">
        <f>"'FICHA AMALDIÇOADA'!D187"</f>
        <v/>
      </c>
      <c r="D2714" s="194" t="inlineStr">
        <is>
          <t>resultado</t>
        </is>
      </c>
    </row>
    <row r="2715">
      <c r="A2715" s="194" t="inlineStr">
        <is>
          <t>feitico.20.texto</t>
        </is>
      </c>
      <c r="B2715" s="194">
        <f>IF(ISBLANK('FICHA AMALDIÇOADA'!$J$181),"",'FICHA AMALDIÇOADA'!$J$181&amp;"")</f>
        <v/>
      </c>
      <c r="C2715" s="194">
        <f>"'FICHA AMALDIÇOADA'!J181"</f>
        <v/>
      </c>
      <c r="D2715" s="194" t="inlineStr">
        <is>
          <t>entrada</t>
        </is>
      </c>
    </row>
    <row r="2716">
      <c r="A2716" s="194" t="inlineStr">
        <is>
          <t>feitico.20.acao</t>
        </is>
      </c>
      <c r="B2716" s="194">
        <f>IF(ISBLANK('FICHA AMALDIÇOADA'!$J$187),"",'FICHA AMALDIÇOADA'!$J$187&amp;"")</f>
        <v/>
      </c>
      <c r="C2716" s="194">
        <f>"'FICHA AMALDIÇOADA'!J187"</f>
        <v/>
      </c>
      <c r="D2716" s="194" t="inlineStr">
        <is>
          <t>resultado</t>
        </is>
      </c>
    </row>
    <row r="2717">
      <c r="A2717" s="194" t="inlineStr">
        <is>
          <t>feitico.21.texto</t>
        </is>
      </c>
      <c r="B2717" s="194">
        <f>IF(ISBLANK('FICHA AMALDIÇOADA'!$P$181),"",'FICHA AMALDIÇOADA'!$P$181&amp;"")</f>
        <v/>
      </c>
      <c r="C2717" s="194">
        <f>"'FICHA AMALDIÇOADA'!P181"</f>
        <v/>
      </c>
      <c r="D2717" s="194" t="inlineStr">
        <is>
          <t>entrada</t>
        </is>
      </c>
    </row>
    <row r="2718">
      <c r="A2718" s="194" t="inlineStr">
        <is>
          <t>feitico.21.acao</t>
        </is>
      </c>
      <c r="B2718" s="194">
        <f>IF(ISBLANK('FICHA AMALDIÇOADA'!$P$187),"",'FICHA AMALDIÇOADA'!$P$187&amp;"")</f>
        <v/>
      </c>
      <c r="C2718" s="194">
        <f>"'FICHA AMALDIÇOADA'!P187"</f>
        <v/>
      </c>
      <c r="D2718" s="194" t="inlineStr">
        <is>
          <t>resultado</t>
        </is>
      </c>
    </row>
    <row r="2719">
      <c r="A2719" s="194" t="inlineStr">
        <is>
          <t>feitico.22.texto</t>
        </is>
      </c>
      <c r="B2719" s="194">
        <f>IF(ISBLANK('FICHA AMALDIÇOADA'!$D$202),"",'FICHA AMALDIÇOADA'!$D$202&amp;"")</f>
        <v/>
      </c>
      <c r="C2719" s="194">
        <f>"'FICHA AMALDIÇOADA'!D202"</f>
        <v/>
      </c>
      <c r="D2719" s="194" t="inlineStr">
        <is>
          <t>entrada</t>
        </is>
      </c>
    </row>
    <row r="2720">
      <c r="A2720" s="194" t="inlineStr">
        <is>
          <t>feitico.22.acao</t>
        </is>
      </c>
      <c r="B2720" s="194">
        <f>IF(ISBLANK('FICHA AMALDIÇOADA'!$D$208),"",'FICHA AMALDIÇOADA'!$D$208&amp;"")</f>
        <v/>
      </c>
      <c r="C2720" s="194">
        <f>"'FICHA AMALDIÇOADA'!D208"</f>
        <v/>
      </c>
      <c r="D2720" s="194" t="inlineStr">
        <is>
          <t>resultado</t>
        </is>
      </c>
    </row>
    <row r="2721">
      <c r="A2721" s="194" t="inlineStr">
        <is>
          <t>feitico.23.texto</t>
        </is>
      </c>
      <c r="B2721" s="194">
        <f>IF(ISBLANK('FICHA AMALDIÇOADA'!$J$202),"",'FICHA AMALDIÇOADA'!$J$202&amp;"")</f>
        <v/>
      </c>
      <c r="C2721" s="194">
        <f>"'FICHA AMALDIÇOADA'!J202"</f>
        <v/>
      </c>
      <c r="D2721" s="194" t="inlineStr">
        <is>
          <t>entrada</t>
        </is>
      </c>
    </row>
    <row r="2722">
      <c r="A2722" s="194" t="inlineStr">
        <is>
          <t>feitico.23.acao</t>
        </is>
      </c>
      <c r="B2722" s="194">
        <f>IF(ISBLANK('FICHA AMALDIÇOADA'!$J$208),"",'FICHA AMALDIÇOADA'!$J$208&amp;"")</f>
        <v/>
      </c>
      <c r="C2722" s="194">
        <f>"'FICHA AMALDIÇOADA'!J208"</f>
        <v/>
      </c>
      <c r="D2722" s="194" t="inlineStr">
        <is>
          <t>resultado</t>
        </is>
      </c>
    </row>
    <row r="2723">
      <c r="A2723" s="194" t="inlineStr">
        <is>
          <t>feitico.24.texto</t>
        </is>
      </c>
      <c r="B2723" s="194">
        <f>IF(ISBLANK('FICHA AMALDIÇOADA'!$P$202),"",'FICHA AMALDIÇOADA'!$P$202&amp;"")</f>
        <v/>
      </c>
      <c r="C2723" s="194">
        <f>"'FICHA AMALDIÇOADA'!P202"</f>
        <v/>
      </c>
      <c r="D2723" s="194" t="inlineStr">
        <is>
          <t>entrada</t>
        </is>
      </c>
    </row>
    <row r="2724">
      <c r="A2724" s="194" t="inlineStr">
        <is>
          <t>feitico.24.acao</t>
        </is>
      </c>
      <c r="B2724" s="194">
        <f>IF(ISBLANK('FICHA AMALDIÇOADA'!$P$208),"",'FICHA AMALDIÇOADA'!$P$208&amp;"")</f>
        <v/>
      </c>
      <c r="C2724" s="194">
        <f>"'FICHA AMALDIÇOADA'!P208"</f>
        <v/>
      </c>
      <c r="D2724" s="194" t="inlineStr">
        <is>
          <t>resultado</t>
        </is>
      </c>
    </row>
    <row r="2725">
      <c r="A2725" s="194" t="inlineStr">
        <is>
          <t>feitico.25.texto</t>
        </is>
      </c>
      <c r="B2725" s="194">
        <f>IF(ISBLANK('FICHA AMALDIÇOADA'!$D$225),"",'FICHA AMALDIÇOADA'!$D$225&amp;"")</f>
        <v/>
      </c>
      <c r="C2725" s="194">
        <f>"'FICHA AMALDIÇOADA'!D225"</f>
        <v/>
      </c>
      <c r="D2725" s="194" t="inlineStr">
        <is>
          <t>entrada</t>
        </is>
      </c>
    </row>
    <row r="2726">
      <c r="A2726" s="194" t="inlineStr">
        <is>
          <t>feitico.25.acao</t>
        </is>
      </c>
      <c r="B2726" s="194">
        <f>IF(ISBLANK('FICHA AMALDIÇOADA'!$D$231),"",'FICHA AMALDIÇOADA'!$D$231&amp;"")</f>
        <v/>
      </c>
      <c r="C2726" s="194">
        <f>"'FICHA AMALDIÇOADA'!D231"</f>
        <v/>
      </c>
      <c r="D2726" s="194" t="inlineStr">
        <is>
          <t>resultado</t>
        </is>
      </c>
    </row>
    <row r="2727">
      <c r="A2727" s="194" t="inlineStr">
        <is>
          <t>feitico.26.texto</t>
        </is>
      </c>
      <c r="B2727" s="194">
        <f>IF(ISBLANK('FICHA AMALDIÇOADA'!$J$225),"",'FICHA AMALDIÇOADA'!$J$225&amp;"")</f>
        <v/>
      </c>
      <c r="C2727" s="194">
        <f>"'FICHA AMALDIÇOADA'!J225"</f>
        <v/>
      </c>
      <c r="D2727" s="194" t="inlineStr">
        <is>
          <t>entrada</t>
        </is>
      </c>
    </row>
    <row r="2728">
      <c r="A2728" s="194" t="inlineStr">
        <is>
          <t>feitico.26.acao</t>
        </is>
      </c>
      <c r="B2728" s="194">
        <f>IF(ISBLANK('FICHA AMALDIÇOADA'!$J$231),"",'FICHA AMALDIÇOADA'!$J$231&amp;"")</f>
        <v/>
      </c>
      <c r="C2728" s="194">
        <f>"'FICHA AMALDIÇOADA'!J231"</f>
        <v/>
      </c>
      <c r="D2728" s="194" t="inlineStr">
        <is>
          <t>resultado</t>
        </is>
      </c>
    </row>
    <row r="2729">
      <c r="A2729" s="194" t="inlineStr">
        <is>
          <t>feitico.27.texto</t>
        </is>
      </c>
      <c r="B2729" s="194">
        <f>IF(ISBLANK('FICHA AMALDIÇOADA'!$P$225),"",'FICHA AMALDIÇOADA'!$P$225&amp;"")</f>
        <v/>
      </c>
      <c r="C2729" s="194">
        <f>"'FICHA AMALDIÇOADA'!P225"</f>
        <v/>
      </c>
      <c r="D2729" s="194" t="inlineStr">
        <is>
          <t>entrada</t>
        </is>
      </c>
    </row>
    <row r="2730">
      <c r="A2730" s="194" t="inlineStr">
        <is>
          <t>feitico.27.acao</t>
        </is>
      </c>
      <c r="B2730" s="194">
        <f>IF(ISBLANK('FICHA AMALDIÇOADA'!$P$231),"",'FICHA AMALDIÇOADA'!$P$231&amp;"")</f>
        <v/>
      </c>
      <c r="C2730" s="194">
        <f>"'FICHA AMALDIÇOADA'!P231"</f>
        <v/>
      </c>
      <c r="D2730" s="194" t="inlineStr">
        <is>
          <t>resultado</t>
        </is>
      </c>
    </row>
    <row r="2731">
      <c r="A2731" s="194" t="inlineStr">
        <is>
          <t>feitico.28.texto</t>
        </is>
      </c>
      <c r="B2731" s="194">
        <f>IF(ISBLANK('FICHA AMALDIÇOADA'!$D$246),"",'FICHA AMALDIÇOADA'!$D$246&amp;"")</f>
        <v/>
      </c>
      <c r="C2731" s="194">
        <f>"'FICHA AMALDIÇOADA'!D246"</f>
        <v/>
      </c>
      <c r="D2731" s="194" t="inlineStr">
        <is>
          <t>entrada</t>
        </is>
      </c>
    </row>
    <row r="2732">
      <c r="A2732" s="194" t="inlineStr">
        <is>
          <t>feitico.28.acao</t>
        </is>
      </c>
      <c r="B2732" s="194">
        <f>IF(ISBLANK('FICHA AMALDIÇOADA'!$D$252),"",'FICHA AMALDIÇOADA'!$D$252&amp;"")</f>
        <v/>
      </c>
      <c r="C2732" s="194">
        <f>"'FICHA AMALDIÇOADA'!D252"</f>
        <v/>
      </c>
      <c r="D2732" s="194" t="inlineStr">
        <is>
          <t>resultado</t>
        </is>
      </c>
    </row>
    <row r="2733">
      <c r="A2733" s="194" t="inlineStr">
        <is>
          <t>feitico.29.texto</t>
        </is>
      </c>
      <c r="B2733" s="194">
        <f>IF(ISBLANK('FICHA AMALDIÇOADA'!$J$246),"",'FICHA AMALDIÇOADA'!$J$246&amp;"")</f>
        <v/>
      </c>
      <c r="C2733" s="194">
        <f>"'FICHA AMALDIÇOADA'!J246"</f>
        <v/>
      </c>
      <c r="D2733" s="194" t="inlineStr">
        <is>
          <t>entrada</t>
        </is>
      </c>
    </row>
    <row r="2734">
      <c r="A2734" s="194" t="inlineStr">
        <is>
          <t>feitico.29.acao</t>
        </is>
      </c>
      <c r="B2734" s="194">
        <f>IF(ISBLANK('FICHA AMALDIÇOADA'!$J$252),"",'FICHA AMALDIÇOADA'!$J$252&amp;"")</f>
        <v/>
      </c>
      <c r="C2734" s="194">
        <f>"'FICHA AMALDIÇOADA'!J252"</f>
        <v/>
      </c>
      <c r="D2734" s="194" t="inlineStr">
        <is>
          <t>resultado</t>
        </is>
      </c>
    </row>
    <row r="2735">
      <c r="A2735" s="194" t="inlineStr">
        <is>
          <t>feitico.30.texto</t>
        </is>
      </c>
      <c r="B2735" s="194">
        <f>IF(ISBLANK('FICHA AMALDIÇOADA'!$P$246),"",'FICHA AMALDIÇOADA'!$P$246&amp;"")</f>
        <v/>
      </c>
      <c r="C2735" s="194">
        <f>"'FICHA AMALDIÇOADA'!P246"</f>
        <v/>
      </c>
      <c r="D2735" s="194" t="inlineStr">
        <is>
          <t>entrada</t>
        </is>
      </c>
    </row>
    <row r="2736">
      <c r="A2736" s="194" t="inlineStr">
        <is>
          <t>feitico.30.acao</t>
        </is>
      </c>
      <c r="B2736" s="194">
        <f>IF(ISBLANK('FICHA AMALDIÇOADA'!$P$252),"",'FICHA AMALDIÇOADA'!$P$252&amp;"")</f>
        <v/>
      </c>
      <c r="C2736" s="194">
        <f>"'FICHA AMALDIÇOADA'!P252"</f>
        <v/>
      </c>
      <c r="D2736" s="194" t="inlineStr">
        <is>
          <t>resultado</t>
        </is>
      </c>
    </row>
    <row r="2737">
      <c r="A2737" s="194" t="inlineStr">
        <is>
          <t>feitico.31.texto</t>
        </is>
      </c>
      <c r="B2737" s="194">
        <f>IF(ISBLANK('FICHA AMALDIÇOADA'!$D$267),"",'FICHA AMALDIÇOADA'!$D$267&amp;"")</f>
        <v/>
      </c>
      <c r="C2737" s="194">
        <f>"'FICHA AMALDIÇOADA'!D267"</f>
        <v/>
      </c>
      <c r="D2737" s="194" t="inlineStr">
        <is>
          <t>entrada</t>
        </is>
      </c>
    </row>
    <row r="2738">
      <c r="A2738" s="194" t="inlineStr">
        <is>
          <t>feitico.31.acao</t>
        </is>
      </c>
      <c r="B2738" s="194">
        <f>IF(ISBLANK('FICHA AMALDIÇOADA'!$D$273),"",'FICHA AMALDIÇOADA'!$D$273&amp;"")</f>
        <v/>
      </c>
      <c r="C2738" s="194">
        <f>"'FICHA AMALDIÇOADA'!D273"</f>
        <v/>
      </c>
      <c r="D2738" s="194" t="inlineStr">
        <is>
          <t>resultado</t>
        </is>
      </c>
    </row>
    <row r="2739">
      <c r="A2739" s="194" t="inlineStr">
        <is>
          <t>feitico.32.texto</t>
        </is>
      </c>
      <c r="B2739" s="194">
        <f>IF(ISBLANK('FICHA AMALDIÇOADA'!$J$267),"",'FICHA AMALDIÇOADA'!$J$267&amp;"")</f>
        <v/>
      </c>
      <c r="C2739" s="194">
        <f>"'FICHA AMALDIÇOADA'!J267"</f>
        <v/>
      </c>
      <c r="D2739" s="194" t="inlineStr">
        <is>
          <t>entrada</t>
        </is>
      </c>
    </row>
    <row r="2740">
      <c r="A2740" s="194" t="inlineStr">
        <is>
          <t>feitico.32.acao</t>
        </is>
      </c>
      <c r="B2740" s="194">
        <f>IF(ISBLANK('FICHA AMALDIÇOADA'!$J$273),"",'FICHA AMALDIÇOADA'!$J$273&amp;"")</f>
        <v/>
      </c>
      <c r="C2740" s="194">
        <f>"'FICHA AMALDIÇOADA'!J273"</f>
        <v/>
      </c>
      <c r="D2740" s="194" t="inlineStr">
        <is>
          <t>resultado</t>
        </is>
      </c>
    </row>
    <row r="2741">
      <c r="A2741" s="194" t="inlineStr">
        <is>
          <t>feitico.33.texto</t>
        </is>
      </c>
      <c r="B2741" s="194">
        <f>IF(ISBLANK('FICHA AMALDIÇOADA'!$P$267),"",'FICHA AMALDIÇOADA'!$P$267&amp;"")</f>
        <v/>
      </c>
      <c r="C2741" s="194">
        <f>"'FICHA AMALDIÇOADA'!P267"</f>
        <v/>
      </c>
      <c r="D2741" s="194" t="inlineStr">
        <is>
          <t>entrada</t>
        </is>
      </c>
    </row>
    <row r="2742">
      <c r="A2742" s="194" t="inlineStr">
        <is>
          <t>feitico.33.acao</t>
        </is>
      </c>
      <c r="B2742" s="194">
        <f>IF(ISBLANK('FICHA AMALDIÇOADA'!$P$273),"",'FICHA AMALDIÇOADA'!$P$273&amp;"")</f>
        <v/>
      </c>
      <c r="C2742" s="194">
        <f>"'FICHA AMALDIÇOADA'!P273"</f>
        <v/>
      </c>
      <c r="D2742" s="194" t="inlineStr">
        <is>
          <t>resultado</t>
        </is>
      </c>
    </row>
    <row r="2743">
      <c r="A2743" s="194" t="inlineStr">
        <is>
          <t>feitico.34.texto</t>
        </is>
      </c>
      <c r="B2743" s="194">
        <f>IF(ISBLANK('FICHA AMALDIÇOADA'!$D$288),"",'FICHA AMALDIÇOADA'!$D$288&amp;"")</f>
        <v/>
      </c>
      <c r="C2743" s="194">
        <f>"'FICHA AMALDIÇOADA'!D288"</f>
        <v/>
      </c>
      <c r="D2743" s="194" t="inlineStr">
        <is>
          <t>entrada</t>
        </is>
      </c>
    </row>
    <row r="2744">
      <c r="A2744" s="194" t="inlineStr">
        <is>
          <t>feitico.34.acao</t>
        </is>
      </c>
      <c r="B2744" s="194">
        <f>IF(ISBLANK('FICHA AMALDIÇOADA'!$D$294),"",'FICHA AMALDIÇOADA'!$D$294&amp;"")</f>
        <v/>
      </c>
      <c r="C2744" s="194">
        <f>"'FICHA AMALDIÇOADA'!D294"</f>
        <v/>
      </c>
      <c r="D2744" s="194" t="inlineStr">
        <is>
          <t>resultado</t>
        </is>
      </c>
    </row>
    <row r="2745">
      <c r="A2745" s="194" t="inlineStr">
        <is>
          <t>feitico.35.texto</t>
        </is>
      </c>
      <c r="B2745" s="194">
        <f>IF(ISBLANK('FICHA AMALDIÇOADA'!$J$288),"",'FICHA AMALDIÇOADA'!$J$288&amp;"")</f>
        <v/>
      </c>
      <c r="C2745" s="194">
        <f>"'FICHA AMALDIÇOADA'!J288"</f>
        <v/>
      </c>
      <c r="D2745" s="194" t="inlineStr">
        <is>
          <t>entrada</t>
        </is>
      </c>
    </row>
    <row r="2746">
      <c r="A2746" s="194" t="inlineStr">
        <is>
          <t>feitico.35.acao</t>
        </is>
      </c>
      <c r="B2746" s="194">
        <f>IF(ISBLANK('FICHA AMALDIÇOADA'!$J$294),"",'FICHA AMALDIÇOADA'!$J$294&amp;"")</f>
        <v/>
      </c>
      <c r="C2746" s="194">
        <f>"'FICHA AMALDIÇOADA'!J294"</f>
        <v/>
      </c>
      <c r="D2746" s="194" t="inlineStr">
        <is>
          <t>resultado</t>
        </is>
      </c>
    </row>
    <row r="2747">
      <c r="A2747" s="194" t="inlineStr">
        <is>
          <t>feitico.36.texto</t>
        </is>
      </c>
      <c r="B2747" s="194">
        <f>IF(ISBLANK('FICHA AMALDIÇOADA'!$P$288),"",'FICHA AMALDIÇOADA'!$P$288&amp;"")</f>
        <v/>
      </c>
      <c r="C2747" s="194">
        <f>"'FICHA AMALDIÇOADA'!P288"</f>
        <v/>
      </c>
      <c r="D2747" s="194" t="inlineStr">
        <is>
          <t>entrada</t>
        </is>
      </c>
    </row>
    <row r="2748">
      <c r="A2748" s="194" t="inlineStr">
        <is>
          <t>feitico.36.acao</t>
        </is>
      </c>
      <c r="B2748" s="194">
        <f>IF(ISBLANK('FICHA AMALDIÇOADA'!$P$294),"",'FICHA AMALDIÇOADA'!$P$294&amp;"")</f>
        <v/>
      </c>
      <c r="C2748" s="194">
        <f>"'FICHA AMALDIÇOADA'!P294"</f>
        <v/>
      </c>
      <c r="D2748" s="194" t="inlineStr">
        <is>
          <t>resultado</t>
        </is>
      </c>
    </row>
    <row r="2749">
      <c r="A2749" s="194" t="inlineStr">
        <is>
          <t>liberacao.1.texto</t>
        </is>
      </c>
      <c r="B2749" s="194">
        <f>IF(ISBLANK('FICHA AMALDIÇOADA'!$D$321),"",'FICHA AMALDIÇOADA'!$D$321&amp;"")</f>
        <v/>
      </c>
      <c r="C2749" s="194">
        <f>"'FICHA AMALDIÇOADA'!D321"</f>
        <v/>
      </c>
      <c r="D2749" s="194" t="inlineStr">
        <is>
          <t>entrada</t>
        </is>
      </c>
    </row>
    <row r="2750">
      <c r="A2750" s="194" t="inlineStr">
        <is>
          <t>liberacao.1.acao</t>
        </is>
      </c>
      <c r="B2750" s="194">
        <f>IF(ISBLANK('FICHA AMALDIÇOADA'!$D$327),"",'FICHA AMALDIÇOADA'!$D$327&amp;"")</f>
        <v/>
      </c>
      <c r="C2750" s="194">
        <f>"'FICHA AMALDIÇOADA'!D327"</f>
        <v/>
      </c>
      <c r="D2750" s="194" t="inlineStr">
        <is>
          <t>resultado</t>
        </is>
      </c>
    </row>
    <row r="2751">
      <c r="A2751" s="194" t="inlineStr">
        <is>
          <t>liberacao.2.texto</t>
        </is>
      </c>
      <c r="B2751" s="194">
        <f>IF(ISBLANK('FICHA AMALDIÇOADA'!$J$321),"",'FICHA AMALDIÇOADA'!$J$321&amp;"")</f>
        <v/>
      </c>
      <c r="C2751" s="194">
        <f>"'FICHA AMALDIÇOADA'!J321"</f>
        <v/>
      </c>
      <c r="D2751" s="194" t="inlineStr">
        <is>
          <t>entrada</t>
        </is>
      </c>
    </row>
    <row r="2752">
      <c r="A2752" s="194" t="inlineStr">
        <is>
          <t>liberacao.2.acao</t>
        </is>
      </c>
      <c r="B2752" s="194">
        <f>IF(ISBLANK('FICHA AMALDIÇOADA'!$J$327),"",'FICHA AMALDIÇOADA'!$J$327&amp;"")</f>
        <v/>
      </c>
      <c r="C2752" s="194">
        <f>"'FICHA AMALDIÇOADA'!J327"</f>
        <v/>
      </c>
      <c r="D2752" s="194" t="inlineStr">
        <is>
          <t>resultado</t>
        </is>
      </c>
    </row>
    <row r="2753">
      <c r="A2753" s="194" t="inlineStr">
        <is>
          <t>liberacao.3.texto</t>
        </is>
      </c>
      <c r="B2753" s="194">
        <f>IF(ISBLANK('FICHA AMALDIÇOADA'!$P$321),"",'FICHA AMALDIÇOADA'!$P$321&amp;"")</f>
        <v/>
      </c>
      <c r="C2753" s="194">
        <f>"'FICHA AMALDIÇOADA'!P321"</f>
        <v/>
      </c>
      <c r="D2753" s="194" t="inlineStr">
        <is>
          <t>entrada</t>
        </is>
      </c>
    </row>
    <row r="2754">
      <c r="A2754" s="194" t="inlineStr">
        <is>
          <t>liberacao.3.acao</t>
        </is>
      </c>
      <c r="B2754" s="194">
        <f>IF(ISBLANK('FICHA AMALDIÇOADA'!$P$327),"",'FICHA AMALDIÇOADA'!$P$327&amp;"")</f>
        <v/>
      </c>
      <c r="C2754" s="194">
        <f>"'FICHA AMALDIÇOADA'!P327"</f>
        <v/>
      </c>
      <c r="D2754" s="194" t="inlineStr">
        <is>
          <t>resultado</t>
        </is>
      </c>
    </row>
    <row r="2755">
      <c r="A2755" s="194" t="inlineStr">
        <is>
          <t>zero.1.classe</t>
        </is>
      </c>
      <c r="B2755" s="194" t="inlineStr">
        <is>
          <t>0</t>
        </is>
      </c>
      <c r="C2755" s="194" t="inlineStr"/>
      <c r="D2755" s="194" t="inlineStr">
        <is>
          <t>entrada</t>
        </is>
      </c>
    </row>
    <row r="2756">
      <c r="A2756" s="194" t="inlineStr">
        <is>
          <t>zero.1.pe</t>
        </is>
      </c>
      <c r="B2756" s="194" t="inlineStr">
        <is>
          <t>0</t>
        </is>
      </c>
      <c r="C2756" s="194" t="inlineStr"/>
      <c r="D2756" s="194" t="inlineStr">
        <is>
          <t>resultado</t>
        </is>
      </c>
    </row>
    <row r="2757">
      <c r="A2757" s="194" t="inlineStr">
        <is>
          <t>zero.1.nome</t>
        </is>
      </c>
      <c r="B2757" s="194">
        <f>IF(ISBLANK('FICHA AMALDIÇOADA'!$D$310),"",'FICHA AMALDIÇOADA'!$D$310&amp;"")</f>
        <v/>
      </c>
      <c r="C2757" s="194">
        <f>"'FICHA AMALDIÇOADA'!D310"</f>
        <v/>
      </c>
      <c r="D2757" s="194" t="inlineStr">
        <is>
          <t>entrada</t>
        </is>
      </c>
    </row>
    <row r="2758">
      <c r="A2758" s="194" t="inlineStr">
        <is>
          <t>zero.1.forma</t>
        </is>
      </c>
      <c r="B2758" s="194">
        <f>IF(ISBLANK('FICHA AMALDIÇOADA'!$F$310),"",'FICHA AMALDIÇOADA'!$F$310&amp;"")</f>
        <v/>
      </c>
      <c r="C2758" s="194">
        <f>"'FICHA AMALDIÇOADA'!F310"</f>
        <v/>
      </c>
      <c r="D2758" s="194" t="inlineStr">
        <is>
          <t>entrada</t>
        </is>
      </c>
    </row>
    <row r="2759">
      <c r="A2759" s="194" t="inlineStr">
        <is>
          <t>zero.1.dano</t>
        </is>
      </c>
      <c r="B2759" s="194">
        <f>IF(ISBLANK('FICHA AMALDIÇOADA'!$P$310),"",'FICHA AMALDIÇOADA'!$P$310&amp;"")</f>
        <v/>
      </c>
      <c r="C2759" s="194">
        <f>"'FICHA AMALDIÇOADA'!P310"</f>
        <v/>
      </c>
      <c r="D2759" s="194" t="inlineStr">
        <is>
          <t>resultado</t>
        </is>
      </c>
    </row>
    <row r="2760">
      <c r="A2760" s="194" t="inlineStr">
        <is>
          <t>zero.1.alcance</t>
        </is>
      </c>
      <c r="B2760" s="194">
        <f>IF(ISBLANK('FICHA AMALDIÇOADA'!$R$310),"",'FICHA AMALDIÇOADA'!$R$310&amp;"")</f>
        <v/>
      </c>
      <c r="C2760" s="194">
        <f>"'FICHA AMALDIÇOADA'!R310"</f>
        <v/>
      </c>
      <c r="D2760" s="194" t="inlineStr">
        <is>
          <t>resultado</t>
        </is>
      </c>
    </row>
    <row r="2761">
      <c r="A2761" s="194" t="inlineStr">
        <is>
          <t>zero.1.pecas</t>
        </is>
      </c>
      <c r="B2761" s="194">
        <f>IF(ISBLANK('FICHA AMALDIÇOADA'!$J$310),"",'FICHA AMALDIÇOADA'!$J$310&amp;"")</f>
        <v/>
      </c>
      <c r="C2761" s="194">
        <f>"'FICHA AMALDIÇOADA'!J310"</f>
        <v/>
      </c>
      <c r="D2761" s="194" t="inlineStr">
        <is>
          <t>entrada</t>
        </is>
      </c>
    </row>
    <row r="2762">
      <c r="A2762" s="194" t="inlineStr">
        <is>
          <t>zero.1.restricoes</t>
        </is>
      </c>
      <c r="B2762" s="194">
        <f>IF(ISBLANK('FICHA AMALDIÇOADA'!$L$310),"",'FICHA AMALDIÇOADA'!$L$310&amp;"")</f>
        <v/>
      </c>
      <c r="C2762" s="194">
        <f>"'FICHA AMALDIÇOADA'!L310"</f>
        <v/>
      </c>
      <c r="D2762" s="194" t="inlineStr">
        <is>
          <t>entrada</t>
        </is>
      </c>
    </row>
    <row r="2763">
      <c r="A2763" s="194" t="inlineStr">
        <is>
          <t>zero.2.classe</t>
        </is>
      </c>
      <c r="B2763" s="194" t="inlineStr">
        <is>
          <t>0</t>
        </is>
      </c>
      <c r="C2763" s="194" t="inlineStr"/>
      <c r="D2763" s="194" t="inlineStr">
        <is>
          <t>entrada</t>
        </is>
      </c>
    </row>
    <row r="2764">
      <c r="A2764" s="194" t="inlineStr">
        <is>
          <t>zero.2.pe</t>
        </is>
      </c>
      <c r="B2764" s="194" t="inlineStr">
        <is>
          <t>0</t>
        </is>
      </c>
      <c r="C2764" s="194" t="inlineStr"/>
      <c r="D2764" s="194" t="inlineStr">
        <is>
          <t>resultado</t>
        </is>
      </c>
    </row>
    <row r="2765">
      <c r="A2765" s="194" t="inlineStr">
        <is>
          <t>zero.2.nome</t>
        </is>
      </c>
      <c r="B2765" s="194">
        <f>IF(ISBLANK('FICHA AMALDIÇOADA'!$D$311),"",'FICHA AMALDIÇOADA'!$D$311&amp;"")</f>
        <v/>
      </c>
      <c r="C2765" s="194">
        <f>"'FICHA AMALDIÇOADA'!D311"</f>
        <v/>
      </c>
      <c r="D2765" s="194" t="inlineStr">
        <is>
          <t>entrada</t>
        </is>
      </c>
    </row>
    <row r="2766">
      <c r="A2766" s="194" t="inlineStr">
        <is>
          <t>zero.2.forma</t>
        </is>
      </c>
      <c r="B2766" s="194">
        <f>IF(ISBLANK('FICHA AMALDIÇOADA'!$F$311),"",'FICHA AMALDIÇOADA'!$F$311&amp;"")</f>
        <v/>
      </c>
      <c r="C2766" s="194">
        <f>"'FICHA AMALDIÇOADA'!F311"</f>
        <v/>
      </c>
      <c r="D2766" s="194" t="inlineStr">
        <is>
          <t>entrada</t>
        </is>
      </c>
    </row>
    <row r="2767">
      <c r="A2767" s="194" t="inlineStr">
        <is>
          <t>zero.2.dano</t>
        </is>
      </c>
      <c r="B2767" s="194">
        <f>IF(ISBLANK('FICHA AMALDIÇOADA'!$P$311),"",'FICHA AMALDIÇOADA'!$P$311&amp;"")</f>
        <v/>
      </c>
      <c r="C2767" s="194">
        <f>"'FICHA AMALDIÇOADA'!P311"</f>
        <v/>
      </c>
      <c r="D2767" s="194" t="inlineStr">
        <is>
          <t>resultado</t>
        </is>
      </c>
    </row>
    <row r="2768">
      <c r="A2768" s="194" t="inlineStr">
        <is>
          <t>zero.2.alcance</t>
        </is>
      </c>
      <c r="B2768" s="194">
        <f>IF(ISBLANK('FICHA AMALDIÇOADA'!$R$311),"",'FICHA AMALDIÇOADA'!$R$311&amp;"")</f>
        <v/>
      </c>
      <c r="C2768" s="194">
        <f>"'FICHA AMALDIÇOADA'!R311"</f>
        <v/>
      </c>
      <c r="D2768" s="194" t="inlineStr">
        <is>
          <t>resultado</t>
        </is>
      </c>
    </row>
    <row r="2769">
      <c r="A2769" s="194" t="inlineStr">
        <is>
          <t>zero.2.pecas</t>
        </is>
      </c>
      <c r="B2769" s="194">
        <f>IF(ISBLANK('FICHA AMALDIÇOADA'!$J$311),"",'FICHA AMALDIÇOADA'!$J$311&amp;"")</f>
        <v/>
      </c>
      <c r="C2769" s="194">
        <f>"'FICHA AMALDIÇOADA'!J311"</f>
        <v/>
      </c>
      <c r="D2769" s="194" t="inlineStr">
        <is>
          <t>entrada</t>
        </is>
      </c>
    </row>
    <row r="2770">
      <c r="A2770" s="194" t="inlineStr">
        <is>
          <t>zero.2.restricoes</t>
        </is>
      </c>
      <c r="B2770" s="194">
        <f>IF(ISBLANK('FICHA AMALDIÇOADA'!$L$311),"",'FICHA AMALDIÇOADA'!$L$311&amp;"")</f>
        <v/>
      </c>
      <c r="C2770" s="194">
        <f>"'FICHA AMALDIÇOADA'!L311"</f>
        <v/>
      </c>
      <c r="D2770" s="194" t="inlineStr">
        <is>
          <t>entrada</t>
        </is>
      </c>
    </row>
    <row r="2771">
      <c r="A2771" s="194" t="inlineStr">
        <is>
          <t>zero.3.classe</t>
        </is>
      </c>
      <c r="B2771" s="194" t="inlineStr">
        <is>
          <t>0</t>
        </is>
      </c>
      <c r="C2771" s="194" t="inlineStr"/>
      <c r="D2771" s="194" t="inlineStr">
        <is>
          <t>entrada</t>
        </is>
      </c>
    </row>
    <row r="2772">
      <c r="A2772" s="194" t="inlineStr">
        <is>
          <t>zero.3.pe</t>
        </is>
      </c>
      <c r="B2772" s="194" t="inlineStr">
        <is>
          <t>0</t>
        </is>
      </c>
      <c r="C2772" s="194" t="inlineStr"/>
      <c r="D2772" s="194" t="inlineStr">
        <is>
          <t>resultado</t>
        </is>
      </c>
    </row>
    <row r="2773">
      <c r="A2773" s="194" t="inlineStr">
        <is>
          <t>zero.3.nome</t>
        </is>
      </c>
      <c r="B2773" s="194">
        <f>IF(ISBLANK('FICHA AMALDIÇOADA'!$D$312),"",'FICHA AMALDIÇOADA'!$D$312&amp;"")</f>
        <v/>
      </c>
      <c r="C2773" s="194">
        <f>"'FICHA AMALDIÇOADA'!D312"</f>
        <v/>
      </c>
      <c r="D2773" s="194" t="inlineStr">
        <is>
          <t>entrada</t>
        </is>
      </c>
    </row>
    <row r="2774">
      <c r="A2774" s="194" t="inlineStr">
        <is>
          <t>zero.3.forma</t>
        </is>
      </c>
      <c r="B2774" s="194">
        <f>IF(ISBLANK('FICHA AMALDIÇOADA'!$F$312),"",'FICHA AMALDIÇOADA'!$F$312&amp;"")</f>
        <v/>
      </c>
      <c r="C2774" s="194">
        <f>"'FICHA AMALDIÇOADA'!F312"</f>
        <v/>
      </c>
      <c r="D2774" s="194" t="inlineStr">
        <is>
          <t>entrada</t>
        </is>
      </c>
    </row>
    <row r="2775">
      <c r="A2775" s="194" t="inlineStr">
        <is>
          <t>zero.3.dano</t>
        </is>
      </c>
      <c r="B2775" s="194">
        <f>IF(ISBLANK('FICHA AMALDIÇOADA'!$P$312),"",'FICHA AMALDIÇOADA'!$P$312&amp;"")</f>
        <v/>
      </c>
      <c r="C2775" s="194">
        <f>"'FICHA AMALDIÇOADA'!P312"</f>
        <v/>
      </c>
      <c r="D2775" s="194" t="inlineStr">
        <is>
          <t>resultado</t>
        </is>
      </c>
    </row>
    <row r="2776">
      <c r="A2776" s="194" t="inlineStr">
        <is>
          <t>zero.3.alcance</t>
        </is>
      </c>
      <c r="B2776" s="194">
        <f>IF(ISBLANK('FICHA AMALDIÇOADA'!$R$312),"",'FICHA AMALDIÇOADA'!$R$312&amp;"")</f>
        <v/>
      </c>
      <c r="C2776" s="194">
        <f>"'FICHA AMALDIÇOADA'!R312"</f>
        <v/>
      </c>
      <c r="D2776" s="194" t="inlineStr">
        <is>
          <t>resultado</t>
        </is>
      </c>
    </row>
    <row r="2777">
      <c r="A2777" s="194" t="inlineStr">
        <is>
          <t>zero.3.pecas</t>
        </is>
      </c>
      <c r="B2777" s="194">
        <f>IF(ISBLANK('FICHA AMALDIÇOADA'!$J$312),"",'FICHA AMALDIÇOADA'!$J$312&amp;"")</f>
        <v/>
      </c>
      <c r="C2777" s="194">
        <f>"'FICHA AMALDIÇOADA'!J312"</f>
        <v/>
      </c>
      <c r="D2777" s="194" t="inlineStr">
        <is>
          <t>entrada</t>
        </is>
      </c>
    </row>
    <row r="2778">
      <c r="A2778" s="194" t="inlineStr">
        <is>
          <t>zero.3.restricoes</t>
        </is>
      </c>
      <c r="B2778" s="194">
        <f>IF(ISBLANK('FICHA AMALDIÇOADA'!$L$312),"",'FICHA AMALDIÇOADA'!$L$312&amp;"")</f>
        <v/>
      </c>
      <c r="C2778" s="194">
        <f>"'FICHA AMALDIÇOADA'!L312"</f>
        <v/>
      </c>
      <c r="D2778" s="194" t="inlineStr">
        <is>
          <t>entrada</t>
        </is>
      </c>
    </row>
    <row r="2779">
      <c r="A2779" s="194" t="inlineStr">
        <is>
          <t>zero.4.classe</t>
        </is>
      </c>
      <c r="B2779" s="194" t="inlineStr">
        <is>
          <t>0</t>
        </is>
      </c>
      <c r="C2779" s="194" t="inlineStr"/>
      <c r="D2779" s="194" t="inlineStr">
        <is>
          <t>entrada</t>
        </is>
      </c>
    </row>
    <row r="2780">
      <c r="A2780" s="194" t="inlineStr">
        <is>
          <t>zero.4.pe</t>
        </is>
      </c>
      <c r="B2780" s="194" t="inlineStr">
        <is>
          <t>0</t>
        </is>
      </c>
      <c r="C2780" s="194" t="inlineStr"/>
      <c r="D2780" s="194" t="inlineStr">
        <is>
          <t>resultado</t>
        </is>
      </c>
    </row>
    <row r="2781">
      <c r="A2781" s="194" t="inlineStr">
        <is>
          <t>zero.4.nome</t>
        </is>
      </c>
      <c r="B2781" s="194">
        <f>IF(ISBLANK('FICHA AMALDIÇOADA'!$D$313),"",'FICHA AMALDIÇOADA'!$D$313&amp;"")</f>
        <v/>
      </c>
      <c r="C2781" s="194">
        <f>"'FICHA AMALDIÇOADA'!D313"</f>
        <v/>
      </c>
      <c r="D2781" s="194" t="inlineStr">
        <is>
          <t>entrada</t>
        </is>
      </c>
    </row>
    <row r="2782">
      <c r="A2782" s="194" t="inlineStr">
        <is>
          <t>zero.4.forma</t>
        </is>
      </c>
      <c r="B2782" s="194">
        <f>IF(ISBLANK('FICHA AMALDIÇOADA'!$F$313),"",'FICHA AMALDIÇOADA'!$F$313&amp;"")</f>
        <v/>
      </c>
      <c r="C2782" s="194">
        <f>"'FICHA AMALDIÇOADA'!F313"</f>
        <v/>
      </c>
      <c r="D2782" s="194" t="inlineStr">
        <is>
          <t>entrada</t>
        </is>
      </c>
    </row>
    <row r="2783">
      <c r="A2783" s="194" t="inlineStr">
        <is>
          <t>zero.4.dano</t>
        </is>
      </c>
      <c r="B2783" s="194">
        <f>IF(ISBLANK('FICHA AMALDIÇOADA'!$P$313),"",'FICHA AMALDIÇOADA'!$P$313&amp;"")</f>
        <v/>
      </c>
      <c r="C2783" s="194">
        <f>"'FICHA AMALDIÇOADA'!P313"</f>
        <v/>
      </c>
      <c r="D2783" s="194" t="inlineStr">
        <is>
          <t>resultado</t>
        </is>
      </c>
    </row>
    <row r="2784">
      <c r="A2784" s="194" t="inlineStr">
        <is>
          <t>zero.4.alcance</t>
        </is>
      </c>
      <c r="B2784" s="194">
        <f>IF(ISBLANK('FICHA AMALDIÇOADA'!$R$313),"",'FICHA AMALDIÇOADA'!$R$313&amp;"")</f>
        <v/>
      </c>
      <c r="C2784" s="194">
        <f>"'FICHA AMALDIÇOADA'!R313"</f>
        <v/>
      </c>
      <c r="D2784" s="194" t="inlineStr">
        <is>
          <t>resultado</t>
        </is>
      </c>
    </row>
    <row r="2785">
      <c r="A2785" s="194" t="inlineStr">
        <is>
          <t>zero.4.pecas</t>
        </is>
      </c>
      <c r="B2785" s="194">
        <f>IF(ISBLANK('FICHA AMALDIÇOADA'!$J$313),"",'FICHA AMALDIÇOADA'!$J$313&amp;"")</f>
        <v/>
      </c>
      <c r="C2785" s="194">
        <f>"'FICHA AMALDIÇOADA'!J313"</f>
        <v/>
      </c>
      <c r="D2785" s="194" t="inlineStr">
        <is>
          <t>entrada</t>
        </is>
      </c>
    </row>
    <row r="2786">
      <c r="A2786" s="194" t="inlineStr">
        <is>
          <t>zero.4.restricoes</t>
        </is>
      </c>
      <c r="B2786" s="194">
        <f>IF(ISBLANK('FICHA AMALDIÇOADA'!$L$313),"",'FICHA AMALDIÇOADA'!$L$313&amp;"")</f>
        <v/>
      </c>
      <c r="C2786" s="194">
        <f>"'FICHA AMALDIÇOADA'!L313"</f>
        <v/>
      </c>
      <c r="D2786" s="194" t="inlineStr">
        <is>
          <t>entrada</t>
        </is>
      </c>
    </row>
    <row r="2787">
      <c r="A2787" s="194" t="inlineStr">
        <is>
          <t>zero.5.classe</t>
        </is>
      </c>
      <c r="B2787" s="194" t="inlineStr">
        <is>
          <t>0</t>
        </is>
      </c>
      <c r="C2787" s="194" t="inlineStr"/>
      <c r="D2787" s="194" t="inlineStr">
        <is>
          <t>entrada</t>
        </is>
      </c>
    </row>
    <row r="2788">
      <c r="A2788" s="194" t="inlineStr">
        <is>
          <t>zero.5.pe</t>
        </is>
      </c>
      <c r="B2788" s="194" t="inlineStr">
        <is>
          <t>0</t>
        </is>
      </c>
      <c r="C2788" s="194" t="inlineStr"/>
      <c r="D2788" s="194" t="inlineStr">
        <is>
          <t>resultado</t>
        </is>
      </c>
    </row>
    <row r="2789">
      <c r="A2789" s="194" t="inlineStr">
        <is>
          <t>zero.5.nome</t>
        </is>
      </c>
      <c r="B2789" s="194">
        <f>IF(ISBLANK('FICHA AMALDIÇOADA'!$D$314),"",'FICHA AMALDIÇOADA'!$D$314&amp;"")</f>
        <v/>
      </c>
      <c r="C2789" s="194">
        <f>"'FICHA AMALDIÇOADA'!D314"</f>
        <v/>
      </c>
      <c r="D2789" s="194" t="inlineStr">
        <is>
          <t>entrada</t>
        </is>
      </c>
    </row>
    <row r="2790">
      <c r="A2790" s="194" t="inlineStr">
        <is>
          <t>zero.5.forma</t>
        </is>
      </c>
      <c r="B2790" s="194">
        <f>IF(ISBLANK('FICHA AMALDIÇOADA'!$F$314),"",'FICHA AMALDIÇOADA'!$F$314&amp;"")</f>
        <v/>
      </c>
      <c r="C2790" s="194">
        <f>"'FICHA AMALDIÇOADA'!F314"</f>
        <v/>
      </c>
      <c r="D2790" s="194" t="inlineStr">
        <is>
          <t>entrada</t>
        </is>
      </c>
    </row>
    <row r="2791">
      <c r="A2791" s="194" t="inlineStr">
        <is>
          <t>zero.5.dano</t>
        </is>
      </c>
      <c r="B2791" s="194">
        <f>IF(ISBLANK('FICHA AMALDIÇOADA'!$P$314),"",'FICHA AMALDIÇOADA'!$P$314&amp;"")</f>
        <v/>
      </c>
      <c r="C2791" s="194">
        <f>"'FICHA AMALDIÇOADA'!P314"</f>
        <v/>
      </c>
      <c r="D2791" s="194" t="inlineStr">
        <is>
          <t>resultado</t>
        </is>
      </c>
    </row>
    <row r="2792">
      <c r="A2792" s="194" t="inlineStr">
        <is>
          <t>zero.5.alcance</t>
        </is>
      </c>
      <c r="B2792" s="194">
        <f>IF(ISBLANK('FICHA AMALDIÇOADA'!$R$314),"",'FICHA AMALDIÇOADA'!$R$314&amp;"")</f>
        <v/>
      </c>
      <c r="C2792" s="194">
        <f>"'FICHA AMALDIÇOADA'!R314"</f>
        <v/>
      </c>
      <c r="D2792" s="194" t="inlineStr">
        <is>
          <t>resultado</t>
        </is>
      </c>
    </row>
    <row r="2793">
      <c r="A2793" s="194" t="inlineStr">
        <is>
          <t>zero.5.pecas</t>
        </is>
      </c>
      <c r="B2793" s="194">
        <f>IF(ISBLANK('FICHA AMALDIÇOADA'!$J$314),"",'FICHA AMALDIÇOADA'!$J$314&amp;"")</f>
        <v/>
      </c>
      <c r="C2793" s="194">
        <f>"'FICHA AMALDIÇOADA'!J314"</f>
        <v/>
      </c>
      <c r="D2793" s="194" t="inlineStr">
        <is>
          <t>entrada</t>
        </is>
      </c>
    </row>
    <row r="2794">
      <c r="A2794" s="194" t="inlineStr">
        <is>
          <t>zero.5.restricoes</t>
        </is>
      </c>
      <c r="B2794" s="194">
        <f>IF(ISBLANK('FICHA AMALDIÇOADA'!$L$314),"",'FICHA AMALDIÇOADA'!$L$314&amp;"")</f>
        <v/>
      </c>
      <c r="C2794" s="194">
        <f>"'FICHA AMALDIÇOADA'!L314"</f>
        <v/>
      </c>
      <c r="D2794" s="194" t="inlineStr">
        <is>
          <t>entrada</t>
        </is>
      </c>
    </row>
    <row r="2795">
      <c r="A2795" s="194" t="inlineStr">
        <is>
          <t>maxima.nome</t>
        </is>
      </c>
      <c r="B2795" s="194">
        <f>IF(ISBLANK('FICHA AMALDIÇOADA'!$D$343),"",'FICHA AMALDIÇOADA'!$D$343&amp;"")</f>
        <v/>
      </c>
      <c r="C2795" s="194">
        <f>"'FICHA AMALDIÇOADA'!D343"</f>
        <v/>
      </c>
      <c r="D2795" s="194" t="inlineStr">
        <is>
          <t>entrada</t>
        </is>
      </c>
    </row>
    <row r="2796">
      <c r="A2796" s="194" t="inlineStr">
        <is>
          <t>maxima.forma</t>
        </is>
      </c>
      <c r="B2796" s="194">
        <f>IF(ISBLANK('FICHA AMALDIÇOADA'!$J$343),"",'FICHA AMALDIÇOADA'!$J$343&amp;"")</f>
        <v/>
      </c>
      <c r="C2796" s="194">
        <f>"'FICHA AMALDIÇOADA'!J343"</f>
        <v/>
      </c>
      <c r="D2796" s="194" t="inlineStr">
        <is>
          <t>entrada</t>
        </is>
      </c>
    </row>
    <row r="2797">
      <c r="A2797" s="194" t="inlineStr">
        <is>
          <t>maxima.dano</t>
        </is>
      </c>
      <c r="B2797" s="194">
        <f>IF(ISBLANK('FICHA AMALDIÇOADA'!$L$343),"",'FICHA AMALDIÇOADA'!$L$343&amp;"")</f>
        <v/>
      </c>
      <c r="C2797" s="194">
        <f>"'FICHA AMALDIÇOADA'!L343"</f>
        <v/>
      </c>
      <c r="D2797" s="194" t="inlineStr">
        <is>
          <t>resultado</t>
        </is>
      </c>
    </row>
    <row r="2798">
      <c r="A2798" s="194" t="inlineStr">
        <is>
          <t>maxima.pe</t>
        </is>
      </c>
      <c r="B2798" s="194">
        <f>IF(ISBLANK('FICHA AMALDIÇOADA'!$P$343),"",'FICHA AMALDIÇOADA'!$P$343&amp;"")</f>
        <v/>
      </c>
      <c r="C2798" s="194">
        <f>"'FICHA AMALDIÇOADA'!P343"</f>
        <v/>
      </c>
      <c r="D2798" s="194" t="inlineStr">
        <is>
          <t>resultado</t>
        </is>
      </c>
    </row>
    <row r="2799">
      <c r="A2799" s="194" t="inlineStr">
        <is>
          <t>maxima.montagem</t>
        </is>
      </c>
      <c r="B2799" s="194">
        <f>IF(ISBLANK('FICHA AMALDIÇOADA'!$R$343),"",'FICHA AMALDIÇOADA'!$R$343&amp;"")</f>
        <v/>
      </c>
      <c r="C2799" s="194">
        <f>"'FICHA AMALDIÇOADA'!R343"</f>
        <v/>
      </c>
      <c r="D2799" s="194" t="inlineStr">
        <is>
          <t>resultado</t>
        </is>
      </c>
    </row>
    <row r="2800">
      <c r="A2800" s="194" t="inlineStr">
        <is>
          <t>maxima.pecas</t>
        </is>
      </c>
      <c r="B2800" s="194">
        <f>TEXTJOIN(" · ",TRUE,'FICHA AMALDIÇOADA'!$J$346,'FICHA AMALDIÇOADA'!$L$346,'FICHA AMALDIÇOADA'!$P$346,'FICHA AMALDIÇOADA'!$R$346)</f>
        <v/>
      </c>
      <c r="C2800" s="194">
        <f>"'FICHA AMALDIÇOADA'!J346 'FICHA AMALDIÇOADA'!L346 'FICHA AMALDIÇOADA'!P346 'FICHA AMALDIÇOADA'!R346"</f>
        <v/>
      </c>
      <c r="D2800" s="194" t="inlineStr">
        <is>
          <t>entrada</t>
        </is>
      </c>
    </row>
    <row r="2801">
      <c r="A2801" s="194" t="inlineStr">
        <is>
          <t>maxima.texto</t>
        </is>
      </c>
      <c r="B2801" s="194">
        <f>IF(ISBLANK('FICHA AMALDIÇOADA'!$D$349),"",'FICHA AMALDIÇOADA'!$D$349&amp;"")</f>
        <v/>
      </c>
      <c r="C2801" s="194">
        <f>"'FICHA AMALDIÇOADA'!D349"</f>
        <v/>
      </c>
      <c r="D2801" s="194" t="inlineStr">
        <is>
          <t>entrada</t>
        </is>
      </c>
    </row>
    <row r="2802">
      <c r="A2802" s="194" t="inlineStr">
        <is>
          <t>dominio.degrau</t>
        </is>
      </c>
      <c r="B2802" s="194">
        <f>IF(ISBLANK('FICHA AMALDIÇOADA'!$D$357),"",'FICHA AMALDIÇOADA'!$D$357&amp;"")</f>
        <v/>
      </c>
      <c r="C2802" s="194">
        <f>"'FICHA AMALDIÇOADA'!D357"</f>
        <v/>
      </c>
      <c r="D2802" s="194" t="inlineStr">
        <is>
          <t>entrada</t>
        </is>
      </c>
    </row>
    <row r="2803">
      <c r="A2803" s="194" t="inlineStr">
        <is>
          <t>dominio.nome</t>
        </is>
      </c>
      <c r="B2803" s="194">
        <f>IF(ISBLANK('FICHA AMALDIÇOADA'!$P$361),"",'FICHA AMALDIÇOADA'!$P$361&amp;"")</f>
        <v/>
      </c>
      <c r="C2803" s="194">
        <f>"'FICHA AMALDIÇOADA'!P361"</f>
        <v/>
      </c>
      <c r="D2803" s="194" t="inlineStr">
        <is>
          <t>entrada</t>
        </is>
      </c>
    </row>
    <row r="2804">
      <c r="A2804" s="194" t="inlineStr">
        <is>
          <t>dominio.custo</t>
        </is>
      </c>
      <c r="B2804" s="194">
        <f>IF(ISBLANK('FICHA AMALDIÇOADA'!$F$357),"",'FICHA AMALDIÇOADA'!$F$357&amp;"")</f>
        <v/>
      </c>
      <c r="C2804" s="194">
        <f>"'FICHA AMALDIÇOADA'!F357"</f>
        <v/>
      </c>
      <c r="D2804" s="194" t="inlineStr">
        <is>
          <t>resultado</t>
        </is>
      </c>
    </row>
    <row r="2805">
      <c r="A2805" s="194" t="inlineStr">
        <is>
          <t>dominio.requisito</t>
        </is>
      </c>
      <c r="B2805" s="194">
        <f>IF(ISBLANK('FICHA AMALDIÇOADA'!$J$357),"",'FICHA AMALDIÇOADA'!$J$357&amp;"")</f>
        <v/>
      </c>
      <c r="C2805" s="194">
        <f>"'FICHA AMALDIÇOADA'!J357"</f>
        <v/>
      </c>
      <c r="D2805" s="194" t="inlineStr">
        <is>
          <t>resultado</t>
        </is>
      </c>
    </row>
    <row r="2806">
      <c r="A2806" s="194" t="inlineStr">
        <is>
          <t>dominio.refino</t>
        </is>
      </c>
      <c r="B2806" s="194">
        <f>IF(ISBLANK('FICHA AMALDIÇOADA'!$P$357),"",'FICHA AMALDIÇOADA'!$P$357&amp;"")</f>
        <v/>
      </c>
      <c r="C2806" s="194">
        <f>"'FICHA AMALDIÇOADA'!P357"</f>
        <v/>
      </c>
      <c r="D2806" s="194" t="inlineStr">
        <is>
          <t>resultado</t>
        </is>
      </c>
    </row>
    <row r="2807">
      <c r="A2807" s="194" t="inlineStr">
        <is>
          <t>dominio.corrida</t>
        </is>
      </c>
      <c r="B2807" s="194">
        <f>IF(ISBLANK('FICHA AMALDIÇOADA'!$R$357),"",'FICHA AMALDIÇOADA'!$R$357&amp;"")</f>
        <v/>
      </c>
      <c r="C2807" s="194">
        <f>"'FICHA AMALDIÇOADA'!R357"</f>
        <v/>
      </c>
      <c r="D2807" s="194" t="inlineStr">
        <is>
          <t>resultado</t>
        </is>
      </c>
    </row>
    <row r="2808">
      <c r="A2808" s="194" t="inlineStr">
        <is>
          <t>dominio.texto</t>
        </is>
      </c>
      <c r="B2808" s="194">
        <f>IF(ISBLANK('FICHA AMALDIÇOADA'!$D$371),"",'FICHA AMALDIÇOADA'!$D$371&amp;"")</f>
        <v/>
      </c>
      <c r="C2808" s="194">
        <f>"'FICHA AMALDIÇOADA'!D371"</f>
        <v/>
      </c>
      <c r="D2808" s="194" t="inlineStr">
        <is>
          <t>entrada</t>
        </is>
      </c>
    </row>
    <row r="2809">
      <c r="A2809" s="194" t="inlineStr">
        <is>
          <t>passiva.1.categoria</t>
        </is>
      </c>
      <c r="B2809" s="194">
        <f>IF(ISBLANK('FICHA AMALDIÇOADA'!$F$379),"",'FICHA AMALDIÇOADA'!$F$379&amp;"")</f>
        <v/>
      </c>
      <c r="C2809" s="194">
        <f>"'FICHA AMALDIÇOADA'!F379"</f>
        <v/>
      </c>
      <c r="D2809" s="194" t="inlineStr">
        <is>
          <t>entrada</t>
        </is>
      </c>
    </row>
    <row r="2810">
      <c r="A2810" s="194" t="inlineStr">
        <is>
          <t>passiva.1.texto</t>
        </is>
      </c>
      <c r="B2810" s="194">
        <f>IF(ISBLANK('FICHA AMALDIÇOADA'!$E$384),"",'FICHA AMALDIÇOADA'!$E$384&amp;"")</f>
        <v/>
      </c>
      <c r="C2810" s="194">
        <f>"'FICHA AMALDIÇOADA'!E384"</f>
        <v/>
      </c>
      <c r="D2810" s="194" t="inlineStr">
        <is>
          <t>entrada</t>
        </is>
      </c>
    </row>
    <row r="2811">
      <c r="A2811" s="194" t="inlineStr">
        <is>
          <t>passiva.2.categoria</t>
        </is>
      </c>
      <c r="B2811" s="194">
        <f>IF(ISBLANK('FICHA AMALDIÇOADA'!$L$379),"",'FICHA AMALDIÇOADA'!$L$379&amp;"")</f>
        <v/>
      </c>
      <c r="C2811" s="194">
        <f>"'FICHA AMALDIÇOADA'!L379"</f>
        <v/>
      </c>
      <c r="D2811" s="194" t="inlineStr">
        <is>
          <t>entrada</t>
        </is>
      </c>
    </row>
    <row r="2812">
      <c r="A2812" s="194" t="inlineStr">
        <is>
          <t>passiva.2.texto</t>
        </is>
      </c>
      <c r="B2812" s="194">
        <f>IF(ISBLANK('FICHA AMALDIÇOADA'!$K$384),"",'FICHA AMALDIÇOADA'!$K$384&amp;"")</f>
        <v/>
      </c>
      <c r="C2812" s="194">
        <f>"'FICHA AMALDIÇOADA'!K384"</f>
        <v/>
      </c>
      <c r="D2812" s="194" t="inlineStr">
        <is>
          <t>entrada</t>
        </is>
      </c>
    </row>
    <row r="2813">
      <c r="A2813" s="194" t="inlineStr">
        <is>
          <t>passiva.3.categoria</t>
        </is>
      </c>
      <c r="B2813" s="194">
        <f>IF(ISBLANK('FICHA AMALDIÇOADA'!$R$379),"",'FICHA AMALDIÇOADA'!$R$379&amp;"")</f>
        <v/>
      </c>
      <c r="C2813" s="194">
        <f>"'FICHA AMALDIÇOADA'!R379"</f>
        <v/>
      </c>
      <c r="D2813" s="194" t="inlineStr">
        <is>
          <t>entrada</t>
        </is>
      </c>
    </row>
    <row r="2814">
      <c r="A2814" s="194" t="inlineStr">
        <is>
          <t>passiva.3.texto</t>
        </is>
      </c>
      <c r="B2814" s="194">
        <f>IF(ISBLANK('FICHA AMALDIÇOADA'!$Q$384),"",'FICHA AMALDIÇOADA'!$Q$384&amp;"")</f>
        <v/>
      </c>
      <c r="C2814" s="194">
        <f>"'FICHA AMALDIÇOADA'!Q384"</f>
        <v/>
      </c>
      <c r="D2814" s="194" t="inlineStr">
        <is>
          <t>entrada</t>
        </is>
      </c>
    </row>
    <row r="2815">
      <c r="A2815" s="194" t="inlineStr">
        <is>
          <t>passiva.4.categoria</t>
        </is>
      </c>
      <c r="B2815" s="194">
        <f>IF(ISBLANK('FICHA AMALDIÇOADA'!$F$387),"",'FICHA AMALDIÇOADA'!$F$387&amp;"")</f>
        <v/>
      </c>
      <c r="C2815" s="194">
        <f>"'FICHA AMALDIÇOADA'!F387"</f>
        <v/>
      </c>
      <c r="D2815" s="194" t="inlineStr">
        <is>
          <t>entrada</t>
        </is>
      </c>
    </row>
    <row r="2816">
      <c r="A2816" s="194" t="inlineStr">
        <is>
          <t>passiva.4.texto</t>
        </is>
      </c>
      <c r="B2816" s="194">
        <f>IF(ISBLANK('FICHA AMALDIÇOADA'!$E$392),"",'FICHA AMALDIÇOADA'!$E$392&amp;"")</f>
        <v/>
      </c>
      <c r="C2816" s="194">
        <f>"'FICHA AMALDIÇOADA'!E392"</f>
        <v/>
      </c>
      <c r="D2816" s="194" t="inlineStr">
        <is>
          <t>entrada</t>
        </is>
      </c>
    </row>
    <row r="2817">
      <c r="A2817" s="194" t="inlineStr">
        <is>
          <t>passiva.5.categoria</t>
        </is>
      </c>
      <c r="B2817" s="194">
        <f>IF(ISBLANK('FICHA AMALDIÇOADA'!$L$387),"",'FICHA AMALDIÇOADA'!$L$387&amp;"")</f>
        <v/>
      </c>
      <c r="C2817" s="194">
        <f>"'FICHA AMALDIÇOADA'!L387"</f>
        <v/>
      </c>
      <c r="D2817" s="194" t="inlineStr">
        <is>
          <t>entrada</t>
        </is>
      </c>
    </row>
    <row r="2818">
      <c r="A2818" s="194" t="inlineStr">
        <is>
          <t>passiva.5.texto</t>
        </is>
      </c>
      <c r="B2818" s="194">
        <f>IF(ISBLANK('FICHA AMALDIÇOADA'!$K$392),"",'FICHA AMALDIÇOADA'!$K$392&amp;"")</f>
        <v/>
      </c>
      <c r="C2818" s="194">
        <f>"'FICHA AMALDIÇOADA'!K392"</f>
        <v/>
      </c>
      <c r="D2818" s="194" t="inlineStr">
        <is>
          <t>entrada</t>
        </is>
      </c>
    </row>
    <row r="2819">
      <c r="A2819" s="194" t="inlineStr">
        <is>
          <t>passiva.6.categoria</t>
        </is>
      </c>
      <c r="B2819" s="194">
        <f>IF(ISBLANK('FICHA AMALDIÇOADA'!$F$397),"",'FICHA AMALDIÇOADA'!$F$397&amp;"")</f>
        <v/>
      </c>
      <c r="C2819" s="194">
        <f>"'FICHA AMALDIÇOADA'!F397"</f>
        <v/>
      </c>
      <c r="D2819" s="194" t="inlineStr">
        <is>
          <t>entrada</t>
        </is>
      </c>
    </row>
    <row r="2820">
      <c r="A2820" s="194" t="inlineStr">
        <is>
          <t>passiva.6.texto</t>
        </is>
      </c>
      <c r="B2820" s="194">
        <f>IF(ISBLANK('FICHA AMALDIÇOADA'!$E$402),"",'FICHA AMALDIÇOADA'!$E$402&amp;"")</f>
        <v/>
      </c>
      <c r="C2820" s="194">
        <f>"'FICHA AMALDIÇOADA'!E402"</f>
        <v/>
      </c>
      <c r="D2820" s="194" t="inlineStr">
        <is>
          <t>entrada</t>
        </is>
      </c>
    </row>
    <row r="2821">
      <c r="A2821" s="194" t="inlineStr">
        <is>
          <t>passiva.7.categoria</t>
        </is>
      </c>
      <c r="B2821" s="194">
        <f>IF(ISBLANK('FICHA AMALDIÇOADA'!$L$397),"",'FICHA AMALDIÇOADA'!$L$397&amp;"")</f>
        <v/>
      </c>
      <c r="C2821" s="194">
        <f>"'FICHA AMALDIÇOADA'!L397"</f>
        <v/>
      </c>
      <c r="D2821" s="194" t="inlineStr">
        <is>
          <t>entrada</t>
        </is>
      </c>
    </row>
    <row r="2822">
      <c r="A2822" s="194" t="inlineStr">
        <is>
          <t>passiva.7.texto</t>
        </is>
      </c>
      <c r="B2822" s="194">
        <f>IF(ISBLANK('FICHA AMALDIÇOADA'!$K$402),"",'FICHA AMALDIÇOADA'!$K$402&amp;"")</f>
        <v/>
      </c>
      <c r="C2822" s="194">
        <f>"'FICHA AMALDIÇOADA'!K402"</f>
        <v/>
      </c>
      <c r="D2822" s="194" t="inlineStr">
        <is>
          <t>entrada</t>
        </is>
      </c>
    </row>
    <row r="2823">
      <c r="A2823" s="194" t="inlineStr">
        <is>
          <t>passiva.8.categoria</t>
        </is>
      </c>
      <c r="B2823" s="194">
        <f>IF(ISBLANK('FICHA AMALDIÇOADA'!$R$397),"",'FICHA AMALDIÇOADA'!$R$397&amp;"")</f>
        <v/>
      </c>
      <c r="C2823" s="194">
        <f>"'FICHA AMALDIÇOADA'!R397"</f>
        <v/>
      </c>
      <c r="D2823" s="194" t="inlineStr">
        <is>
          <t>entrada</t>
        </is>
      </c>
    </row>
    <row r="2824">
      <c r="A2824" s="194" t="inlineStr">
        <is>
          <t>passiva.8.texto</t>
        </is>
      </c>
      <c r="B2824" s="194">
        <f>IF(ISBLANK('FICHA AMALDIÇOADA'!$Q$402),"",'FICHA AMALDIÇOADA'!$Q$402&amp;"")</f>
        <v/>
      </c>
      <c r="C2824" s="194">
        <f>"'FICHA AMALDIÇOADA'!Q402"</f>
        <v/>
      </c>
      <c r="D2824" s="194" t="inlineStr">
        <is>
          <t>entrada</t>
        </is>
      </c>
    </row>
    <row r="2825">
      <c r="A2825" s="194" t="inlineStr">
        <is>
          <t>passiva.9.categoria</t>
        </is>
      </c>
      <c r="B2825" s="194">
        <f>IF(ISBLANK('FICHA AMALDIÇOADA'!$F$405),"",'FICHA AMALDIÇOADA'!$F$405&amp;"")</f>
        <v/>
      </c>
      <c r="C2825" s="194">
        <f>"'FICHA AMALDIÇOADA'!F405"</f>
        <v/>
      </c>
      <c r="D2825" s="194" t="inlineStr">
        <is>
          <t>entrada</t>
        </is>
      </c>
    </row>
    <row r="2826">
      <c r="A2826" s="194" t="inlineStr">
        <is>
          <t>passiva.9.texto</t>
        </is>
      </c>
      <c r="B2826" s="194">
        <f>IF(ISBLANK('FICHA AMALDIÇOADA'!$E$410),"",'FICHA AMALDIÇOADA'!$E$410&amp;"")</f>
        <v/>
      </c>
      <c r="C2826" s="194">
        <f>"'FICHA AMALDIÇOADA'!E410"</f>
        <v/>
      </c>
      <c r="D2826" s="194" t="inlineStr">
        <is>
          <t>entrada</t>
        </is>
      </c>
    </row>
    <row r="2827">
      <c r="A2827" s="194" t="inlineStr">
        <is>
          <t>passiva.10.categoria</t>
        </is>
      </c>
      <c r="B2827" s="194">
        <f>IF(ISBLANK('FICHA AMALDIÇOADA'!$L$405),"",'FICHA AMALDIÇOADA'!$L$405&amp;"")</f>
        <v/>
      </c>
      <c r="C2827" s="194">
        <f>"'FICHA AMALDIÇOADA'!L405"</f>
        <v/>
      </c>
      <c r="D2827" s="194" t="inlineStr">
        <is>
          <t>entrada</t>
        </is>
      </c>
    </row>
    <row r="2828">
      <c r="A2828" s="194" t="inlineStr">
        <is>
          <t>passiva.10.texto</t>
        </is>
      </c>
      <c r="B2828" s="194">
        <f>IF(ISBLANK('FICHA AMALDIÇOADA'!$K$410),"",'FICHA AMALDIÇOADA'!$K$410&amp;"")</f>
        <v/>
      </c>
      <c r="C2828" s="194">
        <f>"'FICHA AMALDIÇOADA'!K410"</f>
        <v/>
      </c>
      <c r="D2828" s="194" t="inlineStr">
        <is>
          <t>entrada</t>
        </is>
      </c>
    </row>
    <row r="2829">
      <c r="A2829" s="194" t="inlineStr">
        <is>
          <t>passiva.11.categoria</t>
        </is>
      </c>
      <c r="B2829" s="194">
        <f>IF(ISBLANK('FICHA AMALDIÇOADA'!$R$405),"",'FICHA AMALDIÇOADA'!$R$405&amp;"")</f>
        <v/>
      </c>
      <c r="C2829" s="194">
        <f>"'FICHA AMALDIÇOADA'!R405"</f>
        <v/>
      </c>
      <c r="D2829" s="194" t="inlineStr">
        <is>
          <t>entrada</t>
        </is>
      </c>
    </row>
    <row r="2830">
      <c r="A2830" s="194" t="inlineStr">
        <is>
          <t>passiva.11.texto</t>
        </is>
      </c>
      <c r="B2830" s="194">
        <f>IF(ISBLANK('FICHA AMALDIÇOADA'!$Q$410),"",'FICHA AMALDIÇOADA'!$Q$410&amp;"")</f>
        <v/>
      </c>
      <c r="C2830" s="194">
        <f>"'FICHA AMALDIÇOADA'!Q410"</f>
        <v/>
      </c>
      <c r="D2830" s="194" t="inlineStr">
        <is>
          <t>entrada</t>
        </is>
      </c>
    </row>
    <row r="2831">
      <c r="A2831" s="194" t="inlineStr">
        <is>
          <t>passiva.12.categoria</t>
        </is>
      </c>
      <c r="B2831" s="194">
        <f>IF(ISBLANK('FICHA AMALDIÇOADA'!$F$413),"",'FICHA AMALDIÇOADA'!$F$413&amp;"")</f>
        <v/>
      </c>
      <c r="C2831" s="194">
        <f>"'FICHA AMALDIÇOADA'!F413"</f>
        <v/>
      </c>
      <c r="D2831" s="194" t="inlineStr">
        <is>
          <t>entrada</t>
        </is>
      </c>
    </row>
    <row r="2832">
      <c r="A2832" s="194" t="inlineStr">
        <is>
          <t>passiva.12.texto</t>
        </is>
      </c>
      <c r="B2832" s="194">
        <f>IF(ISBLANK('FICHA AMALDIÇOADA'!$E$418),"",'FICHA AMALDIÇOADA'!$E$418&amp;"")</f>
        <v/>
      </c>
      <c r="C2832" s="194">
        <f>"'FICHA AMALDIÇOADA'!E418"</f>
        <v/>
      </c>
      <c r="D2832" s="194" t="inlineStr">
        <is>
          <t>entrada</t>
        </is>
      </c>
    </row>
    <row r="2833">
      <c r="A2833" s="194" t="inlineStr">
        <is>
          <t>aptidao.1.categoria</t>
        </is>
      </c>
      <c r="B2833" s="194">
        <f>IF(ISBLANK('FICHA AMALDIÇOADA'!$G$430),"",'FICHA AMALDIÇOADA'!$G$430&amp;"")</f>
        <v/>
      </c>
      <c r="C2833" s="194">
        <f>"'FICHA AMALDIÇOADA'!G430"</f>
        <v/>
      </c>
      <c r="D2833" s="194" t="inlineStr">
        <is>
          <t>entrada</t>
        </is>
      </c>
    </row>
    <row r="2834">
      <c r="A2834" s="194" t="inlineStr">
        <is>
          <t>aptidao.1.texto</t>
        </is>
      </c>
      <c r="B2834" s="194">
        <f>IF(ISBLANK('FICHA AMALDIÇOADA'!$E$447),"",'FICHA AMALDIÇOADA'!$E$447&amp;"")</f>
        <v/>
      </c>
      <c r="C2834" s="194">
        <f>"'FICHA AMALDIÇOADA'!E447"</f>
        <v/>
      </c>
      <c r="D2834" s="194" t="inlineStr">
        <is>
          <t>entrada</t>
        </is>
      </c>
    </row>
    <row r="2835">
      <c r="A2835" s="194" t="inlineStr">
        <is>
          <t>aptidao.2.categoria</t>
        </is>
      </c>
      <c r="B2835" s="194">
        <f>IF(ISBLANK('FICHA AMALDIÇOADA'!$M$430),"",'FICHA AMALDIÇOADA'!$M$430&amp;"")</f>
        <v/>
      </c>
      <c r="C2835" s="194">
        <f>"'FICHA AMALDIÇOADA'!M430"</f>
        <v/>
      </c>
      <c r="D2835" s="194" t="inlineStr">
        <is>
          <t>entrada</t>
        </is>
      </c>
    </row>
    <row r="2836">
      <c r="A2836" s="194" t="inlineStr">
        <is>
          <t>aptidao.2.texto</t>
        </is>
      </c>
      <c r="B2836" s="194">
        <f>IF(ISBLANK('FICHA AMALDIÇOADA'!$K$447),"",'FICHA AMALDIÇOADA'!$K$447&amp;"")</f>
        <v/>
      </c>
      <c r="C2836" s="194">
        <f>"'FICHA AMALDIÇOADA'!K447"</f>
        <v/>
      </c>
      <c r="D2836" s="194" t="inlineStr">
        <is>
          <t>entrada</t>
        </is>
      </c>
    </row>
    <row r="2837">
      <c r="A2837" s="194" t="inlineStr">
        <is>
          <t>aptidao.3.categoria</t>
        </is>
      </c>
      <c r="B2837" s="194">
        <f>IF(ISBLANK('FICHA AMALDIÇOADA'!$S$430),"",'FICHA AMALDIÇOADA'!$S$430&amp;"")</f>
        <v/>
      </c>
      <c r="C2837" s="194">
        <f>"'FICHA AMALDIÇOADA'!S430"</f>
        <v/>
      </c>
      <c r="D2837" s="194" t="inlineStr">
        <is>
          <t>entrada</t>
        </is>
      </c>
    </row>
    <row r="2838">
      <c r="A2838" s="194" t="inlineStr">
        <is>
          <t>aptidao.3.texto</t>
        </is>
      </c>
      <c r="B2838" s="194">
        <f>IF(ISBLANK('FICHA AMALDIÇOADA'!$Q$447),"",'FICHA AMALDIÇOADA'!$Q$447&amp;"")</f>
        <v/>
      </c>
      <c r="C2838" s="194">
        <f>"'FICHA AMALDIÇOADA'!Q447"</f>
        <v/>
      </c>
      <c r="D2838" s="194" t="inlineStr">
        <is>
          <t>entrada</t>
        </is>
      </c>
    </row>
    <row r="2839">
      <c r="A2839" s="194" t="inlineStr">
        <is>
          <t>aptidao.4.categoria</t>
        </is>
      </c>
      <c r="B2839" s="194">
        <f>IF(ISBLANK('FICHA AMALDIÇOADA'!$G$450),"",'FICHA AMALDIÇOADA'!$G$450&amp;"")</f>
        <v/>
      </c>
      <c r="C2839" s="194">
        <f>"'FICHA AMALDIÇOADA'!G450"</f>
        <v/>
      </c>
      <c r="D2839" s="194" t="inlineStr">
        <is>
          <t>entrada</t>
        </is>
      </c>
    </row>
    <row r="2840">
      <c r="A2840" s="194" t="inlineStr">
        <is>
          <t>aptidao.4.texto</t>
        </is>
      </c>
      <c r="B2840" s="194">
        <f>IF(ISBLANK('FICHA AMALDIÇOADA'!$E$467),"",'FICHA AMALDIÇOADA'!$E$467&amp;"")</f>
        <v/>
      </c>
      <c r="C2840" s="194">
        <f>"'FICHA AMALDIÇOADA'!E467"</f>
        <v/>
      </c>
      <c r="D2840" s="194" t="inlineStr">
        <is>
          <t>entrada</t>
        </is>
      </c>
    </row>
    <row r="2841">
      <c r="A2841" s="194" t="inlineStr">
        <is>
          <t>aptidao.5.categoria</t>
        </is>
      </c>
      <c r="B2841" s="194">
        <f>IF(ISBLANK('FICHA AMALDIÇOADA'!$M$450),"",'FICHA AMALDIÇOADA'!$M$450&amp;"")</f>
        <v/>
      </c>
      <c r="C2841" s="194">
        <f>"'FICHA AMALDIÇOADA'!M450"</f>
        <v/>
      </c>
      <c r="D2841" s="194" t="inlineStr">
        <is>
          <t>entrada</t>
        </is>
      </c>
    </row>
    <row r="2842">
      <c r="A2842" s="194" t="inlineStr">
        <is>
          <t>aptidao.5.texto</t>
        </is>
      </c>
      <c r="B2842" s="194">
        <f>IF(ISBLANK('FICHA AMALDIÇOADA'!$K$467),"",'FICHA AMALDIÇOADA'!$K$467&amp;"")</f>
        <v/>
      </c>
      <c r="C2842" s="194">
        <f>"'FICHA AMALDIÇOADA'!K467"</f>
        <v/>
      </c>
      <c r="D2842" s="194" t="inlineStr">
        <is>
          <t>entrada</t>
        </is>
      </c>
    </row>
    <row r="2843">
      <c r="A2843" s="194" t="inlineStr">
        <is>
          <t>aptidao.6.categoria</t>
        </is>
      </c>
      <c r="B2843" s="194">
        <f>IF(ISBLANK('FICHA AMALDIÇOADA'!$S$450),"",'FICHA AMALDIÇOADA'!$S$450&amp;"")</f>
        <v/>
      </c>
      <c r="C2843" s="194">
        <f>"'FICHA AMALDIÇOADA'!S450"</f>
        <v/>
      </c>
      <c r="D2843" s="194" t="inlineStr">
        <is>
          <t>entrada</t>
        </is>
      </c>
    </row>
    <row r="2844">
      <c r="A2844" s="194" t="inlineStr">
        <is>
          <t>aptidao.6.texto</t>
        </is>
      </c>
      <c r="B2844" s="194">
        <f>IF(ISBLANK('FICHA AMALDIÇOADA'!$Q$467),"",'FICHA AMALDIÇOADA'!$Q$467&amp;"")</f>
        <v/>
      </c>
      <c r="C2844" s="194">
        <f>"'FICHA AMALDIÇOADA'!Q467"</f>
        <v/>
      </c>
      <c r="D2844" s="194" t="inlineStr">
        <is>
          <t>entrada</t>
        </is>
      </c>
    </row>
    <row r="2845">
      <c r="A2845" s="194" t="inlineStr">
        <is>
          <t>aptidao.7.categoria</t>
        </is>
      </c>
      <c r="B2845" s="194">
        <f>IF(ISBLANK('FICHA AMALDIÇOADA'!$G$472),"",'FICHA AMALDIÇOADA'!$G$472&amp;"")</f>
        <v/>
      </c>
      <c r="C2845" s="194">
        <f>"'FICHA AMALDIÇOADA'!G472"</f>
        <v/>
      </c>
      <c r="D2845" s="194" t="inlineStr">
        <is>
          <t>entrada</t>
        </is>
      </c>
    </row>
    <row r="2846">
      <c r="A2846" s="194" t="inlineStr">
        <is>
          <t>aptidao.7.texto</t>
        </is>
      </c>
      <c r="B2846" s="194">
        <f>IF(ISBLANK('FICHA AMALDIÇOADA'!$E$489),"",'FICHA AMALDIÇOADA'!$E$489&amp;"")</f>
        <v/>
      </c>
      <c r="C2846" s="194">
        <f>"'FICHA AMALDIÇOADA'!E489"</f>
        <v/>
      </c>
      <c r="D2846" s="194" t="inlineStr">
        <is>
          <t>entrada</t>
        </is>
      </c>
    </row>
    <row r="2847">
      <c r="A2847" s="194" t="inlineStr">
        <is>
          <t>aptidao.8.categoria</t>
        </is>
      </c>
      <c r="B2847" s="194">
        <f>IF(ISBLANK('FICHA AMALDIÇOADA'!$M$472),"",'FICHA AMALDIÇOADA'!$M$472&amp;"")</f>
        <v/>
      </c>
      <c r="C2847" s="194">
        <f>"'FICHA AMALDIÇOADA'!M472"</f>
        <v/>
      </c>
      <c r="D2847" s="194" t="inlineStr">
        <is>
          <t>entrada</t>
        </is>
      </c>
    </row>
    <row r="2848">
      <c r="A2848" s="194" t="inlineStr">
        <is>
          <t>aptidao.8.texto</t>
        </is>
      </c>
      <c r="B2848" s="194">
        <f>IF(ISBLANK('FICHA AMALDIÇOADA'!$K$489),"",'FICHA AMALDIÇOADA'!$K$489&amp;"")</f>
        <v/>
      </c>
      <c r="C2848" s="194">
        <f>"'FICHA AMALDIÇOADA'!K489"</f>
        <v/>
      </c>
      <c r="D2848" s="194" t="inlineStr">
        <is>
          <t>entrada</t>
        </is>
      </c>
    </row>
    <row r="2849">
      <c r="A2849" s="194" t="inlineStr">
        <is>
          <t>aptidao.9.categoria</t>
        </is>
      </c>
      <c r="B2849" s="194">
        <f>IF(ISBLANK('FICHA AMALDIÇOADA'!$S$472),"",'FICHA AMALDIÇOADA'!$S$472&amp;"")</f>
        <v/>
      </c>
      <c r="C2849" s="194">
        <f>"'FICHA AMALDIÇOADA'!S472"</f>
        <v/>
      </c>
      <c r="D2849" s="194" t="inlineStr">
        <is>
          <t>entrada</t>
        </is>
      </c>
    </row>
    <row r="2850">
      <c r="A2850" s="194" t="inlineStr">
        <is>
          <t>aptidao.9.texto</t>
        </is>
      </c>
      <c r="B2850" s="194">
        <f>IF(ISBLANK('FICHA AMALDIÇOADA'!$Q$489),"",'FICHA AMALDIÇOADA'!$Q$489&amp;"")</f>
        <v/>
      </c>
      <c r="C2850" s="194">
        <f>"'FICHA AMALDIÇOADA'!Q489"</f>
        <v/>
      </c>
      <c r="D2850" s="194" t="inlineStr">
        <is>
          <t>entrada</t>
        </is>
      </c>
    </row>
    <row r="2851">
      <c r="A2851" s="194" t="inlineStr">
        <is>
          <t>aptidao.10.categoria</t>
        </is>
      </c>
      <c r="B2851" s="194">
        <f>IF(ISBLANK('FICHA AMALDIÇOADA'!$G$492),"",'FICHA AMALDIÇOADA'!$G$492&amp;"")</f>
        <v/>
      </c>
      <c r="C2851" s="194">
        <f>"'FICHA AMALDIÇOADA'!G492"</f>
        <v/>
      </c>
      <c r="D2851" s="194" t="inlineStr">
        <is>
          <t>entrada</t>
        </is>
      </c>
    </row>
    <row r="2852">
      <c r="A2852" s="194" t="inlineStr">
        <is>
          <t>aptidao.10.texto</t>
        </is>
      </c>
      <c r="B2852" s="194">
        <f>IF(ISBLANK('FICHA AMALDIÇOADA'!$E$509),"",'FICHA AMALDIÇOADA'!$E$509&amp;"")</f>
        <v/>
      </c>
      <c r="C2852" s="194">
        <f>"'FICHA AMALDIÇOADA'!E509"</f>
        <v/>
      </c>
      <c r="D2852" s="194" t="inlineStr">
        <is>
          <t>entrada</t>
        </is>
      </c>
    </row>
    <row r="2853">
      <c r="A2853" s="194" t="inlineStr">
        <is>
          <t>aptidao.11.categoria</t>
        </is>
      </c>
      <c r="B2853" s="194">
        <f>IF(ISBLANK('FICHA AMALDIÇOADA'!$M$492),"",'FICHA AMALDIÇOADA'!$M$492&amp;"")</f>
        <v/>
      </c>
      <c r="C2853" s="194">
        <f>"'FICHA AMALDIÇOADA'!M492"</f>
        <v/>
      </c>
      <c r="D2853" s="194" t="inlineStr">
        <is>
          <t>entrada</t>
        </is>
      </c>
    </row>
    <row r="2854">
      <c r="A2854" s="194" t="inlineStr">
        <is>
          <t>aptidao.11.texto</t>
        </is>
      </c>
      <c r="B2854" s="194">
        <f>IF(ISBLANK('FICHA AMALDIÇOADA'!$K$509),"",'FICHA AMALDIÇOADA'!$K$509&amp;"")</f>
        <v/>
      </c>
      <c r="C2854" s="194">
        <f>"'FICHA AMALDIÇOADA'!K509"</f>
        <v/>
      </c>
      <c r="D2854" s="194" t="inlineStr">
        <is>
          <t>entrada</t>
        </is>
      </c>
    </row>
    <row r="2855">
      <c r="A2855" s="194" t="inlineStr">
        <is>
          <t>aptidao.12.categoria</t>
        </is>
      </c>
      <c r="B2855" s="194">
        <f>IF(ISBLANK('FICHA AMALDIÇOADA'!$S$492),"",'FICHA AMALDIÇOADA'!$S$492&amp;"")</f>
        <v/>
      </c>
      <c r="C2855" s="194">
        <f>"'FICHA AMALDIÇOADA'!S492"</f>
        <v/>
      </c>
      <c r="D2855" s="194" t="inlineStr">
        <is>
          <t>entrada</t>
        </is>
      </c>
    </row>
    <row r="2856">
      <c r="A2856" s="194" t="inlineStr">
        <is>
          <t>aptidao.12.texto</t>
        </is>
      </c>
      <c r="B2856" s="194">
        <f>IF(ISBLANK('FICHA AMALDIÇOADA'!$Q$509),"",'FICHA AMALDIÇOADA'!$Q$509&amp;"")</f>
        <v/>
      </c>
      <c r="C2856" s="194">
        <f>"'FICHA AMALDIÇOADA'!Q509"</f>
        <v/>
      </c>
      <c r="D2856" s="194" t="inlineStr">
        <is>
          <t>entrada</t>
        </is>
      </c>
    </row>
    <row r="2857">
      <c r="A2857" s="194" t="inlineStr">
        <is>
          <t>invocacoes.defesa_atributo</t>
        </is>
      </c>
      <c r="B2857" s="194">
        <f>IF(ISBLANK('INVOCAÇÕES'!$D$17),"",'INVOCAÇÕES'!$D$17&amp;"")</f>
        <v/>
      </c>
      <c r="C2857" s="194">
        <f>"'INVOCAÇÕES'!D17"</f>
        <v/>
      </c>
      <c r="D2857" s="194" t="inlineStr">
        <is>
          <t>entrada</t>
        </is>
      </c>
    </row>
    <row r="2858">
      <c r="A2858" s="194" t="inlineStr">
        <is>
          <t>invocacao.1.atributo.forca.base</t>
        </is>
      </c>
      <c r="B2858" s="194">
        <f>IF(ISBLANK('INVOCAÇÕES'!$O$20),"",'INVOCAÇÕES'!$O$20&amp;"")</f>
        <v/>
      </c>
      <c r="C2858" s="194">
        <f>"'INVOCAÇÕES'!O20"</f>
        <v/>
      </c>
      <c r="D2858" s="194" t="inlineStr">
        <is>
          <t>entrada</t>
        </is>
      </c>
    </row>
    <row r="2859">
      <c r="A2859" s="194" t="inlineStr">
        <is>
          <t>invocacao.1.atributo.forca.buff</t>
        </is>
      </c>
      <c r="B2859" s="194">
        <f>IF(ISBLANK('INVOCAÇÕES'!$O$21),"",'INVOCAÇÕES'!$O$21&amp;"")</f>
        <v/>
      </c>
      <c r="C2859" s="194">
        <f>"'INVOCAÇÕES'!O21"</f>
        <v/>
      </c>
      <c r="D2859" s="194" t="inlineStr">
        <is>
          <t>entrada</t>
        </is>
      </c>
    </row>
    <row r="2860">
      <c r="A2860" s="194" t="inlineStr">
        <is>
          <t>invocacao.1.atributo.forca.total</t>
        </is>
      </c>
      <c r="B2860" s="194">
        <f>IF(ISBLANK('INVOCAÇÕES'!$O$18),"",'INVOCAÇÕES'!$O$18&amp;"")</f>
        <v/>
      </c>
      <c r="C2860" s="194">
        <f>"'INVOCAÇÕES'!O18"</f>
        <v/>
      </c>
      <c r="D2860" s="194" t="inlineStr">
        <is>
          <t>resultado</t>
        </is>
      </c>
    </row>
    <row r="2861">
      <c r="A2861" s="194" t="inlineStr">
        <is>
          <t>invocacao.1.atributo.destreza.base</t>
        </is>
      </c>
      <c r="B2861" s="194">
        <f>IF(ISBLANK('INVOCAÇÕES'!$P$20),"",'INVOCAÇÕES'!$P$20&amp;"")</f>
        <v/>
      </c>
      <c r="C2861" s="194">
        <f>"'INVOCAÇÕES'!P20"</f>
        <v/>
      </c>
      <c r="D2861" s="194" t="inlineStr">
        <is>
          <t>entrada</t>
        </is>
      </c>
    </row>
    <row r="2862">
      <c r="A2862" s="194" t="inlineStr">
        <is>
          <t>invocacao.1.atributo.destreza.buff</t>
        </is>
      </c>
      <c r="B2862" s="194">
        <f>IF(ISBLANK('INVOCAÇÕES'!$P$21),"",'INVOCAÇÕES'!$P$21&amp;"")</f>
        <v/>
      </c>
      <c r="C2862" s="194">
        <f>"'INVOCAÇÕES'!P21"</f>
        <v/>
      </c>
      <c r="D2862" s="194" t="inlineStr">
        <is>
          <t>entrada</t>
        </is>
      </c>
    </row>
    <row r="2863">
      <c r="A2863" s="194" t="inlineStr">
        <is>
          <t>invocacao.1.atributo.destreza.total</t>
        </is>
      </c>
      <c r="B2863" s="194">
        <f>IF(ISBLANK('INVOCAÇÕES'!$P$18),"",'INVOCAÇÕES'!$P$18&amp;"")</f>
        <v/>
      </c>
      <c r="C2863" s="194">
        <f>"'INVOCAÇÕES'!P18"</f>
        <v/>
      </c>
      <c r="D2863" s="194" t="inlineStr">
        <is>
          <t>resultado</t>
        </is>
      </c>
    </row>
    <row r="2864">
      <c r="A2864" s="194" t="inlineStr">
        <is>
          <t>invocacao.1.atributo.constituicao.base</t>
        </is>
      </c>
      <c r="B2864" s="194">
        <f>IF(ISBLANK('INVOCAÇÕES'!$Q$20),"",'INVOCAÇÕES'!$Q$20&amp;"")</f>
        <v/>
      </c>
      <c r="C2864" s="194">
        <f>"'INVOCAÇÕES'!Q20"</f>
        <v/>
      </c>
      <c r="D2864" s="194" t="inlineStr">
        <is>
          <t>entrada</t>
        </is>
      </c>
    </row>
    <row r="2865">
      <c r="A2865" s="194" t="inlineStr">
        <is>
          <t>invocacao.1.atributo.constituicao.buff</t>
        </is>
      </c>
      <c r="B2865" s="194">
        <f>IF(ISBLANK('INVOCAÇÕES'!$Q$21),"",'INVOCAÇÕES'!$Q$21&amp;"")</f>
        <v/>
      </c>
      <c r="C2865" s="194">
        <f>"'INVOCAÇÕES'!Q21"</f>
        <v/>
      </c>
      <c r="D2865" s="194" t="inlineStr">
        <is>
          <t>entrada</t>
        </is>
      </c>
    </row>
    <row r="2866">
      <c r="A2866" s="194" t="inlineStr">
        <is>
          <t>invocacao.1.atributo.constituicao.total</t>
        </is>
      </c>
      <c r="B2866" s="194">
        <f>IF(ISBLANK('INVOCAÇÕES'!$Q$18),"",'INVOCAÇÕES'!$Q$18&amp;"")</f>
        <v/>
      </c>
      <c r="C2866" s="194">
        <f>"'INVOCAÇÕES'!Q18"</f>
        <v/>
      </c>
      <c r="D2866" s="194" t="inlineStr">
        <is>
          <t>resultado</t>
        </is>
      </c>
    </row>
    <row r="2867">
      <c r="A2867" s="194" t="inlineStr">
        <is>
          <t>invocacao.1.atributo.inteligencia.base</t>
        </is>
      </c>
      <c r="B2867" s="194">
        <f>IF(ISBLANK('INVOCAÇÕES'!$R$20),"",'INVOCAÇÕES'!$R$20&amp;"")</f>
        <v/>
      </c>
      <c r="C2867" s="194">
        <f>"'INVOCAÇÕES'!R20"</f>
        <v/>
      </c>
      <c r="D2867" s="194" t="inlineStr">
        <is>
          <t>entrada</t>
        </is>
      </c>
    </row>
    <row r="2868">
      <c r="A2868" s="194" t="inlineStr">
        <is>
          <t>invocacao.1.atributo.inteligencia.buff</t>
        </is>
      </c>
      <c r="B2868" s="194">
        <f>IF(ISBLANK('INVOCAÇÕES'!$R$21),"",'INVOCAÇÕES'!$R$21&amp;"")</f>
        <v/>
      </c>
      <c r="C2868" s="194">
        <f>"'INVOCAÇÕES'!R21"</f>
        <v/>
      </c>
      <c r="D2868" s="194" t="inlineStr">
        <is>
          <t>entrada</t>
        </is>
      </c>
    </row>
    <row r="2869">
      <c r="A2869" s="194" t="inlineStr">
        <is>
          <t>invocacao.1.atributo.inteligencia.total</t>
        </is>
      </c>
      <c r="B2869" s="194">
        <f>IF(ISBLANK('INVOCAÇÕES'!$R$18),"",'INVOCAÇÕES'!$R$18&amp;"")</f>
        <v/>
      </c>
      <c r="C2869" s="194">
        <f>"'INVOCAÇÕES'!R18"</f>
        <v/>
      </c>
      <c r="D2869" s="194" t="inlineStr">
        <is>
          <t>resultado</t>
        </is>
      </c>
    </row>
    <row r="2870">
      <c r="A2870" s="194" t="inlineStr">
        <is>
          <t>invocacao.1.atributo.essencia.base</t>
        </is>
      </c>
      <c r="B2870" s="194">
        <f>IF(ISBLANK('INVOCAÇÕES'!$S$20),"",'INVOCAÇÕES'!$S$20&amp;"")</f>
        <v/>
      </c>
      <c r="C2870" s="194">
        <f>"'INVOCAÇÕES'!S20"</f>
        <v/>
      </c>
      <c r="D2870" s="194" t="inlineStr">
        <is>
          <t>entrada</t>
        </is>
      </c>
    </row>
    <row r="2871">
      <c r="A2871" s="194" t="inlineStr">
        <is>
          <t>invocacao.1.atributo.essencia.buff</t>
        </is>
      </c>
      <c r="B2871" s="194">
        <f>IF(ISBLANK('INVOCAÇÕES'!$S$21),"",'INVOCAÇÕES'!$S$21&amp;"")</f>
        <v/>
      </c>
      <c r="C2871" s="194">
        <f>"'INVOCAÇÕES'!S21"</f>
        <v/>
      </c>
      <c r="D2871" s="194" t="inlineStr">
        <is>
          <t>entrada</t>
        </is>
      </c>
    </row>
    <row r="2872">
      <c r="A2872" s="194" t="inlineStr">
        <is>
          <t>invocacao.1.atributo.essencia.total</t>
        </is>
      </c>
      <c r="B2872" s="194">
        <f>IF(ISBLANK('INVOCAÇÕES'!$S$18),"",'INVOCAÇÕES'!$S$18&amp;"")</f>
        <v/>
      </c>
      <c r="C2872" s="194">
        <f>"'INVOCAÇÕES'!S18"</f>
        <v/>
      </c>
      <c r="D2872" s="194" t="inlineStr">
        <is>
          <t>resultado</t>
        </is>
      </c>
    </row>
    <row r="2873">
      <c r="A2873" s="194" t="inlineStr">
        <is>
          <t>invocacao.1.buff.acerto</t>
        </is>
      </c>
      <c r="B2873" s="194">
        <f>IF(ISBLANK('INVOCAÇÕES'!$O$26),"",'INVOCAÇÕES'!$O$26&amp;"")</f>
        <v/>
      </c>
      <c r="C2873" s="194">
        <f>"'INVOCAÇÕES'!O26"</f>
        <v/>
      </c>
      <c r="D2873" s="194" t="inlineStr">
        <is>
          <t>entrada</t>
        </is>
      </c>
    </row>
    <row r="2874">
      <c r="A2874" s="194" t="inlineStr">
        <is>
          <t>invocacao.1.buff.cd</t>
        </is>
      </c>
      <c r="B2874" s="194">
        <f>IF(ISBLANK('INVOCAÇÕES'!$P$26),"",'INVOCAÇÕES'!$P$26&amp;"")</f>
        <v/>
      </c>
      <c r="C2874" s="194">
        <f>"'INVOCAÇÕES'!P26"</f>
        <v/>
      </c>
      <c r="D2874" s="194" t="inlineStr">
        <is>
          <t>entrada</t>
        </is>
      </c>
    </row>
    <row r="2875">
      <c r="A2875" s="194" t="inlineStr">
        <is>
          <t>invocacao.1.buff.defesa</t>
        </is>
      </c>
      <c r="B2875" s="194">
        <f>IF(ISBLANK('INVOCAÇÕES'!$Q$26),"",'INVOCAÇÕES'!$Q$26&amp;"")</f>
        <v/>
      </c>
      <c r="C2875" s="194">
        <f>"'INVOCAÇÕES'!Q26"</f>
        <v/>
      </c>
      <c r="D2875" s="194" t="inlineStr">
        <is>
          <t>entrada</t>
        </is>
      </c>
    </row>
    <row r="2876">
      <c r="A2876" s="194" t="inlineStr">
        <is>
          <t>invocacao.1.buff.vida</t>
        </is>
      </c>
      <c r="B2876" s="194">
        <f>IF(ISBLANK('INVOCAÇÕES'!$R$26),"",'INVOCAÇÕES'!$R$26&amp;"")</f>
        <v/>
      </c>
      <c r="C2876" s="194">
        <f>"'INVOCAÇÕES'!R26"</f>
        <v/>
      </c>
      <c r="D2876" s="194" t="inlineStr">
        <is>
          <t>entrada</t>
        </is>
      </c>
    </row>
    <row r="2877">
      <c r="A2877" s="194" t="inlineStr">
        <is>
          <t>invocacao.1.buff.deslocamento</t>
        </is>
      </c>
      <c r="B2877" s="194">
        <f>IF(ISBLANK('INVOCAÇÕES'!$S$26),"",'INVOCAÇÕES'!$S$26&amp;"")</f>
        <v/>
      </c>
      <c r="C2877" s="194">
        <f>"'INVOCAÇÕES'!S26"</f>
        <v/>
      </c>
      <c r="D2877" s="194" t="inlineStr">
        <is>
          <t>entrada</t>
        </is>
      </c>
    </row>
    <row r="2878">
      <c r="A2878" s="194" t="inlineStr">
        <is>
          <t>invocacao.1.buff.tr.fisico</t>
        </is>
      </c>
      <c r="B2878" s="194">
        <f>IF(ISBLANK('INVOCAÇÕES'!$O$31),"",'INVOCAÇÕES'!$O$31&amp;"")</f>
        <v/>
      </c>
      <c r="C2878" s="194">
        <f>"'INVOCAÇÕES'!O31"</f>
        <v/>
      </c>
      <c r="D2878" s="194" t="inlineStr">
        <is>
          <t>entrada</t>
        </is>
      </c>
    </row>
    <row r="2879">
      <c r="A2879" s="194" t="inlineStr">
        <is>
          <t>invocacao.1.buff.tr.vigor</t>
        </is>
      </c>
      <c r="B2879" s="194">
        <f>IF(ISBLANK('INVOCAÇÕES'!$P$31),"",'INVOCAÇÕES'!$P$31&amp;"")</f>
        <v/>
      </c>
      <c r="C2879" s="194">
        <f>"'INVOCAÇÕES'!P31"</f>
        <v/>
      </c>
      <c r="D2879" s="194" t="inlineStr">
        <is>
          <t>entrada</t>
        </is>
      </c>
    </row>
    <row r="2880">
      <c r="A2880" s="194" t="inlineStr">
        <is>
          <t>invocacao.1.buff.tr.intelecto</t>
        </is>
      </c>
      <c r="B2880" s="194">
        <f>IF(ISBLANK('INVOCAÇÕES'!$Q$31),"",'INVOCAÇÕES'!$Q$31&amp;"")</f>
        <v/>
      </c>
      <c r="C2880" s="194">
        <f>"'INVOCAÇÕES'!Q31"</f>
        <v/>
      </c>
      <c r="D2880" s="194" t="inlineStr">
        <is>
          <t>entrada</t>
        </is>
      </c>
    </row>
    <row r="2881">
      <c r="A2881" s="194" t="inlineStr">
        <is>
          <t>invocacao.1.buff.tr.espirito</t>
        </is>
      </c>
      <c r="B2881" s="194">
        <f>IF(ISBLANK('INVOCAÇÕES'!$R$31),"",'INVOCAÇÕES'!$R$31&amp;"")</f>
        <v/>
      </c>
      <c r="C2881" s="194">
        <f>"'INVOCAÇÕES'!R31"</f>
        <v/>
      </c>
      <c r="D2881" s="194" t="inlineStr">
        <is>
          <t>entrada</t>
        </is>
      </c>
    </row>
    <row r="2882">
      <c r="A2882" s="194" t="inlineStr">
        <is>
          <t>invocacao.1.atributo_acerto</t>
        </is>
      </c>
      <c r="B2882" s="194">
        <f>IF(ISBLANK('INVOCAÇÕES'!$O$34),"",'INVOCAÇÕES'!$O$34&amp;"")</f>
        <v/>
      </c>
      <c r="C2882" s="194">
        <f>"'INVOCAÇÕES'!O34"</f>
        <v/>
      </c>
      <c r="D2882" s="194" t="inlineStr">
        <is>
          <t>entrada</t>
        </is>
      </c>
    </row>
    <row r="2883">
      <c r="A2883" s="194" t="inlineStr">
        <is>
          <t>invocacao.1.atributo_fisico</t>
        </is>
      </c>
      <c r="B2883" s="194">
        <f>IF(ISBLANK('INVOCAÇÕES'!$R$34),"",'INVOCAÇÕES'!$R$34&amp;"")</f>
        <v/>
      </c>
      <c r="C2883" s="194">
        <f>"'INVOCAÇÕES'!R34"</f>
        <v/>
      </c>
      <c r="D2883" s="194" t="inlineStr">
        <is>
          <t>entrada</t>
        </is>
      </c>
    </row>
    <row r="2884">
      <c r="A2884" s="194" t="inlineStr">
        <is>
          <t>invocacao.1.tr_treinado</t>
        </is>
      </c>
      <c r="B2884" s="194">
        <f>IF(ISBLANK('INVOCAÇÕES'!$S$29),"",'INVOCAÇÕES'!$S$29&amp;"")</f>
        <v/>
      </c>
      <c r="C2884" s="194">
        <f>"'INVOCAÇÕES'!S29"</f>
        <v/>
      </c>
      <c r="D2884" s="194" t="inlineStr">
        <is>
          <t>entrada</t>
        </is>
      </c>
    </row>
    <row r="2885">
      <c r="A2885" s="194" t="inlineStr">
        <is>
          <t>invocacao.1.alma</t>
        </is>
      </c>
      <c r="B2885" s="194">
        <f>IF(ISBLANK('INVOCAÇÕES'!$U$18),"",'INVOCAÇÕES'!$U$18&amp;"")</f>
        <v/>
      </c>
      <c r="C2885" s="194">
        <f>"'INVOCAÇÕES'!U18"</f>
        <v/>
      </c>
      <c r="D2885" s="194" t="inlineStr">
        <is>
          <t>entrada</t>
        </is>
      </c>
    </row>
    <row r="2886">
      <c r="A2886" s="194" t="inlineStr">
        <is>
          <t>invocacao.1.notas</t>
        </is>
      </c>
      <c r="B2886" s="194">
        <f>IF(ISBLANK('INVOCAÇÕES'!$U$27),"",'INVOCAÇÕES'!$U$27&amp;"")</f>
        <v/>
      </c>
      <c r="C2886" s="194">
        <f>"'INVOCAÇÕES'!U27"</f>
        <v/>
      </c>
      <c r="D2886" s="194" t="inlineStr">
        <is>
          <t>entrada</t>
        </is>
      </c>
    </row>
    <row r="2887">
      <c r="A2887" s="194" t="inlineStr">
        <is>
          <t>invocacao.1.definicao</t>
        </is>
      </c>
      <c r="B2887" s="194">
        <f>IF(ISBLANK('INVOCAÇÕES'!$I$53),"",'INVOCAÇÕES'!$I$53&amp;"")</f>
        <v/>
      </c>
      <c r="C2887" s="194">
        <f>"'INVOCAÇÕES'!I53"</f>
        <v/>
      </c>
      <c r="D2887" s="194" t="inlineStr">
        <is>
          <t>entrada</t>
        </is>
      </c>
    </row>
    <row r="2888">
      <c r="A2888" s="194" t="inlineStr">
        <is>
          <t>invocacao.1.familia.1</t>
        </is>
      </c>
      <c r="B2888" s="194">
        <f>IF(ISBLANK('INVOCAÇÕES'!$O$48),"",'INVOCAÇÕES'!$O$48&amp;"")</f>
        <v/>
      </c>
      <c r="C2888" s="194">
        <f>"'INVOCAÇÕES'!O48"</f>
        <v/>
      </c>
      <c r="D2888" s="194" t="inlineStr">
        <is>
          <t>entrada</t>
        </is>
      </c>
    </row>
    <row r="2889">
      <c r="A2889" s="194" t="inlineStr">
        <is>
          <t>invocacao.1.familia.2</t>
        </is>
      </c>
      <c r="B2889" s="194">
        <f>IF(ISBLANK('INVOCAÇÕES'!$P$48),"",'INVOCAÇÕES'!$P$48&amp;"")</f>
        <v/>
      </c>
      <c r="C2889" s="194">
        <f>"'INVOCAÇÕES'!P48"</f>
        <v/>
      </c>
      <c r="D2889" s="194" t="inlineStr">
        <is>
          <t>entrada</t>
        </is>
      </c>
    </row>
    <row r="2890">
      <c r="A2890" s="194" t="inlineStr">
        <is>
          <t>invocacao.1.familia.3</t>
        </is>
      </c>
      <c r="B2890" s="194">
        <f>IF(ISBLANK('INVOCAÇÕES'!$Q$48),"",'INVOCAÇÕES'!$Q$48&amp;"")</f>
        <v/>
      </c>
      <c r="C2890" s="194">
        <f>"'INVOCAÇÕES'!Q48"</f>
        <v/>
      </c>
      <c r="D2890" s="194" t="inlineStr">
        <is>
          <t>entrada</t>
        </is>
      </c>
    </row>
    <row r="2891">
      <c r="A2891" s="194" t="inlineStr">
        <is>
          <t>invocacao.1.familia.4</t>
        </is>
      </c>
      <c r="B2891" s="194">
        <f>IF(ISBLANK('INVOCAÇÕES'!$R$48),"",'INVOCAÇÕES'!$R$48&amp;"")</f>
        <v/>
      </c>
      <c r="C2891" s="194">
        <f>"'INVOCAÇÕES'!R48"</f>
        <v/>
      </c>
      <c r="D2891" s="194" t="inlineStr">
        <is>
          <t>entrada</t>
        </is>
      </c>
    </row>
    <row r="2892">
      <c r="A2892" s="194" t="inlineStr">
        <is>
          <t>invocacao.1.familia.5</t>
        </is>
      </c>
      <c r="B2892" s="194">
        <f>IF(ISBLANK('INVOCAÇÕES'!$S$48),"",'INVOCAÇÕES'!$S$48&amp;"")</f>
        <v/>
      </c>
      <c r="C2892" s="194">
        <f>"'INVOCAÇÕES'!S48"</f>
        <v/>
      </c>
      <c r="D2892" s="194" t="inlineStr">
        <is>
          <t>entrada</t>
        </is>
      </c>
    </row>
    <row r="2893">
      <c r="A2893" s="194" t="inlineStr">
        <is>
          <t>invocacao.1.pericia.1</t>
        </is>
      </c>
      <c r="B2893" s="194">
        <f>IF(ISBLANK('INVOCAÇÕES'!$O$38),"",'INVOCAÇÕES'!$O$38&amp;"")</f>
        <v/>
      </c>
      <c r="C2893" s="194">
        <f>"'INVOCAÇÕES'!O38"</f>
        <v/>
      </c>
      <c r="D2893" s="194" t="inlineStr">
        <is>
          <t>entrada</t>
        </is>
      </c>
    </row>
    <row r="2894">
      <c r="A2894" s="194" t="inlineStr">
        <is>
          <t>invocacao.1.pericia.2</t>
        </is>
      </c>
      <c r="B2894" s="194">
        <f>IF(ISBLANK('INVOCAÇÕES'!$O$39),"",'INVOCAÇÕES'!$O$39&amp;"")</f>
        <v/>
      </c>
      <c r="C2894" s="194">
        <f>"'INVOCAÇÕES'!O39"</f>
        <v/>
      </c>
      <c r="D2894" s="194" t="inlineStr">
        <is>
          <t>entrada</t>
        </is>
      </c>
    </row>
    <row r="2895">
      <c r="A2895" s="194" t="inlineStr">
        <is>
          <t>invocacao.1.pericia.3</t>
        </is>
      </c>
      <c r="B2895" s="194">
        <f>IF(ISBLANK('INVOCAÇÕES'!$O$40),"",'INVOCAÇÕES'!$O$40&amp;"")</f>
        <v/>
      </c>
      <c r="C2895" s="194">
        <f>"'INVOCAÇÕES'!O40"</f>
        <v/>
      </c>
      <c r="D2895" s="194" t="inlineStr">
        <is>
          <t>entrada</t>
        </is>
      </c>
    </row>
    <row r="2896">
      <c r="A2896" s="194" t="inlineStr">
        <is>
          <t>invocacao.1.pericia.4</t>
        </is>
      </c>
      <c r="B2896" s="194">
        <f>IF(ISBLANK('INVOCAÇÕES'!$O$41),"",'INVOCAÇÕES'!$O$41&amp;"")</f>
        <v/>
      </c>
      <c r="C2896" s="194">
        <f>"'INVOCAÇÕES'!O41"</f>
        <v/>
      </c>
      <c r="D2896" s="194" t="inlineStr">
        <is>
          <t>entrada</t>
        </is>
      </c>
    </row>
    <row r="2897">
      <c r="A2897" s="194" t="inlineStr">
        <is>
          <t>invocacao.1.pericia.5</t>
        </is>
      </c>
      <c r="B2897" s="194">
        <f>IF(ISBLANK('INVOCAÇÕES'!$O$42),"",'INVOCAÇÕES'!$O$42&amp;"")</f>
        <v/>
      </c>
      <c r="C2897" s="194">
        <f>"'INVOCAÇÕES'!O42"</f>
        <v/>
      </c>
      <c r="D2897" s="194" t="inlineStr">
        <is>
          <t>entrada</t>
        </is>
      </c>
    </row>
    <row r="2898">
      <c r="A2898" s="194" t="inlineStr">
        <is>
          <t>invocacao.1.pericia.6</t>
        </is>
      </c>
      <c r="B2898" s="194">
        <f>IF(ISBLANK('INVOCAÇÕES'!$O$43),"",'INVOCAÇÕES'!$O$43&amp;"")</f>
        <v/>
      </c>
      <c r="C2898" s="194">
        <f>"'INVOCAÇÕES'!O43"</f>
        <v/>
      </c>
      <c r="D2898" s="194" t="inlineStr">
        <is>
          <t>entrada</t>
        </is>
      </c>
    </row>
    <row r="2899">
      <c r="A2899" s="194" t="inlineStr">
        <is>
          <t>invocacao.1.pericia.7</t>
        </is>
      </c>
      <c r="B2899" s="194">
        <f>IF(ISBLANK('INVOCAÇÕES'!$O$44),"",'INVOCAÇÕES'!$O$44&amp;"")</f>
        <v/>
      </c>
      <c r="C2899" s="194">
        <f>"'INVOCAÇÕES'!O44"</f>
        <v/>
      </c>
      <c r="D2899" s="194" t="inlineStr">
        <is>
          <t>entrada</t>
        </is>
      </c>
    </row>
    <row r="2900">
      <c r="A2900" s="194" t="inlineStr">
        <is>
          <t>invocacao.1.buff.pericia.1</t>
        </is>
      </c>
      <c r="B2900" s="194">
        <f>IF(ISBLANK('INVOCAÇÕES'!$R$38),"",'INVOCAÇÕES'!$R$38&amp;"")</f>
        <v/>
      </c>
      <c r="C2900" s="194">
        <f>"'INVOCAÇÕES'!R38"</f>
        <v/>
      </c>
      <c r="D2900" s="194" t="inlineStr">
        <is>
          <t>entrada</t>
        </is>
      </c>
    </row>
    <row r="2901">
      <c r="A2901" s="194" t="inlineStr">
        <is>
          <t>invocacao.1.buff.pericia.2</t>
        </is>
      </c>
      <c r="B2901" s="194">
        <f>IF(ISBLANK('INVOCAÇÕES'!$R$39),"",'INVOCAÇÕES'!$R$39&amp;"")</f>
        <v/>
      </c>
      <c r="C2901" s="194">
        <f>"'INVOCAÇÕES'!R39"</f>
        <v/>
      </c>
      <c r="D2901" s="194" t="inlineStr">
        <is>
          <t>entrada</t>
        </is>
      </c>
    </row>
    <row r="2902">
      <c r="A2902" s="194" t="inlineStr">
        <is>
          <t>invocacao.1.buff.pericia.3</t>
        </is>
      </c>
      <c r="B2902" s="194">
        <f>IF(ISBLANK('INVOCAÇÕES'!$R$40),"",'INVOCAÇÕES'!$R$40&amp;"")</f>
        <v/>
      </c>
      <c r="C2902" s="194">
        <f>"'INVOCAÇÕES'!R40"</f>
        <v/>
      </c>
      <c r="D2902" s="194" t="inlineStr">
        <is>
          <t>entrada</t>
        </is>
      </c>
    </row>
    <row r="2903">
      <c r="A2903" s="194" t="inlineStr">
        <is>
          <t>invocacao.1.buff.pericia.4</t>
        </is>
      </c>
      <c r="B2903" s="194">
        <f>IF(ISBLANK('INVOCAÇÕES'!$R$41),"",'INVOCAÇÕES'!$R$41&amp;"")</f>
        <v/>
      </c>
      <c r="C2903" s="194">
        <f>"'INVOCAÇÕES'!R41"</f>
        <v/>
      </c>
      <c r="D2903" s="194" t="inlineStr">
        <is>
          <t>entrada</t>
        </is>
      </c>
    </row>
    <row r="2904">
      <c r="A2904" s="194" t="inlineStr">
        <is>
          <t>invocacao.1.buff.pericia.5</t>
        </is>
      </c>
      <c r="B2904" s="194">
        <f>IF(ISBLANK('INVOCAÇÕES'!$R$42),"",'INVOCAÇÕES'!$R$42&amp;"")</f>
        <v/>
      </c>
      <c r="C2904" s="194">
        <f>"'INVOCAÇÕES'!R42"</f>
        <v/>
      </c>
      <c r="D2904" s="194" t="inlineStr">
        <is>
          <t>entrada</t>
        </is>
      </c>
    </row>
    <row r="2905">
      <c r="A2905" s="194" t="inlineStr">
        <is>
          <t>invocacao.1.buff.pericia.6</t>
        </is>
      </c>
      <c r="B2905" s="194">
        <f>IF(ISBLANK('INVOCAÇÕES'!$R$43),"",'INVOCAÇÕES'!$R$43&amp;"")</f>
        <v/>
      </c>
      <c r="C2905" s="194">
        <f>"'INVOCAÇÕES'!R43"</f>
        <v/>
      </c>
      <c r="D2905" s="194" t="inlineStr">
        <is>
          <t>entrada</t>
        </is>
      </c>
    </row>
    <row r="2906">
      <c r="A2906" s="194" t="inlineStr">
        <is>
          <t>invocacao.1.buff.pericia.7</t>
        </is>
      </c>
      <c r="B2906" s="194">
        <f>IF(ISBLANK('INVOCAÇÕES'!$R$44),"",'INVOCAÇÕES'!$R$44&amp;"")</f>
        <v/>
      </c>
      <c r="C2906" s="194">
        <f>"'INVOCAÇÕES'!R44"</f>
        <v/>
      </c>
      <c r="D2906" s="194" t="inlineStr">
        <is>
          <t>entrada</t>
        </is>
      </c>
    </row>
    <row r="2907">
      <c r="A2907" s="194" t="inlineStr">
        <is>
          <t>invocacao.1.talento.1</t>
        </is>
      </c>
      <c r="B2907" s="194">
        <f>IF(ISBLANK('INVOCAÇÕES'!$J$80),"",'INVOCAÇÕES'!$J$80&amp;"")</f>
        <v/>
      </c>
      <c r="C2907" s="194">
        <f>"'INVOCAÇÕES'!J80"</f>
        <v/>
      </c>
      <c r="D2907" s="194" t="inlineStr">
        <is>
          <t>entrada</t>
        </is>
      </c>
    </row>
    <row r="2908">
      <c r="A2908" s="194" t="inlineStr">
        <is>
          <t>invocacao.1.talento.2</t>
        </is>
      </c>
      <c r="B2908" s="194">
        <f>IF(ISBLANK('INVOCAÇÕES'!$J$81),"",'INVOCAÇÕES'!$J$81&amp;"")</f>
        <v/>
      </c>
      <c r="C2908" s="194">
        <f>"'INVOCAÇÕES'!J81"</f>
        <v/>
      </c>
      <c r="D2908" s="194" t="inlineStr">
        <is>
          <t>entrada</t>
        </is>
      </c>
    </row>
    <row r="2909">
      <c r="A2909" s="194" t="inlineStr">
        <is>
          <t>invocacao.1.talento.3</t>
        </is>
      </c>
      <c r="B2909" s="194">
        <f>IF(ISBLANK('INVOCAÇÕES'!$J$82),"",'INVOCAÇÕES'!$J$82&amp;"")</f>
        <v/>
      </c>
      <c r="C2909" s="194">
        <f>"'INVOCAÇÕES'!J82"</f>
        <v/>
      </c>
      <c r="D2909" s="194" t="inlineStr">
        <is>
          <t>entrada</t>
        </is>
      </c>
    </row>
    <row r="2910">
      <c r="A2910" s="194" t="inlineStr">
        <is>
          <t>invocacao.1.talento.4</t>
        </is>
      </c>
      <c r="B2910" s="194">
        <f>IF(ISBLANK('INVOCAÇÕES'!$J$83),"",'INVOCAÇÕES'!$J$83&amp;"")</f>
        <v/>
      </c>
      <c r="C2910" s="194">
        <f>"'INVOCAÇÕES'!J83"</f>
        <v/>
      </c>
      <c r="D2910" s="194" t="inlineStr">
        <is>
          <t>entrada</t>
        </is>
      </c>
    </row>
    <row r="2911">
      <c r="A2911" s="194" t="inlineStr">
        <is>
          <t>invocacao.1.talento.5</t>
        </is>
      </c>
      <c r="B2911" s="194">
        <f>IF(ISBLANK('INVOCAÇÕES'!$J$84),"",'INVOCAÇÕES'!$J$84&amp;"")</f>
        <v/>
      </c>
      <c r="C2911" s="194">
        <f>"'INVOCAÇÕES'!J84"</f>
        <v/>
      </c>
      <c r="D2911" s="194" t="inlineStr">
        <is>
          <t>entrada</t>
        </is>
      </c>
    </row>
    <row r="2912">
      <c r="A2912" s="194" t="inlineStr">
        <is>
          <t>invocacao.1.talento.6</t>
        </is>
      </c>
      <c r="B2912" s="194">
        <f>IF(ISBLANK('INVOCAÇÕES'!$J$85),"",'INVOCAÇÕES'!$J$85&amp;"")</f>
        <v/>
      </c>
      <c r="C2912" s="194">
        <f>"'INVOCAÇÕES'!J85"</f>
        <v/>
      </c>
      <c r="D2912" s="194" t="inlineStr">
        <is>
          <t>entrada</t>
        </is>
      </c>
    </row>
    <row r="2913">
      <c r="A2913" s="194" t="inlineStr">
        <is>
          <t>invocacao.1.talento.7</t>
        </is>
      </c>
      <c r="B2913" s="194">
        <f>IF(ISBLANK('INVOCAÇÕES'!$J$86),"",'INVOCAÇÕES'!$J$86&amp;"")</f>
        <v/>
      </c>
      <c r="C2913" s="194">
        <f>"'INVOCAÇÕES'!J86"</f>
        <v/>
      </c>
      <c r="D2913" s="194" t="inlineStr">
        <is>
          <t>entrada</t>
        </is>
      </c>
    </row>
    <row r="2914">
      <c r="A2914" s="194" t="inlineStr">
        <is>
          <t>invocacao.1.talento.8</t>
        </is>
      </c>
      <c r="B2914" s="194">
        <f>IF(ISBLANK('INVOCAÇÕES'!$J$87),"",'INVOCAÇÕES'!$J$87&amp;"")</f>
        <v/>
      </c>
      <c r="C2914" s="194">
        <f>"'INVOCAÇÕES'!J87"</f>
        <v/>
      </c>
      <c r="D2914" s="194" t="inlineStr">
        <is>
          <t>entrada</t>
        </is>
      </c>
    </row>
    <row r="2915">
      <c r="A2915" s="194" t="inlineStr">
        <is>
          <t>invocacao.1.talento_extra.1</t>
        </is>
      </c>
      <c r="B2915" s="194">
        <f>IF(ISBLANK('INVOCAÇÕES'!$J$182),"",'INVOCAÇÕES'!$J$182&amp;"")</f>
        <v/>
      </c>
      <c r="C2915" s="194">
        <f>"'INVOCAÇÕES'!J182"</f>
        <v/>
      </c>
      <c r="D2915" s="194" t="inlineStr">
        <is>
          <t>entrada</t>
        </is>
      </c>
    </row>
    <row r="2916">
      <c r="A2916" s="194" t="inlineStr">
        <is>
          <t>invocacao.1.talento_extra.2</t>
        </is>
      </c>
      <c r="B2916" s="194">
        <f>IF(ISBLANK('INVOCAÇÕES'!$J$183),"",'INVOCAÇÕES'!$J$183&amp;"")</f>
        <v/>
      </c>
      <c r="C2916" s="194">
        <f>"'INVOCAÇÕES'!J183"</f>
        <v/>
      </c>
      <c r="D2916" s="194" t="inlineStr">
        <is>
          <t>entrada</t>
        </is>
      </c>
    </row>
    <row r="2917">
      <c r="A2917" s="194" t="inlineStr">
        <is>
          <t>invocacao.1.talento_extra.3</t>
        </is>
      </c>
      <c r="B2917" s="194">
        <f>IF(ISBLANK('INVOCAÇÕES'!$J$184),"",'INVOCAÇÕES'!$J$184&amp;"")</f>
        <v/>
      </c>
      <c r="C2917" s="194">
        <f>"'INVOCAÇÕES'!J184"</f>
        <v/>
      </c>
      <c r="D2917" s="194" t="inlineStr">
        <is>
          <t>entrada</t>
        </is>
      </c>
    </row>
    <row r="2918">
      <c r="A2918" s="194" t="inlineStr">
        <is>
          <t>invocacao.1.equipamento.1</t>
        </is>
      </c>
      <c r="B2918" s="194">
        <f>IF(ISBLANK('INVOCAÇÕES'!$V$33),"",'INVOCAÇÕES'!$V$33&amp;"")</f>
        <v/>
      </c>
      <c r="C2918" s="194">
        <f>"'INVOCAÇÕES'!V33"</f>
        <v/>
      </c>
      <c r="D2918" s="194" t="inlineStr">
        <is>
          <t>entrada</t>
        </is>
      </c>
    </row>
    <row r="2919">
      <c r="A2919" s="194" t="inlineStr">
        <is>
          <t>invocacao.1.equipamento.2</t>
        </is>
      </c>
      <c r="B2919" s="194">
        <f>IF(ISBLANK('INVOCAÇÕES'!$V$34),"",'INVOCAÇÕES'!$V$34&amp;"")</f>
        <v/>
      </c>
      <c r="C2919" s="194">
        <f>"'INVOCAÇÕES'!V34"</f>
        <v/>
      </c>
      <c r="D2919" s="194" t="inlineStr">
        <is>
          <t>entrada</t>
        </is>
      </c>
    </row>
    <row r="2920">
      <c r="A2920" s="194" t="inlineStr">
        <is>
          <t>invocacao.1.equipamento.3</t>
        </is>
      </c>
      <c r="B2920" s="194">
        <f>IF(ISBLANK('INVOCAÇÕES'!$V$35),"",'INVOCAÇÕES'!$V$35&amp;"")</f>
        <v/>
      </c>
      <c r="C2920" s="194">
        <f>"'INVOCAÇÕES'!V35"</f>
        <v/>
      </c>
      <c r="D2920" s="194" t="inlineStr">
        <is>
          <t>entrada</t>
        </is>
      </c>
    </row>
    <row r="2921">
      <c r="A2921" s="194" t="inlineStr">
        <is>
          <t>invocacao.1.liberacao.1.classe</t>
        </is>
      </c>
      <c r="B2921" s="194">
        <f>IF(ISBLANK('INVOCAÇÕES'!$I$189),"",'INVOCAÇÕES'!$I$189&amp;"")</f>
        <v/>
      </c>
      <c r="C2921" s="194">
        <f>"'INVOCAÇÕES'!I189"</f>
        <v/>
      </c>
      <c r="D2921" s="194" t="inlineStr">
        <is>
          <t>entrada</t>
        </is>
      </c>
    </row>
    <row r="2922">
      <c r="A2922" s="194" t="inlineStr">
        <is>
          <t>invocacao.1.liberacao.1.nome</t>
        </is>
      </c>
      <c r="B2922" s="194">
        <f>IF(ISBLANK('INVOCAÇÕES'!$J$189),"",'INVOCAÇÕES'!$J$189&amp;"")</f>
        <v/>
      </c>
      <c r="C2922" s="194">
        <f>"'INVOCAÇÕES'!J189"</f>
        <v/>
      </c>
      <c r="D2922" s="194" t="inlineStr">
        <is>
          <t>entrada</t>
        </is>
      </c>
    </row>
    <row r="2923">
      <c r="A2923" s="194" t="inlineStr">
        <is>
          <t>invocacao.1.liberacao.1.pe</t>
        </is>
      </c>
      <c r="B2923" s="194">
        <f>IF(ISBLANK('INVOCAÇÕES'!$M$189),"",'INVOCAÇÕES'!$M$189&amp;"")</f>
        <v/>
      </c>
      <c r="C2923" s="194">
        <f>"'INVOCAÇÕES'!M189"</f>
        <v/>
      </c>
      <c r="D2923" s="194" t="inlineStr">
        <is>
          <t>resultado</t>
        </is>
      </c>
    </row>
    <row r="2924">
      <c r="A2924" s="194" t="inlineStr">
        <is>
          <t>invocacao.1.liberacao.1.como</t>
        </is>
      </c>
      <c r="B2924" s="194">
        <f>IF(ISBLANK('INVOCAÇÕES'!$I$190),"",'INVOCAÇÕES'!$I$190&amp;"")</f>
        <v/>
      </c>
      <c r="C2924" s="194">
        <f>"'INVOCAÇÕES'!I190"</f>
        <v/>
      </c>
      <c r="D2924" s="194" t="inlineStr">
        <is>
          <t>entrada</t>
        </is>
      </c>
    </row>
    <row r="2925">
      <c r="A2925" s="194" t="inlineStr">
        <is>
          <t>invocacao.1.liberacao.1.pontos</t>
        </is>
      </c>
      <c r="B2925" s="194">
        <f>IF(ISBLANK('INVOCAÇÕES'!$I$194),"",'INVOCAÇÕES'!$I$194&amp;"")</f>
        <v/>
      </c>
      <c r="C2925" s="194">
        <f>"'INVOCAÇÕES'!I194"</f>
        <v/>
      </c>
      <c r="D2925" s="194" t="inlineStr">
        <is>
          <t>resultado</t>
        </is>
      </c>
    </row>
    <row r="2926">
      <c r="A2926" s="194" t="inlineStr">
        <is>
          <t>invocacao.1.liberacao.1.acao</t>
        </is>
      </c>
      <c r="B2926" s="194">
        <f>IF(ISBLANK('INVOCAÇÕES'!$I$195),"",'INVOCAÇÕES'!$I$195&amp;"")</f>
        <v/>
      </c>
      <c r="C2926" s="194">
        <f>"'INVOCAÇÕES'!I195"</f>
        <v/>
      </c>
      <c r="D2926" s="194" t="inlineStr">
        <is>
          <t>resultado</t>
        </is>
      </c>
    </row>
    <row r="2927">
      <c r="A2927" s="194" t="inlineStr">
        <is>
          <t>invocacao.1.liberacao.2.classe</t>
        </is>
      </c>
      <c r="B2927" s="194">
        <f>IF(ISBLANK('INVOCAÇÕES'!$O$189),"",'INVOCAÇÕES'!$O$189&amp;"")</f>
        <v/>
      </c>
      <c r="C2927" s="194">
        <f>"'INVOCAÇÕES'!O189"</f>
        <v/>
      </c>
      <c r="D2927" s="194" t="inlineStr">
        <is>
          <t>entrada</t>
        </is>
      </c>
    </row>
    <row r="2928">
      <c r="A2928" s="194" t="inlineStr">
        <is>
          <t>invocacao.1.liberacao.2.nome</t>
        </is>
      </c>
      <c r="B2928" s="194">
        <f>IF(ISBLANK('INVOCAÇÕES'!$P$189),"",'INVOCAÇÕES'!$P$189&amp;"")</f>
        <v/>
      </c>
      <c r="C2928" s="194">
        <f>"'INVOCAÇÕES'!P189"</f>
        <v/>
      </c>
      <c r="D2928" s="194" t="inlineStr">
        <is>
          <t>entrada</t>
        </is>
      </c>
    </row>
    <row r="2929">
      <c r="A2929" s="194" t="inlineStr">
        <is>
          <t>invocacao.1.liberacao.2.pe</t>
        </is>
      </c>
      <c r="B2929" s="194">
        <f>IF(ISBLANK('INVOCAÇÕES'!$S$189),"",'INVOCAÇÕES'!$S$189&amp;"")</f>
        <v/>
      </c>
      <c r="C2929" s="194">
        <f>"'INVOCAÇÕES'!S189"</f>
        <v/>
      </c>
      <c r="D2929" s="194" t="inlineStr">
        <is>
          <t>resultado</t>
        </is>
      </c>
    </row>
    <row r="2930">
      <c r="A2930" s="194" t="inlineStr">
        <is>
          <t>invocacao.1.liberacao.2.como</t>
        </is>
      </c>
      <c r="B2930" s="194">
        <f>IF(ISBLANK('INVOCAÇÕES'!$O$190),"",'INVOCAÇÕES'!$O$190&amp;"")</f>
        <v/>
      </c>
      <c r="C2930" s="194">
        <f>"'INVOCAÇÕES'!O190"</f>
        <v/>
      </c>
      <c r="D2930" s="194" t="inlineStr">
        <is>
          <t>entrada</t>
        </is>
      </c>
    </row>
    <row r="2931">
      <c r="A2931" s="194" t="inlineStr">
        <is>
          <t>invocacao.1.liberacao.2.pontos</t>
        </is>
      </c>
      <c r="B2931" s="194">
        <f>IF(ISBLANK('INVOCAÇÕES'!$O$194),"",'INVOCAÇÕES'!$O$194&amp;"")</f>
        <v/>
      </c>
      <c r="C2931" s="194">
        <f>"'INVOCAÇÕES'!O194"</f>
        <v/>
      </c>
      <c r="D2931" s="194" t="inlineStr">
        <is>
          <t>resultado</t>
        </is>
      </c>
    </row>
    <row r="2932">
      <c r="A2932" s="194" t="inlineStr">
        <is>
          <t>invocacao.1.liberacao.2.acao</t>
        </is>
      </c>
      <c r="B2932" s="194">
        <f>IF(ISBLANK('INVOCAÇÕES'!$O$195),"",'INVOCAÇÕES'!$O$195&amp;"")</f>
        <v/>
      </c>
      <c r="C2932" s="194">
        <f>"'INVOCAÇÕES'!O195"</f>
        <v/>
      </c>
      <c r="D2932" s="194" t="inlineStr">
        <is>
          <t>resultado</t>
        </is>
      </c>
    </row>
    <row r="2933">
      <c r="A2933" s="194" t="inlineStr">
        <is>
          <t>invocacao.1.liberacao.3.classe</t>
        </is>
      </c>
      <c r="B2933" s="194">
        <f>IF(ISBLANK('INVOCAÇÕES'!$U$189),"",'INVOCAÇÕES'!$U$189&amp;"")</f>
        <v/>
      </c>
      <c r="C2933" s="194">
        <f>"'INVOCAÇÕES'!U189"</f>
        <v/>
      </c>
      <c r="D2933" s="194" t="inlineStr">
        <is>
          <t>entrada</t>
        </is>
      </c>
    </row>
    <row r="2934">
      <c r="A2934" s="194" t="inlineStr">
        <is>
          <t>invocacao.1.liberacao.3.nome</t>
        </is>
      </c>
      <c r="B2934" s="194">
        <f>IF(ISBLANK('INVOCAÇÕES'!$V$189),"",'INVOCAÇÕES'!$V$189&amp;"")</f>
        <v/>
      </c>
      <c r="C2934" s="194">
        <f>"'INVOCAÇÕES'!V189"</f>
        <v/>
      </c>
      <c r="D2934" s="194" t="inlineStr">
        <is>
          <t>entrada</t>
        </is>
      </c>
    </row>
    <row r="2935">
      <c r="A2935" s="194" t="inlineStr">
        <is>
          <t>invocacao.1.liberacao.3.pe</t>
        </is>
      </c>
      <c r="B2935" s="194">
        <f>IF(ISBLANK('INVOCAÇÕES'!$Y$189),"",'INVOCAÇÕES'!$Y$189&amp;"")</f>
        <v/>
      </c>
      <c r="C2935" s="194">
        <f>"'INVOCAÇÕES'!Y189"</f>
        <v/>
      </c>
      <c r="D2935" s="194" t="inlineStr">
        <is>
          <t>resultado</t>
        </is>
      </c>
    </row>
    <row r="2936">
      <c r="A2936" s="194" t="inlineStr">
        <is>
          <t>invocacao.1.liberacao.3.como</t>
        </is>
      </c>
      <c r="B2936" s="194">
        <f>IF(ISBLANK('INVOCAÇÕES'!$U$190),"",'INVOCAÇÕES'!$U$190&amp;"")</f>
        <v/>
      </c>
      <c r="C2936" s="194">
        <f>"'INVOCAÇÕES'!U190"</f>
        <v/>
      </c>
      <c r="D2936" s="194" t="inlineStr">
        <is>
          <t>entrada</t>
        </is>
      </c>
    </row>
    <row r="2937">
      <c r="A2937" s="194" t="inlineStr">
        <is>
          <t>invocacao.1.liberacao.3.pontos</t>
        </is>
      </c>
      <c r="B2937" s="194">
        <f>IF(ISBLANK('INVOCAÇÕES'!$U$194),"",'INVOCAÇÕES'!$U$194&amp;"")</f>
        <v/>
      </c>
      <c r="C2937" s="194">
        <f>"'INVOCAÇÕES'!U194"</f>
        <v/>
      </c>
      <c r="D2937" s="194" t="inlineStr">
        <is>
          <t>resultado</t>
        </is>
      </c>
    </row>
    <row r="2938">
      <c r="A2938" s="194" t="inlineStr">
        <is>
          <t>invocacao.1.liberacao.3.acao</t>
        </is>
      </c>
      <c r="B2938" s="194">
        <f>IF(ISBLANK('INVOCAÇÕES'!$U$195),"",'INVOCAÇÕES'!$U$195&amp;"")</f>
        <v/>
      </c>
      <c r="C2938" s="194">
        <f>"'INVOCAÇÕES'!U195"</f>
        <v/>
      </c>
      <c r="D2938" s="194" t="inlineStr">
        <is>
          <t>resultado</t>
        </is>
      </c>
    </row>
    <row r="2939">
      <c r="A2939" s="194" t="inlineStr">
        <is>
          <t>invocacao.1.tm.nome</t>
        </is>
      </c>
      <c r="B2939" s="194">
        <f>IF(ISBLANK('INVOCAÇÕES'!$I$198),"",'INVOCAÇÕES'!$I$198&amp;"")</f>
        <v/>
      </c>
      <c r="C2939" s="194">
        <f>"'INVOCAÇÕES'!I198"</f>
        <v/>
      </c>
      <c r="D2939" s="194" t="inlineStr">
        <is>
          <t>entrada</t>
        </is>
      </c>
    </row>
    <row r="2940">
      <c r="A2940" s="194" t="inlineStr">
        <is>
          <t>invocacao.1.tm.pe</t>
        </is>
      </c>
      <c r="B2940" s="194">
        <f>IF(ISBLANK('INVOCAÇÕES'!$M$198),"",'INVOCAÇÕES'!$M$198&amp;"")</f>
        <v/>
      </c>
      <c r="C2940" s="194">
        <f>"'INVOCAÇÕES'!M198"</f>
        <v/>
      </c>
      <c r="D2940" s="194" t="inlineStr">
        <is>
          <t>resultado</t>
        </is>
      </c>
    </row>
    <row r="2941">
      <c r="A2941" s="194" t="inlineStr">
        <is>
          <t>invocacao.1.tm.como</t>
        </is>
      </c>
      <c r="B2941" s="194">
        <f>IF(ISBLANK('INVOCAÇÕES'!$I$199),"",'INVOCAÇÕES'!$I$199&amp;"")</f>
        <v/>
      </c>
      <c r="C2941" s="194">
        <f>"'INVOCAÇÕES'!I199"</f>
        <v/>
      </c>
      <c r="D2941" s="194" t="inlineStr">
        <is>
          <t>entrada</t>
        </is>
      </c>
    </row>
    <row r="2942">
      <c r="A2942" s="194" t="inlineStr">
        <is>
          <t>invocacao.1.tm.dados</t>
        </is>
      </c>
      <c r="B2942" s="194">
        <f>IF(ISBLANK('INVOCAÇÕES'!$I$203),"",'INVOCAÇÕES'!$I$203&amp;"")</f>
        <v/>
      </c>
      <c r="C2942" s="194">
        <f>"'INVOCAÇÕES'!I203"</f>
        <v/>
      </c>
      <c r="D2942" s="194" t="inlineStr">
        <is>
          <t>resultado</t>
        </is>
      </c>
    </row>
    <row r="2943">
      <c r="A2943" s="194" t="inlineStr">
        <is>
          <t>invocacao.1.tm.acao</t>
        </is>
      </c>
      <c r="B2943" s="194">
        <f>IF(ISBLANK('INVOCAÇÕES'!$I$204),"",'INVOCAÇÕES'!$I$204&amp;"")</f>
        <v/>
      </c>
      <c r="C2943" s="194">
        <f>"'INVOCAÇÕES'!I204"</f>
        <v/>
      </c>
      <c r="D2943" s="194" t="inlineStr">
        <is>
          <t>resultado</t>
        </is>
      </c>
    </row>
    <row r="2944">
      <c r="A2944" s="194" t="inlineStr">
        <is>
          <t>invocacao.1.exp.nome</t>
        </is>
      </c>
      <c r="B2944" s="194">
        <f>IF(ISBLANK('INVOCAÇÕES'!$O$198),"",'INVOCAÇÕES'!$O$198&amp;"")</f>
        <v/>
      </c>
      <c r="C2944" s="194">
        <f>"'INVOCAÇÕES'!O198"</f>
        <v/>
      </c>
      <c r="D2944" s="194" t="inlineStr">
        <is>
          <t>entrada</t>
        </is>
      </c>
    </row>
    <row r="2945">
      <c r="A2945" s="194" t="inlineStr">
        <is>
          <t>invocacao.1.exp.pe</t>
        </is>
      </c>
      <c r="B2945" s="194">
        <f>IF(ISBLANK('INVOCAÇÕES'!$S$198),"",'INVOCAÇÕES'!$S$198&amp;"")</f>
        <v/>
      </c>
      <c r="C2945" s="194">
        <f>"'INVOCAÇÕES'!S198"</f>
        <v/>
      </c>
      <c r="D2945" s="194" t="inlineStr">
        <is>
          <t>resultado</t>
        </is>
      </c>
    </row>
    <row r="2946">
      <c r="A2946" s="194" t="inlineStr">
        <is>
          <t>invocacao.1.exp.como</t>
        </is>
      </c>
      <c r="B2946" s="194">
        <f>IF(ISBLANK('INVOCAÇÕES'!$O$199),"",'INVOCAÇÕES'!$O$199&amp;"")</f>
        <v/>
      </c>
      <c r="C2946" s="194">
        <f>"'INVOCAÇÕES'!O199"</f>
        <v/>
      </c>
      <c r="D2946" s="194" t="inlineStr">
        <is>
          <t>entrada</t>
        </is>
      </c>
    </row>
    <row r="2947">
      <c r="A2947" s="194" t="inlineStr">
        <is>
          <t>invocacao.1.exp.degrau</t>
        </is>
      </c>
      <c r="B2947" s="194">
        <f>IF(ISBLANK('INVOCAÇÕES'!$O$203),"",'INVOCAÇÕES'!$O$203&amp;"")</f>
        <v/>
      </c>
      <c r="C2947" s="194">
        <f>"'INVOCAÇÕES'!O203"</f>
        <v/>
      </c>
      <c r="D2947" s="194" t="inlineStr">
        <is>
          <t>entrada</t>
        </is>
      </c>
    </row>
    <row r="2948">
      <c r="A2948" s="194" t="inlineStr">
        <is>
          <t>invocacao.1.exp.acerto</t>
        </is>
      </c>
      <c r="B2948" s="194">
        <f>IF(ISBLANK('INVOCAÇÕES'!$Q$203),"",'INVOCAÇÕES'!$Q$203&amp;"")</f>
        <v/>
      </c>
      <c r="C2948" s="194">
        <f>"'INVOCAÇÕES'!Q203"</f>
        <v/>
      </c>
      <c r="D2948" s="194" t="inlineStr">
        <is>
          <t>entrada</t>
        </is>
      </c>
    </row>
    <row r="2949">
      <c r="A2949" s="194" t="inlineStr">
        <is>
          <t>invocacao.1.exp.pede</t>
        </is>
      </c>
      <c r="B2949" s="194">
        <f>IF(ISBLANK('INVOCAÇÕES'!$O$204),"",'INVOCAÇÕES'!$O$204&amp;"")</f>
        <v/>
      </c>
      <c r="C2949" s="194">
        <f>"'INVOCAÇÕES'!O204"</f>
        <v/>
      </c>
      <c r="D2949" s="194" t="inlineStr">
        <is>
          <t>resultado</t>
        </is>
      </c>
    </row>
    <row r="2950">
      <c r="A2950" s="194" t="inlineStr">
        <is>
          <t>invocacao.2.atributo.forca.base</t>
        </is>
      </c>
      <c r="B2950" s="194">
        <f>IF(ISBLANK('INVOCAÇÕES'!$O$218),"",'INVOCAÇÕES'!$O$218&amp;"")</f>
        <v/>
      </c>
      <c r="C2950" s="194">
        <f>"'INVOCAÇÕES'!O218"</f>
        <v/>
      </c>
      <c r="D2950" s="194" t="inlineStr">
        <is>
          <t>entrada</t>
        </is>
      </c>
    </row>
    <row r="2951">
      <c r="A2951" s="194" t="inlineStr">
        <is>
          <t>invocacao.2.atributo.forca.buff</t>
        </is>
      </c>
      <c r="B2951" s="194">
        <f>IF(ISBLANK('INVOCAÇÕES'!$O$219),"",'INVOCAÇÕES'!$O$219&amp;"")</f>
        <v/>
      </c>
      <c r="C2951" s="194">
        <f>"'INVOCAÇÕES'!O219"</f>
        <v/>
      </c>
      <c r="D2951" s="194" t="inlineStr">
        <is>
          <t>entrada</t>
        </is>
      </c>
    </row>
    <row r="2952">
      <c r="A2952" s="194" t="inlineStr">
        <is>
          <t>invocacao.2.atributo.forca.total</t>
        </is>
      </c>
      <c r="B2952" s="194">
        <f>IF(ISBLANK('INVOCAÇÕES'!$O$216),"",'INVOCAÇÕES'!$O$216&amp;"")</f>
        <v/>
      </c>
      <c r="C2952" s="194">
        <f>"'INVOCAÇÕES'!O216"</f>
        <v/>
      </c>
      <c r="D2952" s="194" t="inlineStr">
        <is>
          <t>resultado</t>
        </is>
      </c>
    </row>
    <row r="2953">
      <c r="A2953" s="194" t="inlineStr">
        <is>
          <t>invocacao.2.atributo.destreza.base</t>
        </is>
      </c>
      <c r="B2953" s="194">
        <f>IF(ISBLANK('INVOCAÇÕES'!$P$218),"",'INVOCAÇÕES'!$P$218&amp;"")</f>
        <v/>
      </c>
      <c r="C2953" s="194">
        <f>"'INVOCAÇÕES'!P218"</f>
        <v/>
      </c>
      <c r="D2953" s="194" t="inlineStr">
        <is>
          <t>entrada</t>
        </is>
      </c>
    </row>
    <row r="2954">
      <c r="A2954" s="194" t="inlineStr">
        <is>
          <t>invocacao.2.atributo.destreza.buff</t>
        </is>
      </c>
      <c r="B2954" s="194">
        <f>IF(ISBLANK('INVOCAÇÕES'!$P$219),"",'INVOCAÇÕES'!$P$219&amp;"")</f>
        <v/>
      </c>
      <c r="C2954" s="194">
        <f>"'INVOCAÇÕES'!P219"</f>
        <v/>
      </c>
      <c r="D2954" s="194" t="inlineStr">
        <is>
          <t>entrada</t>
        </is>
      </c>
    </row>
    <row r="2955">
      <c r="A2955" s="194" t="inlineStr">
        <is>
          <t>invocacao.2.atributo.destreza.total</t>
        </is>
      </c>
      <c r="B2955" s="194">
        <f>IF(ISBLANK('INVOCAÇÕES'!$P$216),"",'INVOCAÇÕES'!$P$216&amp;"")</f>
        <v/>
      </c>
      <c r="C2955" s="194">
        <f>"'INVOCAÇÕES'!P216"</f>
        <v/>
      </c>
      <c r="D2955" s="194" t="inlineStr">
        <is>
          <t>resultado</t>
        </is>
      </c>
    </row>
    <row r="2956">
      <c r="A2956" s="194" t="inlineStr">
        <is>
          <t>invocacao.2.atributo.constituicao.base</t>
        </is>
      </c>
      <c r="B2956" s="194">
        <f>IF(ISBLANK('INVOCAÇÕES'!$Q$218),"",'INVOCAÇÕES'!$Q$218&amp;"")</f>
        <v/>
      </c>
      <c r="C2956" s="194">
        <f>"'INVOCAÇÕES'!Q218"</f>
        <v/>
      </c>
      <c r="D2956" s="194" t="inlineStr">
        <is>
          <t>entrada</t>
        </is>
      </c>
    </row>
    <row r="2957">
      <c r="A2957" s="194" t="inlineStr">
        <is>
          <t>invocacao.2.atributo.constituicao.buff</t>
        </is>
      </c>
      <c r="B2957" s="194">
        <f>IF(ISBLANK('INVOCAÇÕES'!$Q$219),"",'INVOCAÇÕES'!$Q$219&amp;"")</f>
        <v/>
      </c>
      <c r="C2957" s="194">
        <f>"'INVOCAÇÕES'!Q219"</f>
        <v/>
      </c>
      <c r="D2957" s="194" t="inlineStr">
        <is>
          <t>entrada</t>
        </is>
      </c>
    </row>
    <row r="2958">
      <c r="A2958" s="194" t="inlineStr">
        <is>
          <t>invocacao.2.atributo.constituicao.total</t>
        </is>
      </c>
      <c r="B2958" s="194">
        <f>IF(ISBLANK('INVOCAÇÕES'!$Q$216),"",'INVOCAÇÕES'!$Q$216&amp;"")</f>
        <v/>
      </c>
      <c r="C2958" s="194">
        <f>"'INVOCAÇÕES'!Q216"</f>
        <v/>
      </c>
      <c r="D2958" s="194" t="inlineStr">
        <is>
          <t>resultado</t>
        </is>
      </c>
    </row>
    <row r="2959">
      <c r="A2959" s="194" t="inlineStr">
        <is>
          <t>invocacao.2.atributo.inteligencia.base</t>
        </is>
      </c>
      <c r="B2959" s="194">
        <f>IF(ISBLANK('INVOCAÇÕES'!$R$218),"",'INVOCAÇÕES'!$R$218&amp;"")</f>
        <v/>
      </c>
      <c r="C2959" s="194">
        <f>"'INVOCAÇÕES'!R218"</f>
        <v/>
      </c>
      <c r="D2959" s="194" t="inlineStr">
        <is>
          <t>entrada</t>
        </is>
      </c>
    </row>
    <row r="2960">
      <c r="A2960" s="194" t="inlineStr">
        <is>
          <t>invocacao.2.atributo.inteligencia.buff</t>
        </is>
      </c>
      <c r="B2960" s="194">
        <f>IF(ISBLANK('INVOCAÇÕES'!$R$219),"",'INVOCAÇÕES'!$R$219&amp;"")</f>
        <v/>
      </c>
      <c r="C2960" s="194">
        <f>"'INVOCAÇÕES'!R219"</f>
        <v/>
      </c>
      <c r="D2960" s="194" t="inlineStr">
        <is>
          <t>entrada</t>
        </is>
      </c>
    </row>
    <row r="2961">
      <c r="A2961" s="194" t="inlineStr">
        <is>
          <t>invocacao.2.atributo.inteligencia.total</t>
        </is>
      </c>
      <c r="B2961" s="194">
        <f>IF(ISBLANK('INVOCAÇÕES'!$R$216),"",'INVOCAÇÕES'!$R$216&amp;"")</f>
        <v/>
      </c>
      <c r="C2961" s="194">
        <f>"'INVOCAÇÕES'!R216"</f>
        <v/>
      </c>
      <c r="D2961" s="194" t="inlineStr">
        <is>
          <t>resultado</t>
        </is>
      </c>
    </row>
    <row r="2962">
      <c r="A2962" s="194" t="inlineStr">
        <is>
          <t>invocacao.2.atributo.essencia.base</t>
        </is>
      </c>
      <c r="B2962" s="194">
        <f>IF(ISBLANK('INVOCAÇÕES'!$S$218),"",'INVOCAÇÕES'!$S$218&amp;"")</f>
        <v/>
      </c>
      <c r="C2962" s="194">
        <f>"'INVOCAÇÕES'!S218"</f>
        <v/>
      </c>
      <c r="D2962" s="194" t="inlineStr">
        <is>
          <t>entrada</t>
        </is>
      </c>
    </row>
    <row r="2963">
      <c r="A2963" s="194" t="inlineStr">
        <is>
          <t>invocacao.2.atributo.essencia.buff</t>
        </is>
      </c>
      <c r="B2963" s="194">
        <f>IF(ISBLANK('INVOCAÇÕES'!$S$219),"",'INVOCAÇÕES'!$S$219&amp;"")</f>
        <v/>
      </c>
      <c r="C2963" s="194">
        <f>"'INVOCAÇÕES'!S219"</f>
        <v/>
      </c>
      <c r="D2963" s="194" t="inlineStr">
        <is>
          <t>entrada</t>
        </is>
      </c>
    </row>
    <row r="2964">
      <c r="A2964" s="194" t="inlineStr">
        <is>
          <t>invocacao.2.atributo.essencia.total</t>
        </is>
      </c>
      <c r="B2964" s="194">
        <f>IF(ISBLANK('INVOCAÇÕES'!$S$216),"",'INVOCAÇÕES'!$S$216&amp;"")</f>
        <v/>
      </c>
      <c r="C2964" s="194">
        <f>"'INVOCAÇÕES'!S216"</f>
        <v/>
      </c>
      <c r="D2964" s="194" t="inlineStr">
        <is>
          <t>resultado</t>
        </is>
      </c>
    </row>
    <row r="2965">
      <c r="A2965" s="194" t="inlineStr">
        <is>
          <t>invocacao.2.buff.acerto</t>
        </is>
      </c>
      <c r="B2965" s="194">
        <f>IF(ISBLANK('INVOCAÇÕES'!$O$224),"",'INVOCAÇÕES'!$O$224&amp;"")</f>
        <v/>
      </c>
      <c r="C2965" s="194">
        <f>"'INVOCAÇÕES'!O224"</f>
        <v/>
      </c>
      <c r="D2965" s="194" t="inlineStr">
        <is>
          <t>entrada</t>
        </is>
      </c>
    </row>
    <row r="2966">
      <c r="A2966" s="194" t="inlineStr">
        <is>
          <t>invocacao.2.buff.cd</t>
        </is>
      </c>
      <c r="B2966" s="194">
        <f>IF(ISBLANK('INVOCAÇÕES'!$P$224),"",'INVOCAÇÕES'!$P$224&amp;"")</f>
        <v/>
      </c>
      <c r="C2966" s="194">
        <f>"'INVOCAÇÕES'!P224"</f>
        <v/>
      </c>
      <c r="D2966" s="194" t="inlineStr">
        <is>
          <t>entrada</t>
        </is>
      </c>
    </row>
    <row r="2967">
      <c r="A2967" s="194" t="inlineStr">
        <is>
          <t>invocacao.2.buff.defesa</t>
        </is>
      </c>
      <c r="B2967" s="194">
        <f>IF(ISBLANK('INVOCAÇÕES'!$Q$224),"",'INVOCAÇÕES'!$Q$224&amp;"")</f>
        <v/>
      </c>
      <c r="C2967" s="194">
        <f>"'INVOCAÇÕES'!Q224"</f>
        <v/>
      </c>
      <c r="D2967" s="194" t="inlineStr">
        <is>
          <t>entrada</t>
        </is>
      </c>
    </row>
    <row r="2968">
      <c r="A2968" s="194" t="inlineStr">
        <is>
          <t>invocacao.2.buff.vida</t>
        </is>
      </c>
      <c r="B2968" s="194">
        <f>IF(ISBLANK('INVOCAÇÕES'!$R$224),"",'INVOCAÇÕES'!$R$224&amp;"")</f>
        <v/>
      </c>
      <c r="C2968" s="194">
        <f>"'INVOCAÇÕES'!R224"</f>
        <v/>
      </c>
      <c r="D2968" s="194" t="inlineStr">
        <is>
          <t>entrada</t>
        </is>
      </c>
    </row>
    <row r="2969">
      <c r="A2969" s="194" t="inlineStr">
        <is>
          <t>invocacao.2.buff.deslocamento</t>
        </is>
      </c>
      <c r="B2969" s="194">
        <f>IF(ISBLANK('INVOCAÇÕES'!$S$224),"",'INVOCAÇÕES'!$S$224&amp;"")</f>
        <v/>
      </c>
      <c r="C2969" s="194">
        <f>"'INVOCAÇÕES'!S224"</f>
        <v/>
      </c>
      <c r="D2969" s="194" t="inlineStr">
        <is>
          <t>entrada</t>
        </is>
      </c>
    </row>
    <row r="2970">
      <c r="A2970" s="194" t="inlineStr">
        <is>
          <t>invocacao.2.buff.tr.fisico</t>
        </is>
      </c>
      <c r="B2970" s="194">
        <f>IF(ISBLANK('INVOCAÇÕES'!$O$229),"",'INVOCAÇÕES'!$O$229&amp;"")</f>
        <v/>
      </c>
      <c r="C2970" s="194">
        <f>"'INVOCAÇÕES'!O229"</f>
        <v/>
      </c>
      <c r="D2970" s="194" t="inlineStr">
        <is>
          <t>entrada</t>
        </is>
      </c>
    </row>
    <row r="2971">
      <c r="A2971" s="194" t="inlineStr">
        <is>
          <t>invocacao.2.buff.tr.vigor</t>
        </is>
      </c>
      <c r="B2971" s="194">
        <f>IF(ISBLANK('INVOCAÇÕES'!$P$229),"",'INVOCAÇÕES'!$P$229&amp;"")</f>
        <v/>
      </c>
      <c r="C2971" s="194">
        <f>"'INVOCAÇÕES'!P229"</f>
        <v/>
      </c>
      <c r="D2971" s="194" t="inlineStr">
        <is>
          <t>entrada</t>
        </is>
      </c>
    </row>
    <row r="2972">
      <c r="A2972" s="194" t="inlineStr">
        <is>
          <t>invocacao.2.buff.tr.intelecto</t>
        </is>
      </c>
      <c r="B2972" s="194">
        <f>IF(ISBLANK('INVOCAÇÕES'!$Q$229),"",'INVOCAÇÕES'!$Q$229&amp;"")</f>
        <v/>
      </c>
      <c r="C2972" s="194">
        <f>"'INVOCAÇÕES'!Q229"</f>
        <v/>
      </c>
      <c r="D2972" s="194" t="inlineStr">
        <is>
          <t>entrada</t>
        </is>
      </c>
    </row>
    <row r="2973">
      <c r="A2973" s="194" t="inlineStr">
        <is>
          <t>invocacao.2.buff.tr.espirito</t>
        </is>
      </c>
      <c r="B2973" s="194">
        <f>IF(ISBLANK('INVOCAÇÕES'!$R$229),"",'INVOCAÇÕES'!$R$229&amp;"")</f>
        <v/>
      </c>
      <c r="C2973" s="194">
        <f>"'INVOCAÇÕES'!R229"</f>
        <v/>
      </c>
      <c r="D2973" s="194" t="inlineStr">
        <is>
          <t>entrada</t>
        </is>
      </c>
    </row>
    <row r="2974">
      <c r="A2974" s="194" t="inlineStr">
        <is>
          <t>invocacao.2.atributo_acerto</t>
        </is>
      </c>
      <c r="B2974" s="194">
        <f>IF(ISBLANK('INVOCAÇÕES'!$O$232),"",'INVOCAÇÕES'!$O$232&amp;"")</f>
        <v/>
      </c>
      <c r="C2974" s="194">
        <f>"'INVOCAÇÕES'!O232"</f>
        <v/>
      </c>
      <c r="D2974" s="194" t="inlineStr">
        <is>
          <t>entrada</t>
        </is>
      </c>
    </row>
    <row r="2975">
      <c r="A2975" s="194" t="inlineStr">
        <is>
          <t>invocacao.2.atributo_fisico</t>
        </is>
      </c>
      <c r="B2975" s="194">
        <f>IF(ISBLANK('INVOCAÇÕES'!$R$232),"",'INVOCAÇÕES'!$R$232&amp;"")</f>
        <v/>
      </c>
      <c r="C2975" s="194">
        <f>"'INVOCAÇÕES'!R232"</f>
        <v/>
      </c>
      <c r="D2975" s="194" t="inlineStr">
        <is>
          <t>entrada</t>
        </is>
      </c>
    </row>
    <row r="2976">
      <c r="A2976" s="194" t="inlineStr">
        <is>
          <t>invocacao.2.tr_treinado</t>
        </is>
      </c>
      <c r="B2976" s="194">
        <f>IF(ISBLANK('INVOCAÇÕES'!$S$227),"",'INVOCAÇÕES'!$S$227&amp;"")</f>
        <v/>
      </c>
      <c r="C2976" s="194">
        <f>"'INVOCAÇÕES'!S227"</f>
        <v/>
      </c>
      <c r="D2976" s="194" t="inlineStr">
        <is>
          <t>entrada</t>
        </is>
      </c>
    </row>
    <row r="2977">
      <c r="A2977" s="194" t="inlineStr">
        <is>
          <t>invocacao.2.alma</t>
        </is>
      </c>
      <c r="B2977" s="194">
        <f>IF(ISBLANK('INVOCAÇÕES'!$U$216),"",'INVOCAÇÕES'!$U$216&amp;"")</f>
        <v/>
      </c>
      <c r="C2977" s="194">
        <f>"'INVOCAÇÕES'!U216"</f>
        <v/>
      </c>
      <c r="D2977" s="194" t="inlineStr">
        <is>
          <t>entrada</t>
        </is>
      </c>
    </row>
    <row r="2978">
      <c r="A2978" s="194" t="inlineStr">
        <is>
          <t>invocacao.2.notas</t>
        </is>
      </c>
      <c r="B2978" s="194">
        <f>IF(ISBLANK('INVOCAÇÕES'!$U$225),"",'INVOCAÇÕES'!$U$225&amp;"")</f>
        <v/>
      </c>
      <c r="C2978" s="194">
        <f>"'INVOCAÇÕES'!U225"</f>
        <v/>
      </c>
      <c r="D2978" s="194" t="inlineStr">
        <is>
          <t>entrada</t>
        </is>
      </c>
    </row>
    <row r="2979">
      <c r="A2979" s="194" t="inlineStr">
        <is>
          <t>invocacao.2.definicao</t>
        </is>
      </c>
      <c r="B2979" s="194">
        <f>IF(ISBLANK('INVOCAÇÕES'!$I$251),"",'INVOCAÇÕES'!$I$251&amp;"")</f>
        <v/>
      </c>
      <c r="C2979" s="194">
        <f>"'INVOCAÇÕES'!I251"</f>
        <v/>
      </c>
      <c r="D2979" s="194" t="inlineStr">
        <is>
          <t>entrada</t>
        </is>
      </c>
    </row>
    <row r="2980">
      <c r="A2980" s="194" t="inlineStr">
        <is>
          <t>invocacao.2.familia.1</t>
        </is>
      </c>
      <c r="B2980" s="194">
        <f>IF(ISBLANK('INVOCAÇÕES'!$O$246),"",'INVOCAÇÕES'!$O$246&amp;"")</f>
        <v/>
      </c>
      <c r="C2980" s="194">
        <f>"'INVOCAÇÕES'!O246"</f>
        <v/>
      </c>
      <c r="D2980" s="194" t="inlineStr">
        <is>
          <t>entrada</t>
        </is>
      </c>
    </row>
    <row r="2981">
      <c r="A2981" s="194" t="inlineStr">
        <is>
          <t>invocacao.2.familia.2</t>
        </is>
      </c>
      <c r="B2981" s="194">
        <f>IF(ISBLANK('INVOCAÇÕES'!$P$246),"",'INVOCAÇÕES'!$P$246&amp;"")</f>
        <v/>
      </c>
      <c r="C2981" s="194">
        <f>"'INVOCAÇÕES'!P246"</f>
        <v/>
      </c>
      <c r="D2981" s="194" t="inlineStr">
        <is>
          <t>entrada</t>
        </is>
      </c>
    </row>
    <row r="2982">
      <c r="A2982" s="194" t="inlineStr">
        <is>
          <t>invocacao.2.familia.3</t>
        </is>
      </c>
      <c r="B2982" s="194">
        <f>IF(ISBLANK('INVOCAÇÕES'!$Q$246),"",'INVOCAÇÕES'!$Q$246&amp;"")</f>
        <v/>
      </c>
      <c r="C2982" s="194">
        <f>"'INVOCAÇÕES'!Q246"</f>
        <v/>
      </c>
      <c r="D2982" s="194" t="inlineStr">
        <is>
          <t>entrada</t>
        </is>
      </c>
    </row>
    <row r="2983">
      <c r="A2983" s="194" t="inlineStr">
        <is>
          <t>invocacao.2.familia.4</t>
        </is>
      </c>
      <c r="B2983" s="194">
        <f>IF(ISBLANK('INVOCAÇÕES'!$R$246),"",'INVOCAÇÕES'!$R$246&amp;"")</f>
        <v/>
      </c>
      <c r="C2983" s="194">
        <f>"'INVOCAÇÕES'!R246"</f>
        <v/>
      </c>
      <c r="D2983" s="194" t="inlineStr">
        <is>
          <t>entrada</t>
        </is>
      </c>
    </row>
    <row r="2984">
      <c r="A2984" s="194" t="inlineStr">
        <is>
          <t>invocacao.2.familia.5</t>
        </is>
      </c>
      <c r="B2984" s="194">
        <f>IF(ISBLANK('INVOCAÇÕES'!$S$246),"",'INVOCAÇÕES'!$S$246&amp;"")</f>
        <v/>
      </c>
      <c r="C2984" s="194">
        <f>"'INVOCAÇÕES'!S246"</f>
        <v/>
      </c>
      <c r="D2984" s="194" t="inlineStr">
        <is>
          <t>entrada</t>
        </is>
      </c>
    </row>
    <row r="2985">
      <c r="A2985" s="194" t="inlineStr">
        <is>
          <t>invocacao.2.pericia.1</t>
        </is>
      </c>
      <c r="B2985" s="194">
        <f>IF(ISBLANK('INVOCAÇÕES'!$O$236),"",'INVOCAÇÕES'!$O$236&amp;"")</f>
        <v/>
      </c>
      <c r="C2985" s="194">
        <f>"'INVOCAÇÕES'!O236"</f>
        <v/>
      </c>
      <c r="D2985" s="194" t="inlineStr">
        <is>
          <t>entrada</t>
        </is>
      </c>
    </row>
    <row r="2986">
      <c r="A2986" s="194" t="inlineStr">
        <is>
          <t>invocacao.2.pericia.2</t>
        </is>
      </c>
      <c r="B2986" s="194">
        <f>IF(ISBLANK('INVOCAÇÕES'!$O$237),"",'INVOCAÇÕES'!$O$237&amp;"")</f>
        <v/>
      </c>
      <c r="C2986" s="194">
        <f>"'INVOCAÇÕES'!O237"</f>
        <v/>
      </c>
      <c r="D2986" s="194" t="inlineStr">
        <is>
          <t>entrada</t>
        </is>
      </c>
    </row>
    <row r="2987">
      <c r="A2987" s="194" t="inlineStr">
        <is>
          <t>invocacao.2.pericia.3</t>
        </is>
      </c>
      <c r="B2987" s="194">
        <f>IF(ISBLANK('INVOCAÇÕES'!$O$238),"",'INVOCAÇÕES'!$O$238&amp;"")</f>
        <v/>
      </c>
      <c r="C2987" s="194">
        <f>"'INVOCAÇÕES'!O238"</f>
        <v/>
      </c>
      <c r="D2987" s="194" t="inlineStr">
        <is>
          <t>entrada</t>
        </is>
      </c>
    </row>
    <row r="2988">
      <c r="A2988" s="194" t="inlineStr">
        <is>
          <t>invocacao.2.pericia.4</t>
        </is>
      </c>
      <c r="B2988" s="194">
        <f>IF(ISBLANK('INVOCAÇÕES'!$O$239),"",'INVOCAÇÕES'!$O$239&amp;"")</f>
        <v/>
      </c>
      <c r="C2988" s="194">
        <f>"'INVOCAÇÕES'!O239"</f>
        <v/>
      </c>
      <c r="D2988" s="194" t="inlineStr">
        <is>
          <t>entrada</t>
        </is>
      </c>
    </row>
    <row r="2989">
      <c r="A2989" s="194" t="inlineStr">
        <is>
          <t>invocacao.2.pericia.5</t>
        </is>
      </c>
      <c r="B2989" s="194">
        <f>IF(ISBLANK('INVOCAÇÕES'!$O$240),"",'INVOCAÇÕES'!$O$240&amp;"")</f>
        <v/>
      </c>
      <c r="C2989" s="194">
        <f>"'INVOCAÇÕES'!O240"</f>
        <v/>
      </c>
      <c r="D2989" s="194" t="inlineStr">
        <is>
          <t>entrada</t>
        </is>
      </c>
    </row>
    <row r="2990">
      <c r="A2990" s="194" t="inlineStr">
        <is>
          <t>invocacao.2.pericia.6</t>
        </is>
      </c>
      <c r="B2990" s="194">
        <f>IF(ISBLANK('INVOCAÇÕES'!$O$241),"",'INVOCAÇÕES'!$O$241&amp;"")</f>
        <v/>
      </c>
      <c r="C2990" s="194">
        <f>"'INVOCAÇÕES'!O241"</f>
        <v/>
      </c>
      <c r="D2990" s="194" t="inlineStr">
        <is>
          <t>entrada</t>
        </is>
      </c>
    </row>
    <row r="2991">
      <c r="A2991" s="194" t="inlineStr">
        <is>
          <t>invocacao.2.pericia.7</t>
        </is>
      </c>
      <c r="B2991" s="194">
        <f>IF(ISBLANK('INVOCAÇÕES'!$O$242),"",'INVOCAÇÕES'!$O$242&amp;"")</f>
        <v/>
      </c>
      <c r="C2991" s="194">
        <f>"'INVOCAÇÕES'!O242"</f>
        <v/>
      </c>
      <c r="D2991" s="194" t="inlineStr">
        <is>
          <t>entrada</t>
        </is>
      </c>
    </row>
    <row r="2992">
      <c r="A2992" s="194" t="inlineStr">
        <is>
          <t>invocacao.2.buff.pericia.1</t>
        </is>
      </c>
      <c r="B2992" s="194">
        <f>IF(ISBLANK('INVOCAÇÕES'!$R$236),"",'INVOCAÇÕES'!$R$236&amp;"")</f>
        <v/>
      </c>
      <c r="C2992" s="194">
        <f>"'INVOCAÇÕES'!R236"</f>
        <v/>
      </c>
      <c r="D2992" s="194" t="inlineStr">
        <is>
          <t>entrada</t>
        </is>
      </c>
    </row>
    <row r="2993">
      <c r="A2993" s="194" t="inlineStr">
        <is>
          <t>invocacao.2.buff.pericia.2</t>
        </is>
      </c>
      <c r="B2993" s="194">
        <f>IF(ISBLANK('INVOCAÇÕES'!$R$237),"",'INVOCAÇÕES'!$R$237&amp;"")</f>
        <v/>
      </c>
      <c r="C2993" s="194">
        <f>"'INVOCAÇÕES'!R237"</f>
        <v/>
      </c>
      <c r="D2993" s="194" t="inlineStr">
        <is>
          <t>entrada</t>
        </is>
      </c>
    </row>
    <row r="2994">
      <c r="A2994" s="194" t="inlineStr">
        <is>
          <t>invocacao.2.buff.pericia.3</t>
        </is>
      </c>
      <c r="B2994" s="194">
        <f>IF(ISBLANK('INVOCAÇÕES'!$R$238),"",'INVOCAÇÕES'!$R$238&amp;"")</f>
        <v/>
      </c>
      <c r="C2994" s="194">
        <f>"'INVOCAÇÕES'!R238"</f>
        <v/>
      </c>
      <c r="D2994" s="194" t="inlineStr">
        <is>
          <t>entrada</t>
        </is>
      </c>
    </row>
    <row r="2995">
      <c r="A2995" s="194" t="inlineStr">
        <is>
          <t>invocacao.2.buff.pericia.4</t>
        </is>
      </c>
      <c r="B2995" s="194">
        <f>IF(ISBLANK('INVOCAÇÕES'!$R$239),"",'INVOCAÇÕES'!$R$239&amp;"")</f>
        <v/>
      </c>
      <c r="C2995" s="194">
        <f>"'INVOCAÇÕES'!R239"</f>
        <v/>
      </c>
      <c r="D2995" s="194" t="inlineStr">
        <is>
          <t>entrada</t>
        </is>
      </c>
    </row>
    <row r="2996">
      <c r="A2996" s="194" t="inlineStr">
        <is>
          <t>invocacao.2.buff.pericia.5</t>
        </is>
      </c>
      <c r="B2996" s="194">
        <f>IF(ISBLANK('INVOCAÇÕES'!$R$240),"",'INVOCAÇÕES'!$R$240&amp;"")</f>
        <v/>
      </c>
      <c r="C2996" s="194">
        <f>"'INVOCAÇÕES'!R240"</f>
        <v/>
      </c>
      <c r="D2996" s="194" t="inlineStr">
        <is>
          <t>entrada</t>
        </is>
      </c>
    </row>
    <row r="2997">
      <c r="A2997" s="194" t="inlineStr">
        <is>
          <t>invocacao.2.buff.pericia.6</t>
        </is>
      </c>
      <c r="B2997" s="194">
        <f>IF(ISBLANK('INVOCAÇÕES'!$R$241),"",'INVOCAÇÕES'!$R$241&amp;"")</f>
        <v/>
      </c>
      <c r="C2997" s="194">
        <f>"'INVOCAÇÕES'!R241"</f>
        <v/>
      </c>
      <c r="D2997" s="194" t="inlineStr">
        <is>
          <t>entrada</t>
        </is>
      </c>
    </row>
    <row r="2998">
      <c r="A2998" s="194" t="inlineStr">
        <is>
          <t>invocacao.2.buff.pericia.7</t>
        </is>
      </c>
      <c r="B2998" s="194">
        <f>IF(ISBLANK('INVOCAÇÕES'!$R$242),"",'INVOCAÇÕES'!$R$242&amp;"")</f>
        <v/>
      </c>
      <c r="C2998" s="194">
        <f>"'INVOCAÇÕES'!R242"</f>
        <v/>
      </c>
      <c r="D2998" s="194" t="inlineStr">
        <is>
          <t>entrada</t>
        </is>
      </c>
    </row>
    <row r="2999">
      <c r="A2999" s="194" t="inlineStr">
        <is>
          <t>invocacao.2.talento.1</t>
        </is>
      </c>
      <c r="B2999" s="194">
        <f>IF(ISBLANK('INVOCAÇÕES'!$J$278),"",'INVOCAÇÕES'!$J$278&amp;"")</f>
        <v/>
      </c>
      <c r="C2999" s="194">
        <f>"'INVOCAÇÕES'!J278"</f>
        <v/>
      </c>
      <c r="D2999" s="194" t="inlineStr">
        <is>
          <t>entrada</t>
        </is>
      </c>
    </row>
    <row r="3000">
      <c r="A3000" s="194" t="inlineStr">
        <is>
          <t>invocacao.2.talento.2</t>
        </is>
      </c>
      <c r="B3000" s="194">
        <f>IF(ISBLANK('INVOCAÇÕES'!$J$279),"",'INVOCAÇÕES'!$J$279&amp;"")</f>
        <v/>
      </c>
      <c r="C3000" s="194">
        <f>"'INVOCAÇÕES'!J279"</f>
        <v/>
      </c>
      <c r="D3000" s="194" t="inlineStr">
        <is>
          <t>entrada</t>
        </is>
      </c>
    </row>
    <row r="3001">
      <c r="A3001" s="194" t="inlineStr">
        <is>
          <t>invocacao.2.talento.3</t>
        </is>
      </c>
      <c r="B3001" s="194">
        <f>IF(ISBLANK('INVOCAÇÕES'!$J$280),"",'INVOCAÇÕES'!$J$280&amp;"")</f>
        <v/>
      </c>
      <c r="C3001" s="194">
        <f>"'INVOCAÇÕES'!J280"</f>
        <v/>
      </c>
      <c r="D3001" s="194" t="inlineStr">
        <is>
          <t>entrada</t>
        </is>
      </c>
    </row>
    <row r="3002">
      <c r="A3002" s="194" t="inlineStr">
        <is>
          <t>invocacao.2.talento.4</t>
        </is>
      </c>
      <c r="B3002" s="194">
        <f>IF(ISBLANK('INVOCAÇÕES'!$J$281),"",'INVOCAÇÕES'!$J$281&amp;"")</f>
        <v/>
      </c>
      <c r="C3002" s="194">
        <f>"'INVOCAÇÕES'!J281"</f>
        <v/>
      </c>
      <c r="D3002" s="194" t="inlineStr">
        <is>
          <t>entrada</t>
        </is>
      </c>
    </row>
    <row r="3003">
      <c r="A3003" s="194" t="inlineStr">
        <is>
          <t>invocacao.2.talento.5</t>
        </is>
      </c>
      <c r="B3003" s="194">
        <f>IF(ISBLANK('INVOCAÇÕES'!$J$282),"",'INVOCAÇÕES'!$J$282&amp;"")</f>
        <v/>
      </c>
      <c r="C3003" s="194">
        <f>"'INVOCAÇÕES'!J282"</f>
        <v/>
      </c>
      <c r="D3003" s="194" t="inlineStr">
        <is>
          <t>entrada</t>
        </is>
      </c>
    </row>
    <row r="3004">
      <c r="A3004" s="194" t="inlineStr">
        <is>
          <t>invocacao.2.talento.6</t>
        </is>
      </c>
      <c r="B3004" s="194">
        <f>IF(ISBLANK('INVOCAÇÕES'!$J$283),"",'INVOCAÇÕES'!$J$283&amp;"")</f>
        <v/>
      </c>
      <c r="C3004" s="194">
        <f>"'INVOCAÇÕES'!J283"</f>
        <v/>
      </c>
      <c r="D3004" s="194" t="inlineStr">
        <is>
          <t>entrada</t>
        </is>
      </c>
    </row>
    <row r="3005">
      <c r="A3005" s="194" t="inlineStr">
        <is>
          <t>invocacao.2.talento.7</t>
        </is>
      </c>
      <c r="B3005" s="194">
        <f>IF(ISBLANK('INVOCAÇÕES'!$J$284),"",'INVOCAÇÕES'!$J$284&amp;"")</f>
        <v/>
      </c>
      <c r="C3005" s="194">
        <f>"'INVOCAÇÕES'!J284"</f>
        <v/>
      </c>
      <c r="D3005" s="194" t="inlineStr">
        <is>
          <t>entrada</t>
        </is>
      </c>
    </row>
    <row r="3006">
      <c r="A3006" s="194" t="inlineStr">
        <is>
          <t>invocacao.2.talento.8</t>
        </is>
      </c>
      <c r="B3006" s="194">
        <f>IF(ISBLANK('INVOCAÇÕES'!$J$285),"",'INVOCAÇÕES'!$J$285&amp;"")</f>
        <v/>
      </c>
      <c r="C3006" s="194">
        <f>"'INVOCAÇÕES'!J285"</f>
        <v/>
      </c>
      <c r="D3006" s="194" t="inlineStr">
        <is>
          <t>entrada</t>
        </is>
      </c>
    </row>
    <row r="3007">
      <c r="A3007" s="194" t="inlineStr">
        <is>
          <t>invocacao.2.talento_extra.1</t>
        </is>
      </c>
      <c r="B3007" s="194">
        <f>IF(ISBLANK('INVOCAÇÕES'!$J$380),"",'INVOCAÇÕES'!$J$380&amp;"")</f>
        <v/>
      </c>
      <c r="C3007" s="194">
        <f>"'INVOCAÇÕES'!J380"</f>
        <v/>
      </c>
      <c r="D3007" s="194" t="inlineStr">
        <is>
          <t>entrada</t>
        </is>
      </c>
    </row>
    <row r="3008">
      <c r="A3008" s="194" t="inlineStr">
        <is>
          <t>invocacao.2.talento_extra.2</t>
        </is>
      </c>
      <c r="B3008" s="194">
        <f>IF(ISBLANK('INVOCAÇÕES'!$J$381),"",'INVOCAÇÕES'!$J$381&amp;"")</f>
        <v/>
      </c>
      <c r="C3008" s="194">
        <f>"'INVOCAÇÕES'!J381"</f>
        <v/>
      </c>
      <c r="D3008" s="194" t="inlineStr">
        <is>
          <t>entrada</t>
        </is>
      </c>
    </row>
    <row r="3009">
      <c r="A3009" s="194" t="inlineStr">
        <is>
          <t>invocacao.2.talento_extra.3</t>
        </is>
      </c>
      <c r="B3009" s="194">
        <f>IF(ISBLANK('INVOCAÇÕES'!$J$382),"",'INVOCAÇÕES'!$J$382&amp;"")</f>
        <v/>
      </c>
      <c r="C3009" s="194">
        <f>"'INVOCAÇÕES'!J382"</f>
        <v/>
      </c>
      <c r="D3009" s="194" t="inlineStr">
        <is>
          <t>entrada</t>
        </is>
      </c>
    </row>
    <row r="3010">
      <c r="A3010" s="194" t="inlineStr">
        <is>
          <t>invocacao.2.equipamento.1</t>
        </is>
      </c>
      <c r="B3010" s="194">
        <f>IF(ISBLANK('INVOCAÇÕES'!$V$231),"",'INVOCAÇÕES'!$V$231&amp;"")</f>
        <v/>
      </c>
      <c r="C3010" s="194">
        <f>"'INVOCAÇÕES'!V231"</f>
        <v/>
      </c>
      <c r="D3010" s="194" t="inlineStr">
        <is>
          <t>entrada</t>
        </is>
      </c>
    </row>
    <row r="3011">
      <c r="A3011" s="194" t="inlineStr">
        <is>
          <t>invocacao.2.equipamento.2</t>
        </is>
      </c>
      <c r="B3011" s="194">
        <f>IF(ISBLANK('INVOCAÇÕES'!$V$232),"",'INVOCAÇÕES'!$V$232&amp;"")</f>
        <v/>
      </c>
      <c r="C3011" s="194">
        <f>"'INVOCAÇÕES'!V232"</f>
        <v/>
      </c>
      <c r="D3011" s="194" t="inlineStr">
        <is>
          <t>entrada</t>
        </is>
      </c>
    </row>
    <row r="3012">
      <c r="A3012" s="194" t="inlineStr">
        <is>
          <t>invocacao.2.equipamento.3</t>
        </is>
      </c>
      <c r="B3012" s="194">
        <f>IF(ISBLANK('INVOCAÇÕES'!$V$233),"",'INVOCAÇÕES'!$V$233&amp;"")</f>
        <v/>
      </c>
      <c r="C3012" s="194">
        <f>"'INVOCAÇÕES'!V233"</f>
        <v/>
      </c>
      <c r="D3012" s="194" t="inlineStr">
        <is>
          <t>entrada</t>
        </is>
      </c>
    </row>
    <row r="3013">
      <c r="A3013" s="194" t="inlineStr">
        <is>
          <t>invocacao.2.liberacao.1.classe</t>
        </is>
      </c>
      <c r="B3013" s="194">
        <f>IF(ISBLANK('INVOCAÇÕES'!$I$387),"",'INVOCAÇÕES'!$I$387&amp;"")</f>
        <v/>
      </c>
      <c r="C3013" s="194">
        <f>"'INVOCAÇÕES'!I387"</f>
        <v/>
      </c>
      <c r="D3013" s="194" t="inlineStr">
        <is>
          <t>entrada</t>
        </is>
      </c>
    </row>
    <row r="3014">
      <c r="A3014" s="194" t="inlineStr">
        <is>
          <t>invocacao.2.liberacao.1.nome</t>
        </is>
      </c>
      <c r="B3014" s="194">
        <f>IF(ISBLANK('INVOCAÇÕES'!$J$387),"",'INVOCAÇÕES'!$J$387&amp;"")</f>
        <v/>
      </c>
      <c r="C3014" s="194">
        <f>"'INVOCAÇÕES'!J387"</f>
        <v/>
      </c>
      <c r="D3014" s="194" t="inlineStr">
        <is>
          <t>entrada</t>
        </is>
      </c>
    </row>
    <row r="3015">
      <c r="A3015" s="194" t="inlineStr">
        <is>
          <t>invocacao.2.liberacao.1.pe</t>
        </is>
      </c>
      <c r="B3015" s="194">
        <f>IF(ISBLANK('INVOCAÇÕES'!$M$387),"",'INVOCAÇÕES'!$M$387&amp;"")</f>
        <v/>
      </c>
      <c r="C3015" s="194">
        <f>"'INVOCAÇÕES'!M387"</f>
        <v/>
      </c>
      <c r="D3015" s="194" t="inlineStr">
        <is>
          <t>resultado</t>
        </is>
      </c>
    </row>
    <row r="3016">
      <c r="A3016" s="194" t="inlineStr">
        <is>
          <t>invocacao.2.liberacao.1.como</t>
        </is>
      </c>
      <c r="B3016" s="194">
        <f>IF(ISBLANK('INVOCAÇÕES'!$I$388),"",'INVOCAÇÕES'!$I$388&amp;"")</f>
        <v/>
      </c>
      <c r="C3016" s="194">
        <f>"'INVOCAÇÕES'!I388"</f>
        <v/>
      </c>
      <c r="D3016" s="194" t="inlineStr">
        <is>
          <t>entrada</t>
        </is>
      </c>
    </row>
    <row r="3017">
      <c r="A3017" s="194" t="inlineStr">
        <is>
          <t>invocacao.2.liberacao.1.pontos</t>
        </is>
      </c>
      <c r="B3017" s="194">
        <f>IF(ISBLANK('INVOCAÇÕES'!$I$392),"",'INVOCAÇÕES'!$I$392&amp;"")</f>
        <v/>
      </c>
      <c r="C3017" s="194">
        <f>"'INVOCAÇÕES'!I392"</f>
        <v/>
      </c>
      <c r="D3017" s="194" t="inlineStr">
        <is>
          <t>resultado</t>
        </is>
      </c>
    </row>
    <row r="3018">
      <c r="A3018" s="194" t="inlineStr">
        <is>
          <t>invocacao.2.liberacao.1.acao</t>
        </is>
      </c>
      <c r="B3018" s="194">
        <f>IF(ISBLANK('INVOCAÇÕES'!$I$393),"",'INVOCAÇÕES'!$I$393&amp;"")</f>
        <v/>
      </c>
      <c r="C3018" s="194">
        <f>"'INVOCAÇÕES'!I393"</f>
        <v/>
      </c>
      <c r="D3018" s="194" t="inlineStr">
        <is>
          <t>resultado</t>
        </is>
      </c>
    </row>
    <row r="3019">
      <c r="A3019" s="194" t="inlineStr">
        <is>
          <t>invocacao.2.liberacao.2.classe</t>
        </is>
      </c>
      <c r="B3019" s="194">
        <f>IF(ISBLANK('INVOCAÇÕES'!$O$387),"",'INVOCAÇÕES'!$O$387&amp;"")</f>
        <v/>
      </c>
      <c r="C3019" s="194">
        <f>"'INVOCAÇÕES'!O387"</f>
        <v/>
      </c>
      <c r="D3019" s="194" t="inlineStr">
        <is>
          <t>entrada</t>
        </is>
      </c>
    </row>
    <row r="3020">
      <c r="A3020" s="194" t="inlineStr">
        <is>
          <t>invocacao.2.liberacao.2.nome</t>
        </is>
      </c>
      <c r="B3020" s="194">
        <f>IF(ISBLANK('INVOCAÇÕES'!$P$387),"",'INVOCAÇÕES'!$P$387&amp;"")</f>
        <v/>
      </c>
      <c r="C3020" s="194">
        <f>"'INVOCAÇÕES'!P387"</f>
        <v/>
      </c>
      <c r="D3020" s="194" t="inlineStr">
        <is>
          <t>entrada</t>
        </is>
      </c>
    </row>
    <row r="3021">
      <c r="A3021" s="194" t="inlineStr">
        <is>
          <t>invocacao.2.liberacao.2.pe</t>
        </is>
      </c>
      <c r="B3021" s="194">
        <f>IF(ISBLANK('INVOCAÇÕES'!$S$387),"",'INVOCAÇÕES'!$S$387&amp;"")</f>
        <v/>
      </c>
      <c r="C3021" s="194">
        <f>"'INVOCAÇÕES'!S387"</f>
        <v/>
      </c>
      <c r="D3021" s="194" t="inlineStr">
        <is>
          <t>resultado</t>
        </is>
      </c>
    </row>
    <row r="3022">
      <c r="A3022" s="194" t="inlineStr">
        <is>
          <t>invocacao.2.liberacao.2.como</t>
        </is>
      </c>
      <c r="B3022" s="194">
        <f>IF(ISBLANK('INVOCAÇÕES'!$O$388),"",'INVOCAÇÕES'!$O$388&amp;"")</f>
        <v/>
      </c>
      <c r="C3022" s="194">
        <f>"'INVOCAÇÕES'!O388"</f>
        <v/>
      </c>
      <c r="D3022" s="194" t="inlineStr">
        <is>
          <t>entrada</t>
        </is>
      </c>
    </row>
    <row r="3023">
      <c r="A3023" s="194" t="inlineStr">
        <is>
          <t>invocacao.2.liberacao.2.pontos</t>
        </is>
      </c>
      <c r="B3023" s="194">
        <f>IF(ISBLANK('INVOCAÇÕES'!$O$392),"",'INVOCAÇÕES'!$O$392&amp;"")</f>
        <v/>
      </c>
      <c r="C3023" s="194">
        <f>"'INVOCAÇÕES'!O392"</f>
        <v/>
      </c>
      <c r="D3023" s="194" t="inlineStr">
        <is>
          <t>resultado</t>
        </is>
      </c>
    </row>
    <row r="3024">
      <c r="A3024" s="194" t="inlineStr">
        <is>
          <t>invocacao.2.liberacao.2.acao</t>
        </is>
      </c>
      <c r="B3024" s="194">
        <f>IF(ISBLANK('INVOCAÇÕES'!$O$393),"",'INVOCAÇÕES'!$O$393&amp;"")</f>
        <v/>
      </c>
      <c r="C3024" s="194">
        <f>"'INVOCAÇÕES'!O393"</f>
        <v/>
      </c>
      <c r="D3024" s="194" t="inlineStr">
        <is>
          <t>resultado</t>
        </is>
      </c>
    </row>
    <row r="3025">
      <c r="A3025" s="194" t="inlineStr">
        <is>
          <t>invocacao.2.liberacao.3.classe</t>
        </is>
      </c>
      <c r="B3025" s="194">
        <f>IF(ISBLANK('INVOCAÇÕES'!$U$387),"",'INVOCAÇÕES'!$U$387&amp;"")</f>
        <v/>
      </c>
      <c r="C3025" s="194">
        <f>"'INVOCAÇÕES'!U387"</f>
        <v/>
      </c>
      <c r="D3025" s="194" t="inlineStr">
        <is>
          <t>entrada</t>
        </is>
      </c>
    </row>
    <row r="3026">
      <c r="A3026" s="194" t="inlineStr">
        <is>
          <t>invocacao.2.liberacao.3.nome</t>
        </is>
      </c>
      <c r="B3026" s="194">
        <f>IF(ISBLANK('INVOCAÇÕES'!$V$387),"",'INVOCAÇÕES'!$V$387&amp;"")</f>
        <v/>
      </c>
      <c r="C3026" s="194">
        <f>"'INVOCAÇÕES'!V387"</f>
        <v/>
      </c>
      <c r="D3026" s="194" t="inlineStr">
        <is>
          <t>entrada</t>
        </is>
      </c>
    </row>
    <row r="3027">
      <c r="A3027" s="194" t="inlineStr">
        <is>
          <t>invocacao.2.liberacao.3.pe</t>
        </is>
      </c>
      <c r="B3027" s="194">
        <f>IF(ISBLANK('INVOCAÇÕES'!$Y$387),"",'INVOCAÇÕES'!$Y$387&amp;"")</f>
        <v/>
      </c>
      <c r="C3027" s="194">
        <f>"'INVOCAÇÕES'!Y387"</f>
        <v/>
      </c>
      <c r="D3027" s="194" t="inlineStr">
        <is>
          <t>resultado</t>
        </is>
      </c>
    </row>
    <row r="3028">
      <c r="A3028" s="194" t="inlineStr">
        <is>
          <t>invocacao.2.liberacao.3.como</t>
        </is>
      </c>
      <c r="B3028" s="194">
        <f>IF(ISBLANK('INVOCAÇÕES'!$U$388),"",'INVOCAÇÕES'!$U$388&amp;"")</f>
        <v/>
      </c>
      <c r="C3028" s="194">
        <f>"'INVOCAÇÕES'!U388"</f>
        <v/>
      </c>
      <c r="D3028" s="194" t="inlineStr">
        <is>
          <t>entrada</t>
        </is>
      </c>
    </row>
    <row r="3029">
      <c r="A3029" s="194" t="inlineStr">
        <is>
          <t>invocacao.2.liberacao.3.pontos</t>
        </is>
      </c>
      <c r="B3029" s="194">
        <f>IF(ISBLANK('INVOCAÇÕES'!$U$392),"",'INVOCAÇÕES'!$U$392&amp;"")</f>
        <v/>
      </c>
      <c r="C3029" s="194">
        <f>"'INVOCAÇÕES'!U392"</f>
        <v/>
      </c>
      <c r="D3029" s="194" t="inlineStr">
        <is>
          <t>resultado</t>
        </is>
      </c>
    </row>
    <row r="3030">
      <c r="A3030" s="194" t="inlineStr">
        <is>
          <t>invocacao.2.liberacao.3.acao</t>
        </is>
      </c>
      <c r="B3030" s="194">
        <f>IF(ISBLANK('INVOCAÇÕES'!$U$393),"",'INVOCAÇÕES'!$U$393&amp;"")</f>
        <v/>
      </c>
      <c r="C3030" s="194">
        <f>"'INVOCAÇÕES'!U393"</f>
        <v/>
      </c>
      <c r="D3030" s="194" t="inlineStr">
        <is>
          <t>resultado</t>
        </is>
      </c>
    </row>
    <row r="3031">
      <c r="A3031" s="194" t="inlineStr">
        <is>
          <t>invocacao.2.tm.nome</t>
        </is>
      </c>
      <c r="B3031" s="194">
        <f>IF(ISBLANK('INVOCAÇÕES'!$I$396),"",'INVOCAÇÕES'!$I$396&amp;"")</f>
        <v/>
      </c>
      <c r="C3031" s="194">
        <f>"'INVOCAÇÕES'!I396"</f>
        <v/>
      </c>
      <c r="D3031" s="194" t="inlineStr">
        <is>
          <t>entrada</t>
        </is>
      </c>
    </row>
    <row r="3032">
      <c r="A3032" s="194" t="inlineStr">
        <is>
          <t>invocacao.2.tm.pe</t>
        </is>
      </c>
      <c r="B3032" s="194">
        <f>IF(ISBLANK('INVOCAÇÕES'!$M$396),"",'INVOCAÇÕES'!$M$396&amp;"")</f>
        <v/>
      </c>
      <c r="C3032" s="194">
        <f>"'INVOCAÇÕES'!M396"</f>
        <v/>
      </c>
      <c r="D3032" s="194" t="inlineStr">
        <is>
          <t>resultado</t>
        </is>
      </c>
    </row>
    <row r="3033">
      <c r="A3033" s="194" t="inlineStr">
        <is>
          <t>invocacao.2.tm.como</t>
        </is>
      </c>
      <c r="B3033" s="194">
        <f>IF(ISBLANK('INVOCAÇÕES'!$I$397),"",'INVOCAÇÕES'!$I$397&amp;"")</f>
        <v/>
      </c>
      <c r="C3033" s="194">
        <f>"'INVOCAÇÕES'!I397"</f>
        <v/>
      </c>
      <c r="D3033" s="194" t="inlineStr">
        <is>
          <t>entrada</t>
        </is>
      </c>
    </row>
    <row r="3034">
      <c r="A3034" s="194" t="inlineStr">
        <is>
          <t>invocacao.2.tm.dados</t>
        </is>
      </c>
      <c r="B3034" s="194">
        <f>IF(ISBLANK('INVOCAÇÕES'!$I$401),"",'INVOCAÇÕES'!$I$401&amp;"")</f>
        <v/>
      </c>
      <c r="C3034" s="194">
        <f>"'INVOCAÇÕES'!I401"</f>
        <v/>
      </c>
      <c r="D3034" s="194" t="inlineStr">
        <is>
          <t>resultado</t>
        </is>
      </c>
    </row>
    <row r="3035">
      <c r="A3035" s="194" t="inlineStr">
        <is>
          <t>invocacao.2.tm.acao</t>
        </is>
      </c>
      <c r="B3035" s="194">
        <f>IF(ISBLANK('INVOCAÇÕES'!$I$402),"",'INVOCAÇÕES'!$I$402&amp;"")</f>
        <v/>
      </c>
      <c r="C3035" s="194">
        <f>"'INVOCAÇÕES'!I402"</f>
        <v/>
      </c>
      <c r="D3035" s="194" t="inlineStr">
        <is>
          <t>resultado</t>
        </is>
      </c>
    </row>
    <row r="3036">
      <c r="A3036" s="194" t="inlineStr">
        <is>
          <t>invocacao.2.exp.nome</t>
        </is>
      </c>
      <c r="B3036" s="194">
        <f>IF(ISBLANK('INVOCAÇÕES'!$O$396),"",'INVOCAÇÕES'!$O$396&amp;"")</f>
        <v/>
      </c>
      <c r="C3036" s="194">
        <f>"'INVOCAÇÕES'!O396"</f>
        <v/>
      </c>
      <c r="D3036" s="194" t="inlineStr">
        <is>
          <t>entrada</t>
        </is>
      </c>
    </row>
    <row r="3037">
      <c r="A3037" s="194" t="inlineStr">
        <is>
          <t>invocacao.2.exp.pe</t>
        </is>
      </c>
      <c r="B3037" s="194">
        <f>IF(ISBLANK('INVOCAÇÕES'!$S$396),"",'INVOCAÇÕES'!$S$396&amp;"")</f>
        <v/>
      </c>
      <c r="C3037" s="194">
        <f>"'INVOCAÇÕES'!S396"</f>
        <v/>
      </c>
      <c r="D3037" s="194" t="inlineStr">
        <is>
          <t>resultado</t>
        </is>
      </c>
    </row>
    <row r="3038">
      <c r="A3038" s="194" t="inlineStr">
        <is>
          <t>invocacao.2.exp.como</t>
        </is>
      </c>
      <c r="B3038" s="194">
        <f>IF(ISBLANK('INVOCAÇÕES'!$O$397),"",'INVOCAÇÕES'!$O$397&amp;"")</f>
        <v/>
      </c>
      <c r="C3038" s="194">
        <f>"'INVOCAÇÕES'!O397"</f>
        <v/>
      </c>
      <c r="D3038" s="194" t="inlineStr">
        <is>
          <t>entrada</t>
        </is>
      </c>
    </row>
    <row r="3039">
      <c r="A3039" s="194" t="inlineStr">
        <is>
          <t>invocacao.2.exp.degrau</t>
        </is>
      </c>
      <c r="B3039" s="194">
        <f>IF(ISBLANK('INVOCAÇÕES'!$O$401),"",'INVOCAÇÕES'!$O$401&amp;"")</f>
        <v/>
      </c>
      <c r="C3039" s="194">
        <f>"'INVOCAÇÕES'!O401"</f>
        <v/>
      </c>
      <c r="D3039" s="194" t="inlineStr">
        <is>
          <t>entrada</t>
        </is>
      </c>
    </row>
    <row r="3040">
      <c r="A3040" s="194" t="inlineStr">
        <is>
          <t>invocacao.2.exp.acerto</t>
        </is>
      </c>
      <c r="B3040" s="194">
        <f>IF(ISBLANK('INVOCAÇÕES'!$Q$401),"",'INVOCAÇÕES'!$Q$401&amp;"")</f>
        <v/>
      </c>
      <c r="C3040" s="194">
        <f>"'INVOCAÇÕES'!Q401"</f>
        <v/>
      </c>
      <c r="D3040" s="194" t="inlineStr">
        <is>
          <t>entrada</t>
        </is>
      </c>
    </row>
    <row r="3041">
      <c r="A3041" s="194" t="inlineStr">
        <is>
          <t>invocacao.2.exp.pede</t>
        </is>
      </c>
      <c r="B3041" s="194">
        <f>IF(ISBLANK('INVOCAÇÕES'!$O$402),"",'INVOCAÇÕES'!$O$402&amp;"")</f>
        <v/>
      </c>
      <c r="C3041" s="194">
        <f>"'INVOCAÇÕES'!O402"</f>
        <v/>
      </c>
      <c r="D3041" s="194" t="inlineStr">
        <is>
          <t>resultado</t>
        </is>
      </c>
    </row>
    <row r="3042">
      <c r="A3042" s="194" t="inlineStr">
        <is>
          <t>invocacao.3.atributo.forca.base</t>
        </is>
      </c>
      <c r="B3042" s="194">
        <f>IF(ISBLANK('INVOCAÇÕES'!$O$416),"",'INVOCAÇÕES'!$O$416&amp;"")</f>
        <v/>
      </c>
      <c r="C3042" s="194">
        <f>"'INVOCAÇÕES'!O416"</f>
        <v/>
      </c>
      <c r="D3042" s="194" t="inlineStr">
        <is>
          <t>entrada</t>
        </is>
      </c>
    </row>
    <row r="3043">
      <c r="A3043" s="194" t="inlineStr">
        <is>
          <t>invocacao.3.atributo.forca.buff</t>
        </is>
      </c>
      <c r="B3043" s="194">
        <f>IF(ISBLANK('INVOCAÇÕES'!$O$417),"",'INVOCAÇÕES'!$O$417&amp;"")</f>
        <v/>
      </c>
      <c r="C3043" s="194">
        <f>"'INVOCAÇÕES'!O417"</f>
        <v/>
      </c>
      <c r="D3043" s="194" t="inlineStr">
        <is>
          <t>entrada</t>
        </is>
      </c>
    </row>
    <row r="3044">
      <c r="A3044" s="194" t="inlineStr">
        <is>
          <t>invocacao.3.atributo.forca.total</t>
        </is>
      </c>
      <c r="B3044" s="194">
        <f>IF(ISBLANK('INVOCAÇÕES'!$O$414),"",'INVOCAÇÕES'!$O$414&amp;"")</f>
        <v/>
      </c>
      <c r="C3044" s="194">
        <f>"'INVOCAÇÕES'!O414"</f>
        <v/>
      </c>
      <c r="D3044" s="194" t="inlineStr">
        <is>
          <t>resultado</t>
        </is>
      </c>
    </row>
    <row r="3045">
      <c r="A3045" s="194" t="inlineStr">
        <is>
          <t>invocacao.3.atributo.destreza.base</t>
        </is>
      </c>
      <c r="B3045" s="194">
        <f>IF(ISBLANK('INVOCAÇÕES'!$P$416),"",'INVOCAÇÕES'!$P$416&amp;"")</f>
        <v/>
      </c>
      <c r="C3045" s="194">
        <f>"'INVOCAÇÕES'!P416"</f>
        <v/>
      </c>
      <c r="D3045" s="194" t="inlineStr">
        <is>
          <t>entrada</t>
        </is>
      </c>
    </row>
    <row r="3046">
      <c r="A3046" s="194" t="inlineStr">
        <is>
          <t>invocacao.3.atributo.destreza.buff</t>
        </is>
      </c>
      <c r="B3046" s="194">
        <f>IF(ISBLANK('INVOCAÇÕES'!$P$417),"",'INVOCAÇÕES'!$P$417&amp;"")</f>
        <v/>
      </c>
      <c r="C3046" s="194">
        <f>"'INVOCAÇÕES'!P417"</f>
        <v/>
      </c>
      <c r="D3046" s="194" t="inlineStr">
        <is>
          <t>entrada</t>
        </is>
      </c>
    </row>
    <row r="3047">
      <c r="A3047" s="194" t="inlineStr">
        <is>
          <t>invocacao.3.atributo.destreza.total</t>
        </is>
      </c>
      <c r="B3047" s="194">
        <f>IF(ISBLANK('INVOCAÇÕES'!$P$414),"",'INVOCAÇÕES'!$P$414&amp;"")</f>
        <v/>
      </c>
      <c r="C3047" s="194">
        <f>"'INVOCAÇÕES'!P414"</f>
        <v/>
      </c>
      <c r="D3047" s="194" t="inlineStr">
        <is>
          <t>resultado</t>
        </is>
      </c>
    </row>
    <row r="3048">
      <c r="A3048" s="194" t="inlineStr">
        <is>
          <t>invocacao.3.atributo.constituicao.base</t>
        </is>
      </c>
      <c r="B3048" s="194">
        <f>IF(ISBLANK('INVOCAÇÕES'!$Q$416),"",'INVOCAÇÕES'!$Q$416&amp;"")</f>
        <v/>
      </c>
      <c r="C3048" s="194">
        <f>"'INVOCAÇÕES'!Q416"</f>
        <v/>
      </c>
      <c r="D3048" s="194" t="inlineStr">
        <is>
          <t>entrada</t>
        </is>
      </c>
    </row>
    <row r="3049">
      <c r="A3049" s="194" t="inlineStr">
        <is>
          <t>invocacao.3.atributo.constituicao.buff</t>
        </is>
      </c>
      <c r="B3049" s="194">
        <f>IF(ISBLANK('INVOCAÇÕES'!$Q$417),"",'INVOCAÇÕES'!$Q$417&amp;"")</f>
        <v/>
      </c>
      <c r="C3049" s="194">
        <f>"'INVOCAÇÕES'!Q417"</f>
        <v/>
      </c>
      <c r="D3049" s="194" t="inlineStr">
        <is>
          <t>entrada</t>
        </is>
      </c>
    </row>
    <row r="3050">
      <c r="A3050" s="194" t="inlineStr">
        <is>
          <t>invocacao.3.atributo.constituicao.total</t>
        </is>
      </c>
      <c r="B3050" s="194">
        <f>IF(ISBLANK('INVOCAÇÕES'!$Q$414),"",'INVOCAÇÕES'!$Q$414&amp;"")</f>
        <v/>
      </c>
      <c r="C3050" s="194">
        <f>"'INVOCAÇÕES'!Q414"</f>
        <v/>
      </c>
      <c r="D3050" s="194" t="inlineStr">
        <is>
          <t>resultado</t>
        </is>
      </c>
    </row>
    <row r="3051">
      <c r="A3051" s="194" t="inlineStr">
        <is>
          <t>invocacao.3.atributo.inteligencia.base</t>
        </is>
      </c>
      <c r="B3051" s="194">
        <f>IF(ISBLANK('INVOCAÇÕES'!$R$416),"",'INVOCAÇÕES'!$R$416&amp;"")</f>
        <v/>
      </c>
      <c r="C3051" s="194">
        <f>"'INVOCAÇÕES'!R416"</f>
        <v/>
      </c>
      <c r="D3051" s="194" t="inlineStr">
        <is>
          <t>entrada</t>
        </is>
      </c>
    </row>
    <row r="3052">
      <c r="A3052" s="194" t="inlineStr">
        <is>
          <t>invocacao.3.atributo.inteligencia.buff</t>
        </is>
      </c>
      <c r="B3052" s="194">
        <f>IF(ISBLANK('INVOCAÇÕES'!$R$417),"",'INVOCAÇÕES'!$R$417&amp;"")</f>
        <v/>
      </c>
      <c r="C3052" s="194">
        <f>"'INVOCAÇÕES'!R417"</f>
        <v/>
      </c>
      <c r="D3052" s="194" t="inlineStr">
        <is>
          <t>entrada</t>
        </is>
      </c>
    </row>
    <row r="3053">
      <c r="A3053" s="194" t="inlineStr">
        <is>
          <t>invocacao.3.atributo.inteligencia.total</t>
        </is>
      </c>
      <c r="B3053" s="194">
        <f>IF(ISBLANK('INVOCAÇÕES'!$R$414),"",'INVOCAÇÕES'!$R$414&amp;"")</f>
        <v/>
      </c>
      <c r="C3053" s="194">
        <f>"'INVOCAÇÕES'!R414"</f>
        <v/>
      </c>
      <c r="D3053" s="194" t="inlineStr">
        <is>
          <t>resultado</t>
        </is>
      </c>
    </row>
    <row r="3054">
      <c r="A3054" s="194" t="inlineStr">
        <is>
          <t>invocacao.3.atributo.essencia.base</t>
        </is>
      </c>
      <c r="B3054" s="194">
        <f>IF(ISBLANK('INVOCAÇÕES'!$S$416),"",'INVOCAÇÕES'!$S$416&amp;"")</f>
        <v/>
      </c>
      <c r="C3054" s="194">
        <f>"'INVOCAÇÕES'!S416"</f>
        <v/>
      </c>
      <c r="D3054" s="194" t="inlineStr">
        <is>
          <t>entrada</t>
        </is>
      </c>
    </row>
    <row r="3055">
      <c r="A3055" s="194" t="inlineStr">
        <is>
          <t>invocacao.3.atributo.essencia.buff</t>
        </is>
      </c>
      <c r="B3055" s="194">
        <f>IF(ISBLANK('INVOCAÇÕES'!$S$417),"",'INVOCAÇÕES'!$S$417&amp;"")</f>
        <v/>
      </c>
      <c r="C3055" s="194">
        <f>"'INVOCAÇÕES'!S417"</f>
        <v/>
      </c>
      <c r="D3055" s="194" t="inlineStr">
        <is>
          <t>entrada</t>
        </is>
      </c>
    </row>
    <row r="3056">
      <c r="A3056" s="194" t="inlineStr">
        <is>
          <t>invocacao.3.atributo.essencia.total</t>
        </is>
      </c>
      <c r="B3056" s="194">
        <f>IF(ISBLANK('INVOCAÇÕES'!$S$414),"",'INVOCAÇÕES'!$S$414&amp;"")</f>
        <v/>
      </c>
      <c r="C3056" s="194">
        <f>"'INVOCAÇÕES'!S414"</f>
        <v/>
      </c>
      <c r="D3056" s="194" t="inlineStr">
        <is>
          <t>resultado</t>
        </is>
      </c>
    </row>
    <row r="3057">
      <c r="A3057" s="194" t="inlineStr">
        <is>
          <t>invocacao.3.buff.acerto</t>
        </is>
      </c>
      <c r="B3057" s="194">
        <f>IF(ISBLANK('INVOCAÇÕES'!$O$422),"",'INVOCAÇÕES'!$O$422&amp;"")</f>
        <v/>
      </c>
      <c r="C3057" s="194">
        <f>"'INVOCAÇÕES'!O422"</f>
        <v/>
      </c>
      <c r="D3057" s="194" t="inlineStr">
        <is>
          <t>entrada</t>
        </is>
      </c>
    </row>
    <row r="3058">
      <c r="A3058" s="194" t="inlineStr">
        <is>
          <t>invocacao.3.buff.cd</t>
        </is>
      </c>
      <c r="B3058" s="194">
        <f>IF(ISBLANK('INVOCAÇÕES'!$P$422),"",'INVOCAÇÕES'!$P$422&amp;"")</f>
        <v/>
      </c>
      <c r="C3058" s="194">
        <f>"'INVOCAÇÕES'!P422"</f>
        <v/>
      </c>
      <c r="D3058" s="194" t="inlineStr">
        <is>
          <t>entrada</t>
        </is>
      </c>
    </row>
    <row r="3059">
      <c r="A3059" s="194" t="inlineStr">
        <is>
          <t>invocacao.3.buff.defesa</t>
        </is>
      </c>
      <c r="B3059" s="194">
        <f>IF(ISBLANK('INVOCAÇÕES'!$Q$422),"",'INVOCAÇÕES'!$Q$422&amp;"")</f>
        <v/>
      </c>
      <c r="C3059" s="194">
        <f>"'INVOCAÇÕES'!Q422"</f>
        <v/>
      </c>
      <c r="D3059" s="194" t="inlineStr">
        <is>
          <t>entrada</t>
        </is>
      </c>
    </row>
    <row r="3060">
      <c r="A3060" s="194" t="inlineStr">
        <is>
          <t>invocacao.3.buff.vida</t>
        </is>
      </c>
      <c r="B3060" s="194">
        <f>IF(ISBLANK('INVOCAÇÕES'!$R$422),"",'INVOCAÇÕES'!$R$422&amp;"")</f>
        <v/>
      </c>
      <c r="C3060" s="194">
        <f>"'INVOCAÇÕES'!R422"</f>
        <v/>
      </c>
      <c r="D3060" s="194" t="inlineStr">
        <is>
          <t>entrada</t>
        </is>
      </c>
    </row>
    <row r="3061">
      <c r="A3061" s="194" t="inlineStr">
        <is>
          <t>invocacao.3.buff.deslocamento</t>
        </is>
      </c>
      <c r="B3061" s="194">
        <f>IF(ISBLANK('INVOCAÇÕES'!$S$422),"",'INVOCAÇÕES'!$S$422&amp;"")</f>
        <v/>
      </c>
      <c r="C3061" s="194">
        <f>"'INVOCAÇÕES'!S422"</f>
        <v/>
      </c>
      <c r="D3061" s="194" t="inlineStr">
        <is>
          <t>entrada</t>
        </is>
      </c>
    </row>
    <row r="3062">
      <c r="A3062" s="194" t="inlineStr">
        <is>
          <t>invocacao.3.buff.tr.fisico</t>
        </is>
      </c>
      <c r="B3062" s="194">
        <f>IF(ISBLANK('INVOCAÇÕES'!$O$427),"",'INVOCAÇÕES'!$O$427&amp;"")</f>
        <v/>
      </c>
      <c r="C3062" s="194">
        <f>"'INVOCAÇÕES'!O427"</f>
        <v/>
      </c>
      <c r="D3062" s="194" t="inlineStr">
        <is>
          <t>entrada</t>
        </is>
      </c>
    </row>
    <row r="3063">
      <c r="A3063" s="194" t="inlineStr">
        <is>
          <t>invocacao.3.buff.tr.vigor</t>
        </is>
      </c>
      <c r="B3063" s="194">
        <f>IF(ISBLANK('INVOCAÇÕES'!$P$427),"",'INVOCAÇÕES'!$P$427&amp;"")</f>
        <v/>
      </c>
      <c r="C3063" s="194">
        <f>"'INVOCAÇÕES'!P427"</f>
        <v/>
      </c>
      <c r="D3063" s="194" t="inlineStr">
        <is>
          <t>entrada</t>
        </is>
      </c>
    </row>
    <row r="3064">
      <c r="A3064" s="194" t="inlineStr">
        <is>
          <t>invocacao.3.buff.tr.intelecto</t>
        </is>
      </c>
      <c r="B3064" s="194">
        <f>IF(ISBLANK('INVOCAÇÕES'!$Q$427),"",'INVOCAÇÕES'!$Q$427&amp;"")</f>
        <v/>
      </c>
      <c r="C3064" s="194">
        <f>"'INVOCAÇÕES'!Q427"</f>
        <v/>
      </c>
      <c r="D3064" s="194" t="inlineStr">
        <is>
          <t>entrada</t>
        </is>
      </c>
    </row>
    <row r="3065">
      <c r="A3065" s="194" t="inlineStr">
        <is>
          <t>invocacao.3.buff.tr.espirito</t>
        </is>
      </c>
      <c r="B3065" s="194">
        <f>IF(ISBLANK('INVOCAÇÕES'!$R$427),"",'INVOCAÇÕES'!$R$427&amp;"")</f>
        <v/>
      </c>
      <c r="C3065" s="194">
        <f>"'INVOCAÇÕES'!R427"</f>
        <v/>
      </c>
      <c r="D3065" s="194" t="inlineStr">
        <is>
          <t>entrada</t>
        </is>
      </c>
    </row>
    <row r="3066">
      <c r="A3066" s="194" t="inlineStr">
        <is>
          <t>invocacao.3.atributo_acerto</t>
        </is>
      </c>
      <c r="B3066" s="194">
        <f>IF(ISBLANK('INVOCAÇÕES'!$O$430),"",'INVOCAÇÕES'!$O$430&amp;"")</f>
        <v/>
      </c>
      <c r="C3066" s="194">
        <f>"'INVOCAÇÕES'!O430"</f>
        <v/>
      </c>
      <c r="D3066" s="194" t="inlineStr">
        <is>
          <t>entrada</t>
        </is>
      </c>
    </row>
    <row r="3067">
      <c r="A3067" s="194" t="inlineStr">
        <is>
          <t>invocacao.3.atributo_fisico</t>
        </is>
      </c>
      <c r="B3067" s="194">
        <f>IF(ISBLANK('INVOCAÇÕES'!$R$430),"",'INVOCAÇÕES'!$R$430&amp;"")</f>
        <v/>
      </c>
      <c r="C3067" s="194">
        <f>"'INVOCAÇÕES'!R430"</f>
        <v/>
      </c>
      <c r="D3067" s="194" t="inlineStr">
        <is>
          <t>entrada</t>
        </is>
      </c>
    </row>
    <row r="3068">
      <c r="A3068" s="194" t="inlineStr">
        <is>
          <t>invocacao.3.tr_treinado</t>
        </is>
      </c>
      <c r="B3068" s="194">
        <f>IF(ISBLANK('INVOCAÇÕES'!$S$425),"",'INVOCAÇÕES'!$S$425&amp;"")</f>
        <v/>
      </c>
      <c r="C3068" s="194">
        <f>"'INVOCAÇÕES'!S425"</f>
        <v/>
      </c>
      <c r="D3068" s="194" t="inlineStr">
        <is>
          <t>entrada</t>
        </is>
      </c>
    </row>
    <row r="3069">
      <c r="A3069" s="194" t="inlineStr">
        <is>
          <t>invocacao.3.alma</t>
        </is>
      </c>
      <c r="B3069" s="194">
        <f>IF(ISBLANK('INVOCAÇÕES'!$U$414),"",'INVOCAÇÕES'!$U$414&amp;"")</f>
        <v/>
      </c>
      <c r="C3069" s="194">
        <f>"'INVOCAÇÕES'!U414"</f>
        <v/>
      </c>
      <c r="D3069" s="194" t="inlineStr">
        <is>
          <t>entrada</t>
        </is>
      </c>
    </row>
    <row r="3070">
      <c r="A3070" s="194" t="inlineStr">
        <is>
          <t>invocacao.3.notas</t>
        </is>
      </c>
      <c r="B3070" s="194">
        <f>IF(ISBLANK('INVOCAÇÕES'!$U$423),"",'INVOCAÇÕES'!$U$423&amp;"")</f>
        <v/>
      </c>
      <c r="C3070" s="194">
        <f>"'INVOCAÇÕES'!U423"</f>
        <v/>
      </c>
      <c r="D3070" s="194" t="inlineStr">
        <is>
          <t>entrada</t>
        </is>
      </c>
    </row>
    <row r="3071">
      <c r="A3071" s="194" t="inlineStr">
        <is>
          <t>invocacao.3.definicao</t>
        </is>
      </c>
      <c r="B3071" s="194">
        <f>IF(ISBLANK('INVOCAÇÕES'!$I$449),"",'INVOCAÇÕES'!$I$449&amp;"")</f>
        <v/>
      </c>
      <c r="C3071" s="194">
        <f>"'INVOCAÇÕES'!I449"</f>
        <v/>
      </c>
      <c r="D3071" s="194" t="inlineStr">
        <is>
          <t>entrada</t>
        </is>
      </c>
    </row>
    <row r="3072">
      <c r="A3072" s="194" t="inlineStr">
        <is>
          <t>invocacao.3.familia.1</t>
        </is>
      </c>
      <c r="B3072" s="194">
        <f>IF(ISBLANK('INVOCAÇÕES'!$O$444),"",'INVOCAÇÕES'!$O$444&amp;"")</f>
        <v/>
      </c>
      <c r="C3072" s="194">
        <f>"'INVOCAÇÕES'!O444"</f>
        <v/>
      </c>
      <c r="D3072" s="194" t="inlineStr">
        <is>
          <t>entrada</t>
        </is>
      </c>
    </row>
    <row r="3073">
      <c r="A3073" s="194" t="inlineStr">
        <is>
          <t>invocacao.3.familia.2</t>
        </is>
      </c>
      <c r="B3073" s="194">
        <f>IF(ISBLANK('INVOCAÇÕES'!$P$444),"",'INVOCAÇÕES'!$P$444&amp;"")</f>
        <v/>
      </c>
      <c r="C3073" s="194">
        <f>"'INVOCAÇÕES'!P444"</f>
        <v/>
      </c>
      <c r="D3073" s="194" t="inlineStr">
        <is>
          <t>entrada</t>
        </is>
      </c>
    </row>
    <row r="3074">
      <c r="A3074" s="194" t="inlineStr">
        <is>
          <t>invocacao.3.familia.3</t>
        </is>
      </c>
      <c r="B3074" s="194">
        <f>IF(ISBLANK('INVOCAÇÕES'!$Q$444),"",'INVOCAÇÕES'!$Q$444&amp;"")</f>
        <v/>
      </c>
      <c r="C3074" s="194">
        <f>"'INVOCAÇÕES'!Q444"</f>
        <v/>
      </c>
      <c r="D3074" s="194" t="inlineStr">
        <is>
          <t>entrada</t>
        </is>
      </c>
    </row>
    <row r="3075">
      <c r="A3075" s="194" t="inlineStr">
        <is>
          <t>invocacao.3.familia.4</t>
        </is>
      </c>
      <c r="B3075" s="194">
        <f>IF(ISBLANK('INVOCAÇÕES'!$R$444),"",'INVOCAÇÕES'!$R$444&amp;"")</f>
        <v/>
      </c>
      <c r="C3075" s="194">
        <f>"'INVOCAÇÕES'!R444"</f>
        <v/>
      </c>
      <c r="D3075" s="194" t="inlineStr">
        <is>
          <t>entrada</t>
        </is>
      </c>
    </row>
    <row r="3076">
      <c r="A3076" s="194" t="inlineStr">
        <is>
          <t>invocacao.3.familia.5</t>
        </is>
      </c>
      <c r="B3076" s="194">
        <f>IF(ISBLANK('INVOCAÇÕES'!$S$444),"",'INVOCAÇÕES'!$S$444&amp;"")</f>
        <v/>
      </c>
      <c r="C3076" s="194">
        <f>"'INVOCAÇÕES'!S444"</f>
        <v/>
      </c>
      <c r="D3076" s="194" t="inlineStr">
        <is>
          <t>entrada</t>
        </is>
      </c>
    </row>
    <row r="3077">
      <c r="A3077" s="194" t="inlineStr">
        <is>
          <t>invocacao.3.pericia.1</t>
        </is>
      </c>
      <c r="B3077" s="194">
        <f>IF(ISBLANK('INVOCAÇÕES'!$O$434),"",'INVOCAÇÕES'!$O$434&amp;"")</f>
        <v/>
      </c>
      <c r="C3077" s="194">
        <f>"'INVOCAÇÕES'!O434"</f>
        <v/>
      </c>
      <c r="D3077" s="194" t="inlineStr">
        <is>
          <t>entrada</t>
        </is>
      </c>
    </row>
    <row r="3078">
      <c r="A3078" s="194" t="inlineStr">
        <is>
          <t>invocacao.3.pericia.2</t>
        </is>
      </c>
      <c r="B3078" s="194">
        <f>IF(ISBLANK('INVOCAÇÕES'!$O$435),"",'INVOCAÇÕES'!$O$435&amp;"")</f>
        <v/>
      </c>
      <c r="C3078" s="194">
        <f>"'INVOCAÇÕES'!O435"</f>
        <v/>
      </c>
      <c r="D3078" s="194" t="inlineStr">
        <is>
          <t>entrada</t>
        </is>
      </c>
    </row>
    <row r="3079">
      <c r="A3079" s="194" t="inlineStr">
        <is>
          <t>invocacao.3.pericia.3</t>
        </is>
      </c>
      <c r="B3079" s="194">
        <f>IF(ISBLANK('INVOCAÇÕES'!$O$436),"",'INVOCAÇÕES'!$O$436&amp;"")</f>
        <v/>
      </c>
      <c r="C3079" s="194">
        <f>"'INVOCAÇÕES'!O436"</f>
        <v/>
      </c>
      <c r="D3079" s="194" t="inlineStr">
        <is>
          <t>entrada</t>
        </is>
      </c>
    </row>
    <row r="3080">
      <c r="A3080" s="194" t="inlineStr">
        <is>
          <t>invocacao.3.pericia.4</t>
        </is>
      </c>
      <c r="B3080" s="194">
        <f>IF(ISBLANK('INVOCAÇÕES'!$O$437),"",'INVOCAÇÕES'!$O$437&amp;"")</f>
        <v/>
      </c>
      <c r="C3080" s="194">
        <f>"'INVOCAÇÕES'!O437"</f>
        <v/>
      </c>
      <c r="D3080" s="194" t="inlineStr">
        <is>
          <t>entrada</t>
        </is>
      </c>
    </row>
    <row r="3081">
      <c r="A3081" s="194" t="inlineStr">
        <is>
          <t>invocacao.3.pericia.5</t>
        </is>
      </c>
      <c r="B3081" s="194">
        <f>IF(ISBLANK('INVOCAÇÕES'!$O$438),"",'INVOCAÇÕES'!$O$438&amp;"")</f>
        <v/>
      </c>
      <c r="C3081" s="194">
        <f>"'INVOCAÇÕES'!O438"</f>
        <v/>
      </c>
      <c r="D3081" s="194" t="inlineStr">
        <is>
          <t>entrada</t>
        </is>
      </c>
    </row>
    <row r="3082">
      <c r="A3082" s="194" t="inlineStr">
        <is>
          <t>invocacao.3.pericia.6</t>
        </is>
      </c>
      <c r="B3082" s="194">
        <f>IF(ISBLANK('INVOCAÇÕES'!$O$439),"",'INVOCAÇÕES'!$O$439&amp;"")</f>
        <v/>
      </c>
      <c r="C3082" s="194">
        <f>"'INVOCAÇÕES'!O439"</f>
        <v/>
      </c>
      <c r="D3082" s="194" t="inlineStr">
        <is>
          <t>entrada</t>
        </is>
      </c>
    </row>
    <row r="3083">
      <c r="A3083" s="194" t="inlineStr">
        <is>
          <t>invocacao.3.pericia.7</t>
        </is>
      </c>
      <c r="B3083" s="194">
        <f>IF(ISBLANK('INVOCAÇÕES'!$O$440),"",'INVOCAÇÕES'!$O$440&amp;"")</f>
        <v/>
      </c>
      <c r="C3083" s="194">
        <f>"'INVOCAÇÕES'!O440"</f>
        <v/>
      </c>
      <c r="D3083" s="194" t="inlineStr">
        <is>
          <t>entrada</t>
        </is>
      </c>
    </row>
    <row r="3084">
      <c r="A3084" s="194" t="inlineStr">
        <is>
          <t>invocacao.3.buff.pericia.1</t>
        </is>
      </c>
      <c r="B3084" s="194">
        <f>IF(ISBLANK('INVOCAÇÕES'!$R$434),"",'INVOCAÇÕES'!$R$434&amp;"")</f>
        <v/>
      </c>
      <c r="C3084" s="194">
        <f>"'INVOCAÇÕES'!R434"</f>
        <v/>
      </c>
      <c r="D3084" s="194" t="inlineStr">
        <is>
          <t>entrada</t>
        </is>
      </c>
    </row>
    <row r="3085">
      <c r="A3085" s="194" t="inlineStr">
        <is>
          <t>invocacao.3.buff.pericia.2</t>
        </is>
      </c>
      <c r="B3085" s="194">
        <f>IF(ISBLANK('INVOCAÇÕES'!$R$435),"",'INVOCAÇÕES'!$R$435&amp;"")</f>
        <v/>
      </c>
      <c r="C3085" s="194">
        <f>"'INVOCAÇÕES'!R435"</f>
        <v/>
      </c>
      <c r="D3085" s="194" t="inlineStr">
        <is>
          <t>entrada</t>
        </is>
      </c>
    </row>
    <row r="3086">
      <c r="A3086" s="194" t="inlineStr">
        <is>
          <t>invocacao.3.buff.pericia.3</t>
        </is>
      </c>
      <c r="B3086" s="194">
        <f>IF(ISBLANK('INVOCAÇÕES'!$R$436),"",'INVOCAÇÕES'!$R$436&amp;"")</f>
        <v/>
      </c>
      <c r="C3086" s="194">
        <f>"'INVOCAÇÕES'!R436"</f>
        <v/>
      </c>
      <c r="D3086" s="194" t="inlineStr">
        <is>
          <t>entrada</t>
        </is>
      </c>
    </row>
    <row r="3087">
      <c r="A3087" s="194" t="inlineStr">
        <is>
          <t>invocacao.3.buff.pericia.4</t>
        </is>
      </c>
      <c r="B3087" s="194">
        <f>IF(ISBLANK('INVOCAÇÕES'!$R$437),"",'INVOCAÇÕES'!$R$437&amp;"")</f>
        <v/>
      </c>
      <c r="C3087" s="194">
        <f>"'INVOCAÇÕES'!R437"</f>
        <v/>
      </c>
      <c r="D3087" s="194" t="inlineStr">
        <is>
          <t>entrada</t>
        </is>
      </c>
    </row>
    <row r="3088">
      <c r="A3088" s="194" t="inlineStr">
        <is>
          <t>invocacao.3.buff.pericia.5</t>
        </is>
      </c>
      <c r="B3088" s="194">
        <f>IF(ISBLANK('INVOCAÇÕES'!$R$438),"",'INVOCAÇÕES'!$R$438&amp;"")</f>
        <v/>
      </c>
      <c r="C3088" s="194">
        <f>"'INVOCAÇÕES'!R438"</f>
        <v/>
      </c>
      <c r="D3088" s="194" t="inlineStr">
        <is>
          <t>entrada</t>
        </is>
      </c>
    </row>
    <row r="3089">
      <c r="A3089" s="194" t="inlineStr">
        <is>
          <t>invocacao.3.buff.pericia.6</t>
        </is>
      </c>
      <c r="B3089" s="194">
        <f>IF(ISBLANK('INVOCAÇÕES'!$R$439),"",'INVOCAÇÕES'!$R$439&amp;"")</f>
        <v/>
      </c>
      <c r="C3089" s="194">
        <f>"'INVOCAÇÕES'!R439"</f>
        <v/>
      </c>
      <c r="D3089" s="194" t="inlineStr">
        <is>
          <t>entrada</t>
        </is>
      </c>
    </row>
    <row r="3090">
      <c r="A3090" s="194" t="inlineStr">
        <is>
          <t>invocacao.3.buff.pericia.7</t>
        </is>
      </c>
      <c r="B3090" s="194">
        <f>IF(ISBLANK('INVOCAÇÕES'!$R$440),"",'INVOCAÇÕES'!$R$440&amp;"")</f>
        <v/>
      </c>
      <c r="C3090" s="194">
        <f>"'INVOCAÇÕES'!R440"</f>
        <v/>
      </c>
      <c r="D3090" s="194" t="inlineStr">
        <is>
          <t>entrada</t>
        </is>
      </c>
    </row>
    <row r="3091">
      <c r="A3091" s="194" t="inlineStr">
        <is>
          <t>invocacao.3.talento.1</t>
        </is>
      </c>
      <c r="B3091" s="194">
        <f>IF(ISBLANK('INVOCAÇÕES'!$J$476),"",'INVOCAÇÕES'!$J$476&amp;"")</f>
        <v/>
      </c>
      <c r="C3091" s="194">
        <f>"'INVOCAÇÕES'!J476"</f>
        <v/>
      </c>
      <c r="D3091" s="194" t="inlineStr">
        <is>
          <t>entrada</t>
        </is>
      </c>
    </row>
    <row r="3092">
      <c r="A3092" s="194" t="inlineStr">
        <is>
          <t>invocacao.3.talento.2</t>
        </is>
      </c>
      <c r="B3092" s="194">
        <f>IF(ISBLANK('INVOCAÇÕES'!$J$477),"",'INVOCAÇÕES'!$J$477&amp;"")</f>
        <v/>
      </c>
      <c r="C3092" s="194">
        <f>"'INVOCAÇÕES'!J477"</f>
        <v/>
      </c>
      <c r="D3092" s="194" t="inlineStr">
        <is>
          <t>entrada</t>
        </is>
      </c>
    </row>
    <row r="3093">
      <c r="A3093" s="194" t="inlineStr">
        <is>
          <t>invocacao.3.talento.3</t>
        </is>
      </c>
      <c r="B3093" s="194">
        <f>IF(ISBLANK('INVOCAÇÕES'!$J$478),"",'INVOCAÇÕES'!$J$478&amp;"")</f>
        <v/>
      </c>
      <c r="C3093" s="194">
        <f>"'INVOCAÇÕES'!J478"</f>
        <v/>
      </c>
      <c r="D3093" s="194" t="inlineStr">
        <is>
          <t>entrada</t>
        </is>
      </c>
    </row>
    <row r="3094">
      <c r="A3094" s="194" t="inlineStr">
        <is>
          <t>invocacao.3.talento.4</t>
        </is>
      </c>
      <c r="B3094" s="194">
        <f>IF(ISBLANK('INVOCAÇÕES'!$J$479),"",'INVOCAÇÕES'!$J$479&amp;"")</f>
        <v/>
      </c>
      <c r="C3094" s="194">
        <f>"'INVOCAÇÕES'!J479"</f>
        <v/>
      </c>
      <c r="D3094" s="194" t="inlineStr">
        <is>
          <t>entrada</t>
        </is>
      </c>
    </row>
    <row r="3095">
      <c r="A3095" s="194" t="inlineStr">
        <is>
          <t>invocacao.3.talento.5</t>
        </is>
      </c>
      <c r="B3095" s="194">
        <f>IF(ISBLANK('INVOCAÇÕES'!$J$480),"",'INVOCAÇÕES'!$J$480&amp;"")</f>
        <v/>
      </c>
      <c r="C3095" s="194">
        <f>"'INVOCAÇÕES'!J480"</f>
        <v/>
      </c>
      <c r="D3095" s="194" t="inlineStr">
        <is>
          <t>entrada</t>
        </is>
      </c>
    </row>
    <row r="3096">
      <c r="A3096" s="194" t="inlineStr">
        <is>
          <t>invocacao.3.talento.6</t>
        </is>
      </c>
      <c r="B3096" s="194">
        <f>IF(ISBLANK('INVOCAÇÕES'!$J$481),"",'INVOCAÇÕES'!$J$481&amp;"")</f>
        <v/>
      </c>
      <c r="C3096" s="194">
        <f>"'INVOCAÇÕES'!J481"</f>
        <v/>
      </c>
      <c r="D3096" s="194" t="inlineStr">
        <is>
          <t>entrada</t>
        </is>
      </c>
    </row>
    <row r="3097">
      <c r="A3097" s="194" t="inlineStr">
        <is>
          <t>invocacao.3.talento.7</t>
        </is>
      </c>
      <c r="B3097" s="194">
        <f>IF(ISBLANK('INVOCAÇÕES'!$J$482),"",'INVOCAÇÕES'!$J$482&amp;"")</f>
        <v/>
      </c>
      <c r="C3097" s="194">
        <f>"'INVOCAÇÕES'!J482"</f>
        <v/>
      </c>
      <c r="D3097" s="194" t="inlineStr">
        <is>
          <t>entrada</t>
        </is>
      </c>
    </row>
    <row r="3098">
      <c r="A3098" s="194" t="inlineStr">
        <is>
          <t>invocacao.3.talento.8</t>
        </is>
      </c>
      <c r="B3098" s="194">
        <f>IF(ISBLANK('INVOCAÇÕES'!$J$483),"",'INVOCAÇÕES'!$J$483&amp;"")</f>
        <v/>
      </c>
      <c r="C3098" s="194">
        <f>"'INVOCAÇÕES'!J483"</f>
        <v/>
      </c>
      <c r="D3098" s="194" t="inlineStr">
        <is>
          <t>entrada</t>
        </is>
      </c>
    </row>
    <row r="3099">
      <c r="A3099" s="194" t="inlineStr">
        <is>
          <t>invocacao.3.talento_extra.1</t>
        </is>
      </c>
      <c r="B3099" s="194">
        <f>IF(ISBLANK('INVOCAÇÕES'!$J$578),"",'INVOCAÇÕES'!$J$578&amp;"")</f>
        <v/>
      </c>
      <c r="C3099" s="194">
        <f>"'INVOCAÇÕES'!J578"</f>
        <v/>
      </c>
      <c r="D3099" s="194" t="inlineStr">
        <is>
          <t>entrada</t>
        </is>
      </c>
    </row>
    <row r="3100">
      <c r="A3100" s="194" t="inlineStr">
        <is>
          <t>invocacao.3.talento_extra.2</t>
        </is>
      </c>
      <c r="B3100" s="194">
        <f>IF(ISBLANK('INVOCAÇÕES'!$J$579),"",'INVOCAÇÕES'!$J$579&amp;"")</f>
        <v/>
      </c>
      <c r="C3100" s="194">
        <f>"'INVOCAÇÕES'!J579"</f>
        <v/>
      </c>
      <c r="D3100" s="194" t="inlineStr">
        <is>
          <t>entrada</t>
        </is>
      </c>
    </row>
    <row r="3101">
      <c r="A3101" s="194" t="inlineStr">
        <is>
          <t>invocacao.3.talento_extra.3</t>
        </is>
      </c>
      <c r="B3101" s="194">
        <f>IF(ISBLANK('INVOCAÇÕES'!$J$580),"",'INVOCAÇÕES'!$J$580&amp;"")</f>
        <v/>
      </c>
      <c r="C3101" s="194">
        <f>"'INVOCAÇÕES'!J580"</f>
        <v/>
      </c>
      <c r="D3101" s="194" t="inlineStr">
        <is>
          <t>entrada</t>
        </is>
      </c>
    </row>
    <row r="3102">
      <c r="A3102" s="194" t="inlineStr">
        <is>
          <t>invocacao.3.equipamento.1</t>
        </is>
      </c>
      <c r="B3102" s="194">
        <f>IF(ISBLANK('INVOCAÇÕES'!$V$429),"",'INVOCAÇÕES'!$V$429&amp;"")</f>
        <v/>
      </c>
      <c r="C3102" s="194">
        <f>"'INVOCAÇÕES'!V429"</f>
        <v/>
      </c>
      <c r="D3102" s="194" t="inlineStr">
        <is>
          <t>entrada</t>
        </is>
      </c>
    </row>
    <row r="3103">
      <c r="A3103" s="194" t="inlineStr">
        <is>
          <t>invocacao.3.equipamento.2</t>
        </is>
      </c>
      <c r="B3103" s="194">
        <f>IF(ISBLANK('INVOCAÇÕES'!$V$430),"",'INVOCAÇÕES'!$V$430&amp;"")</f>
        <v/>
      </c>
      <c r="C3103" s="194">
        <f>"'INVOCAÇÕES'!V430"</f>
        <v/>
      </c>
      <c r="D3103" s="194" t="inlineStr">
        <is>
          <t>entrada</t>
        </is>
      </c>
    </row>
    <row r="3104">
      <c r="A3104" s="194" t="inlineStr">
        <is>
          <t>invocacao.3.equipamento.3</t>
        </is>
      </c>
      <c r="B3104" s="194">
        <f>IF(ISBLANK('INVOCAÇÕES'!$V$431),"",'INVOCAÇÕES'!$V$431&amp;"")</f>
        <v/>
      </c>
      <c r="C3104" s="194">
        <f>"'INVOCAÇÕES'!V431"</f>
        <v/>
      </c>
      <c r="D3104" s="194" t="inlineStr">
        <is>
          <t>entrada</t>
        </is>
      </c>
    </row>
    <row r="3105">
      <c r="A3105" s="194" t="inlineStr">
        <is>
          <t>invocacao.3.liberacao.1.classe</t>
        </is>
      </c>
      <c r="B3105" s="194">
        <f>IF(ISBLANK('INVOCAÇÕES'!$I$585),"",'INVOCAÇÕES'!$I$585&amp;"")</f>
        <v/>
      </c>
      <c r="C3105" s="194">
        <f>"'INVOCAÇÕES'!I585"</f>
        <v/>
      </c>
      <c r="D3105" s="194" t="inlineStr">
        <is>
          <t>entrada</t>
        </is>
      </c>
    </row>
    <row r="3106">
      <c r="A3106" s="194" t="inlineStr">
        <is>
          <t>invocacao.3.liberacao.1.nome</t>
        </is>
      </c>
      <c r="B3106" s="194">
        <f>IF(ISBLANK('INVOCAÇÕES'!$J$585),"",'INVOCAÇÕES'!$J$585&amp;"")</f>
        <v/>
      </c>
      <c r="C3106" s="194">
        <f>"'INVOCAÇÕES'!J585"</f>
        <v/>
      </c>
      <c r="D3106" s="194" t="inlineStr">
        <is>
          <t>entrada</t>
        </is>
      </c>
    </row>
    <row r="3107">
      <c r="A3107" s="194" t="inlineStr">
        <is>
          <t>invocacao.3.liberacao.1.pe</t>
        </is>
      </c>
      <c r="B3107" s="194">
        <f>IF(ISBLANK('INVOCAÇÕES'!$M$585),"",'INVOCAÇÕES'!$M$585&amp;"")</f>
        <v/>
      </c>
      <c r="C3107" s="194">
        <f>"'INVOCAÇÕES'!M585"</f>
        <v/>
      </c>
      <c r="D3107" s="194" t="inlineStr">
        <is>
          <t>resultado</t>
        </is>
      </c>
    </row>
    <row r="3108">
      <c r="A3108" s="194" t="inlineStr">
        <is>
          <t>invocacao.3.liberacao.1.como</t>
        </is>
      </c>
      <c r="B3108" s="194">
        <f>IF(ISBLANK('INVOCAÇÕES'!$I$586),"",'INVOCAÇÕES'!$I$586&amp;"")</f>
        <v/>
      </c>
      <c r="C3108" s="194">
        <f>"'INVOCAÇÕES'!I586"</f>
        <v/>
      </c>
      <c r="D3108" s="194" t="inlineStr">
        <is>
          <t>entrada</t>
        </is>
      </c>
    </row>
    <row r="3109">
      <c r="A3109" s="194" t="inlineStr">
        <is>
          <t>invocacao.3.liberacao.1.pontos</t>
        </is>
      </c>
      <c r="B3109" s="194">
        <f>IF(ISBLANK('INVOCAÇÕES'!$I$590),"",'INVOCAÇÕES'!$I$590&amp;"")</f>
        <v/>
      </c>
      <c r="C3109" s="194">
        <f>"'INVOCAÇÕES'!I590"</f>
        <v/>
      </c>
      <c r="D3109" s="194" t="inlineStr">
        <is>
          <t>resultado</t>
        </is>
      </c>
    </row>
    <row r="3110">
      <c r="A3110" s="194" t="inlineStr">
        <is>
          <t>invocacao.3.liberacao.1.acao</t>
        </is>
      </c>
      <c r="B3110" s="194">
        <f>IF(ISBLANK('INVOCAÇÕES'!$I$591),"",'INVOCAÇÕES'!$I$591&amp;"")</f>
        <v/>
      </c>
      <c r="C3110" s="194">
        <f>"'INVOCAÇÕES'!I591"</f>
        <v/>
      </c>
      <c r="D3110" s="194" t="inlineStr">
        <is>
          <t>resultado</t>
        </is>
      </c>
    </row>
    <row r="3111">
      <c r="A3111" s="194" t="inlineStr">
        <is>
          <t>invocacao.3.liberacao.2.classe</t>
        </is>
      </c>
      <c r="B3111" s="194">
        <f>IF(ISBLANK('INVOCAÇÕES'!$O$585),"",'INVOCAÇÕES'!$O$585&amp;"")</f>
        <v/>
      </c>
      <c r="C3111" s="194">
        <f>"'INVOCAÇÕES'!O585"</f>
        <v/>
      </c>
      <c r="D3111" s="194" t="inlineStr">
        <is>
          <t>entrada</t>
        </is>
      </c>
    </row>
    <row r="3112">
      <c r="A3112" s="194" t="inlineStr">
        <is>
          <t>invocacao.3.liberacao.2.nome</t>
        </is>
      </c>
      <c r="B3112" s="194">
        <f>IF(ISBLANK('INVOCAÇÕES'!$P$585),"",'INVOCAÇÕES'!$P$585&amp;"")</f>
        <v/>
      </c>
      <c r="C3112" s="194">
        <f>"'INVOCAÇÕES'!P585"</f>
        <v/>
      </c>
      <c r="D3112" s="194" t="inlineStr">
        <is>
          <t>entrada</t>
        </is>
      </c>
    </row>
    <row r="3113">
      <c r="A3113" s="194" t="inlineStr">
        <is>
          <t>invocacao.3.liberacao.2.pe</t>
        </is>
      </c>
      <c r="B3113" s="194">
        <f>IF(ISBLANK('INVOCAÇÕES'!$S$585),"",'INVOCAÇÕES'!$S$585&amp;"")</f>
        <v/>
      </c>
      <c r="C3113" s="194">
        <f>"'INVOCAÇÕES'!S585"</f>
        <v/>
      </c>
      <c r="D3113" s="194" t="inlineStr">
        <is>
          <t>resultado</t>
        </is>
      </c>
    </row>
    <row r="3114">
      <c r="A3114" s="194" t="inlineStr">
        <is>
          <t>invocacao.3.liberacao.2.como</t>
        </is>
      </c>
      <c r="B3114" s="194">
        <f>IF(ISBLANK('INVOCAÇÕES'!$O$586),"",'INVOCAÇÕES'!$O$586&amp;"")</f>
        <v/>
      </c>
      <c r="C3114" s="194">
        <f>"'INVOCAÇÕES'!O586"</f>
        <v/>
      </c>
      <c r="D3114" s="194" t="inlineStr">
        <is>
          <t>entrada</t>
        </is>
      </c>
    </row>
    <row r="3115">
      <c r="A3115" s="194" t="inlineStr">
        <is>
          <t>invocacao.3.liberacao.2.pontos</t>
        </is>
      </c>
      <c r="B3115" s="194">
        <f>IF(ISBLANK('INVOCAÇÕES'!$O$590),"",'INVOCAÇÕES'!$O$590&amp;"")</f>
        <v/>
      </c>
      <c r="C3115" s="194">
        <f>"'INVOCAÇÕES'!O590"</f>
        <v/>
      </c>
      <c r="D3115" s="194" t="inlineStr">
        <is>
          <t>resultado</t>
        </is>
      </c>
    </row>
    <row r="3116">
      <c r="A3116" s="194" t="inlineStr">
        <is>
          <t>invocacao.3.liberacao.2.acao</t>
        </is>
      </c>
      <c r="B3116" s="194">
        <f>IF(ISBLANK('INVOCAÇÕES'!$O$591),"",'INVOCAÇÕES'!$O$591&amp;"")</f>
        <v/>
      </c>
      <c r="C3116" s="194">
        <f>"'INVOCAÇÕES'!O591"</f>
        <v/>
      </c>
      <c r="D3116" s="194" t="inlineStr">
        <is>
          <t>resultado</t>
        </is>
      </c>
    </row>
    <row r="3117">
      <c r="A3117" s="194" t="inlineStr">
        <is>
          <t>invocacao.3.liberacao.3.classe</t>
        </is>
      </c>
      <c r="B3117" s="194">
        <f>IF(ISBLANK('INVOCAÇÕES'!$U$585),"",'INVOCAÇÕES'!$U$585&amp;"")</f>
        <v/>
      </c>
      <c r="C3117" s="194">
        <f>"'INVOCAÇÕES'!U585"</f>
        <v/>
      </c>
      <c r="D3117" s="194" t="inlineStr">
        <is>
          <t>entrada</t>
        </is>
      </c>
    </row>
    <row r="3118">
      <c r="A3118" s="194" t="inlineStr">
        <is>
          <t>invocacao.3.liberacao.3.nome</t>
        </is>
      </c>
      <c r="B3118" s="194">
        <f>IF(ISBLANK('INVOCAÇÕES'!$V$585),"",'INVOCAÇÕES'!$V$585&amp;"")</f>
        <v/>
      </c>
      <c r="C3118" s="194">
        <f>"'INVOCAÇÕES'!V585"</f>
        <v/>
      </c>
      <c r="D3118" s="194" t="inlineStr">
        <is>
          <t>entrada</t>
        </is>
      </c>
    </row>
    <row r="3119">
      <c r="A3119" s="194" t="inlineStr">
        <is>
          <t>invocacao.3.liberacao.3.pe</t>
        </is>
      </c>
      <c r="B3119" s="194">
        <f>IF(ISBLANK('INVOCAÇÕES'!$Y$585),"",'INVOCAÇÕES'!$Y$585&amp;"")</f>
        <v/>
      </c>
      <c r="C3119" s="194">
        <f>"'INVOCAÇÕES'!Y585"</f>
        <v/>
      </c>
      <c r="D3119" s="194" t="inlineStr">
        <is>
          <t>resultado</t>
        </is>
      </c>
    </row>
    <row r="3120">
      <c r="A3120" s="194" t="inlineStr">
        <is>
          <t>invocacao.3.liberacao.3.como</t>
        </is>
      </c>
      <c r="B3120" s="194">
        <f>IF(ISBLANK('INVOCAÇÕES'!$U$586),"",'INVOCAÇÕES'!$U$586&amp;"")</f>
        <v/>
      </c>
      <c r="C3120" s="194">
        <f>"'INVOCAÇÕES'!U586"</f>
        <v/>
      </c>
      <c r="D3120" s="194" t="inlineStr">
        <is>
          <t>entrada</t>
        </is>
      </c>
    </row>
    <row r="3121">
      <c r="A3121" s="194" t="inlineStr">
        <is>
          <t>invocacao.3.liberacao.3.pontos</t>
        </is>
      </c>
      <c r="B3121" s="194">
        <f>IF(ISBLANK('INVOCAÇÕES'!$U$590),"",'INVOCAÇÕES'!$U$590&amp;"")</f>
        <v/>
      </c>
      <c r="C3121" s="194">
        <f>"'INVOCAÇÕES'!U590"</f>
        <v/>
      </c>
      <c r="D3121" s="194" t="inlineStr">
        <is>
          <t>resultado</t>
        </is>
      </c>
    </row>
    <row r="3122">
      <c r="A3122" s="194" t="inlineStr">
        <is>
          <t>invocacao.3.liberacao.3.acao</t>
        </is>
      </c>
      <c r="B3122" s="194">
        <f>IF(ISBLANK('INVOCAÇÕES'!$U$591),"",'INVOCAÇÕES'!$U$591&amp;"")</f>
        <v/>
      </c>
      <c r="C3122" s="194">
        <f>"'INVOCAÇÕES'!U591"</f>
        <v/>
      </c>
      <c r="D3122" s="194" t="inlineStr">
        <is>
          <t>resultado</t>
        </is>
      </c>
    </row>
    <row r="3123">
      <c r="A3123" s="194" t="inlineStr">
        <is>
          <t>invocacao.3.tm.nome</t>
        </is>
      </c>
      <c r="B3123" s="194">
        <f>IF(ISBLANK('INVOCAÇÕES'!$I$594),"",'INVOCAÇÕES'!$I$594&amp;"")</f>
        <v/>
      </c>
      <c r="C3123" s="194">
        <f>"'INVOCAÇÕES'!I594"</f>
        <v/>
      </c>
      <c r="D3123" s="194" t="inlineStr">
        <is>
          <t>entrada</t>
        </is>
      </c>
    </row>
    <row r="3124">
      <c r="A3124" s="194" t="inlineStr">
        <is>
          <t>invocacao.3.tm.pe</t>
        </is>
      </c>
      <c r="B3124" s="194">
        <f>IF(ISBLANK('INVOCAÇÕES'!$M$594),"",'INVOCAÇÕES'!$M$594&amp;"")</f>
        <v/>
      </c>
      <c r="C3124" s="194">
        <f>"'INVOCAÇÕES'!M594"</f>
        <v/>
      </c>
      <c r="D3124" s="194" t="inlineStr">
        <is>
          <t>resultado</t>
        </is>
      </c>
    </row>
    <row r="3125">
      <c r="A3125" s="194" t="inlineStr">
        <is>
          <t>invocacao.3.tm.como</t>
        </is>
      </c>
      <c r="B3125" s="194">
        <f>IF(ISBLANK('INVOCAÇÕES'!$I$595),"",'INVOCAÇÕES'!$I$595&amp;"")</f>
        <v/>
      </c>
      <c r="C3125" s="194">
        <f>"'INVOCAÇÕES'!I595"</f>
        <v/>
      </c>
      <c r="D3125" s="194" t="inlineStr">
        <is>
          <t>entrada</t>
        </is>
      </c>
    </row>
    <row r="3126">
      <c r="A3126" s="194" t="inlineStr">
        <is>
          <t>invocacao.3.tm.dados</t>
        </is>
      </c>
      <c r="B3126" s="194">
        <f>IF(ISBLANK('INVOCAÇÕES'!$I$599),"",'INVOCAÇÕES'!$I$599&amp;"")</f>
        <v/>
      </c>
      <c r="C3126" s="194">
        <f>"'INVOCAÇÕES'!I599"</f>
        <v/>
      </c>
      <c r="D3126" s="194" t="inlineStr">
        <is>
          <t>resultado</t>
        </is>
      </c>
    </row>
    <row r="3127">
      <c r="A3127" s="194" t="inlineStr">
        <is>
          <t>invocacao.3.tm.acao</t>
        </is>
      </c>
      <c r="B3127" s="194">
        <f>IF(ISBLANK('INVOCAÇÕES'!$I$600),"",'INVOCAÇÕES'!$I$600&amp;"")</f>
        <v/>
      </c>
      <c r="C3127" s="194">
        <f>"'INVOCAÇÕES'!I600"</f>
        <v/>
      </c>
      <c r="D3127" s="194" t="inlineStr">
        <is>
          <t>resultado</t>
        </is>
      </c>
    </row>
    <row r="3128">
      <c r="A3128" s="194" t="inlineStr">
        <is>
          <t>invocacao.3.exp.nome</t>
        </is>
      </c>
      <c r="B3128" s="194">
        <f>IF(ISBLANK('INVOCAÇÕES'!$O$594),"",'INVOCAÇÕES'!$O$594&amp;"")</f>
        <v/>
      </c>
      <c r="C3128" s="194">
        <f>"'INVOCAÇÕES'!O594"</f>
        <v/>
      </c>
      <c r="D3128" s="194" t="inlineStr">
        <is>
          <t>entrada</t>
        </is>
      </c>
    </row>
    <row r="3129">
      <c r="A3129" s="194" t="inlineStr">
        <is>
          <t>invocacao.3.exp.pe</t>
        </is>
      </c>
      <c r="B3129" s="194">
        <f>IF(ISBLANK('INVOCAÇÕES'!$S$594),"",'INVOCAÇÕES'!$S$594&amp;"")</f>
        <v/>
      </c>
      <c r="C3129" s="194">
        <f>"'INVOCAÇÕES'!S594"</f>
        <v/>
      </c>
      <c r="D3129" s="194" t="inlineStr">
        <is>
          <t>resultado</t>
        </is>
      </c>
    </row>
    <row r="3130">
      <c r="A3130" s="194" t="inlineStr">
        <is>
          <t>invocacao.3.exp.como</t>
        </is>
      </c>
      <c r="B3130" s="194">
        <f>IF(ISBLANK('INVOCAÇÕES'!$O$595),"",'INVOCAÇÕES'!$O$595&amp;"")</f>
        <v/>
      </c>
      <c r="C3130" s="194">
        <f>"'INVOCAÇÕES'!O595"</f>
        <v/>
      </c>
      <c r="D3130" s="194" t="inlineStr">
        <is>
          <t>entrada</t>
        </is>
      </c>
    </row>
    <row r="3131">
      <c r="A3131" s="194" t="inlineStr">
        <is>
          <t>invocacao.3.exp.degrau</t>
        </is>
      </c>
      <c r="B3131" s="194">
        <f>IF(ISBLANK('INVOCAÇÕES'!$O$599),"",'INVOCAÇÕES'!$O$599&amp;"")</f>
        <v/>
      </c>
      <c r="C3131" s="194">
        <f>"'INVOCAÇÕES'!O599"</f>
        <v/>
      </c>
      <c r="D3131" s="194" t="inlineStr">
        <is>
          <t>entrada</t>
        </is>
      </c>
    </row>
    <row r="3132">
      <c r="A3132" s="194" t="inlineStr">
        <is>
          <t>invocacao.3.exp.acerto</t>
        </is>
      </c>
      <c r="B3132" s="194">
        <f>IF(ISBLANK('INVOCAÇÕES'!$Q$599),"",'INVOCAÇÕES'!$Q$599&amp;"")</f>
        <v/>
      </c>
      <c r="C3132" s="194">
        <f>"'INVOCAÇÕES'!Q599"</f>
        <v/>
      </c>
      <c r="D3132" s="194" t="inlineStr">
        <is>
          <t>entrada</t>
        </is>
      </c>
    </row>
    <row r="3133">
      <c r="A3133" s="194" t="inlineStr">
        <is>
          <t>invocacao.3.exp.pede</t>
        </is>
      </c>
      <c r="B3133" s="194">
        <f>IF(ISBLANK('INVOCAÇÕES'!$O$600),"",'INVOCAÇÕES'!$O$600&amp;"")</f>
        <v/>
      </c>
      <c r="C3133" s="194">
        <f>"'INVOCAÇÕES'!O600"</f>
        <v/>
      </c>
      <c r="D3133" s="194" t="inlineStr">
        <is>
          <t>resultado</t>
        </is>
      </c>
    </row>
    <row r="3134">
      <c r="A3134" s="194" t="inlineStr">
        <is>
          <t>invocacao.4.atributo.forca.base</t>
        </is>
      </c>
      <c r="B3134" s="194">
        <f>IF(ISBLANK('INVOCAÇÕES'!$O$614),"",'INVOCAÇÕES'!$O$614&amp;"")</f>
        <v/>
      </c>
      <c r="C3134" s="194">
        <f>"'INVOCAÇÕES'!O614"</f>
        <v/>
      </c>
      <c r="D3134" s="194" t="inlineStr">
        <is>
          <t>entrada</t>
        </is>
      </c>
    </row>
    <row r="3135">
      <c r="A3135" s="194" t="inlineStr">
        <is>
          <t>invocacao.4.atributo.forca.buff</t>
        </is>
      </c>
      <c r="B3135" s="194">
        <f>IF(ISBLANK('INVOCAÇÕES'!$O$615),"",'INVOCAÇÕES'!$O$615&amp;"")</f>
        <v/>
      </c>
      <c r="C3135" s="194">
        <f>"'INVOCAÇÕES'!O615"</f>
        <v/>
      </c>
      <c r="D3135" s="194" t="inlineStr">
        <is>
          <t>entrada</t>
        </is>
      </c>
    </row>
    <row r="3136">
      <c r="A3136" s="194" t="inlineStr">
        <is>
          <t>invocacao.4.atributo.forca.total</t>
        </is>
      </c>
      <c r="B3136" s="194">
        <f>IF(ISBLANK('INVOCAÇÕES'!$O$612),"",'INVOCAÇÕES'!$O$612&amp;"")</f>
        <v/>
      </c>
      <c r="C3136" s="194">
        <f>"'INVOCAÇÕES'!O612"</f>
        <v/>
      </c>
      <c r="D3136" s="194" t="inlineStr">
        <is>
          <t>resultado</t>
        </is>
      </c>
    </row>
    <row r="3137">
      <c r="A3137" s="194" t="inlineStr">
        <is>
          <t>invocacao.4.atributo.destreza.base</t>
        </is>
      </c>
      <c r="B3137" s="194">
        <f>IF(ISBLANK('INVOCAÇÕES'!$P$614),"",'INVOCAÇÕES'!$P$614&amp;"")</f>
        <v/>
      </c>
      <c r="C3137" s="194">
        <f>"'INVOCAÇÕES'!P614"</f>
        <v/>
      </c>
      <c r="D3137" s="194" t="inlineStr">
        <is>
          <t>entrada</t>
        </is>
      </c>
    </row>
    <row r="3138">
      <c r="A3138" s="194" t="inlineStr">
        <is>
          <t>invocacao.4.atributo.destreza.buff</t>
        </is>
      </c>
      <c r="B3138" s="194">
        <f>IF(ISBLANK('INVOCAÇÕES'!$P$615),"",'INVOCAÇÕES'!$P$615&amp;"")</f>
        <v/>
      </c>
      <c r="C3138" s="194">
        <f>"'INVOCAÇÕES'!P615"</f>
        <v/>
      </c>
      <c r="D3138" s="194" t="inlineStr">
        <is>
          <t>entrada</t>
        </is>
      </c>
    </row>
    <row r="3139">
      <c r="A3139" s="194" t="inlineStr">
        <is>
          <t>invocacao.4.atributo.destreza.total</t>
        </is>
      </c>
      <c r="B3139" s="194">
        <f>IF(ISBLANK('INVOCAÇÕES'!$P$612),"",'INVOCAÇÕES'!$P$612&amp;"")</f>
        <v/>
      </c>
      <c r="C3139" s="194">
        <f>"'INVOCAÇÕES'!P612"</f>
        <v/>
      </c>
      <c r="D3139" s="194" t="inlineStr">
        <is>
          <t>resultado</t>
        </is>
      </c>
    </row>
    <row r="3140">
      <c r="A3140" s="194" t="inlineStr">
        <is>
          <t>invocacao.4.atributo.constituicao.base</t>
        </is>
      </c>
      <c r="B3140" s="194">
        <f>IF(ISBLANK('INVOCAÇÕES'!$Q$614),"",'INVOCAÇÕES'!$Q$614&amp;"")</f>
        <v/>
      </c>
      <c r="C3140" s="194">
        <f>"'INVOCAÇÕES'!Q614"</f>
        <v/>
      </c>
      <c r="D3140" s="194" t="inlineStr">
        <is>
          <t>entrada</t>
        </is>
      </c>
    </row>
    <row r="3141">
      <c r="A3141" s="194" t="inlineStr">
        <is>
          <t>invocacao.4.atributo.constituicao.buff</t>
        </is>
      </c>
      <c r="B3141" s="194">
        <f>IF(ISBLANK('INVOCAÇÕES'!$Q$615),"",'INVOCAÇÕES'!$Q$615&amp;"")</f>
        <v/>
      </c>
      <c r="C3141" s="194">
        <f>"'INVOCAÇÕES'!Q615"</f>
        <v/>
      </c>
      <c r="D3141" s="194" t="inlineStr">
        <is>
          <t>entrada</t>
        </is>
      </c>
    </row>
    <row r="3142">
      <c r="A3142" s="194" t="inlineStr">
        <is>
          <t>invocacao.4.atributo.constituicao.total</t>
        </is>
      </c>
      <c r="B3142" s="194">
        <f>IF(ISBLANK('INVOCAÇÕES'!$Q$612),"",'INVOCAÇÕES'!$Q$612&amp;"")</f>
        <v/>
      </c>
      <c r="C3142" s="194">
        <f>"'INVOCAÇÕES'!Q612"</f>
        <v/>
      </c>
      <c r="D3142" s="194" t="inlineStr">
        <is>
          <t>resultado</t>
        </is>
      </c>
    </row>
    <row r="3143">
      <c r="A3143" s="194" t="inlineStr">
        <is>
          <t>invocacao.4.atributo.inteligencia.base</t>
        </is>
      </c>
      <c r="B3143" s="194">
        <f>IF(ISBLANK('INVOCAÇÕES'!$R$614),"",'INVOCAÇÕES'!$R$614&amp;"")</f>
        <v/>
      </c>
      <c r="C3143" s="194">
        <f>"'INVOCAÇÕES'!R614"</f>
        <v/>
      </c>
      <c r="D3143" s="194" t="inlineStr">
        <is>
          <t>entrada</t>
        </is>
      </c>
    </row>
    <row r="3144">
      <c r="A3144" s="194" t="inlineStr">
        <is>
          <t>invocacao.4.atributo.inteligencia.buff</t>
        </is>
      </c>
      <c r="B3144" s="194">
        <f>IF(ISBLANK('INVOCAÇÕES'!$R$615),"",'INVOCAÇÕES'!$R$615&amp;"")</f>
        <v/>
      </c>
      <c r="C3144" s="194">
        <f>"'INVOCAÇÕES'!R615"</f>
        <v/>
      </c>
      <c r="D3144" s="194" t="inlineStr">
        <is>
          <t>entrada</t>
        </is>
      </c>
    </row>
    <row r="3145">
      <c r="A3145" s="194" t="inlineStr">
        <is>
          <t>invocacao.4.atributo.inteligencia.total</t>
        </is>
      </c>
      <c r="B3145" s="194">
        <f>IF(ISBLANK('INVOCAÇÕES'!$R$612),"",'INVOCAÇÕES'!$R$612&amp;"")</f>
        <v/>
      </c>
      <c r="C3145" s="194">
        <f>"'INVOCAÇÕES'!R612"</f>
        <v/>
      </c>
      <c r="D3145" s="194" t="inlineStr">
        <is>
          <t>resultado</t>
        </is>
      </c>
    </row>
    <row r="3146">
      <c r="A3146" s="194" t="inlineStr">
        <is>
          <t>invocacao.4.atributo.essencia.base</t>
        </is>
      </c>
      <c r="B3146" s="194">
        <f>IF(ISBLANK('INVOCAÇÕES'!$S$614),"",'INVOCAÇÕES'!$S$614&amp;"")</f>
        <v/>
      </c>
      <c r="C3146" s="194">
        <f>"'INVOCAÇÕES'!S614"</f>
        <v/>
      </c>
      <c r="D3146" s="194" t="inlineStr">
        <is>
          <t>entrada</t>
        </is>
      </c>
    </row>
    <row r="3147">
      <c r="A3147" s="194" t="inlineStr">
        <is>
          <t>invocacao.4.atributo.essencia.buff</t>
        </is>
      </c>
      <c r="B3147" s="194">
        <f>IF(ISBLANK('INVOCAÇÕES'!$S$615),"",'INVOCAÇÕES'!$S$615&amp;"")</f>
        <v/>
      </c>
      <c r="C3147" s="194">
        <f>"'INVOCAÇÕES'!S615"</f>
        <v/>
      </c>
      <c r="D3147" s="194" t="inlineStr">
        <is>
          <t>entrada</t>
        </is>
      </c>
    </row>
    <row r="3148">
      <c r="A3148" s="194" t="inlineStr">
        <is>
          <t>invocacao.4.atributo.essencia.total</t>
        </is>
      </c>
      <c r="B3148" s="194">
        <f>IF(ISBLANK('INVOCAÇÕES'!$S$612),"",'INVOCAÇÕES'!$S$612&amp;"")</f>
        <v/>
      </c>
      <c r="C3148" s="194">
        <f>"'INVOCAÇÕES'!S612"</f>
        <v/>
      </c>
      <c r="D3148" s="194" t="inlineStr">
        <is>
          <t>resultado</t>
        </is>
      </c>
    </row>
    <row r="3149">
      <c r="A3149" s="194" t="inlineStr">
        <is>
          <t>invocacao.4.buff.acerto</t>
        </is>
      </c>
      <c r="B3149" s="194">
        <f>IF(ISBLANK('INVOCAÇÕES'!$O$620),"",'INVOCAÇÕES'!$O$620&amp;"")</f>
        <v/>
      </c>
      <c r="C3149" s="194">
        <f>"'INVOCAÇÕES'!O620"</f>
        <v/>
      </c>
      <c r="D3149" s="194" t="inlineStr">
        <is>
          <t>entrada</t>
        </is>
      </c>
    </row>
    <row r="3150">
      <c r="A3150" s="194" t="inlineStr">
        <is>
          <t>invocacao.4.buff.cd</t>
        </is>
      </c>
      <c r="B3150" s="194">
        <f>IF(ISBLANK('INVOCAÇÕES'!$P$620),"",'INVOCAÇÕES'!$P$620&amp;"")</f>
        <v/>
      </c>
      <c r="C3150" s="194">
        <f>"'INVOCAÇÕES'!P620"</f>
        <v/>
      </c>
      <c r="D3150" s="194" t="inlineStr">
        <is>
          <t>entrada</t>
        </is>
      </c>
    </row>
    <row r="3151">
      <c r="A3151" s="194" t="inlineStr">
        <is>
          <t>invocacao.4.buff.defesa</t>
        </is>
      </c>
      <c r="B3151" s="194">
        <f>IF(ISBLANK('INVOCAÇÕES'!$Q$620),"",'INVOCAÇÕES'!$Q$620&amp;"")</f>
        <v/>
      </c>
      <c r="C3151" s="194">
        <f>"'INVOCAÇÕES'!Q620"</f>
        <v/>
      </c>
      <c r="D3151" s="194" t="inlineStr">
        <is>
          <t>entrada</t>
        </is>
      </c>
    </row>
    <row r="3152">
      <c r="A3152" s="194" t="inlineStr">
        <is>
          <t>invocacao.4.buff.vida</t>
        </is>
      </c>
      <c r="B3152" s="194">
        <f>IF(ISBLANK('INVOCAÇÕES'!$R$620),"",'INVOCAÇÕES'!$R$620&amp;"")</f>
        <v/>
      </c>
      <c r="C3152" s="194">
        <f>"'INVOCAÇÕES'!R620"</f>
        <v/>
      </c>
      <c r="D3152" s="194" t="inlineStr">
        <is>
          <t>entrada</t>
        </is>
      </c>
    </row>
    <row r="3153">
      <c r="A3153" s="194" t="inlineStr">
        <is>
          <t>invocacao.4.buff.deslocamento</t>
        </is>
      </c>
      <c r="B3153" s="194">
        <f>IF(ISBLANK('INVOCAÇÕES'!$S$620),"",'INVOCAÇÕES'!$S$620&amp;"")</f>
        <v/>
      </c>
      <c r="C3153" s="194">
        <f>"'INVOCAÇÕES'!S620"</f>
        <v/>
      </c>
      <c r="D3153" s="194" t="inlineStr">
        <is>
          <t>entrada</t>
        </is>
      </c>
    </row>
    <row r="3154">
      <c r="A3154" s="194" t="inlineStr">
        <is>
          <t>invocacao.4.buff.tr.fisico</t>
        </is>
      </c>
      <c r="B3154" s="194">
        <f>IF(ISBLANK('INVOCAÇÕES'!$O$625),"",'INVOCAÇÕES'!$O$625&amp;"")</f>
        <v/>
      </c>
      <c r="C3154" s="194">
        <f>"'INVOCAÇÕES'!O625"</f>
        <v/>
      </c>
      <c r="D3154" s="194" t="inlineStr">
        <is>
          <t>entrada</t>
        </is>
      </c>
    </row>
    <row r="3155">
      <c r="A3155" s="194" t="inlineStr">
        <is>
          <t>invocacao.4.buff.tr.vigor</t>
        </is>
      </c>
      <c r="B3155" s="194">
        <f>IF(ISBLANK('INVOCAÇÕES'!$P$625),"",'INVOCAÇÕES'!$P$625&amp;"")</f>
        <v/>
      </c>
      <c r="C3155" s="194">
        <f>"'INVOCAÇÕES'!P625"</f>
        <v/>
      </c>
      <c r="D3155" s="194" t="inlineStr">
        <is>
          <t>entrada</t>
        </is>
      </c>
    </row>
    <row r="3156">
      <c r="A3156" s="194" t="inlineStr">
        <is>
          <t>invocacao.4.buff.tr.intelecto</t>
        </is>
      </c>
      <c r="B3156" s="194">
        <f>IF(ISBLANK('INVOCAÇÕES'!$Q$625),"",'INVOCAÇÕES'!$Q$625&amp;"")</f>
        <v/>
      </c>
      <c r="C3156" s="194">
        <f>"'INVOCAÇÕES'!Q625"</f>
        <v/>
      </c>
      <c r="D3156" s="194" t="inlineStr">
        <is>
          <t>entrada</t>
        </is>
      </c>
    </row>
    <row r="3157">
      <c r="A3157" s="194" t="inlineStr">
        <is>
          <t>invocacao.4.buff.tr.espirito</t>
        </is>
      </c>
      <c r="B3157" s="194">
        <f>IF(ISBLANK('INVOCAÇÕES'!$R$625),"",'INVOCAÇÕES'!$R$625&amp;"")</f>
        <v/>
      </c>
      <c r="C3157" s="194">
        <f>"'INVOCAÇÕES'!R625"</f>
        <v/>
      </c>
      <c r="D3157" s="194" t="inlineStr">
        <is>
          <t>entrada</t>
        </is>
      </c>
    </row>
    <row r="3158">
      <c r="A3158" s="194" t="inlineStr">
        <is>
          <t>invocacao.4.atributo_acerto</t>
        </is>
      </c>
      <c r="B3158" s="194">
        <f>IF(ISBLANK('INVOCAÇÕES'!$O$628),"",'INVOCAÇÕES'!$O$628&amp;"")</f>
        <v/>
      </c>
      <c r="C3158" s="194">
        <f>"'INVOCAÇÕES'!O628"</f>
        <v/>
      </c>
      <c r="D3158" s="194" t="inlineStr">
        <is>
          <t>entrada</t>
        </is>
      </c>
    </row>
    <row r="3159">
      <c r="A3159" s="194" t="inlineStr">
        <is>
          <t>invocacao.4.atributo_fisico</t>
        </is>
      </c>
      <c r="B3159" s="194">
        <f>IF(ISBLANK('INVOCAÇÕES'!$R$628),"",'INVOCAÇÕES'!$R$628&amp;"")</f>
        <v/>
      </c>
      <c r="C3159" s="194">
        <f>"'INVOCAÇÕES'!R628"</f>
        <v/>
      </c>
      <c r="D3159" s="194" t="inlineStr">
        <is>
          <t>entrada</t>
        </is>
      </c>
    </row>
    <row r="3160">
      <c r="A3160" s="194" t="inlineStr">
        <is>
          <t>invocacao.4.tr_treinado</t>
        </is>
      </c>
      <c r="B3160" s="194">
        <f>IF(ISBLANK('INVOCAÇÕES'!$S$623),"",'INVOCAÇÕES'!$S$623&amp;"")</f>
        <v/>
      </c>
      <c r="C3160" s="194">
        <f>"'INVOCAÇÕES'!S623"</f>
        <v/>
      </c>
      <c r="D3160" s="194" t="inlineStr">
        <is>
          <t>entrada</t>
        </is>
      </c>
    </row>
    <row r="3161">
      <c r="A3161" s="194" t="inlineStr">
        <is>
          <t>invocacao.4.alma</t>
        </is>
      </c>
      <c r="B3161" s="194">
        <f>IF(ISBLANK('INVOCAÇÕES'!$U$612),"",'INVOCAÇÕES'!$U$612&amp;"")</f>
        <v/>
      </c>
      <c r="C3161" s="194">
        <f>"'INVOCAÇÕES'!U612"</f>
        <v/>
      </c>
      <c r="D3161" s="194" t="inlineStr">
        <is>
          <t>entrada</t>
        </is>
      </c>
    </row>
    <row r="3162">
      <c r="A3162" s="194" t="inlineStr">
        <is>
          <t>invocacao.4.notas</t>
        </is>
      </c>
      <c r="B3162" s="194">
        <f>IF(ISBLANK('INVOCAÇÕES'!$U$621),"",'INVOCAÇÕES'!$U$621&amp;"")</f>
        <v/>
      </c>
      <c r="C3162" s="194">
        <f>"'INVOCAÇÕES'!U621"</f>
        <v/>
      </c>
      <c r="D3162" s="194" t="inlineStr">
        <is>
          <t>entrada</t>
        </is>
      </c>
    </row>
    <row r="3163">
      <c r="A3163" s="194" t="inlineStr">
        <is>
          <t>invocacao.4.definicao</t>
        </is>
      </c>
      <c r="B3163" s="194">
        <f>IF(ISBLANK('INVOCAÇÕES'!$I$647),"",'INVOCAÇÕES'!$I$647&amp;"")</f>
        <v/>
      </c>
      <c r="C3163" s="194">
        <f>"'INVOCAÇÕES'!I647"</f>
        <v/>
      </c>
      <c r="D3163" s="194" t="inlineStr">
        <is>
          <t>entrada</t>
        </is>
      </c>
    </row>
    <row r="3164">
      <c r="A3164" s="194" t="inlineStr">
        <is>
          <t>invocacao.4.familia.1</t>
        </is>
      </c>
      <c r="B3164" s="194">
        <f>IF(ISBLANK('INVOCAÇÕES'!$O$642),"",'INVOCAÇÕES'!$O$642&amp;"")</f>
        <v/>
      </c>
      <c r="C3164" s="194">
        <f>"'INVOCAÇÕES'!O642"</f>
        <v/>
      </c>
      <c r="D3164" s="194" t="inlineStr">
        <is>
          <t>entrada</t>
        </is>
      </c>
    </row>
    <row r="3165">
      <c r="A3165" s="194" t="inlineStr">
        <is>
          <t>invocacao.4.familia.2</t>
        </is>
      </c>
      <c r="B3165" s="194">
        <f>IF(ISBLANK('INVOCAÇÕES'!$P$642),"",'INVOCAÇÕES'!$P$642&amp;"")</f>
        <v/>
      </c>
      <c r="C3165" s="194">
        <f>"'INVOCAÇÕES'!P642"</f>
        <v/>
      </c>
      <c r="D3165" s="194" t="inlineStr">
        <is>
          <t>entrada</t>
        </is>
      </c>
    </row>
    <row r="3166">
      <c r="A3166" s="194" t="inlineStr">
        <is>
          <t>invocacao.4.familia.3</t>
        </is>
      </c>
      <c r="B3166" s="194">
        <f>IF(ISBLANK('INVOCAÇÕES'!$Q$642),"",'INVOCAÇÕES'!$Q$642&amp;"")</f>
        <v/>
      </c>
      <c r="C3166" s="194">
        <f>"'INVOCAÇÕES'!Q642"</f>
        <v/>
      </c>
      <c r="D3166" s="194" t="inlineStr">
        <is>
          <t>entrada</t>
        </is>
      </c>
    </row>
    <row r="3167">
      <c r="A3167" s="194" t="inlineStr">
        <is>
          <t>invocacao.4.familia.4</t>
        </is>
      </c>
      <c r="B3167" s="194">
        <f>IF(ISBLANK('INVOCAÇÕES'!$R$642),"",'INVOCAÇÕES'!$R$642&amp;"")</f>
        <v/>
      </c>
      <c r="C3167" s="194">
        <f>"'INVOCAÇÕES'!R642"</f>
        <v/>
      </c>
      <c r="D3167" s="194" t="inlineStr">
        <is>
          <t>entrada</t>
        </is>
      </c>
    </row>
    <row r="3168">
      <c r="A3168" s="194" t="inlineStr">
        <is>
          <t>invocacao.4.familia.5</t>
        </is>
      </c>
      <c r="B3168" s="194">
        <f>IF(ISBLANK('INVOCAÇÕES'!$S$642),"",'INVOCAÇÕES'!$S$642&amp;"")</f>
        <v/>
      </c>
      <c r="C3168" s="194">
        <f>"'INVOCAÇÕES'!S642"</f>
        <v/>
      </c>
      <c r="D3168" s="194" t="inlineStr">
        <is>
          <t>entrada</t>
        </is>
      </c>
    </row>
    <row r="3169">
      <c r="A3169" s="194" t="inlineStr">
        <is>
          <t>invocacao.4.pericia.1</t>
        </is>
      </c>
      <c r="B3169" s="194">
        <f>IF(ISBLANK('INVOCAÇÕES'!$O$632),"",'INVOCAÇÕES'!$O$632&amp;"")</f>
        <v/>
      </c>
      <c r="C3169" s="194">
        <f>"'INVOCAÇÕES'!O632"</f>
        <v/>
      </c>
      <c r="D3169" s="194" t="inlineStr">
        <is>
          <t>entrada</t>
        </is>
      </c>
    </row>
    <row r="3170">
      <c r="A3170" s="194" t="inlineStr">
        <is>
          <t>invocacao.4.pericia.2</t>
        </is>
      </c>
      <c r="B3170" s="194">
        <f>IF(ISBLANK('INVOCAÇÕES'!$O$633),"",'INVOCAÇÕES'!$O$633&amp;"")</f>
        <v/>
      </c>
      <c r="C3170" s="194">
        <f>"'INVOCAÇÕES'!O633"</f>
        <v/>
      </c>
      <c r="D3170" s="194" t="inlineStr">
        <is>
          <t>entrada</t>
        </is>
      </c>
    </row>
    <row r="3171">
      <c r="A3171" s="194" t="inlineStr">
        <is>
          <t>invocacao.4.pericia.3</t>
        </is>
      </c>
      <c r="B3171" s="194">
        <f>IF(ISBLANK('INVOCAÇÕES'!$O$634),"",'INVOCAÇÕES'!$O$634&amp;"")</f>
        <v/>
      </c>
      <c r="C3171" s="194">
        <f>"'INVOCAÇÕES'!O634"</f>
        <v/>
      </c>
      <c r="D3171" s="194" t="inlineStr">
        <is>
          <t>entrada</t>
        </is>
      </c>
    </row>
    <row r="3172">
      <c r="A3172" s="194" t="inlineStr">
        <is>
          <t>invocacao.4.pericia.4</t>
        </is>
      </c>
      <c r="B3172" s="194">
        <f>IF(ISBLANK('INVOCAÇÕES'!$O$635),"",'INVOCAÇÕES'!$O$635&amp;"")</f>
        <v/>
      </c>
      <c r="C3172" s="194">
        <f>"'INVOCAÇÕES'!O635"</f>
        <v/>
      </c>
      <c r="D3172" s="194" t="inlineStr">
        <is>
          <t>entrada</t>
        </is>
      </c>
    </row>
    <row r="3173">
      <c r="A3173" s="194" t="inlineStr">
        <is>
          <t>invocacao.4.pericia.5</t>
        </is>
      </c>
      <c r="B3173" s="194">
        <f>IF(ISBLANK('INVOCAÇÕES'!$O$636),"",'INVOCAÇÕES'!$O$636&amp;"")</f>
        <v/>
      </c>
      <c r="C3173" s="194">
        <f>"'INVOCAÇÕES'!O636"</f>
        <v/>
      </c>
      <c r="D3173" s="194" t="inlineStr">
        <is>
          <t>entrada</t>
        </is>
      </c>
    </row>
    <row r="3174">
      <c r="A3174" s="194" t="inlineStr">
        <is>
          <t>invocacao.4.pericia.6</t>
        </is>
      </c>
      <c r="B3174" s="194">
        <f>IF(ISBLANK('INVOCAÇÕES'!$O$637),"",'INVOCAÇÕES'!$O$637&amp;"")</f>
        <v/>
      </c>
      <c r="C3174" s="194">
        <f>"'INVOCAÇÕES'!O637"</f>
        <v/>
      </c>
      <c r="D3174" s="194" t="inlineStr">
        <is>
          <t>entrada</t>
        </is>
      </c>
    </row>
    <row r="3175">
      <c r="A3175" s="194" t="inlineStr">
        <is>
          <t>invocacao.4.pericia.7</t>
        </is>
      </c>
      <c r="B3175" s="194">
        <f>IF(ISBLANK('INVOCAÇÕES'!$O$638),"",'INVOCAÇÕES'!$O$638&amp;"")</f>
        <v/>
      </c>
      <c r="C3175" s="194">
        <f>"'INVOCAÇÕES'!O638"</f>
        <v/>
      </c>
      <c r="D3175" s="194" t="inlineStr">
        <is>
          <t>entrada</t>
        </is>
      </c>
    </row>
    <row r="3176">
      <c r="A3176" s="194" t="inlineStr">
        <is>
          <t>invocacao.4.buff.pericia.1</t>
        </is>
      </c>
      <c r="B3176" s="194">
        <f>IF(ISBLANK('INVOCAÇÕES'!$R$632),"",'INVOCAÇÕES'!$R$632&amp;"")</f>
        <v/>
      </c>
      <c r="C3176" s="194">
        <f>"'INVOCAÇÕES'!R632"</f>
        <v/>
      </c>
      <c r="D3176" s="194" t="inlineStr">
        <is>
          <t>entrada</t>
        </is>
      </c>
    </row>
    <row r="3177">
      <c r="A3177" s="194" t="inlineStr">
        <is>
          <t>invocacao.4.buff.pericia.2</t>
        </is>
      </c>
      <c r="B3177" s="194">
        <f>IF(ISBLANK('INVOCAÇÕES'!$R$633),"",'INVOCAÇÕES'!$R$633&amp;"")</f>
        <v/>
      </c>
      <c r="C3177" s="194">
        <f>"'INVOCAÇÕES'!R633"</f>
        <v/>
      </c>
      <c r="D3177" s="194" t="inlineStr">
        <is>
          <t>entrada</t>
        </is>
      </c>
    </row>
    <row r="3178">
      <c r="A3178" s="194" t="inlineStr">
        <is>
          <t>invocacao.4.buff.pericia.3</t>
        </is>
      </c>
      <c r="B3178" s="194">
        <f>IF(ISBLANK('INVOCAÇÕES'!$R$634),"",'INVOCAÇÕES'!$R$634&amp;"")</f>
        <v/>
      </c>
      <c r="C3178" s="194">
        <f>"'INVOCAÇÕES'!R634"</f>
        <v/>
      </c>
      <c r="D3178" s="194" t="inlineStr">
        <is>
          <t>entrada</t>
        </is>
      </c>
    </row>
    <row r="3179">
      <c r="A3179" s="194" t="inlineStr">
        <is>
          <t>invocacao.4.buff.pericia.4</t>
        </is>
      </c>
      <c r="B3179" s="194">
        <f>IF(ISBLANK('INVOCAÇÕES'!$R$635),"",'INVOCAÇÕES'!$R$635&amp;"")</f>
        <v/>
      </c>
      <c r="C3179" s="194">
        <f>"'INVOCAÇÕES'!R635"</f>
        <v/>
      </c>
      <c r="D3179" s="194" t="inlineStr">
        <is>
          <t>entrada</t>
        </is>
      </c>
    </row>
    <row r="3180">
      <c r="A3180" s="194" t="inlineStr">
        <is>
          <t>invocacao.4.buff.pericia.5</t>
        </is>
      </c>
      <c r="B3180" s="194">
        <f>IF(ISBLANK('INVOCAÇÕES'!$R$636),"",'INVOCAÇÕES'!$R$636&amp;"")</f>
        <v/>
      </c>
      <c r="C3180" s="194">
        <f>"'INVOCAÇÕES'!R636"</f>
        <v/>
      </c>
      <c r="D3180" s="194" t="inlineStr">
        <is>
          <t>entrada</t>
        </is>
      </c>
    </row>
    <row r="3181">
      <c r="A3181" s="194" t="inlineStr">
        <is>
          <t>invocacao.4.buff.pericia.6</t>
        </is>
      </c>
      <c r="B3181" s="194">
        <f>IF(ISBLANK('INVOCAÇÕES'!$R$637),"",'INVOCAÇÕES'!$R$637&amp;"")</f>
        <v/>
      </c>
      <c r="C3181" s="194">
        <f>"'INVOCAÇÕES'!R637"</f>
        <v/>
      </c>
      <c r="D3181" s="194" t="inlineStr">
        <is>
          <t>entrada</t>
        </is>
      </c>
    </row>
    <row r="3182">
      <c r="A3182" s="194" t="inlineStr">
        <is>
          <t>invocacao.4.buff.pericia.7</t>
        </is>
      </c>
      <c r="B3182" s="194">
        <f>IF(ISBLANK('INVOCAÇÕES'!$R$638),"",'INVOCAÇÕES'!$R$638&amp;"")</f>
        <v/>
      </c>
      <c r="C3182" s="194">
        <f>"'INVOCAÇÕES'!R638"</f>
        <v/>
      </c>
      <c r="D3182" s="194" t="inlineStr">
        <is>
          <t>entrada</t>
        </is>
      </c>
    </row>
    <row r="3183">
      <c r="A3183" s="194" t="inlineStr">
        <is>
          <t>invocacao.4.talento.1</t>
        </is>
      </c>
      <c r="B3183" s="194">
        <f>IF(ISBLANK('INVOCAÇÕES'!$J$674),"",'INVOCAÇÕES'!$J$674&amp;"")</f>
        <v/>
      </c>
      <c r="C3183" s="194">
        <f>"'INVOCAÇÕES'!J674"</f>
        <v/>
      </c>
      <c r="D3183" s="194" t="inlineStr">
        <is>
          <t>entrada</t>
        </is>
      </c>
    </row>
    <row r="3184">
      <c r="A3184" s="194" t="inlineStr">
        <is>
          <t>invocacao.4.talento.2</t>
        </is>
      </c>
      <c r="B3184" s="194">
        <f>IF(ISBLANK('INVOCAÇÕES'!$J$675),"",'INVOCAÇÕES'!$J$675&amp;"")</f>
        <v/>
      </c>
      <c r="C3184" s="194">
        <f>"'INVOCAÇÕES'!J675"</f>
        <v/>
      </c>
      <c r="D3184" s="194" t="inlineStr">
        <is>
          <t>entrada</t>
        </is>
      </c>
    </row>
    <row r="3185">
      <c r="A3185" s="194" t="inlineStr">
        <is>
          <t>invocacao.4.talento.3</t>
        </is>
      </c>
      <c r="B3185" s="194">
        <f>IF(ISBLANK('INVOCAÇÕES'!$J$676),"",'INVOCAÇÕES'!$J$676&amp;"")</f>
        <v/>
      </c>
      <c r="C3185" s="194">
        <f>"'INVOCAÇÕES'!J676"</f>
        <v/>
      </c>
      <c r="D3185" s="194" t="inlineStr">
        <is>
          <t>entrada</t>
        </is>
      </c>
    </row>
    <row r="3186">
      <c r="A3186" s="194" t="inlineStr">
        <is>
          <t>invocacao.4.talento.4</t>
        </is>
      </c>
      <c r="B3186" s="194">
        <f>IF(ISBLANK('INVOCAÇÕES'!$J$677),"",'INVOCAÇÕES'!$J$677&amp;"")</f>
        <v/>
      </c>
      <c r="C3186" s="194">
        <f>"'INVOCAÇÕES'!J677"</f>
        <v/>
      </c>
      <c r="D3186" s="194" t="inlineStr">
        <is>
          <t>entrada</t>
        </is>
      </c>
    </row>
    <row r="3187">
      <c r="A3187" s="194" t="inlineStr">
        <is>
          <t>invocacao.4.talento.5</t>
        </is>
      </c>
      <c r="B3187" s="194">
        <f>IF(ISBLANK('INVOCAÇÕES'!$J$678),"",'INVOCAÇÕES'!$J$678&amp;"")</f>
        <v/>
      </c>
      <c r="C3187" s="194">
        <f>"'INVOCAÇÕES'!J678"</f>
        <v/>
      </c>
      <c r="D3187" s="194" t="inlineStr">
        <is>
          <t>entrada</t>
        </is>
      </c>
    </row>
    <row r="3188">
      <c r="A3188" s="194" t="inlineStr">
        <is>
          <t>invocacao.4.talento.6</t>
        </is>
      </c>
      <c r="B3188" s="194">
        <f>IF(ISBLANK('INVOCAÇÕES'!$J$679),"",'INVOCAÇÕES'!$J$679&amp;"")</f>
        <v/>
      </c>
      <c r="C3188" s="194">
        <f>"'INVOCAÇÕES'!J679"</f>
        <v/>
      </c>
      <c r="D3188" s="194" t="inlineStr">
        <is>
          <t>entrada</t>
        </is>
      </c>
    </row>
    <row r="3189">
      <c r="A3189" s="194" t="inlineStr">
        <is>
          <t>invocacao.4.talento.7</t>
        </is>
      </c>
      <c r="B3189" s="194">
        <f>IF(ISBLANK('INVOCAÇÕES'!$J$680),"",'INVOCAÇÕES'!$J$680&amp;"")</f>
        <v/>
      </c>
      <c r="C3189" s="194">
        <f>"'INVOCAÇÕES'!J680"</f>
        <v/>
      </c>
      <c r="D3189" s="194" t="inlineStr">
        <is>
          <t>entrada</t>
        </is>
      </c>
    </row>
    <row r="3190">
      <c r="A3190" s="194" t="inlineStr">
        <is>
          <t>invocacao.4.talento.8</t>
        </is>
      </c>
      <c r="B3190" s="194">
        <f>IF(ISBLANK('INVOCAÇÕES'!$J$681),"",'INVOCAÇÕES'!$J$681&amp;"")</f>
        <v/>
      </c>
      <c r="C3190" s="194">
        <f>"'INVOCAÇÕES'!J681"</f>
        <v/>
      </c>
      <c r="D3190" s="194" t="inlineStr">
        <is>
          <t>entrada</t>
        </is>
      </c>
    </row>
    <row r="3191">
      <c r="A3191" s="194" t="inlineStr">
        <is>
          <t>invocacao.4.talento_extra.1</t>
        </is>
      </c>
      <c r="B3191" s="194">
        <f>IF(ISBLANK('INVOCAÇÕES'!$J$776),"",'INVOCAÇÕES'!$J$776&amp;"")</f>
        <v/>
      </c>
      <c r="C3191" s="194">
        <f>"'INVOCAÇÕES'!J776"</f>
        <v/>
      </c>
      <c r="D3191" s="194" t="inlineStr">
        <is>
          <t>entrada</t>
        </is>
      </c>
    </row>
    <row r="3192">
      <c r="A3192" s="194" t="inlineStr">
        <is>
          <t>invocacao.4.talento_extra.2</t>
        </is>
      </c>
      <c r="B3192" s="194">
        <f>IF(ISBLANK('INVOCAÇÕES'!$J$777),"",'INVOCAÇÕES'!$J$777&amp;"")</f>
        <v/>
      </c>
      <c r="C3192" s="194">
        <f>"'INVOCAÇÕES'!J777"</f>
        <v/>
      </c>
      <c r="D3192" s="194" t="inlineStr">
        <is>
          <t>entrada</t>
        </is>
      </c>
    </row>
    <row r="3193">
      <c r="A3193" s="194" t="inlineStr">
        <is>
          <t>invocacao.4.talento_extra.3</t>
        </is>
      </c>
      <c r="B3193" s="194">
        <f>IF(ISBLANK('INVOCAÇÕES'!$J$778),"",'INVOCAÇÕES'!$J$778&amp;"")</f>
        <v/>
      </c>
      <c r="C3193" s="194">
        <f>"'INVOCAÇÕES'!J778"</f>
        <v/>
      </c>
      <c r="D3193" s="194" t="inlineStr">
        <is>
          <t>entrada</t>
        </is>
      </c>
    </row>
    <row r="3194">
      <c r="A3194" s="194" t="inlineStr">
        <is>
          <t>invocacao.4.equipamento.1</t>
        </is>
      </c>
      <c r="B3194" s="194">
        <f>IF(ISBLANK('INVOCAÇÕES'!$V$627),"",'INVOCAÇÕES'!$V$627&amp;"")</f>
        <v/>
      </c>
      <c r="C3194" s="194">
        <f>"'INVOCAÇÕES'!V627"</f>
        <v/>
      </c>
      <c r="D3194" s="194" t="inlineStr">
        <is>
          <t>entrada</t>
        </is>
      </c>
    </row>
    <row r="3195">
      <c r="A3195" s="194" t="inlineStr">
        <is>
          <t>invocacao.4.equipamento.2</t>
        </is>
      </c>
      <c r="B3195" s="194">
        <f>IF(ISBLANK('INVOCAÇÕES'!$V$628),"",'INVOCAÇÕES'!$V$628&amp;"")</f>
        <v/>
      </c>
      <c r="C3195" s="194">
        <f>"'INVOCAÇÕES'!V628"</f>
        <v/>
      </c>
      <c r="D3195" s="194" t="inlineStr">
        <is>
          <t>entrada</t>
        </is>
      </c>
    </row>
    <row r="3196">
      <c r="A3196" s="194" t="inlineStr">
        <is>
          <t>invocacao.4.equipamento.3</t>
        </is>
      </c>
      <c r="B3196" s="194">
        <f>IF(ISBLANK('INVOCAÇÕES'!$V$629),"",'INVOCAÇÕES'!$V$629&amp;"")</f>
        <v/>
      </c>
      <c r="C3196" s="194">
        <f>"'INVOCAÇÕES'!V629"</f>
        <v/>
      </c>
      <c r="D3196" s="194" t="inlineStr">
        <is>
          <t>entrada</t>
        </is>
      </c>
    </row>
    <row r="3197">
      <c r="A3197" s="194" t="inlineStr">
        <is>
          <t>invocacao.4.liberacao.1.classe</t>
        </is>
      </c>
      <c r="B3197" s="194">
        <f>IF(ISBLANK('INVOCAÇÕES'!$I$783),"",'INVOCAÇÕES'!$I$783&amp;"")</f>
        <v/>
      </c>
      <c r="C3197" s="194">
        <f>"'INVOCAÇÕES'!I783"</f>
        <v/>
      </c>
      <c r="D3197" s="194" t="inlineStr">
        <is>
          <t>entrada</t>
        </is>
      </c>
    </row>
    <row r="3198">
      <c r="A3198" s="194" t="inlineStr">
        <is>
          <t>invocacao.4.liberacao.1.nome</t>
        </is>
      </c>
      <c r="B3198" s="194">
        <f>IF(ISBLANK('INVOCAÇÕES'!$J$783),"",'INVOCAÇÕES'!$J$783&amp;"")</f>
        <v/>
      </c>
      <c r="C3198" s="194">
        <f>"'INVOCAÇÕES'!J783"</f>
        <v/>
      </c>
      <c r="D3198" s="194" t="inlineStr">
        <is>
          <t>entrada</t>
        </is>
      </c>
    </row>
    <row r="3199">
      <c r="A3199" s="194" t="inlineStr">
        <is>
          <t>invocacao.4.liberacao.1.pe</t>
        </is>
      </c>
      <c r="B3199" s="194">
        <f>IF(ISBLANK('INVOCAÇÕES'!$M$783),"",'INVOCAÇÕES'!$M$783&amp;"")</f>
        <v/>
      </c>
      <c r="C3199" s="194">
        <f>"'INVOCAÇÕES'!M783"</f>
        <v/>
      </c>
      <c r="D3199" s="194" t="inlineStr">
        <is>
          <t>resultado</t>
        </is>
      </c>
    </row>
    <row r="3200">
      <c r="A3200" s="194" t="inlineStr">
        <is>
          <t>invocacao.4.liberacao.1.como</t>
        </is>
      </c>
      <c r="B3200" s="194">
        <f>IF(ISBLANK('INVOCAÇÕES'!$I$784),"",'INVOCAÇÕES'!$I$784&amp;"")</f>
        <v/>
      </c>
      <c r="C3200" s="194">
        <f>"'INVOCAÇÕES'!I784"</f>
        <v/>
      </c>
      <c r="D3200" s="194" t="inlineStr">
        <is>
          <t>entrada</t>
        </is>
      </c>
    </row>
    <row r="3201">
      <c r="A3201" s="194" t="inlineStr">
        <is>
          <t>invocacao.4.liberacao.1.pontos</t>
        </is>
      </c>
      <c r="B3201" s="194">
        <f>IF(ISBLANK('INVOCAÇÕES'!$I$788),"",'INVOCAÇÕES'!$I$788&amp;"")</f>
        <v/>
      </c>
      <c r="C3201" s="194">
        <f>"'INVOCAÇÕES'!I788"</f>
        <v/>
      </c>
      <c r="D3201" s="194" t="inlineStr">
        <is>
          <t>resultado</t>
        </is>
      </c>
    </row>
    <row r="3202">
      <c r="A3202" s="194" t="inlineStr">
        <is>
          <t>invocacao.4.liberacao.1.acao</t>
        </is>
      </c>
      <c r="B3202" s="194">
        <f>IF(ISBLANK('INVOCAÇÕES'!$I$789),"",'INVOCAÇÕES'!$I$789&amp;"")</f>
        <v/>
      </c>
      <c r="C3202" s="194">
        <f>"'INVOCAÇÕES'!I789"</f>
        <v/>
      </c>
      <c r="D3202" s="194" t="inlineStr">
        <is>
          <t>resultado</t>
        </is>
      </c>
    </row>
    <row r="3203">
      <c r="A3203" s="194" t="inlineStr">
        <is>
          <t>invocacao.4.liberacao.2.classe</t>
        </is>
      </c>
      <c r="B3203" s="194">
        <f>IF(ISBLANK('INVOCAÇÕES'!$O$783),"",'INVOCAÇÕES'!$O$783&amp;"")</f>
        <v/>
      </c>
      <c r="C3203" s="194">
        <f>"'INVOCAÇÕES'!O783"</f>
        <v/>
      </c>
      <c r="D3203" s="194" t="inlineStr">
        <is>
          <t>entrada</t>
        </is>
      </c>
    </row>
    <row r="3204">
      <c r="A3204" s="194" t="inlineStr">
        <is>
          <t>invocacao.4.liberacao.2.nome</t>
        </is>
      </c>
      <c r="B3204" s="194">
        <f>IF(ISBLANK('INVOCAÇÕES'!$P$783),"",'INVOCAÇÕES'!$P$783&amp;"")</f>
        <v/>
      </c>
      <c r="C3204" s="194">
        <f>"'INVOCAÇÕES'!P783"</f>
        <v/>
      </c>
      <c r="D3204" s="194" t="inlineStr">
        <is>
          <t>entrada</t>
        </is>
      </c>
    </row>
    <row r="3205">
      <c r="A3205" s="194" t="inlineStr">
        <is>
          <t>invocacao.4.liberacao.2.pe</t>
        </is>
      </c>
      <c r="B3205" s="194">
        <f>IF(ISBLANK('INVOCAÇÕES'!$S$783),"",'INVOCAÇÕES'!$S$783&amp;"")</f>
        <v/>
      </c>
      <c r="C3205" s="194">
        <f>"'INVOCAÇÕES'!S783"</f>
        <v/>
      </c>
      <c r="D3205" s="194" t="inlineStr">
        <is>
          <t>resultado</t>
        </is>
      </c>
    </row>
    <row r="3206">
      <c r="A3206" s="194" t="inlineStr">
        <is>
          <t>invocacao.4.liberacao.2.como</t>
        </is>
      </c>
      <c r="B3206" s="194">
        <f>IF(ISBLANK('INVOCAÇÕES'!$O$784),"",'INVOCAÇÕES'!$O$784&amp;"")</f>
        <v/>
      </c>
      <c r="C3206" s="194">
        <f>"'INVOCAÇÕES'!O784"</f>
        <v/>
      </c>
      <c r="D3206" s="194" t="inlineStr">
        <is>
          <t>entrada</t>
        </is>
      </c>
    </row>
    <row r="3207">
      <c r="A3207" s="194" t="inlineStr">
        <is>
          <t>invocacao.4.liberacao.2.pontos</t>
        </is>
      </c>
      <c r="B3207" s="194">
        <f>IF(ISBLANK('INVOCAÇÕES'!$O$788),"",'INVOCAÇÕES'!$O$788&amp;"")</f>
        <v/>
      </c>
      <c r="C3207" s="194">
        <f>"'INVOCAÇÕES'!O788"</f>
        <v/>
      </c>
      <c r="D3207" s="194" t="inlineStr">
        <is>
          <t>resultado</t>
        </is>
      </c>
    </row>
    <row r="3208">
      <c r="A3208" s="194" t="inlineStr">
        <is>
          <t>invocacao.4.liberacao.2.acao</t>
        </is>
      </c>
      <c r="B3208" s="194">
        <f>IF(ISBLANK('INVOCAÇÕES'!$O$789),"",'INVOCAÇÕES'!$O$789&amp;"")</f>
        <v/>
      </c>
      <c r="C3208" s="194">
        <f>"'INVOCAÇÕES'!O789"</f>
        <v/>
      </c>
      <c r="D3208" s="194" t="inlineStr">
        <is>
          <t>resultado</t>
        </is>
      </c>
    </row>
    <row r="3209">
      <c r="A3209" s="194" t="inlineStr">
        <is>
          <t>invocacao.4.liberacao.3.classe</t>
        </is>
      </c>
      <c r="B3209" s="194">
        <f>IF(ISBLANK('INVOCAÇÕES'!$U$783),"",'INVOCAÇÕES'!$U$783&amp;"")</f>
        <v/>
      </c>
      <c r="C3209" s="194">
        <f>"'INVOCAÇÕES'!U783"</f>
        <v/>
      </c>
      <c r="D3209" s="194" t="inlineStr">
        <is>
          <t>entrada</t>
        </is>
      </c>
    </row>
    <row r="3210">
      <c r="A3210" s="194" t="inlineStr">
        <is>
          <t>invocacao.4.liberacao.3.nome</t>
        </is>
      </c>
      <c r="B3210" s="194">
        <f>IF(ISBLANK('INVOCAÇÕES'!$V$783),"",'INVOCAÇÕES'!$V$783&amp;"")</f>
        <v/>
      </c>
      <c r="C3210" s="194">
        <f>"'INVOCAÇÕES'!V783"</f>
        <v/>
      </c>
      <c r="D3210" s="194" t="inlineStr">
        <is>
          <t>entrada</t>
        </is>
      </c>
    </row>
    <row r="3211">
      <c r="A3211" s="194" t="inlineStr">
        <is>
          <t>invocacao.4.liberacao.3.pe</t>
        </is>
      </c>
      <c r="B3211" s="194">
        <f>IF(ISBLANK('INVOCAÇÕES'!$Y$783),"",'INVOCAÇÕES'!$Y$783&amp;"")</f>
        <v/>
      </c>
      <c r="C3211" s="194">
        <f>"'INVOCAÇÕES'!Y783"</f>
        <v/>
      </c>
      <c r="D3211" s="194" t="inlineStr">
        <is>
          <t>resultado</t>
        </is>
      </c>
    </row>
    <row r="3212">
      <c r="A3212" s="194" t="inlineStr">
        <is>
          <t>invocacao.4.liberacao.3.como</t>
        </is>
      </c>
      <c r="B3212" s="194">
        <f>IF(ISBLANK('INVOCAÇÕES'!$U$784),"",'INVOCAÇÕES'!$U$784&amp;"")</f>
        <v/>
      </c>
      <c r="C3212" s="194">
        <f>"'INVOCAÇÕES'!U784"</f>
        <v/>
      </c>
      <c r="D3212" s="194" t="inlineStr">
        <is>
          <t>entrada</t>
        </is>
      </c>
    </row>
    <row r="3213">
      <c r="A3213" s="194" t="inlineStr">
        <is>
          <t>invocacao.4.liberacao.3.pontos</t>
        </is>
      </c>
      <c r="B3213" s="194">
        <f>IF(ISBLANK('INVOCAÇÕES'!$U$788),"",'INVOCAÇÕES'!$U$788&amp;"")</f>
        <v/>
      </c>
      <c r="C3213" s="194">
        <f>"'INVOCAÇÕES'!U788"</f>
        <v/>
      </c>
      <c r="D3213" s="194" t="inlineStr">
        <is>
          <t>resultado</t>
        </is>
      </c>
    </row>
    <row r="3214">
      <c r="A3214" s="194" t="inlineStr">
        <is>
          <t>invocacao.4.liberacao.3.acao</t>
        </is>
      </c>
      <c r="B3214" s="194">
        <f>IF(ISBLANK('INVOCAÇÕES'!$U$789),"",'INVOCAÇÕES'!$U$789&amp;"")</f>
        <v/>
      </c>
      <c r="C3214" s="194">
        <f>"'INVOCAÇÕES'!U789"</f>
        <v/>
      </c>
      <c r="D3214" s="194" t="inlineStr">
        <is>
          <t>resultado</t>
        </is>
      </c>
    </row>
    <row r="3215">
      <c r="A3215" s="194" t="inlineStr">
        <is>
          <t>invocacao.4.tm.nome</t>
        </is>
      </c>
      <c r="B3215" s="194">
        <f>IF(ISBLANK('INVOCAÇÕES'!$I$792),"",'INVOCAÇÕES'!$I$792&amp;"")</f>
        <v/>
      </c>
      <c r="C3215" s="194">
        <f>"'INVOCAÇÕES'!I792"</f>
        <v/>
      </c>
      <c r="D3215" s="194" t="inlineStr">
        <is>
          <t>entrada</t>
        </is>
      </c>
    </row>
    <row r="3216">
      <c r="A3216" s="194" t="inlineStr">
        <is>
          <t>invocacao.4.tm.pe</t>
        </is>
      </c>
      <c r="B3216" s="194">
        <f>IF(ISBLANK('INVOCAÇÕES'!$M$792),"",'INVOCAÇÕES'!$M$792&amp;"")</f>
        <v/>
      </c>
      <c r="C3216" s="194">
        <f>"'INVOCAÇÕES'!M792"</f>
        <v/>
      </c>
      <c r="D3216" s="194" t="inlineStr">
        <is>
          <t>resultado</t>
        </is>
      </c>
    </row>
    <row r="3217">
      <c r="A3217" s="194" t="inlineStr">
        <is>
          <t>invocacao.4.tm.como</t>
        </is>
      </c>
      <c r="B3217" s="194">
        <f>IF(ISBLANK('INVOCAÇÕES'!$I$793),"",'INVOCAÇÕES'!$I$793&amp;"")</f>
        <v/>
      </c>
      <c r="C3217" s="194">
        <f>"'INVOCAÇÕES'!I793"</f>
        <v/>
      </c>
      <c r="D3217" s="194" t="inlineStr">
        <is>
          <t>entrada</t>
        </is>
      </c>
    </row>
    <row r="3218">
      <c r="A3218" s="194" t="inlineStr">
        <is>
          <t>invocacao.4.tm.dados</t>
        </is>
      </c>
      <c r="B3218" s="194">
        <f>IF(ISBLANK('INVOCAÇÕES'!$I$797),"",'INVOCAÇÕES'!$I$797&amp;"")</f>
        <v/>
      </c>
      <c r="C3218" s="194">
        <f>"'INVOCAÇÕES'!I797"</f>
        <v/>
      </c>
      <c r="D3218" s="194" t="inlineStr">
        <is>
          <t>resultado</t>
        </is>
      </c>
    </row>
    <row r="3219">
      <c r="A3219" s="194" t="inlineStr">
        <is>
          <t>invocacao.4.tm.acao</t>
        </is>
      </c>
      <c r="B3219" s="194">
        <f>IF(ISBLANK('INVOCAÇÕES'!$I$798),"",'INVOCAÇÕES'!$I$798&amp;"")</f>
        <v/>
      </c>
      <c r="C3219" s="194">
        <f>"'INVOCAÇÕES'!I798"</f>
        <v/>
      </c>
      <c r="D3219" s="194" t="inlineStr">
        <is>
          <t>resultado</t>
        </is>
      </c>
    </row>
    <row r="3220">
      <c r="A3220" s="194" t="inlineStr">
        <is>
          <t>invocacao.4.exp.nome</t>
        </is>
      </c>
      <c r="B3220" s="194">
        <f>IF(ISBLANK('INVOCAÇÕES'!$O$792),"",'INVOCAÇÕES'!$O$792&amp;"")</f>
        <v/>
      </c>
      <c r="C3220" s="194">
        <f>"'INVOCAÇÕES'!O792"</f>
        <v/>
      </c>
      <c r="D3220" s="194" t="inlineStr">
        <is>
          <t>entrada</t>
        </is>
      </c>
    </row>
    <row r="3221">
      <c r="A3221" s="194" t="inlineStr">
        <is>
          <t>invocacao.4.exp.pe</t>
        </is>
      </c>
      <c r="B3221" s="194">
        <f>IF(ISBLANK('INVOCAÇÕES'!$S$792),"",'INVOCAÇÕES'!$S$792&amp;"")</f>
        <v/>
      </c>
      <c r="C3221" s="194">
        <f>"'INVOCAÇÕES'!S792"</f>
        <v/>
      </c>
      <c r="D3221" s="194" t="inlineStr">
        <is>
          <t>resultado</t>
        </is>
      </c>
    </row>
    <row r="3222">
      <c r="A3222" s="194" t="inlineStr">
        <is>
          <t>invocacao.4.exp.como</t>
        </is>
      </c>
      <c r="B3222" s="194">
        <f>IF(ISBLANK('INVOCAÇÕES'!$O$793),"",'INVOCAÇÕES'!$O$793&amp;"")</f>
        <v/>
      </c>
      <c r="C3222" s="194">
        <f>"'INVOCAÇÕES'!O793"</f>
        <v/>
      </c>
      <c r="D3222" s="194" t="inlineStr">
        <is>
          <t>entrada</t>
        </is>
      </c>
    </row>
    <row r="3223">
      <c r="A3223" s="194" t="inlineStr">
        <is>
          <t>invocacao.4.exp.degrau</t>
        </is>
      </c>
      <c r="B3223" s="194">
        <f>IF(ISBLANK('INVOCAÇÕES'!$O$797),"",'INVOCAÇÕES'!$O$797&amp;"")</f>
        <v/>
      </c>
      <c r="C3223" s="194">
        <f>"'INVOCAÇÕES'!O797"</f>
        <v/>
      </c>
      <c r="D3223" s="194" t="inlineStr">
        <is>
          <t>entrada</t>
        </is>
      </c>
    </row>
    <row r="3224">
      <c r="A3224" s="194" t="inlineStr">
        <is>
          <t>invocacao.4.exp.acerto</t>
        </is>
      </c>
      <c r="B3224" s="194">
        <f>IF(ISBLANK('INVOCAÇÕES'!$Q$797),"",'INVOCAÇÕES'!$Q$797&amp;"")</f>
        <v/>
      </c>
      <c r="C3224" s="194">
        <f>"'INVOCAÇÕES'!Q797"</f>
        <v/>
      </c>
      <c r="D3224" s="194" t="inlineStr">
        <is>
          <t>entrada</t>
        </is>
      </c>
    </row>
    <row r="3225">
      <c r="A3225" s="194" t="inlineStr">
        <is>
          <t>invocacao.4.exp.pede</t>
        </is>
      </c>
      <c r="B3225" s="194">
        <f>IF(ISBLANK('INVOCAÇÕES'!$O$798),"",'INVOCAÇÕES'!$O$798&amp;"")</f>
        <v/>
      </c>
      <c r="C3225" s="194">
        <f>"'INVOCAÇÕES'!O798"</f>
        <v/>
      </c>
      <c r="D3225" s="194" t="inlineStr">
        <is>
          <t>resultado</t>
        </is>
      </c>
    </row>
    <row r="3226">
      <c r="A3226" s="194" t="inlineStr">
        <is>
          <t>invocacao.5.atributo.forca.base</t>
        </is>
      </c>
      <c r="B3226" s="194">
        <f>IF(ISBLANK('INVOCAÇÕES'!$O$812),"",'INVOCAÇÕES'!$O$812&amp;"")</f>
        <v/>
      </c>
      <c r="C3226" s="194">
        <f>"'INVOCAÇÕES'!O812"</f>
        <v/>
      </c>
      <c r="D3226" s="194" t="inlineStr">
        <is>
          <t>entrada</t>
        </is>
      </c>
    </row>
    <row r="3227">
      <c r="A3227" s="194" t="inlineStr">
        <is>
          <t>invocacao.5.atributo.forca.buff</t>
        </is>
      </c>
      <c r="B3227" s="194">
        <f>IF(ISBLANK('INVOCAÇÕES'!$O$813),"",'INVOCAÇÕES'!$O$813&amp;"")</f>
        <v/>
      </c>
      <c r="C3227" s="194">
        <f>"'INVOCAÇÕES'!O813"</f>
        <v/>
      </c>
      <c r="D3227" s="194" t="inlineStr">
        <is>
          <t>entrada</t>
        </is>
      </c>
    </row>
    <row r="3228">
      <c r="A3228" s="194" t="inlineStr">
        <is>
          <t>invocacao.5.atributo.forca.total</t>
        </is>
      </c>
      <c r="B3228" s="194">
        <f>IF(ISBLANK('INVOCAÇÕES'!$O$810),"",'INVOCAÇÕES'!$O$810&amp;"")</f>
        <v/>
      </c>
      <c r="C3228" s="194">
        <f>"'INVOCAÇÕES'!O810"</f>
        <v/>
      </c>
      <c r="D3228" s="194" t="inlineStr">
        <is>
          <t>resultado</t>
        </is>
      </c>
    </row>
    <row r="3229">
      <c r="A3229" s="194" t="inlineStr">
        <is>
          <t>invocacao.5.atributo.destreza.base</t>
        </is>
      </c>
      <c r="B3229" s="194">
        <f>IF(ISBLANK('INVOCAÇÕES'!$P$812),"",'INVOCAÇÕES'!$P$812&amp;"")</f>
        <v/>
      </c>
      <c r="C3229" s="194">
        <f>"'INVOCAÇÕES'!P812"</f>
        <v/>
      </c>
      <c r="D3229" s="194" t="inlineStr">
        <is>
          <t>entrada</t>
        </is>
      </c>
    </row>
    <row r="3230">
      <c r="A3230" s="194" t="inlineStr">
        <is>
          <t>invocacao.5.atributo.destreza.buff</t>
        </is>
      </c>
      <c r="B3230" s="194">
        <f>IF(ISBLANK('INVOCAÇÕES'!$P$813),"",'INVOCAÇÕES'!$P$813&amp;"")</f>
        <v/>
      </c>
      <c r="C3230" s="194">
        <f>"'INVOCAÇÕES'!P813"</f>
        <v/>
      </c>
      <c r="D3230" s="194" t="inlineStr">
        <is>
          <t>entrada</t>
        </is>
      </c>
    </row>
    <row r="3231">
      <c r="A3231" s="194" t="inlineStr">
        <is>
          <t>invocacao.5.atributo.destreza.total</t>
        </is>
      </c>
      <c r="B3231" s="194">
        <f>IF(ISBLANK('INVOCAÇÕES'!$P$810),"",'INVOCAÇÕES'!$P$810&amp;"")</f>
        <v/>
      </c>
      <c r="C3231" s="194">
        <f>"'INVOCAÇÕES'!P810"</f>
        <v/>
      </c>
      <c r="D3231" s="194" t="inlineStr">
        <is>
          <t>resultado</t>
        </is>
      </c>
    </row>
    <row r="3232">
      <c r="A3232" s="194" t="inlineStr">
        <is>
          <t>invocacao.5.atributo.constituicao.base</t>
        </is>
      </c>
      <c r="B3232" s="194">
        <f>IF(ISBLANK('INVOCAÇÕES'!$Q$812),"",'INVOCAÇÕES'!$Q$812&amp;"")</f>
        <v/>
      </c>
      <c r="C3232" s="194">
        <f>"'INVOCAÇÕES'!Q812"</f>
        <v/>
      </c>
      <c r="D3232" s="194" t="inlineStr">
        <is>
          <t>entrada</t>
        </is>
      </c>
    </row>
    <row r="3233">
      <c r="A3233" s="194" t="inlineStr">
        <is>
          <t>invocacao.5.atributo.constituicao.buff</t>
        </is>
      </c>
      <c r="B3233" s="194">
        <f>IF(ISBLANK('INVOCAÇÕES'!$Q$813),"",'INVOCAÇÕES'!$Q$813&amp;"")</f>
        <v/>
      </c>
      <c r="C3233" s="194">
        <f>"'INVOCAÇÕES'!Q813"</f>
        <v/>
      </c>
      <c r="D3233" s="194" t="inlineStr">
        <is>
          <t>entrada</t>
        </is>
      </c>
    </row>
    <row r="3234">
      <c r="A3234" s="194" t="inlineStr">
        <is>
          <t>invocacao.5.atributo.constituicao.total</t>
        </is>
      </c>
      <c r="B3234" s="194">
        <f>IF(ISBLANK('INVOCAÇÕES'!$Q$810),"",'INVOCAÇÕES'!$Q$810&amp;"")</f>
        <v/>
      </c>
      <c r="C3234" s="194">
        <f>"'INVOCAÇÕES'!Q810"</f>
        <v/>
      </c>
      <c r="D3234" s="194" t="inlineStr">
        <is>
          <t>resultado</t>
        </is>
      </c>
    </row>
    <row r="3235">
      <c r="A3235" s="194" t="inlineStr">
        <is>
          <t>invocacao.5.atributo.inteligencia.base</t>
        </is>
      </c>
      <c r="B3235" s="194">
        <f>IF(ISBLANK('INVOCAÇÕES'!$R$812),"",'INVOCAÇÕES'!$R$812&amp;"")</f>
        <v/>
      </c>
      <c r="C3235" s="194">
        <f>"'INVOCAÇÕES'!R812"</f>
        <v/>
      </c>
      <c r="D3235" s="194" t="inlineStr">
        <is>
          <t>entrada</t>
        </is>
      </c>
    </row>
    <row r="3236">
      <c r="A3236" s="194" t="inlineStr">
        <is>
          <t>invocacao.5.atributo.inteligencia.buff</t>
        </is>
      </c>
      <c r="B3236" s="194">
        <f>IF(ISBLANK('INVOCAÇÕES'!$R$813),"",'INVOCAÇÕES'!$R$813&amp;"")</f>
        <v/>
      </c>
      <c r="C3236" s="194">
        <f>"'INVOCAÇÕES'!R813"</f>
        <v/>
      </c>
      <c r="D3236" s="194" t="inlineStr">
        <is>
          <t>entrada</t>
        </is>
      </c>
    </row>
    <row r="3237">
      <c r="A3237" s="194" t="inlineStr">
        <is>
          <t>invocacao.5.atributo.inteligencia.total</t>
        </is>
      </c>
      <c r="B3237" s="194">
        <f>IF(ISBLANK('INVOCAÇÕES'!$R$810),"",'INVOCAÇÕES'!$R$810&amp;"")</f>
        <v/>
      </c>
      <c r="C3237" s="194">
        <f>"'INVOCAÇÕES'!R810"</f>
        <v/>
      </c>
      <c r="D3237" s="194" t="inlineStr">
        <is>
          <t>resultado</t>
        </is>
      </c>
    </row>
    <row r="3238">
      <c r="A3238" s="194" t="inlineStr">
        <is>
          <t>invocacao.5.atributo.essencia.base</t>
        </is>
      </c>
      <c r="B3238" s="194">
        <f>IF(ISBLANK('INVOCAÇÕES'!$S$812),"",'INVOCAÇÕES'!$S$812&amp;"")</f>
        <v/>
      </c>
      <c r="C3238" s="194">
        <f>"'INVOCAÇÕES'!S812"</f>
        <v/>
      </c>
      <c r="D3238" s="194" t="inlineStr">
        <is>
          <t>entrada</t>
        </is>
      </c>
    </row>
    <row r="3239">
      <c r="A3239" s="194" t="inlineStr">
        <is>
          <t>invocacao.5.atributo.essencia.buff</t>
        </is>
      </c>
      <c r="B3239" s="194">
        <f>IF(ISBLANK('INVOCAÇÕES'!$S$813),"",'INVOCAÇÕES'!$S$813&amp;"")</f>
        <v/>
      </c>
      <c r="C3239" s="194">
        <f>"'INVOCAÇÕES'!S813"</f>
        <v/>
      </c>
      <c r="D3239" s="194" t="inlineStr">
        <is>
          <t>entrada</t>
        </is>
      </c>
    </row>
    <row r="3240">
      <c r="A3240" s="194" t="inlineStr">
        <is>
          <t>invocacao.5.atributo.essencia.total</t>
        </is>
      </c>
      <c r="B3240" s="194">
        <f>IF(ISBLANK('INVOCAÇÕES'!$S$810),"",'INVOCAÇÕES'!$S$810&amp;"")</f>
        <v/>
      </c>
      <c r="C3240" s="194">
        <f>"'INVOCAÇÕES'!S810"</f>
        <v/>
      </c>
      <c r="D3240" s="194" t="inlineStr">
        <is>
          <t>resultado</t>
        </is>
      </c>
    </row>
    <row r="3241">
      <c r="A3241" s="194" t="inlineStr">
        <is>
          <t>invocacao.5.buff.acerto</t>
        </is>
      </c>
      <c r="B3241" s="194">
        <f>IF(ISBLANK('INVOCAÇÕES'!$O$818),"",'INVOCAÇÕES'!$O$818&amp;"")</f>
        <v/>
      </c>
      <c r="C3241" s="194">
        <f>"'INVOCAÇÕES'!O818"</f>
        <v/>
      </c>
      <c r="D3241" s="194" t="inlineStr">
        <is>
          <t>entrada</t>
        </is>
      </c>
    </row>
    <row r="3242">
      <c r="A3242" s="194" t="inlineStr">
        <is>
          <t>invocacao.5.buff.cd</t>
        </is>
      </c>
      <c r="B3242" s="194">
        <f>IF(ISBLANK('INVOCAÇÕES'!$P$818),"",'INVOCAÇÕES'!$P$818&amp;"")</f>
        <v/>
      </c>
      <c r="C3242" s="194">
        <f>"'INVOCAÇÕES'!P818"</f>
        <v/>
      </c>
      <c r="D3242" s="194" t="inlineStr">
        <is>
          <t>entrada</t>
        </is>
      </c>
    </row>
    <row r="3243">
      <c r="A3243" s="194" t="inlineStr">
        <is>
          <t>invocacao.5.buff.defesa</t>
        </is>
      </c>
      <c r="B3243" s="194">
        <f>IF(ISBLANK('INVOCAÇÕES'!$Q$818),"",'INVOCAÇÕES'!$Q$818&amp;"")</f>
        <v/>
      </c>
      <c r="C3243" s="194">
        <f>"'INVOCAÇÕES'!Q818"</f>
        <v/>
      </c>
      <c r="D3243" s="194" t="inlineStr">
        <is>
          <t>entrada</t>
        </is>
      </c>
    </row>
    <row r="3244">
      <c r="A3244" s="194" t="inlineStr">
        <is>
          <t>invocacao.5.buff.vida</t>
        </is>
      </c>
      <c r="B3244" s="194">
        <f>IF(ISBLANK('INVOCAÇÕES'!$R$818),"",'INVOCAÇÕES'!$R$818&amp;"")</f>
        <v/>
      </c>
      <c r="C3244" s="194">
        <f>"'INVOCAÇÕES'!R818"</f>
        <v/>
      </c>
      <c r="D3244" s="194" t="inlineStr">
        <is>
          <t>entrada</t>
        </is>
      </c>
    </row>
    <row r="3245">
      <c r="A3245" s="194" t="inlineStr">
        <is>
          <t>invocacao.5.buff.deslocamento</t>
        </is>
      </c>
      <c r="B3245" s="194">
        <f>IF(ISBLANK('INVOCAÇÕES'!$S$818),"",'INVOCAÇÕES'!$S$818&amp;"")</f>
        <v/>
      </c>
      <c r="C3245" s="194">
        <f>"'INVOCAÇÕES'!S818"</f>
        <v/>
      </c>
      <c r="D3245" s="194" t="inlineStr">
        <is>
          <t>entrada</t>
        </is>
      </c>
    </row>
    <row r="3246">
      <c r="A3246" s="194" t="inlineStr">
        <is>
          <t>invocacao.5.buff.tr.fisico</t>
        </is>
      </c>
      <c r="B3246" s="194">
        <f>IF(ISBLANK('INVOCAÇÕES'!$O$823),"",'INVOCAÇÕES'!$O$823&amp;"")</f>
        <v/>
      </c>
      <c r="C3246" s="194">
        <f>"'INVOCAÇÕES'!O823"</f>
        <v/>
      </c>
      <c r="D3246" s="194" t="inlineStr">
        <is>
          <t>entrada</t>
        </is>
      </c>
    </row>
    <row r="3247">
      <c r="A3247" s="194" t="inlineStr">
        <is>
          <t>invocacao.5.buff.tr.vigor</t>
        </is>
      </c>
      <c r="B3247" s="194">
        <f>IF(ISBLANK('INVOCAÇÕES'!$P$823),"",'INVOCAÇÕES'!$P$823&amp;"")</f>
        <v/>
      </c>
      <c r="C3247" s="194">
        <f>"'INVOCAÇÕES'!P823"</f>
        <v/>
      </c>
      <c r="D3247" s="194" t="inlineStr">
        <is>
          <t>entrada</t>
        </is>
      </c>
    </row>
    <row r="3248">
      <c r="A3248" s="194" t="inlineStr">
        <is>
          <t>invocacao.5.buff.tr.intelecto</t>
        </is>
      </c>
      <c r="B3248" s="194">
        <f>IF(ISBLANK('INVOCAÇÕES'!$Q$823),"",'INVOCAÇÕES'!$Q$823&amp;"")</f>
        <v/>
      </c>
      <c r="C3248" s="194">
        <f>"'INVOCAÇÕES'!Q823"</f>
        <v/>
      </c>
      <c r="D3248" s="194" t="inlineStr">
        <is>
          <t>entrada</t>
        </is>
      </c>
    </row>
    <row r="3249">
      <c r="A3249" s="194" t="inlineStr">
        <is>
          <t>invocacao.5.buff.tr.espirito</t>
        </is>
      </c>
      <c r="B3249" s="194">
        <f>IF(ISBLANK('INVOCAÇÕES'!$R$823),"",'INVOCAÇÕES'!$R$823&amp;"")</f>
        <v/>
      </c>
      <c r="C3249" s="194">
        <f>"'INVOCAÇÕES'!R823"</f>
        <v/>
      </c>
      <c r="D3249" s="194" t="inlineStr">
        <is>
          <t>entrada</t>
        </is>
      </c>
    </row>
    <row r="3250">
      <c r="A3250" s="194" t="inlineStr">
        <is>
          <t>invocacao.5.atributo_acerto</t>
        </is>
      </c>
      <c r="B3250" s="194">
        <f>IF(ISBLANK('INVOCAÇÕES'!$O$826),"",'INVOCAÇÕES'!$O$826&amp;"")</f>
        <v/>
      </c>
      <c r="C3250" s="194">
        <f>"'INVOCAÇÕES'!O826"</f>
        <v/>
      </c>
      <c r="D3250" s="194" t="inlineStr">
        <is>
          <t>entrada</t>
        </is>
      </c>
    </row>
    <row r="3251">
      <c r="A3251" s="194" t="inlineStr">
        <is>
          <t>invocacao.5.atributo_fisico</t>
        </is>
      </c>
      <c r="B3251" s="194">
        <f>IF(ISBLANK('INVOCAÇÕES'!$R$826),"",'INVOCAÇÕES'!$R$826&amp;"")</f>
        <v/>
      </c>
      <c r="C3251" s="194">
        <f>"'INVOCAÇÕES'!R826"</f>
        <v/>
      </c>
      <c r="D3251" s="194" t="inlineStr">
        <is>
          <t>entrada</t>
        </is>
      </c>
    </row>
    <row r="3252">
      <c r="A3252" s="194" t="inlineStr">
        <is>
          <t>invocacao.5.tr_treinado</t>
        </is>
      </c>
      <c r="B3252" s="194">
        <f>IF(ISBLANK('INVOCAÇÕES'!$S$821),"",'INVOCAÇÕES'!$S$821&amp;"")</f>
        <v/>
      </c>
      <c r="C3252" s="194">
        <f>"'INVOCAÇÕES'!S821"</f>
        <v/>
      </c>
      <c r="D3252" s="194" t="inlineStr">
        <is>
          <t>entrada</t>
        </is>
      </c>
    </row>
    <row r="3253">
      <c r="A3253" s="194" t="inlineStr">
        <is>
          <t>invocacao.5.alma</t>
        </is>
      </c>
      <c r="B3253" s="194">
        <f>IF(ISBLANK('INVOCAÇÕES'!$U$810),"",'INVOCAÇÕES'!$U$810&amp;"")</f>
        <v/>
      </c>
      <c r="C3253" s="194">
        <f>"'INVOCAÇÕES'!U810"</f>
        <v/>
      </c>
      <c r="D3253" s="194" t="inlineStr">
        <is>
          <t>entrada</t>
        </is>
      </c>
    </row>
    <row r="3254">
      <c r="A3254" s="194" t="inlineStr">
        <is>
          <t>invocacao.5.notas</t>
        </is>
      </c>
      <c r="B3254" s="194">
        <f>IF(ISBLANK('INVOCAÇÕES'!$U$819),"",'INVOCAÇÕES'!$U$819&amp;"")</f>
        <v/>
      </c>
      <c r="C3254" s="194">
        <f>"'INVOCAÇÕES'!U819"</f>
        <v/>
      </c>
      <c r="D3254" s="194" t="inlineStr">
        <is>
          <t>entrada</t>
        </is>
      </c>
    </row>
    <row r="3255">
      <c r="A3255" s="194" t="inlineStr">
        <is>
          <t>invocacao.5.definicao</t>
        </is>
      </c>
      <c r="B3255" s="194">
        <f>IF(ISBLANK('INVOCAÇÕES'!$I$845),"",'INVOCAÇÕES'!$I$845&amp;"")</f>
        <v/>
      </c>
      <c r="C3255" s="194">
        <f>"'INVOCAÇÕES'!I845"</f>
        <v/>
      </c>
      <c r="D3255" s="194" t="inlineStr">
        <is>
          <t>entrada</t>
        </is>
      </c>
    </row>
    <row r="3256">
      <c r="A3256" s="194" t="inlineStr">
        <is>
          <t>invocacao.5.familia.1</t>
        </is>
      </c>
      <c r="B3256" s="194">
        <f>IF(ISBLANK('INVOCAÇÕES'!$O$840),"",'INVOCAÇÕES'!$O$840&amp;"")</f>
        <v/>
      </c>
      <c r="C3256" s="194">
        <f>"'INVOCAÇÕES'!O840"</f>
        <v/>
      </c>
      <c r="D3256" s="194" t="inlineStr">
        <is>
          <t>entrada</t>
        </is>
      </c>
    </row>
    <row r="3257">
      <c r="A3257" s="194" t="inlineStr">
        <is>
          <t>invocacao.5.familia.2</t>
        </is>
      </c>
      <c r="B3257" s="194">
        <f>IF(ISBLANK('INVOCAÇÕES'!$P$840),"",'INVOCAÇÕES'!$P$840&amp;"")</f>
        <v/>
      </c>
      <c r="C3257" s="194">
        <f>"'INVOCAÇÕES'!P840"</f>
        <v/>
      </c>
      <c r="D3257" s="194" t="inlineStr">
        <is>
          <t>entrada</t>
        </is>
      </c>
    </row>
    <row r="3258">
      <c r="A3258" s="194" t="inlineStr">
        <is>
          <t>invocacao.5.familia.3</t>
        </is>
      </c>
      <c r="B3258" s="194">
        <f>IF(ISBLANK('INVOCAÇÕES'!$Q$840),"",'INVOCAÇÕES'!$Q$840&amp;"")</f>
        <v/>
      </c>
      <c r="C3258" s="194">
        <f>"'INVOCAÇÕES'!Q840"</f>
        <v/>
      </c>
      <c r="D3258" s="194" t="inlineStr">
        <is>
          <t>entrada</t>
        </is>
      </c>
    </row>
    <row r="3259">
      <c r="A3259" s="194" t="inlineStr">
        <is>
          <t>invocacao.5.familia.4</t>
        </is>
      </c>
      <c r="B3259" s="194">
        <f>IF(ISBLANK('INVOCAÇÕES'!$R$840),"",'INVOCAÇÕES'!$R$840&amp;"")</f>
        <v/>
      </c>
      <c r="C3259" s="194">
        <f>"'INVOCAÇÕES'!R840"</f>
        <v/>
      </c>
      <c r="D3259" s="194" t="inlineStr">
        <is>
          <t>entrada</t>
        </is>
      </c>
    </row>
    <row r="3260">
      <c r="A3260" s="194" t="inlineStr">
        <is>
          <t>invocacao.5.familia.5</t>
        </is>
      </c>
      <c r="B3260" s="194">
        <f>IF(ISBLANK('INVOCAÇÕES'!$S$840),"",'INVOCAÇÕES'!$S$840&amp;"")</f>
        <v/>
      </c>
      <c r="C3260" s="194">
        <f>"'INVOCAÇÕES'!S840"</f>
        <v/>
      </c>
      <c r="D3260" s="194" t="inlineStr">
        <is>
          <t>entrada</t>
        </is>
      </c>
    </row>
    <row r="3261">
      <c r="A3261" s="194" t="inlineStr">
        <is>
          <t>invocacao.5.pericia.1</t>
        </is>
      </c>
      <c r="B3261" s="194">
        <f>IF(ISBLANK('INVOCAÇÕES'!$O$830),"",'INVOCAÇÕES'!$O$830&amp;"")</f>
        <v/>
      </c>
      <c r="C3261" s="194">
        <f>"'INVOCAÇÕES'!O830"</f>
        <v/>
      </c>
      <c r="D3261" s="194" t="inlineStr">
        <is>
          <t>entrada</t>
        </is>
      </c>
    </row>
    <row r="3262">
      <c r="A3262" s="194" t="inlineStr">
        <is>
          <t>invocacao.5.pericia.2</t>
        </is>
      </c>
      <c r="B3262" s="194">
        <f>IF(ISBLANK('INVOCAÇÕES'!$O$831),"",'INVOCAÇÕES'!$O$831&amp;"")</f>
        <v/>
      </c>
      <c r="C3262" s="194">
        <f>"'INVOCAÇÕES'!O831"</f>
        <v/>
      </c>
      <c r="D3262" s="194" t="inlineStr">
        <is>
          <t>entrada</t>
        </is>
      </c>
    </row>
    <row r="3263">
      <c r="A3263" s="194" t="inlineStr">
        <is>
          <t>invocacao.5.pericia.3</t>
        </is>
      </c>
      <c r="B3263" s="194">
        <f>IF(ISBLANK('INVOCAÇÕES'!$O$832),"",'INVOCAÇÕES'!$O$832&amp;"")</f>
        <v/>
      </c>
      <c r="C3263" s="194">
        <f>"'INVOCAÇÕES'!O832"</f>
        <v/>
      </c>
      <c r="D3263" s="194" t="inlineStr">
        <is>
          <t>entrada</t>
        </is>
      </c>
    </row>
    <row r="3264">
      <c r="A3264" s="194" t="inlineStr">
        <is>
          <t>invocacao.5.pericia.4</t>
        </is>
      </c>
      <c r="B3264" s="194">
        <f>IF(ISBLANK('INVOCAÇÕES'!$O$833),"",'INVOCAÇÕES'!$O$833&amp;"")</f>
        <v/>
      </c>
      <c r="C3264" s="194">
        <f>"'INVOCAÇÕES'!O833"</f>
        <v/>
      </c>
      <c r="D3264" s="194" t="inlineStr">
        <is>
          <t>entrada</t>
        </is>
      </c>
    </row>
    <row r="3265">
      <c r="A3265" s="194" t="inlineStr">
        <is>
          <t>invocacao.5.pericia.5</t>
        </is>
      </c>
      <c r="B3265" s="194">
        <f>IF(ISBLANK('INVOCAÇÕES'!$O$834),"",'INVOCAÇÕES'!$O$834&amp;"")</f>
        <v/>
      </c>
      <c r="C3265" s="194">
        <f>"'INVOCAÇÕES'!O834"</f>
        <v/>
      </c>
      <c r="D3265" s="194" t="inlineStr">
        <is>
          <t>entrada</t>
        </is>
      </c>
    </row>
    <row r="3266">
      <c r="A3266" s="194" t="inlineStr">
        <is>
          <t>invocacao.5.pericia.6</t>
        </is>
      </c>
      <c r="B3266" s="194">
        <f>IF(ISBLANK('INVOCAÇÕES'!$O$835),"",'INVOCAÇÕES'!$O$835&amp;"")</f>
        <v/>
      </c>
      <c r="C3266" s="194">
        <f>"'INVOCAÇÕES'!O835"</f>
        <v/>
      </c>
      <c r="D3266" s="194" t="inlineStr">
        <is>
          <t>entrada</t>
        </is>
      </c>
    </row>
    <row r="3267">
      <c r="A3267" s="194" t="inlineStr">
        <is>
          <t>invocacao.5.pericia.7</t>
        </is>
      </c>
      <c r="B3267" s="194">
        <f>IF(ISBLANK('INVOCAÇÕES'!$O$836),"",'INVOCAÇÕES'!$O$836&amp;"")</f>
        <v/>
      </c>
      <c r="C3267" s="194">
        <f>"'INVOCAÇÕES'!O836"</f>
        <v/>
      </c>
      <c r="D3267" s="194" t="inlineStr">
        <is>
          <t>entrada</t>
        </is>
      </c>
    </row>
    <row r="3268">
      <c r="A3268" s="194" t="inlineStr">
        <is>
          <t>invocacao.5.buff.pericia.1</t>
        </is>
      </c>
      <c r="B3268" s="194">
        <f>IF(ISBLANK('INVOCAÇÕES'!$R$830),"",'INVOCAÇÕES'!$R$830&amp;"")</f>
        <v/>
      </c>
      <c r="C3268" s="194">
        <f>"'INVOCAÇÕES'!R830"</f>
        <v/>
      </c>
      <c r="D3268" s="194" t="inlineStr">
        <is>
          <t>entrada</t>
        </is>
      </c>
    </row>
    <row r="3269">
      <c r="A3269" s="194" t="inlineStr">
        <is>
          <t>invocacao.5.buff.pericia.2</t>
        </is>
      </c>
      <c r="B3269" s="194">
        <f>IF(ISBLANK('INVOCAÇÕES'!$R$831),"",'INVOCAÇÕES'!$R$831&amp;"")</f>
        <v/>
      </c>
      <c r="C3269" s="194">
        <f>"'INVOCAÇÕES'!R831"</f>
        <v/>
      </c>
      <c r="D3269" s="194" t="inlineStr">
        <is>
          <t>entrada</t>
        </is>
      </c>
    </row>
    <row r="3270">
      <c r="A3270" s="194" t="inlineStr">
        <is>
          <t>invocacao.5.buff.pericia.3</t>
        </is>
      </c>
      <c r="B3270" s="194">
        <f>IF(ISBLANK('INVOCAÇÕES'!$R$832),"",'INVOCAÇÕES'!$R$832&amp;"")</f>
        <v/>
      </c>
      <c r="C3270" s="194">
        <f>"'INVOCAÇÕES'!R832"</f>
        <v/>
      </c>
      <c r="D3270" s="194" t="inlineStr">
        <is>
          <t>entrada</t>
        </is>
      </c>
    </row>
    <row r="3271">
      <c r="A3271" s="194" t="inlineStr">
        <is>
          <t>invocacao.5.buff.pericia.4</t>
        </is>
      </c>
      <c r="B3271" s="194">
        <f>IF(ISBLANK('INVOCAÇÕES'!$R$833),"",'INVOCAÇÕES'!$R$833&amp;"")</f>
        <v/>
      </c>
      <c r="C3271" s="194">
        <f>"'INVOCAÇÕES'!R833"</f>
        <v/>
      </c>
      <c r="D3271" s="194" t="inlineStr">
        <is>
          <t>entrada</t>
        </is>
      </c>
    </row>
    <row r="3272">
      <c r="A3272" s="194" t="inlineStr">
        <is>
          <t>invocacao.5.buff.pericia.5</t>
        </is>
      </c>
      <c r="B3272" s="194">
        <f>IF(ISBLANK('INVOCAÇÕES'!$R$834),"",'INVOCAÇÕES'!$R$834&amp;"")</f>
        <v/>
      </c>
      <c r="C3272" s="194">
        <f>"'INVOCAÇÕES'!R834"</f>
        <v/>
      </c>
      <c r="D3272" s="194" t="inlineStr">
        <is>
          <t>entrada</t>
        </is>
      </c>
    </row>
    <row r="3273">
      <c r="A3273" s="194" t="inlineStr">
        <is>
          <t>invocacao.5.buff.pericia.6</t>
        </is>
      </c>
      <c r="B3273" s="194">
        <f>IF(ISBLANK('INVOCAÇÕES'!$R$835),"",'INVOCAÇÕES'!$R$835&amp;"")</f>
        <v/>
      </c>
      <c r="C3273" s="194">
        <f>"'INVOCAÇÕES'!R835"</f>
        <v/>
      </c>
      <c r="D3273" s="194" t="inlineStr">
        <is>
          <t>entrada</t>
        </is>
      </c>
    </row>
    <row r="3274">
      <c r="A3274" s="194" t="inlineStr">
        <is>
          <t>invocacao.5.buff.pericia.7</t>
        </is>
      </c>
      <c r="B3274" s="194">
        <f>IF(ISBLANK('INVOCAÇÕES'!$R$836),"",'INVOCAÇÕES'!$R$836&amp;"")</f>
        <v/>
      </c>
      <c r="C3274" s="194">
        <f>"'INVOCAÇÕES'!R836"</f>
        <v/>
      </c>
      <c r="D3274" s="194" t="inlineStr">
        <is>
          <t>entrada</t>
        </is>
      </c>
    </row>
    <row r="3275">
      <c r="A3275" s="194" t="inlineStr">
        <is>
          <t>invocacao.5.talento.1</t>
        </is>
      </c>
      <c r="B3275" s="194">
        <f>IF(ISBLANK('INVOCAÇÕES'!$J$872),"",'INVOCAÇÕES'!$J$872&amp;"")</f>
        <v/>
      </c>
      <c r="C3275" s="194">
        <f>"'INVOCAÇÕES'!J872"</f>
        <v/>
      </c>
      <c r="D3275" s="194" t="inlineStr">
        <is>
          <t>entrada</t>
        </is>
      </c>
    </row>
    <row r="3276">
      <c r="A3276" s="194" t="inlineStr">
        <is>
          <t>invocacao.5.talento.2</t>
        </is>
      </c>
      <c r="B3276" s="194">
        <f>IF(ISBLANK('INVOCAÇÕES'!$J$873),"",'INVOCAÇÕES'!$J$873&amp;"")</f>
        <v/>
      </c>
      <c r="C3276" s="194">
        <f>"'INVOCAÇÕES'!J873"</f>
        <v/>
      </c>
      <c r="D3276" s="194" t="inlineStr">
        <is>
          <t>entrada</t>
        </is>
      </c>
    </row>
    <row r="3277">
      <c r="A3277" s="194" t="inlineStr">
        <is>
          <t>invocacao.5.talento.3</t>
        </is>
      </c>
      <c r="B3277" s="194">
        <f>IF(ISBLANK('INVOCAÇÕES'!$J$874),"",'INVOCAÇÕES'!$J$874&amp;"")</f>
        <v/>
      </c>
      <c r="C3277" s="194">
        <f>"'INVOCAÇÕES'!J874"</f>
        <v/>
      </c>
      <c r="D3277" s="194" t="inlineStr">
        <is>
          <t>entrada</t>
        </is>
      </c>
    </row>
    <row r="3278">
      <c r="A3278" s="194" t="inlineStr">
        <is>
          <t>invocacao.5.talento.4</t>
        </is>
      </c>
      <c r="B3278" s="194">
        <f>IF(ISBLANK('INVOCAÇÕES'!$J$875),"",'INVOCAÇÕES'!$J$875&amp;"")</f>
        <v/>
      </c>
      <c r="C3278" s="194">
        <f>"'INVOCAÇÕES'!J875"</f>
        <v/>
      </c>
      <c r="D3278" s="194" t="inlineStr">
        <is>
          <t>entrada</t>
        </is>
      </c>
    </row>
    <row r="3279">
      <c r="A3279" s="194" t="inlineStr">
        <is>
          <t>invocacao.5.talento.5</t>
        </is>
      </c>
      <c r="B3279" s="194">
        <f>IF(ISBLANK('INVOCAÇÕES'!$J$876),"",'INVOCAÇÕES'!$J$876&amp;"")</f>
        <v/>
      </c>
      <c r="C3279" s="194">
        <f>"'INVOCAÇÕES'!J876"</f>
        <v/>
      </c>
      <c r="D3279" s="194" t="inlineStr">
        <is>
          <t>entrada</t>
        </is>
      </c>
    </row>
    <row r="3280">
      <c r="A3280" s="194" t="inlineStr">
        <is>
          <t>invocacao.5.talento.6</t>
        </is>
      </c>
      <c r="B3280" s="194">
        <f>IF(ISBLANK('INVOCAÇÕES'!$J$877),"",'INVOCAÇÕES'!$J$877&amp;"")</f>
        <v/>
      </c>
      <c r="C3280" s="194">
        <f>"'INVOCAÇÕES'!J877"</f>
        <v/>
      </c>
      <c r="D3280" s="194" t="inlineStr">
        <is>
          <t>entrada</t>
        </is>
      </c>
    </row>
    <row r="3281">
      <c r="A3281" s="194" t="inlineStr">
        <is>
          <t>invocacao.5.talento.7</t>
        </is>
      </c>
      <c r="B3281" s="194">
        <f>IF(ISBLANK('INVOCAÇÕES'!$J$878),"",'INVOCAÇÕES'!$J$878&amp;"")</f>
        <v/>
      </c>
      <c r="C3281" s="194">
        <f>"'INVOCAÇÕES'!J878"</f>
        <v/>
      </c>
      <c r="D3281" s="194" t="inlineStr">
        <is>
          <t>entrada</t>
        </is>
      </c>
    </row>
    <row r="3282">
      <c r="A3282" s="194" t="inlineStr">
        <is>
          <t>invocacao.5.talento.8</t>
        </is>
      </c>
      <c r="B3282" s="194">
        <f>IF(ISBLANK('INVOCAÇÕES'!$J$879),"",'INVOCAÇÕES'!$J$879&amp;"")</f>
        <v/>
      </c>
      <c r="C3282" s="194">
        <f>"'INVOCAÇÕES'!J879"</f>
        <v/>
      </c>
      <c r="D3282" s="194" t="inlineStr">
        <is>
          <t>entrada</t>
        </is>
      </c>
    </row>
    <row r="3283">
      <c r="A3283" s="194" t="inlineStr">
        <is>
          <t>invocacao.5.talento_extra.1</t>
        </is>
      </c>
      <c r="B3283" s="194">
        <f>IF(ISBLANK('INVOCAÇÕES'!$J$974),"",'INVOCAÇÕES'!$J$974&amp;"")</f>
        <v/>
      </c>
      <c r="C3283" s="194">
        <f>"'INVOCAÇÕES'!J974"</f>
        <v/>
      </c>
      <c r="D3283" s="194" t="inlineStr">
        <is>
          <t>entrada</t>
        </is>
      </c>
    </row>
    <row r="3284">
      <c r="A3284" s="194" t="inlineStr">
        <is>
          <t>invocacao.5.talento_extra.2</t>
        </is>
      </c>
      <c r="B3284" s="194">
        <f>IF(ISBLANK('INVOCAÇÕES'!$J$975),"",'INVOCAÇÕES'!$J$975&amp;"")</f>
        <v/>
      </c>
      <c r="C3284" s="194">
        <f>"'INVOCAÇÕES'!J975"</f>
        <v/>
      </c>
      <c r="D3284" s="194" t="inlineStr">
        <is>
          <t>entrada</t>
        </is>
      </c>
    </row>
    <row r="3285">
      <c r="A3285" s="194" t="inlineStr">
        <is>
          <t>invocacao.5.talento_extra.3</t>
        </is>
      </c>
      <c r="B3285" s="194">
        <f>IF(ISBLANK('INVOCAÇÕES'!$J$976),"",'INVOCAÇÕES'!$J$976&amp;"")</f>
        <v/>
      </c>
      <c r="C3285" s="194">
        <f>"'INVOCAÇÕES'!J976"</f>
        <v/>
      </c>
      <c r="D3285" s="194" t="inlineStr">
        <is>
          <t>entrada</t>
        </is>
      </c>
    </row>
    <row r="3286">
      <c r="A3286" s="194" t="inlineStr">
        <is>
          <t>invocacao.5.equipamento.1</t>
        </is>
      </c>
      <c r="B3286" s="194">
        <f>IF(ISBLANK('INVOCAÇÕES'!$V$825),"",'INVOCAÇÕES'!$V$825&amp;"")</f>
        <v/>
      </c>
      <c r="C3286" s="194">
        <f>"'INVOCAÇÕES'!V825"</f>
        <v/>
      </c>
      <c r="D3286" s="194" t="inlineStr">
        <is>
          <t>entrada</t>
        </is>
      </c>
    </row>
    <row r="3287">
      <c r="A3287" s="194" t="inlineStr">
        <is>
          <t>invocacao.5.equipamento.2</t>
        </is>
      </c>
      <c r="B3287" s="194">
        <f>IF(ISBLANK('INVOCAÇÕES'!$V$826),"",'INVOCAÇÕES'!$V$826&amp;"")</f>
        <v/>
      </c>
      <c r="C3287" s="194">
        <f>"'INVOCAÇÕES'!V826"</f>
        <v/>
      </c>
      <c r="D3287" s="194" t="inlineStr">
        <is>
          <t>entrada</t>
        </is>
      </c>
    </row>
    <row r="3288">
      <c r="A3288" s="194" t="inlineStr">
        <is>
          <t>invocacao.5.equipamento.3</t>
        </is>
      </c>
      <c r="B3288" s="194">
        <f>IF(ISBLANK('INVOCAÇÕES'!$V$827),"",'INVOCAÇÕES'!$V$827&amp;"")</f>
        <v/>
      </c>
      <c r="C3288" s="194">
        <f>"'INVOCAÇÕES'!V827"</f>
        <v/>
      </c>
      <c r="D3288" s="194" t="inlineStr">
        <is>
          <t>entrada</t>
        </is>
      </c>
    </row>
    <row r="3289">
      <c r="A3289" s="194" t="inlineStr">
        <is>
          <t>invocacao.5.liberacao.1.classe</t>
        </is>
      </c>
      <c r="B3289" s="194">
        <f>IF(ISBLANK('INVOCAÇÕES'!$I$981),"",'INVOCAÇÕES'!$I$981&amp;"")</f>
        <v/>
      </c>
      <c r="C3289" s="194">
        <f>"'INVOCAÇÕES'!I981"</f>
        <v/>
      </c>
      <c r="D3289" s="194" t="inlineStr">
        <is>
          <t>entrada</t>
        </is>
      </c>
    </row>
    <row r="3290">
      <c r="A3290" s="194" t="inlineStr">
        <is>
          <t>invocacao.5.liberacao.1.nome</t>
        </is>
      </c>
      <c r="B3290" s="194">
        <f>IF(ISBLANK('INVOCAÇÕES'!$J$981),"",'INVOCAÇÕES'!$J$981&amp;"")</f>
        <v/>
      </c>
      <c r="C3290" s="194">
        <f>"'INVOCAÇÕES'!J981"</f>
        <v/>
      </c>
      <c r="D3290" s="194" t="inlineStr">
        <is>
          <t>entrada</t>
        </is>
      </c>
    </row>
    <row r="3291">
      <c r="A3291" s="194" t="inlineStr">
        <is>
          <t>invocacao.5.liberacao.1.pe</t>
        </is>
      </c>
      <c r="B3291" s="194">
        <f>IF(ISBLANK('INVOCAÇÕES'!$M$981),"",'INVOCAÇÕES'!$M$981&amp;"")</f>
        <v/>
      </c>
      <c r="C3291" s="194">
        <f>"'INVOCAÇÕES'!M981"</f>
        <v/>
      </c>
      <c r="D3291" s="194" t="inlineStr">
        <is>
          <t>resultado</t>
        </is>
      </c>
    </row>
    <row r="3292">
      <c r="A3292" s="194" t="inlineStr">
        <is>
          <t>invocacao.5.liberacao.1.como</t>
        </is>
      </c>
      <c r="B3292" s="194">
        <f>IF(ISBLANK('INVOCAÇÕES'!$I$982),"",'INVOCAÇÕES'!$I$982&amp;"")</f>
        <v/>
      </c>
      <c r="C3292" s="194">
        <f>"'INVOCAÇÕES'!I982"</f>
        <v/>
      </c>
      <c r="D3292" s="194" t="inlineStr">
        <is>
          <t>entrada</t>
        </is>
      </c>
    </row>
    <row r="3293">
      <c r="A3293" s="194" t="inlineStr">
        <is>
          <t>invocacao.5.liberacao.1.pontos</t>
        </is>
      </c>
      <c r="B3293" s="194">
        <f>IF(ISBLANK('INVOCAÇÕES'!$I$986),"",'INVOCAÇÕES'!$I$986&amp;"")</f>
        <v/>
      </c>
      <c r="C3293" s="194">
        <f>"'INVOCAÇÕES'!I986"</f>
        <v/>
      </c>
      <c r="D3293" s="194" t="inlineStr">
        <is>
          <t>resultado</t>
        </is>
      </c>
    </row>
    <row r="3294">
      <c r="A3294" s="194" t="inlineStr">
        <is>
          <t>invocacao.5.liberacao.1.acao</t>
        </is>
      </c>
      <c r="B3294" s="194">
        <f>IF(ISBLANK('INVOCAÇÕES'!$I$987),"",'INVOCAÇÕES'!$I$987&amp;"")</f>
        <v/>
      </c>
      <c r="C3294" s="194">
        <f>"'INVOCAÇÕES'!I987"</f>
        <v/>
      </c>
      <c r="D3294" s="194" t="inlineStr">
        <is>
          <t>resultado</t>
        </is>
      </c>
    </row>
    <row r="3295">
      <c r="A3295" s="194" t="inlineStr">
        <is>
          <t>invocacao.5.liberacao.2.classe</t>
        </is>
      </c>
      <c r="B3295" s="194">
        <f>IF(ISBLANK('INVOCAÇÕES'!$O$981),"",'INVOCAÇÕES'!$O$981&amp;"")</f>
        <v/>
      </c>
      <c r="C3295" s="194">
        <f>"'INVOCAÇÕES'!O981"</f>
        <v/>
      </c>
      <c r="D3295" s="194" t="inlineStr">
        <is>
          <t>entrada</t>
        </is>
      </c>
    </row>
    <row r="3296">
      <c r="A3296" s="194" t="inlineStr">
        <is>
          <t>invocacao.5.liberacao.2.nome</t>
        </is>
      </c>
      <c r="B3296" s="194">
        <f>IF(ISBLANK('INVOCAÇÕES'!$P$981),"",'INVOCAÇÕES'!$P$981&amp;"")</f>
        <v/>
      </c>
      <c r="C3296" s="194">
        <f>"'INVOCAÇÕES'!P981"</f>
        <v/>
      </c>
      <c r="D3296" s="194" t="inlineStr">
        <is>
          <t>entrada</t>
        </is>
      </c>
    </row>
    <row r="3297">
      <c r="A3297" s="194" t="inlineStr">
        <is>
          <t>invocacao.5.liberacao.2.pe</t>
        </is>
      </c>
      <c r="B3297" s="194">
        <f>IF(ISBLANK('INVOCAÇÕES'!$S$981),"",'INVOCAÇÕES'!$S$981&amp;"")</f>
        <v/>
      </c>
      <c r="C3297" s="194">
        <f>"'INVOCAÇÕES'!S981"</f>
        <v/>
      </c>
      <c r="D3297" s="194" t="inlineStr">
        <is>
          <t>resultado</t>
        </is>
      </c>
    </row>
    <row r="3298">
      <c r="A3298" s="194" t="inlineStr">
        <is>
          <t>invocacao.5.liberacao.2.como</t>
        </is>
      </c>
      <c r="B3298" s="194">
        <f>IF(ISBLANK('INVOCAÇÕES'!$O$982),"",'INVOCAÇÕES'!$O$982&amp;"")</f>
        <v/>
      </c>
      <c r="C3298" s="194">
        <f>"'INVOCAÇÕES'!O982"</f>
        <v/>
      </c>
      <c r="D3298" s="194" t="inlineStr">
        <is>
          <t>entrada</t>
        </is>
      </c>
    </row>
    <row r="3299">
      <c r="A3299" s="194" t="inlineStr">
        <is>
          <t>invocacao.5.liberacao.2.pontos</t>
        </is>
      </c>
      <c r="B3299" s="194">
        <f>IF(ISBLANK('INVOCAÇÕES'!$O$986),"",'INVOCAÇÕES'!$O$986&amp;"")</f>
        <v/>
      </c>
      <c r="C3299" s="194">
        <f>"'INVOCAÇÕES'!O986"</f>
        <v/>
      </c>
      <c r="D3299" s="194" t="inlineStr">
        <is>
          <t>resultado</t>
        </is>
      </c>
    </row>
    <row r="3300">
      <c r="A3300" s="194" t="inlineStr">
        <is>
          <t>invocacao.5.liberacao.2.acao</t>
        </is>
      </c>
      <c r="B3300" s="194">
        <f>IF(ISBLANK('INVOCAÇÕES'!$O$987),"",'INVOCAÇÕES'!$O$987&amp;"")</f>
        <v/>
      </c>
      <c r="C3300" s="194">
        <f>"'INVOCAÇÕES'!O987"</f>
        <v/>
      </c>
      <c r="D3300" s="194" t="inlineStr">
        <is>
          <t>resultado</t>
        </is>
      </c>
    </row>
    <row r="3301">
      <c r="A3301" s="194" t="inlineStr">
        <is>
          <t>invocacao.5.liberacao.3.classe</t>
        </is>
      </c>
      <c r="B3301" s="194">
        <f>IF(ISBLANK('INVOCAÇÕES'!$U$981),"",'INVOCAÇÕES'!$U$981&amp;"")</f>
        <v/>
      </c>
      <c r="C3301" s="194">
        <f>"'INVOCAÇÕES'!U981"</f>
        <v/>
      </c>
      <c r="D3301" s="194" t="inlineStr">
        <is>
          <t>entrada</t>
        </is>
      </c>
    </row>
    <row r="3302">
      <c r="A3302" s="194" t="inlineStr">
        <is>
          <t>invocacao.5.liberacao.3.nome</t>
        </is>
      </c>
      <c r="B3302" s="194">
        <f>IF(ISBLANK('INVOCAÇÕES'!$V$981),"",'INVOCAÇÕES'!$V$981&amp;"")</f>
        <v/>
      </c>
      <c r="C3302" s="194">
        <f>"'INVOCAÇÕES'!V981"</f>
        <v/>
      </c>
      <c r="D3302" s="194" t="inlineStr">
        <is>
          <t>entrada</t>
        </is>
      </c>
    </row>
    <row r="3303">
      <c r="A3303" s="194" t="inlineStr">
        <is>
          <t>invocacao.5.liberacao.3.pe</t>
        </is>
      </c>
      <c r="B3303" s="194">
        <f>IF(ISBLANK('INVOCAÇÕES'!$Y$981),"",'INVOCAÇÕES'!$Y$981&amp;"")</f>
        <v/>
      </c>
      <c r="C3303" s="194">
        <f>"'INVOCAÇÕES'!Y981"</f>
        <v/>
      </c>
      <c r="D3303" s="194" t="inlineStr">
        <is>
          <t>resultado</t>
        </is>
      </c>
    </row>
    <row r="3304">
      <c r="A3304" s="194" t="inlineStr">
        <is>
          <t>invocacao.5.liberacao.3.como</t>
        </is>
      </c>
      <c r="B3304" s="194">
        <f>IF(ISBLANK('INVOCAÇÕES'!$U$982),"",'INVOCAÇÕES'!$U$982&amp;"")</f>
        <v/>
      </c>
      <c r="C3304" s="194">
        <f>"'INVOCAÇÕES'!U982"</f>
        <v/>
      </c>
      <c r="D3304" s="194" t="inlineStr">
        <is>
          <t>entrada</t>
        </is>
      </c>
    </row>
    <row r="3305">
      <c r="A3305" s="194" t="inlineStr">
        <is>
          <t>invocacao.5.liberacao.3.pontos</t>
        </is>
      </c>
      <c r="B3305" s="194">
        <f>IF(ISBLANK('INVOCAÇÕES'!$U$986),"",'INVOCAÇÕES'!$U$986&amp;"")</f>
        <v/>
      </c>
      <c r="C3305" s="194">
        <f>"'INVOCAÇÕES'!U986"</f>
        <v/>
      </c>
      <c r="D3305" s="194" t="inlineStr">
        <is>
          <t>resultado</t>
        </is>
      </c>
    </row>
    <row r="3306">
      <c r="A3306" s="194" t="inlineStr">
        <is>
          <t>invocacao.5.liberacao.3.acao</t>
        </is>
      </c>
      <c r="B3306" s="194">
        <f>IF(ISBLANK('INVOCAÇÕES'!$U$987),"",'INVOCAÇÕES'!$U$987&amp;"")</f>
        <v/>
      </c>
      <c r="C3306" s="194">
        <f>"'INVOCAÇÕES'!U987"</f>
        <v/>
      </c>
      <c r="D3306" s="194" t="inlineStr">
        <is>
          <t>resultado</t>
        </is>
      </c>
    </row>
    <row r="3307">
      <c r="A3307" s="194" t="inlineStr">
        <is>
          <t>invocacao.5.tm.nome</t>
        </is>
      </c>
      <c r="B3307" s="194">
        <f>IF(ISBLANK('INVOCAÇÕES'!$I$990),"",'INVOCAÇÕES'!$I$990&amp;"")</f>
        <v/>
      </c>
      <c r="C3307" s="194">
        <f>"'INVOCAÇÕES'!I990"</f>
        <v/>
      </c>
      <c r="D3307" s="194" t="inlineStr">
        <is>
          <t>entrada</t>
        </is>
      </c>
    </row>
    <row r="3308">
      <c r="A3308" s="194" t="inlineStr">
        <is>
          <t>invocacao.5.tm.pe</t>
        </is>
      </c>
      <c r="B3308" s="194">
        <f>IF(ISBLANK('INVOCAÇÕES'!$M$990),"",'INVOCAÇÕES'!$M$990&amp;"")</f>
        <v/>
      </c>
      <c r="C3308" s="194">
        <f>"'INVOCAÇÕES'!M990"</f>
        <v/>
      </c>
      <c r="D3308" s="194" t="inlineStr">
        <is>
          <t>resultado</t>
        </is>
      </c>
    </row>
    <row r="3309">
      <c r="A3309" s="194" t="inlineStr">
        <is>
          <t>invocacao.5.tm.como</t>
        </is>
      </c>
      <c r="B3309" s="194">
        <f>IF(ISBLANK('INVOCAÇÕES'!$I$991),"",'INVOCAÇÕES'!$I$991&amp;"")</f>
        <v/>
      </c>
      <c r="C3309" s="194">
        <f>"'INVOCAÇÕES'!I991"</f>
        <v/>
      </c>
      <c r="D3309" s="194" t="inlineStr">
        <is>
          <t>entrada</t>
        </is>
      </c>
    </row>
    <row r="3310">
      <c r="A3310" s="194" t="inlineStr">
        <is>
          <t>invocacao.5.tm.dados</t>
        </is>
      </c>
      <c r="B3310" s="194">
        <f>IF(ISBLANK('INVOCAÇÕES'!$I$995),"",'INVOCAÇÕES'!$I$995&amp;"")</f>
        <v/>
      </c>
      <c r="C3310" s="194">
        <f>"'INVOCAÇÕES'!I995"</f>
        <v/>
      </c>
      <c r="D3310" s="194" t="inlineStr">
        <is>
          <t>resultado</t>
        </is>
      </c>
    </row>
    <row r="3311">
      <c r="A3311" s="194" t="inlineStr">
        <is>
          <t>invocacao.5.tm.acao</t>
        </is>
      </c>
      <c r="B3311" s="194">
        <f>IF(ISBLANK('INVOCAÇÕES'!$I$996),"",'INVOCAÇÕES'!$I$996&amp;"")</f>
        <v/>
      </c>
      <c r="C3311" s="194">
        <f>"'INVOCAÇÕES'!I996"</f>
        <v/>
      </c>
      <c r="D3311" s="194" t="inlineStr">
        <is>
          <t>resultado</t>
        </is>
      </c>
    </row>
    <row r="3312">
      <c r="A3312" s="194" t="inlineStr">
        <is>
          <t>invocacao.5.exp.nome</t>
        </is>
      </c>
      <c r="B3312" s="194">
        <f>IF(ISBLANK('INVOCAÇÕES'!$O$990),"",'INVOCAÇÕES'!$O$990&amp;"")</f>
        <v/>
      </c>
      <c r="C3312" s="194">
        <f>"'INVOCAÇÕES'!O990"</f>
        <v/>
      </c>
      <c r="D3312" s="194" t="inlineStr">
        <is>
          <t>entrada</t>
        </is>
      </c>
    </row>
    <row r="3313">
      <c r="A3313" s="194" t="inlineStr">
        <is>
          <t>invocacao.5.exp.pe</t>
        </is>
      </c>
      <c r="B3313" s="194">
        <f>IF(ISBLANK('INVOCAÇÕES'!$S$990),"",'INVOCAÇÕES'!$S$990&amp;"")</f>
        <v/>
      </c>
      <c r="C3313" s="194">
        <f>"'INVOCAÇÕES'!S990"</f>
        <v/>
      </c>
      <c r="D3313" s="194" t="inlineStr">
        <is>
          <t>resultado</t>
        </is>
      </c>
    </row>
    <row r="3314">
      <c r="A3314" s="194" t="inlineStr">
        <is>
          <t>invocacao.5.exp.como</t>
        </is>
      </c>
      <c r="B3314" s="194">
        <f>IF(ISBLANK('INVOCAÇÕES'!$O$991),"",'INVOCAÇÕES'!$O$991&amp;"")</f>
        <v/>
      </c>
      <c r="C3314" s="194">
        <f>"'INVOCAÇÕES'!O991"</f>
        <v/>
      </c>
      <c r="D3314" s="194" t="inlineStr">
        <is>
          <t>entrada</t>
        </is>
      </c>
    </row>
    <row r="3315">
      <c r="A3315" s="194" t="inlineStr">
        <is>
          <t>invocacao.5.exp.degrau</t>
        </is>
      </c>
      <c r="B3315" s="194">
        <f>IF(ISBLANK('INVOCAÇÕES'!$O$995),"",'INVOCAÇÕES'!$O$995&amp;"")</f>
        <v/>
      </c>
      <c r="C3315" s="194">
        <f>"'INVOCAÇÕES'!O995"</f>
        <v/>
      </c>
      <c r="D3315" s="194" t="inlineStr">
        <is>
          <t>entrada</t>
        </is>
      </c>
    </row>
    <row r="3316">
      <c r="A3316" s="194" t="inlineStr">
        <is>
          <t>invocacao.5.exp.acerto</t>
        </is>
      </c>
      <c r="B3316" s="194">
        <f>IF(ISBLANK('INVOCAÇÕES'!$Q$995),"",'INVOCAÇÕES'!$Q$995&amp;"")</f>
        <v/>
      </c>
      <c r="C3316" s="194">
        <f>"'INVOCAÇÕES'!Q995"</f>
        <v/>
      </c>
      <c r="D3316" s="194" t="inlineStr">
        <is>
          <t>entrada</t>
        </is>
      </c>
    </row>
    <row r="3317">
      <c r="A3317" s="194" t="inlineStr">
        <is>
          <t>invocacao.5.exp.pede</t>
        </is>
      </c>
      <c r="B3317" s="194">
        <f>IF(ISBLANK('INVOCAÇÕES'!$O$996),"",'INVOCAÇÕES'!$O$996&amp;"")</f>
        <v/>
      </c>
      <c r="C3317" s="194">
        <f>"'INVOCAÇÕES'!O996"</f>
        <v/>
      </c>
      <c r="D3317" s="194" t="inlineStr">
        <is>
          <t>resultado</t>
        </is>
      </c>
    </row>
    <row r="3318">
      <c r="A3318" s="194" t="inlineStr">
        <is>
          <t>invocacao.6.atributo.forca.base</t>
        </is>
      </c>
      <c r="B3318" s="194">
        <f>IF(ISBLANK('INVOCAÇÕES'!$O$1010),"",'INVOCAÇÕES'!$O$1010&amp;"")</f>
        <v/>
      </c>
      <c r="C3318" s="194">
        <f>"'INVOCAÇÕES'!O1010"</f>
        <v/>
      </c>
      <c r="D3318" s="194" t="inlineStr">
        <is>
          <t>entrada</t>
        </is>
      </c>
    </row>
    <row r="3319">
      <c r="A3319" s="194" t="inlineStr">
        <is>
          <t>invocacao.6.atributo.forca.buff</t>
        </is>
      </c>
      <c r="B3319" s="194">
        <f>IF(ISBLANK('INVOCAÇÕES'!$O$1011),"",'INVOCAÇÕES'!$O$1011&amp;"")</f>
        <v/>
      </c>
      <c r="C3319" s="194">
        <f>"'INVOCAÇÕES'!O1011"</f>
        <v/>
      </c>
      <c r="D3319" s="194" t="inlineStr">
        <is>
          <t>entrada</t>
        </is>
      </c>
    </row>
    <row r="3320">
      <c r="A3320" s="194" t="inlineStr">
        <is>
          <t>invocacao.6.atributo.forca.total</t>
        </is>
      </c>
      <c r="B3320" s="194">
        <f>IF(ISBLANK('INVOCAÇÕES'!$O$1008),"",'INVOCAÇÕES'!$O$1008&amp;"")</f>
        <v/>
      </c>
      <c r="C3320" s="194">
        <f>"'INVOCAÇÕES'!O1008"</f>
        <v/>
      </c>
      <c r="D3320" s="194" t="inlineStr">
        <is>
          <t>resultado</t>
        </is>
      </c>
    </row>
    <row r="3321">
      <c r="A3321" s="194" t="inlineStr">
        <is>
          <t>invocacao.6.atributo.destreza.base</t>
        </is>
      </c>
      <c r="B3321" s="194">
        <f>IF(ISBLANK('INVOCAÇÕES'!$P$1010),"",'INVOCAÇÕES'!$P$1010&amp;"")</f>
        <v/>
      </c>
      <c r="C3321" s="194">
        <f>"'INVOCAÇÕES'!P1010"</f>
        <v/>
      </c>
      <c r="D3321" s="194" t="inlineStr">
        <is>
          <t>entrada</t>
        </is>
      </c>
    </row>
    <row r="3322">
      <c r="A3322" s="194" t="inlineStr">
        <is>
          <t>invocacao.6.atributo.destreza.buff</t>
        </is>
      </c>
      <c r="B3322" s="194">
        <f>IF(ISBLANK('INVOCAÇÕES'!$P$1011),"",'INVOCAÇÕES'!$P$1011&amp;"")</f>
        <v/>
      </c>
      <c r="C3322" s="194">
        <f>"'INVOCAÇÕES'!P1011"</f>
        <v/>
      </c>
      <c r="D3322" s="194" t="inlineStr">
        <is>
          <t>entrada</t>
        </is>
      </c>
    </row>
    <row r="3323">
      <c r="A3323" s="194" t="inlineStr">
        <is>
          <t>invocacao.6.atributo.destreza.total</t>
        </is>
      </c>
      <c r="B3323" s="194">
        <f>IF(ISBLANK('INVOCAÇÕES'!$P$1008),"",'INVOCAÇÕES'!$P$1008&amp;"")</f>
        <v/>
      </c>
      <c r="C3323" s="194">
        <f>"'INVOCAÇÕES'!P1008"</f>
        <v/>
      </c>
      <c r="D3323" s="194" t="inlineStr">
        <is>
          <t>resultado</t>
        </is>
      </c>
    </row>
    <row r="3324">
      <c r="A3324" s="194" t="inlineStr">
        <is>
          <t>invocacao.6.atributo.constituicao.base</t>
        </is>
      </c>
      <c r="B3324" s="194">
        <f>IF(ISBLANK('INVOCAÇÕES'!$Q$1010),"",'INVOCAÇÕES'!$Q$1010&amp;"")</f>
        <v/>
      </c>
      <c r="C3324" s="194">
        <f>"'INVOCAÇÕES'!Q1010"</f>
        <v/>
      </c>
      <c r="D3324" s="194" t="inlineStr">
        <is>
          <t>entrada</t>
        </is>
      </c>
    </row>
    <row r="3325">
      <c r="A3325" s="194" t="inlineStr">
        <is>
          <t>invocacao.6.atributo.constituicao.buff</t>
        </is>
      </c>
      <c r="B3325" s="194">
        <f>IF(ISBLANK('INVOCAÇÕES'!$Q$1011),"",'INVOCAÇÕES'!$Q$1011&amp;"")</f>
        <v/>
      </c>
      <c r="C3325" s="194">
        <f>"'INVOCAÇÕES'!Q1011"</f>
        <v/>
      </c>
      <c r="D3325" s="194" t="inlineStr">
        <is>
          <t>entrada</t>
        </is>
      </c>
    </row>
    <row r="3326">
      <c r="A3326" s="194" t="inlineStr">
        <is>
          <t>invocacao.6.atributo.constituicao.total</t>
        </is>
      </c>
      <c r="B3326" s="194">
        <f>IF(ISBLANK('INVOCAÇÕES'!$Q$1008),"",'INVOCAÇÕES'!$Q$1008&amp;"")</f>
        <v/>
      </c>
      <c r="C3326" s="194">
        <f>"'INVOCAÇÕES'!Q1008"</f>
        <v/>
      </c>
      <c r="D3326" s="194" t="inlineStr">
        <is>
          <t>resultado</t>
        </is>
      </c>
    </row>
    <row r="3327">
      <c r="A3327" s="194" t="inlineStr">
        <is>
          <t>invocacao.6.atributo.inteligencia.base</t>
        </is>
      </c>
      <c r="B3327" s="194">
        <f>IF(ISBLANK('INVOCAÇÕES'!$R$1010),"",'INVOCAÇÕES'!$R$1010&amp;"")</f>
        <v/>
      </c>
      <c r="C3327" s="194">
        <f>"'INVOCAÇÕES'!R1010"</f>
        <v/>
      </c>
      <c r="D3327" s="194" t="inlineStr">
        <is>
          <t>entrada</t>
        </is>
      </c>
    </row>
    <row r="3328">
      <c r="A3328" s="194" t="inlineStr">
        <is>
          <t>invocacao.6.atributo.inteligencia.buff</t>
        </is>
      </c>
      <c r="B3328" s="194">
        <f>IF(ISBLANK('INVOCAÇÕES'!$R$1011),"",'INVOCAÇÕES'!$R$1011&amp;"")</f>
        <v/>
      </c>
      <c r="C3328" s="194">
        <f>"'INVOCAÇÕES'!R1011"</f>
        <v/>
      </c>
      <c r="D3328" s="194" t="inlineStr">
        <is>
          <t>entrada</t>
        </is>
      </c>
    </row>
    <row r="3329">
      <c r="A3329" s="194" t="inlineStr">
        <is>
          <t>invocacao.6.atributo.inteligencia.total</t>
        </is>
      </c>
      <c r="B3329" s="194">
        <f>IF(ISBLANK('INVOCAÇÕES'!$R$1008),"",'INVOCAÇÕES'!$R$1008&amp;"")</f>
        <v/>
      </c>
      <c r="C3329" s="194">
        <f>"'INVOCAÇÕES'!R1008"</f>
        <v/>
      </c>
      <c r="D3329" s="194" t="inlineStr">
        <is>
          <t>resultado</t>
        </is>
      </c>
    </row>
    <row r="3330">
      <c r="A3330" s="194" t="inlineStr">
        <is>
          <t>invocacao.6.atributo.essencia.base</t>
        </is>
      </c>
      <c r="B3330" s="194">
        <f>IF(ISBLANK('INVOCAÇÕES'!$S$1010),"",'INVOCAÇÕES'!$S$1010&amp;"")</f>
        <v/>
      </c>
      <c r="C3330" s="194">
        <f>"'INVOCAÇÕES'!S1010"</f>
        <v/>
      </c>
      <c r="D3330" s="194" t="inlineStr">
        <is>
          <t>entrada</t>
        </is>
      </c>
    </row>
    <row r="3331">
      <c r="A3331" s="194" t="inlineStr">
        <is>
          <t>invocacao.6.atributo.essencia.buff</t>
        </is>
      </c>
      <c r="B3331" s="194">
        <f>IF(ISBLANK('INVOCAÇÕES'!$S$1011),"",'INVOCAÇÕES'!$S$1011&amp;"")</f>
        <v/>
      </c>
      <c r="C3331" s="194">
        <f>"'INVOCAÇÕES'!S1011"</f>
        <v/>
      </c>
      <c r="D3331" s="194" t="inlineStr">
        <is>
          <t>entrada</t>
        </is>
      </c>
    </row>
    <row r="3332">
      <c r="A3332" s="194" t="inlineStr">
        <is>
          <t>invocacao.6.atributo.essencia.total</t>
        </is>
      </c>
      <c r="B3332" s="194">
        <f>IF(ISBLANK('INVOCAÇÕES'!$S$1008),"",'INVOCAÇÕES'!$S$1008&amp;"")</f>
        <v/>
      </c>
      <c r="C3332" s="194">
        <f>"'INVOCAÇÕES'!S1008"</f>
        <v/>
      </c>
      <c r="D3332" s="194" t="inlineStr">
        <is>
          <t>resultado</t>
        </is>
      </c>
    </row>
    <row r="3333">
      <c r="A3333" s="194" t="inlineStr">
        <is>
          <t>invocacao.6.buff.acerto</t>
        </is>
      </c>
      <c r="B3333" s="194">
        <f>IF(ISBLANK('INVOCAÇÕES'!$O$1016),"",'INVOCAÇÕES'!$O$1016&amp;"")</f>
        <v/>
      </c>
      <c r="C3333" s="194">
        <f>"'INVOCAÇÕES'!O1016"</f>
        <v/>
      </c>
      <c r="D3333" s="194" t="inlineStr">
        <is>
          <t>entrada</t>
        </is>
      </c>
    </row>
    <row r="3334">
      <c r="A3334" s="194" t="inlineStr">
        <is>
          <t>invocacao.6.buff.cd</t>
        </is>
      </c>
      <c r="B3334" s="194">
        <f>IF(ISBLANK('INVOCAÇÕES'!$P$1016),"",'INVOCAÇÕES'!$P$1016&amp;"")</f>
        <v/>
      </c>
      <c r="C3334" s="194">
        <f>"'INVOCAÇÕES'!P1016"</f>
        <v/>
      </c>
      <c r="D3334" s="194" t="inlineStr">
        <is>
          <t>entrada</t>
        </is>
      </c>
    </row>
    <row r="3335">
      <c r="A3335" s="194" t="inlineStr">
        <is>
          <t>invocacao.6.buff.defesa</t>
        </is>
      </c>
      <c r="B3335" s="194">
        <f>IF(ISBLANK('INVOCAÇÕES'!$Q$1016),"",'INVOCAÇÕES'!$Q$1016&amp;"")</f>
        <v/>
      </c>
      <c r="C3335" s="194">
        <f>"'INVOCAÇÕES'!Q1016"</f>
        <v/>
      </c>
      <c r="D3335" s="194" t="inlineStr">
        <is>
          <t>entrada</t>
        </is>
      </c>
    </row>
    <row r="3336">
      <c r="A3336" s="194" t="inlineStr">
        <is>
          <t>invocacao.6.buff.vida</t>
        </is>
      </c>
      <c r="B3336" s="194">
        <f>IF(ISBLANK('INVOCAÇÕES'!$R$1016),"",'INVOCAÇÕES'!$R$1016&amp;"")</f>
        <v/>
      </c>
      <c r="C3336" s="194">
        <f>"'INVOCAÇÕES'!R1016"</f>
        <v/>
      </c>
      <c r="D3336" s="194" t="inlineStr">
        <is>
          <t>entrada</t>
        </is>
      </c>
    </row>
    <row r="3337">
      <c r="A3337" s="194" t="inlineStr">
        <is>
          <t>invocacao.6.buff.deslocamento</t>
        </is>
      </c>
      <c r="B3337" s="194">
        <f>IF(ISBLANK('INVOCAÇÕES'!$S$1016),"",'INVOCAÇÕES'!$S$1016&amp;"")</f>
        <v/>
      </c>
      <c r="C3337" s="194">
        <f>"'INVOCAÇÕES'!S1016"</f>
        <v/>
      </c>
      <c r="D3337" s="194" t="inlineStr">
        <is>
          <t>entrada</t>
        </is>
      </c>
    </row>
    <row r="3338">
      <c r="A3338" s="194" t="inlineStr">
        <is>
          <t>invocacao.6.buff.tr.fisico</t>
        </is>
      </c>
      <c r="B3338" s="194">
        <f>IF(ISBLANK('INVOCAÇÕES'!$O$1021),"",'INVOCAÇÕES'!$O$1021&amp;"")</f>
        <v/>
      </c>
      <c r="C3338" s="194">
        <f>"'INVOCAÇÕES'!O1021"</f>
        <v/>
      </c>
      <c r="D3338" s="194" t="inlineStr">
        <is>
          <t>entrada</t>
        </is>
      </c>
    </row>
    <row r="3339">
      <c r="A3339" s="194" t="inlineStr">
        <is>
          <t>invocacao.6.buff.tr.vigor</t>
        </is>
      </c>
      <c r="B3339" s="194">
        <f>IF(ISBLANK('INVOCAÇÕES'!$P$1021),"",'INVOCAÇÕES'!$P$1021&amp;"")</f>
        <v/>
      </c>
      <c r="C3339" s="194">
        <f>"'INVOCAÇÕES'!P1021"</f>
        <v/>
      </c>
      <c r="D3339" s="194" t="inlineStr">
        <is>
          <t>entrada</t>
        </is>
      </c>
    </row>
    <row r="3340">
      <c r="A3340" s="194" t="inlineStr">
        <is>
          <t>invocacao.6.buff.tr.intelecto</t>
        </is>
      </c>
      <c r="B3340" s="194">
        <f>IF(ISBLANK('INVOCAÇÕES'!$Q$1021),"",'INVOCAÇÕES'!$Q$1021&amp;"")</f>
        <v/>
      </c>
      <c r="C3340" s="194">
        <f>"'INVOCAÇÕES'!Q1021"</f>
        <v/>
      </c>
      <c r="D3340" s="194" t="inlineStr">
        <is>
          <t>entrada</t>
        </is>
      </c>
    </row>
    <row r="3341">
      <c r="A3341" s="194" t="inlineStr">
        <is>
          <t>invocacao.6.buff.tr.espirito</t>
        </is>
      </c>
      <c r="B3341" s="194">
        <f>IF(ISBLANK('INVOCAÇÕES'!$R$1021),"",'INVOCAÇÕES'!$R$1021&amp;"")</f>
        <v/>
      </c>
      <c r="C3341" s="194">
        <f>"'INVOCAÇÕES'!R1021"</f>
        <v/>
      </c>
      <c r="D3341" s="194" t="inlineStr">
        <is>
          <t>entrada</t>
        </is>
      </c>
    </row>
    <row r="3342">
      <c r="A3342" s="194" t="inlineStr">
        <is>
          <t>invocacao.6.atributo_acerto</t>
        </is>
      </c>
      <c r="B3342" s="194">
        <f>IF(ISBLANK('INVOCAÇÕES'!$O$1024),"",'INVOCAÇÕES'!$O$1024&amp;"")</f>
        <v/>
      </c>
      <c r="C3342" s="194">
        <f>"'INVOCAÇÕES'!O1024"</f>
        <v/>
      </c>
      <c r="D3342" s="194" t="inlineStr">
        <is>
          <t>entrada</t>
        </is>
      </c>
    </row>
    <row r="3343">
      <c r="A3343" s="194" t="inlineStr">
        <is>
          <t>invocacao.6.atributo_fisico</t>
        </is>
      </c>
      <c r="B3343" s="194">
        <f>IF(ISBLANK('INVOCAÇÕES'!$R$1024),"",'INVOCAÇÕES'!$R$1024&amp;"")</f>
        <v/>
      </c>
      <c r="C3343" s="194">
        <f>"'INVOCAÇÕES'!R1024"</f>
        <v/>
      </c>
      <c r="D3343" s="194" t="inlineStr">
        <is>
          <t>entrada</t>
        </is>
      </c>
    </row>
    <row r="3344">
      <c r="A3344" s="194" t="inlineStr">
        <is>
          <t>invocacao.6.tr_treinado</t>
        </is>
      </c>
      <c r="B3344" s="194">
        <f>IF(ISBLANK('INVOCAÇÕES'!$S$1019),"",'INVOCAÇÕES'!$S$1019&amp;"")</f>
        <v/>
      </c>
      <c r="C3344" s="194">
        <f>"'INVOCAÇÕES'!S1019"</f>
        <v/>
      </c>
      <c r="D3344" s="194" t="inlineStr">
        <is>
          <t>entrada</t>
        </is>
      </c>
    </row>
    <row r="3345">
      <c r="A3345" s="194" t="inlineStr">
        <is>
          <t>invocacao.6.alma</t>
        </is>
      </c>
      <c r="B3345" s="194">
        <f>IF(ISBLANK('INVOCAÇÕES'!$U$1008),"",'INVOCAÇÕES'!$U$1008&amp;"")</f>
        <v/>
      </c>
      <c r="C3345" s="194">
        <f>"'INVOCAÇÕES'!U1008"</f>
        <v/>
      </c>
      <c r="D3345" s="194" t="inlineStr">
        <is>
          <t>entrada</t>
        </is>
      </c>
    </row>
    <row r="3346">
      <c r="A3346" s="194" t="inlineStr">
        <is>
          <t>invocacao.6.notas</t>
        </is>
      </c>
      <c r="B3346" s="194">
        <f>IF(ISBLANK('INVOCAÇÕES'!$U$1017),"",'INVOCAÇÕES'!$U$1017&amp;"")</f>
        <v/>
      </c>
      <c r="C3346" s="194">
        <f>"'INVOCAÇÕES'!U1017"</f>
        <v/>
      </c>
      <c r="D3346" s="194" t="inlineStr">
        <is>
          <t>entrada</t>
        </is>
      </c>
    </row>
    <row r="3347">
      <c r="A3347" s="194" t="inlineStr">
        <is>
          <t>invocacao.6.definicao</t>
        </is>
      </c>
      <c r="B3347" s="194">
        <f>IF(ISBLANK('INVOCAÇÕES'!$I$1043),"",'INVOCAÇÕES'!$I$1043&amp;"")</f>
        <v/>
      </c>
      <c r="C3347" s="194">
        <f>"'INVOCAÇÕES'!I1043"</f>
        <v/>
      </c>
      <c r="D3347" s="194" t="inlineStr">
        <is>
          <t>entrada</t>
        </is>
      </c>
    </row>
    <row r="3348">
      <c r="A3348" s="194" t="inlineStr">
        <is>
          <t>invocacao.6.familia.1</t>
        </is>
      </c>
      <c r="B3348" s="194">
        <f>IF(ISBLANK('INVOCAÇÕES'!$O$1038),"",'INVOCAÇÕES'!$O$1038&amp;"")</f>
        <v/>
      </c>
      <c r="C3348" s="194">
        <f>"'INVOCAÇÕES'!O1038"</f>
        <v/>
      </c>
      <c r="D3348" s="194" t="inlineStr">
        <is>
          <t>entrada</t>
        </is>
      </c>
    </row>
    <row r="3349">
      <c r="A3349" s="194" t="inlineStr">
        <is>
          <t>invocacao.6.familia.2</t>
        </is>
      </c>
      <c r="B3349" s="194">
        <f>IF(ISBLANK('INVOCAÇÕES'!$P$1038),"",'INVOCAÇÕES'!$P$1038&amp;"")</f>
        <v/>
      </c>
      <c r="C3349" s="194">
        <f>"'INVOCAÇÕES'!P1038"</f>
        <v/>
      </c>
      <c r="D3349" s="194" t="inlineStr">
        <is>
          <t>entrada</t>
        </is>
      </c>
    </row>
    <row r="3350">
      <c r="A3350" s="194" t="inlineStr">
        <is>
          <t>invocacao.6.familia.3</t>
        </is>
      </c>
      <c r="B3350" s="194">
        <f>IF(ISBLANK('INVOCAÇÕES'!$Q$1038),"",'INVOCAÇÕES'!$Q$1038&amp;"")</f>
        <v/>
      </c>
      <c r="C3350" s="194">
        <f>"'INVOCAÇÕES'!Q1038"</f>
        <v/>
      </c>
      <c r="D3350" s="194" t="inlineStr">
        <is>
          <t>entrada</t>
        </is>
      </c>
    </row>
    <row r="3351">
      <c r="A3351" s="194" t="inlineStr">
        <is>
          <t>invocacao.6.familia.4</t>
        </is>
      </c>
      <c r="B3351" s="194">
        <f>IF(ISBLANK('INVOCAÇÕES'!$R$1038),"",'INVOCAÇÕES'!$R$1038&amp;"")</f>
        <v/>
      </c>
      <c r="C3351" s="194">
        <f>"'INVOCAÇÕES'!R1038"</f>
        <v/>
      </c>
      <c r="D3351" s="194" t="inlineStr">
        <is>
          <t>entrada</t>
        </is>
      </c>
    </row>
    <row r="3352">
      <c r="A3352" s="194" t="inlineStr">
        <is>
          <t>invocacao.6.familia.5</t>
        </is>
      </c>
      <c r="B3352" s="194">
        <f>IF(ISBLANK('INVOCAÇÕES'!$S$1038),"",'INVOCAÇÕES'!$S$1038&amp;"")</f>
        <v/>
      </c>
      <c r="C3352" s="194">
        <f>"'INVOCAÇÕES'!S1038"</f>
        <v/>
      </c>
      <c r="D3352" s="194" t="inlineStr">
        <is>
          <t>entrada</t>
        </is>
      </c>
    </row>
    <row r="3353">
      <c r="A3353" s="194" t="inlineStr">
        <is>
          <t>invocacao.6.pericia.1</t>
        </is>
      </c>
      <c r="B3353" s="194">
        <f>IF(ISBLANK('INVOCAÇÕES'!$O$1028),"",'INVOCAÇÕES'!$O$1028&amp;"")</f>
        <v/>
      </c>
      <c r="C3353" s="194">
        <f>"'INVOCAÇÕES'!O1028"</f>
        <v/>
      </c>
      <c r="D3353" s="194" t="inlineStr">
        <is>
          <t>entrada</t>
        </is>
      </c>
    </row>
    <row r="3354">
      <c r="A3354" s="194" t="inlineStr">
        <is>
          <t>invocacao.6.pericia.2</t>
        </is>
      </c>
      <c r="B3354" s="194">
        <f>IF(ISBLANK('INVOCAÇÕES'!$O$1029),"",'INVOCAÇÕES'!$O$1029&amp;"")</f>
        <v/>
      </c>
      <c r="C3354" s="194">
        <f>"'INVOCAÇÕES'!O1029"</f>
        <v/>
      </c>
      <c r="D3354" s="194" t="inlineStr">
        <is>
          <t>entrada</t>
        </is>
      </c>
    </row>
    <row r="3355">
      <c r="A3355" s="194" t="inlineStr">
        <is>
          <t>invocacao.6.pericia.3</t>
        </is>
      </c>
      <c r="B3355" s="194">
        <f>IF(ISBLANK('INVOCAÇÕES'!$O$1030),"",'INVOCAÇÕES'!$O$1030&amp;"")</f>
        <v/>
      </c>
      <c r="C3355" s="194">
        <f>"'INVOCAÇÕES'!O1030"</f>
        <v/>
      </c>
      <c r="D3355" s="194" t="inlineStr">
        <is>
          <t>entrada</t>
        </is>
      </c>
    </row>
    <row r="3356">
      <c r="A3356" s="194" t="inlineStr">
        <is>
          <t>invocacao.6.pericia.4</t>
        </is>
      </c>
      <c r="B3356" s="194">
        <f>IF(ISBLANK('INVOCAÇÕES'!$O$1031),"",'INVOCAÇÕES'!$O$1031&amp;"")</f>
        <v/>
      </c>
      <c r="C3356" s="194">
        <f>"'INVOCAÇÕES'!O1031"</f>
        <v/>
      </c>
      <c r="D3356" s="194" t="inlineStr">
        <is>
          <t>entrada</t>
        </is>
      </c>
    </row>
    <row r="3357">
      <c r="A3357" s="194" t="inlineStr">
        <is>
          <t>invocacao.6.pericia.5</t>
        </is>
      </c>
      <c r="B3357" s="194">
        <f>IF(ISBLANK('INVOCAÇÕES'!$O$1032),"",'INVOCAÇÕES'!$O$1032&amp;"")</f>
        <v/>
      </c>
      <c r="C3357" s="194">
        <f>"'INVOCAÇÕES'!O1032"</f>
        <v/>
      </c>
      <c r="D3357" s="194" t="inlineStr">
        <is>
          <t>entrada</t>
        </is>
      </c>
    </row>
    <row r="3358">
      <c r="A3358" s="194" t="inlineStr">
        <is>
          <t>invocacao.6.pericia.6</t>
        </is>
      </c>
      <c r="B3358" s="194">
        <f>IF(ISBLANK('INVOCAÇÕES'!$O$1033),"",'INVOCAÇÕES'!$O$1033&amp;"")</f>
        <v/>
      </c>
      <c r="C3358" s="194">
        <f>"'INVOCAÇÕES'!O1033"</f>
        <v/>
      </c>
      <c r="D3358" s="194" t="inlineStr">
        <is>
          <t>entrada</t>
        </is>
      </c>
    </row>
    <row r="3359">
      <c r="A3359" s="194" t="inlineStr">
        <is>
          <t>invocacao.6.pericia.7</t>
        </is>
      </c>
      <c r="B3359" s="194">
        <f>IF(ISBLANK('INVOCAÇÕES'!$O$1034),"",'INVOCAÇÕES'!$O$1034&amp;"")</f>
        <v/>
      </c>
      <c r="C3359" s="194">
        <f>"'INVOCAÇÕES'!O1034"</f>
        <v/>
      </c>
      <c r="D3359" s="194" t="inlineStr">
        <is>
          <t>entrada</t>
        </is>
      </c>
    </row>
    <row r="3360">
      <c r="A3360" s="194" t="inlineStr">
        <is>
          <t>invocacao.6.buff.pericia.1</t>
        </is>
      </c>
      <c r="B3360" s="194">
        <f>IF(ISBLANK('INVOCAÇÕES'!$R$1028),"",'INVOCAÇÕES'!$R$1028&amp;"")</f>
        <v/>
      </c>
      <c r="C3360" s="194">
        <f>"'INVOCAÇÕES'!R1028"</f>
        <v/>
      </c>
      <c r="D3360" s="194" t="inlineStr">
        <is>
          <t>entrada</t>
        </is>
      </c>
    </row>
    <row r="3361">
      <c r="A3361" s="194" t="inlineStr">
        <is>
          <t>invocacao.6.buff.pericia.2</t>
        </is>
      </c>
      <c r="B3361" s="194">
        <f>IF(ISBLANK('INVOCAÇÕES'!$R$1029),"",'INVOCAÇÕES'!$R$1029&amp;"")</f>
        <v/>
      </c>
      <c r="C3361" s="194">
        <f>"'INVOCAÇÕES'!R1029"</f>
        <v/>
      </c>
      <c r="D3361" s="194" t="inlineStr">
        <is>
          <t>entrada</t>
        </is>
      </c>
    </row>
    <row r="3362">
      <c r="A3362" s="194" t="inlineStr">
        <is>
          <t>invocacao.6.buff.pericia.3</t>
        </is>
      </c>
      <c r="B3362" s="194">
        <f>IF(ISBLANK('INVOCAÇÕES'!$R$1030),"",'INVOCAÇÕES'!$R$1030&amp;"")</f>
        <v/>
      </c>
      <c r="C3362" s="194">
        <f>"'INVOCAÇÕES'!R1030"</f>
        <v/>
      </c>
      <c r="D3362" s="194" t="inlineStr">
        <is>
          <t>entrada</t>
        </is>
      </c>
    </row>
    <row r="3363">
      <c r="A3363" s="194" t="inlineStr">
        <is>
          <t>invocacao.6.buff.pericia.4</t>
        </is>
      </c>
      <c r="B3363" s="194">
        <f>IF(ISBLANK('INVOCAÇÕES'!$R$1031),"",'INVOCAÇÕES'!$R$1031&amp;"")</f>
        <v/>
      </c>
      <c r="C3363" s="194">
        <f>"'INVOCAÇÕES'!R1031"</f>
        <v/>
      </c>
      <c r="D3363" s="194" t="inlineStr">
        <is>
          <t>entrada</t>
        </is>
      </c>
    </row>
    <row r="3364">
      <c r="A3364" s="194" t="inlineStr">
        <is>
          <t>invocacao.6.buff.pericia.5</t>
        </is>
      </c>
      <c r="B3364" s="194">
        <f>IF(ISBLANK('INVOCAÇÕES'!$R$1032),"",'INVOCAÇÕES'!$R$1032&amp;"")</f>
        <v/>
      </c>
      <c r="C3364" s="194">
        <f>"'INVOCAÇÕES'!R1032"</f>
        <v/>
      </c>
      <c r="D3364" s="194" t="inlineStr">
        <is>
          <t>entrada</t>
        </is>
      </c>
    </row>
    <row r="3365">
      <c r="A3365" s="194" t="inlineStr">
        <is>
          <t>invocacao.6.buff.pericia.6</t>
        </is>
      </c>
      <c r="B3365" s="194">
        <f>IF(ISBLANK('INVOCAÇÕES'!$R$1033),"",'INVOCAÇÕES'!$R$1033&amp;"")</f>
        <v/>
      </c>
      <c r="C3365" s="194">
        <f>"'INVOCAÇÕES'!R1033"</f>
        <v/>
      </c>
      <c r="D3365" s="194" t="inlineStr">
        <is>
          <t>entrada</t>
        </is>
      </c>
    </row>
    <row r="3366">
      <c r="A3366" s="194" t="inlineStr">
        <is>
          <t>invocacao.6.buff.pericia.7</t>
        </is>
      </c>
      <c r="B3366" s="194">
        <f>IF(ISBLANK('INVOCAÇÕES'!$R$1034),"",'INVOCAÇÕES'!$R$1034&amp;"")</f>
        <v/>
      </c>
      <c r="C3366" s="194">
        <f>"'INVOCAÇÕES'!R1034"</f>
        <v/>
      </c>
      <c r="D3366" s="194" t="inlineStr">
        <is>
          <t>entrada</t>
        </is>
      </c>
    </row>
    <row r="3367">
      <c r="A3367" s="194" t="inlineStr">
        <is>
          <t>invocacao.6.talento.1</t>
        </is>
      </c>
      <c r="B3367" s="194">
        <f>IF(ISBLANK('INVOCAÇÕES'!$J$1070),"",'INVOCAÇÕES'!$J$1070&amp;"")</f>
        <v/>
      </c>
      <c r="C3367" s="194">
        <f>"'INVOCAÇÕES'!J1070"</f>
        <v/>
      </c>
      <c r="D3367" s="194" t="inlineStr">
        <is>
          <t>entrada</t>
        </is>
      </c>
    </row>
    <row r="3368">
      <c r="A3368" s="194" t="inlineStr">
        <is>
          <t>invocacao.6.talento.2</t>
        </is>
      </c>
      <c r="B3368" s="194">
        <f>IF(ISBLANK('INVOCAÇÕES'!$J$1071),"",'INVOCAÇÕES'!$J$1071&amp;"")</f>
        <v/>
      </c>
      <c r="C3368" s="194">
        <f>"'INVOCAÇÕES'!J1071"</f>
        <v/>
      </c>
      <c r="D3368" s="194" t="inlineStr">
        <is>
          <t>entrada</t>
        </is>
      </c>
    </row>
    <row r="3369">
      <c r="A3369" s="194" t="inlineStr">
        <is>
          <t>invocacao.6.talento.3</t>
        </is>
      </c>
      <c r="B3369" s="194">
        <f>IF(ISBLANK('INVOCAÇÕES'!$J$1072),"",'INVOCAÇÕES'!$J$1072&amp;"")</f>
        <v/>
      </c>
      <c r="C3369" s="194">
        <f>"'INVOCAÇÕES'!J1072"</f>
        <v/>
      </c>
      <c r="D3369" s="194" t="inlineStr">
        <is>
          <t>entrada</t>
        </is>
      </c>
    </row>
    <row r="3370">
      <c r="A3370" s="194" t="inlineStr">
        <is>
          <t>invocacao.6.talento.4</t>
        </is>
      </c>
      <c r="B3370" s="194">
        <f>IF(ISBLANK('INVOCAÇÕES'!$J$1073),"",'INVOCAÇÕES'!$J$1073&amp;"")</f>
        <v/>
      </c>
      <c r="C3370" s="194">
        <f>"'INVOCAÇÕES'!J1073"</f>
        <v/>
      </c>
      <c r="D3370" s="194" t="inlineStr">
        <is>
          <t>entrada</t>
        </is>
      </c>
    </row>
    <row r="3371">
      <c r="A3371" s="194" t="inlineStr">
        <is>
          <t>invocacao.6.talento.5</t>
        </is>
      </c>
      <c r="B3371" s="194">
        <f>IF(ISBLANK('INVOCAÇÕES'!$J$1074),"",'INVOCAÇÕES'!$J$1074&amp;"")</f>
        <v/>
      </c>
      <c r="C3371" s="194">
        <f>"'INVOCAÇÕES'!J1074"</f>
        <v/>
      </c>
      <c r="D3371" s="194" t="inlineStr">
        <is>
          <t>entrada</t>
        </is>
      </c>
    </row>
    <row r="3372">
      <c r="A3372" s="194" t="inlineStr">
        <is>
          <t>invocacao.6.talento.6</t>
        </is>
      </c>
      <c r="B3372" s="194">
        <f>IF(ISBLANK('INVOCAÇÕES'!$J$1075),"",'INVOCAÇÕES'!$J$1075&amp;"")</f>
        <v/>
      </c>
      <c r="C3372" s="194">
        <f>"'INVOCAÇÕES'!J1075"</f>
        <v/>
      </c>
      <c r="D3372" s="194" t="inlineStr">
        <is>
          <t>entrada</t>
        </is>
      </c>
    </row>
    <row r="3373">
      <c r="A3373" s="194" t="inlineStr">
        <is>
          <t>invocacao.6.talento.7</t>
        </is>
      </c>
      <c r="B3373" s="194">
        <f>IF(ISBLANK('INVOCAÇÕES'!$J$1076),"",'INVOCAÇÕES'!$J$1076&amp;"")</f>
        <v/>
      </c>
      <c r="C3373" s="194">
        <f>"'INVOCAÇÕES'!J1076"</f>
        <v/>
      </c>
      <c r="D3373" s="194" t="inlineStr">
        <is>
          <t>entrada</t>
        </is>
      </c>
    </row>
    <row r="3374">
      <c r="A3374" s="194" t="inlineStr">
        <is>
          <t>invocacao.6.talento.8</t>
        </is>
      </c>
      <c r="B3374" s="194">
        <f>IF(ISBLANK('INVOCAÇÕES'!$J$1077),"",'INVOCAÇÕES'!$J$1077&amp;"")</f>
        <v/>
      </c>
      <c r="C3374" s="194">
        <f>"'INVOCAÇÕES'!J1077"</f>
        <v/>
      </c>
      <c r="D3374" s="194" t="inlineStr">
        <is>
          <t>entrada</t>
        </is>
      </c>
    </row>
    <row r="3375">
      <c r="A3375" s="194" t="inlineStr">
        <is>
          <t>invocacao.6.talento_extra.1</t>
        </is>
      </c>
      <c r="B3375" s="194">
        <f>IF(ISBLANK('INVOCAÇÕES'!$J$1172),"",'INVOCAÇÕES'!$J$1172&amp;"")</f>
        <v/>
      </c>
      <c r="C3375" s="194">
        <f>"'INVOCAÇÕES'!J1172"</f>
        <v/>
      </c>
      <c r="D3375" s="194" t="inlineStr">
        <is>
          <t>entrada</t>
        </is>
      </c>
    </row>
    <row r="3376">
      <c r="A3376" s="194" t="inlineStr">
        <is>
          <t>invocacao.6.talento_extra.2</t>
        </is>
      </c>
      <c r="B3376" s="194">
        <f>IF(ISBLANK('INVOCAÇÕES'!$J$1173),"",'INVOCAÇÕES'!$J$1173&amp;"")</f>
        <v/>
      </c>
      <c r="C3376" s="194">
        <f>"'INVOCAÇÕES'!J1173"</f>
        <v/>
      </c>
      <c r="D3376" s="194" t="inlineStr">
        <is>
          <t>entrada</t>
        </is>
      </c>
    </row>
    <row r="3377">
      <c r="A3377" s="194" t="inlineStr">
        <is>
          <t>invocacao.6.talento_extra.3</t>
        </is>
      </c>
      <c r="B3377" s="194">
        <f>IF(ISBLANK('INVOCAÇÕES'!$J$1174),"",'INVOCAÇÕES'!$J$1174&amp;"")</f>
        <v/>
      </c>
      <c r="C3377" s="194">
        <f>"'INVOCAÇÕES'!J1174"</f>
        <v/>
      </c>
      <c r="D3377" s="194" t="inlineStr">
        <is>
          <t>entrada</t>
        </is>
      </c>
    </row>
    <row r="3378">
      <c r="A3378" s="194" t="inlineStr">
        <is>
          <t>invocacao.6.equipamento.1</t>
        </is>
      </c>
      <c r="B3378" s="194">
        <f>IF(ISBLANK('INVOCAÇÕES'!$V$1023),"",'INVOCAÇÕES'!$V$1023&amp;"")</f>
        <v/>
      </c>
      <c r="C3378" s="194">
        <f>"'INVOCAÇÕES'!V1023"</f>
        <v/>
      </c>
      <c r="D3378" s="194" t="inlineStr">
        <is>
          <t>entrada</t>
        </is>
      </c>
    </row>
    <row r="3379">
      <c r="A3379" s="194" t="inlineStr">
        <is>
          <t>invocacao.6.equipamento.2</t>
        </is>
      </c>
      <c r="B3379" s="194">
        <f>IF(ISBLANK('INVOCAÇÕES'!$V$1024),"",'INVOCAÇÕES'!$V$1024&amp;"")</f>
        <v/>
      </c>
      <c r="C3379" s="194">
        <f>"'INVOCAÇÕES'!V1024"</f>
        <v/>
      </c>
      <c r="D3379" s="194" t="inlineStr">
        <is>
          <t>entrada</t>
        </is>
      </c>
    </row>
    <row r="3380">
      <c r="A3380" s="194" t="inlineStr">
        <is>
          <t>invocacao.6.equipamento.3</t>
        </is>
      </c>
      <c r="B3380" s="194">
        <f>IF(ISBLANK('INVOCAÇÕES'!$V$1025),"",'INVOCAÇÕES'!$V$1025&amp;"")</f>
        <v/>
      </c>
      <c r="C3380" s="194">
        <f>"'INVOCAÇÕES'!V1025"</f>
        <v/>
      </c>
      <c r="D3380" s="194" t="inlineStr">
        <is>
          <t>entrada</t>
        </is>
      </c>
    </row>
    <row r="3381">
      <c r="A3381" s="194" t="inlineStr">
        <is>
          <t>invocacao.6.liberacao.1.classe</t>
        </is>
      </c>
      <c r="B3381" s="194">
        <f>IF(ISBLANK('INVOCAÇÕES'!$I$1179),"",'INVOCAÇÕES'!$I$1179&amp;"")</f>
        <v/>
      </c>
      <c r="C3381" s="194">
        <f>"'INVOCAÇÕES'!I1179"</f>
        <v/>
      </c>
      <c r="D3381" s="194" t="inlineStr">
        <is>
          <t>entrada</t>
        </is>
      </c>
    </row>
    <row r="3382">
      <c r="A3382" s="194" t="inlineStr">
        <is>
          <t>invocacao.6.liberacao.1.nome</t>
        </is>
      </c>
      <c r="B3382" s="194">
        <f>IF(ISBLANK('INVOCAÇÕES'!$J$1179),"",'INVOCAÇÕES'!$J$1179&amp;"")</f>
        <v/>
      </c>
      <c r="C3382" s="194">
        <f>"'INVOCAÇÕES'!J1179"</f>
        <v/>
      </c>
      <c r="D3382" s="194" t="inlineStr">
        <is>
          <t>entrada</t>
        </is>
      </c>
    </row>
    <row r="3383">
      <c r="A3383" s="194" t="inlineStr">
        <is>
          <t>invocacao.6.liberacao.1.pe</t>
        </is>
      </c>
      <c r="B3383" s="194">
        <f>IF(ISBLANK('INVOCAÇÕES'!$M$1179),"",'INVOCAÇÕES'!$M$1179&amp;"")</f>
        <v/>
      </c>
      <c r="C3383" s="194">
        <f>"'INVOCAÇÕES'!M1179"</f>
        <v/>
      </c>
      <c r="D3383" s="194" t="inlineStr">
        <is>
          <t>resultado</t>
        </is>
      </c>
    </row>
    <row r="3384">
      <c r="A3384" s="194" t="inlineStr">
        <is>
          <t>invocacao.6.liberacao.1.como</t>
        </is>
      </c>
      <c r="B3384" s="194">
        <f>IF(ISBLANK('INVOCAÇÕES'!$I$1180),"",'INVOCAÇÕES'!$I$1180&amp;"")</f>
        <v/>
      </c>
      <c r="C3384" s="194">
        <f>"'INVOCAÇÕES'!I1180"</f>
        <v/>
      </c>
      <c r="D3384" s="194" t="inlineStr">
        <is>
          <t>entrada</t>
        </is>
      </c>
    </row>
    <row r="3385">
      <c r="A3385" s="194" t="inlineStr">
        <is>
          <t>invocacao.6.liberacao.1.pontos</t>
        </is>
      </c>
      <c r="B3385" s="194">
        <f>IF(ISBLANK('INVOCAÇÕES'!$I$1184),"",'INVOCAÇÕES'!$I$1184&amp;"")</f>
        <v/>
      </c>
      <c r="C3385" s="194">
        <f>"'INVOCAÇÕES'!I1184"</f>
        <v/>
      </c>
      <c r="D3385" s="194" t="inlineStr">
        <is>
          <t>resultado</t>
        </is>
      </c>
    </row>
    <row r="3386">
      <c r="A3386" s="194" t="inlineStr">
        <is>
          <t>invocacao.6.liberacao.1.acao</t>
        </is>
      </c>
      <c r="B3386" s="194">
        <f>IF(ISBLANK('INVOCAÇÕES'!$I$1185),"",'INVOCAÇÕES'!$I$1185&amp;"")</f>
        <v/>
      </c>
      <c r="C3386" s="194">
        <f>"'INVOCAÇÕES'!I1185"</f>
        <v/>
      </c>
      <c r="D3386" s="194" t="inlineStr">
        <is>
          <t>resultado</t>
        </is>
      </c>
    </row>
    <row r="3387">
      <c r="A3387" s="194" t="inlineStr">
        <is>
          <t>invocacao.6.liberacao.2.classe</t>
        </is>
      </c>
      <c r="B3387" s="194">
        <f>IF(ISBLANK('INVOCAÇÕES'!$O$1179),"",'INVOCAÇÕES'!$O$1179&amp;"")</f>
        <v/>
      </c>
      <c r="C3387" s="194">
        <f>"'INVOCAÇÕES'!O1179"</f>
        <v/>
      </c>
      <c r="D3387" s="194" t="inlineStr">
        <is>
          <t>entrada</t>
        </is>
      </c>
    </row>
    <row r="3388">
      <c r="A3388" s="194" t="inlineStr">
        <is>
          <t>invocacao.6.liberacao.2.nome</t>
        </is>
      </c>
      <c r="B3388" s="194">
        <f>IF(ISBLANK('INVOCAÇÕES'!$P$1179),"",'INVOCAÇÕES'!$P$1179&amp;"")</f>
        <v/>
      </c>
      <c r="C3388" s="194">
        <f>"'INVOCAÇÕES'!P1179"</f>
        <v/>
      </c>
      <c r="D3388" s="194" t="inlineStr">
        <is>
          <t>entrada</t>
        </is>
      </c>
    </row>
    <row r="3389">
      <c r="A3389" s="194" t="inlineStr">
        <is>
          <t>invocacao.6.liberacao.2.pe</t>
        </is>
      </c>
      <c r="B3389" s="194">
        <f>IF(ISBLANK('INVOCAÇÕES'!$S$1179),"",'INVOCAÇÕES'!$S$1179&amp;"")</f>
        <v/>
      </c>
      <c r="C3389" s="194">
        <f>"'INVOCAÇÕES'!S1179"</f>
        <v/>
      </c>
      <c r="D3389" s="194" t="inlineStr">
        <is>
          <t>resultado</t>
        </is>
      </c>
    </row>
    <row r="3390">
      <c r="A3390" s="194" t="inlineStr">
        <is>
          <t>invocacao.6.liberacao.2.como</t>
        </is>
      </c>
      <c r="B3390" s="194">
        <f>IF(ISBLANK('INVOCAÇÕES'!$O$1180),"",'INVOCAÇÕES'!$O$1180&amp;"")</f>
        <v/>
      </c>
      <c r="C3390" s="194">
        <f>"'INVOCAÇÕES'!O1180"</f>
        <v/>
      </c>
      <c r="D3390" s="194" t="inlineStr">
        <is>
          <t>entrada</t>
        </is>
      </c>
    </row>
    <row r="3391">
      <c r="A3391" s="194" t="inlineStr">
        <is>
          <t>invocacao.6.liberacao.2.pontos</t>
        </is>
      </c>
      <c r="B3391" s="194">
        <f>IF(ISBLANK('INVOCAÇÕES'!$O$1184),"",'INVOCAÇÕES'!$O$1184&amp;"")</f>
        <v/>
      </c>
      <c r="C3391" s="194">
        <f>"'INVOCAÇÕES'!O1184"</f>
        <v/>
      </c>
      <c r="D3391" s="194" t="inlineStr">
        <is>
          <t>resultado</t>
        </is>
      </c>
    </row>
    <row r="3392">
      <c r="A3392" s="194" t="inlineStr">
        <is>
          <t>invocacao.6.liberacao.2.acao</t>
        </is>
      </c>
      <c r="B3392" s="194">
        <f>IF(ISBLANK('INVOCAÇÕES'!$O$1185),"",'INVOCAÇÕES'!$O$1185&amp;"")</f>
        <v/>
      </c>
      <c r="C3392" s="194">
        <f>"'INVOCAÇÕES'!O1185"</f>
        <v/>
      </c>
      <c r="D3392" s="194" t="inlineStr">
        <is>
          <t>resultado</t>
        </is>
      </c>
    </row>
    <row r="3393">
      <c r="A3393" s="194" t="inlineStr">
        <is>
          <t>invocacao.6.liberacao.3.classe</t>
        </is>
      </c>
      <c r="B3393" s="194">
        <f>IF(ISBLANK('INVOCAÇÕES'!$U$1179),"",'INVOCAÇÕES'!$U$1179&amp;"")</f>
        <v/>
      </c>
      <c r="C3393" s="194">
        <f>"'INVOCAÇÕES'!U1179"</f>
        <v/>
      </c>
      <c r="D3393" s="194" t="inlineStr">
        <is>
          <t>entrada</t>
        </is>
      </c>
    </row>
    <row r="3394">
      <c r="A3394" s="194" t="inlineStr">
        <is>
          <t>invocacao.6.liberacao.3.nome</t>
        </is>
      </c>
      <c r="B3394" s="194">
        <f>IF(ISBLANK('INVOCAÇÕES'!$V$1179),"",'INVOCAÇÕES'!$V$1179&amp;"")</f>
        <v/>
      </c>
      <c r="C3394" s="194">
        <f>"'INVOCAÇÕES'!V1179"</f>
        <v/>
      </c>
      <c r="D3394" s="194" t="inlineStr">
        <is>
          <t>entrada</t>
        </is>
      </c>
    </row>
    <row r="3395">
      <c r="A3395" s="194" t="inlineStr">
        <is>
          <t>invocacao.6.liberacao.3.pe</t>
        </is>
      </c>
      <c r="B3395" s="194">
        <f>IF(ISBLANK('INVOCAÇÕES'!$Y$1179),"",'INVOCAÇÕES'!$Y$1179&amp;"")</f>
        <v/>
      </c>
      <c r="C3395" s="194">
        <f>"'INVOCAÇÕES'!Y1179"</f>
        <v/>
      </c>
      <c r="D3395" s="194" t="inlineStr">
        <is>
          <t>resultado</t>
        </is>
      </c>
    </row>
    <row r="3396">
      <c r="A3396" s="194" t="inlineStr">
        <is>
          <t>invocacao.6.liberacao.3.como</t>
        </is>
      </c>
      <c r="B3396" s="194">
        <f>IF(ISBLANK('INVOCAÇÕES'!$U$1180),"",'INVOCAÇÕES'!$U$1180&amp;"")</f>
        <v/>
      </c>
      <c r="C3396" s="194">
        <f>"'INVOCAÇÕES'!U1180"</f>
        <v/>
      </c>
      <c r="D3396" s="194" t="inlineStr">
        <is>
          <t>entrada</t>
        </is>
      </c>
    </row>
    <row r="3397">
      <c r="A3397" s="194" t="inlineStr">
        <is>
          <t>invocacao.6.liberacao.3.pontos</t>
        </is>
      </c>
      <c r="B3397" s="194">
        <f>IF(ISBLANK('INVOCAÇÕES'!$U$1184),"",'INVOCAÇÕES'!$U$1184&amp;"")</f>
        <v/>
      </c>
      <c r="C3397" s="194">
        <f>"'INVOCAÇÕES'!U1184"</f>
        <v/>
      </c>
      <c r="D3397" s="194" t="inlineStr">
        <is>
          <t>resultado</t>
        </is>
      </c>
    </row>
    <row r="3398">
      <c r="A3398" s="194" t="inlineStr">
        <is>
          <t>invocacao.6.liberacao.3.acao</t>
        </is>
      </c>
      <c r="B3398" s="194">
        <f>IF(ISBLANK('INVOCAÇÕES'!$U$1185),"",'INVOCAÇÕES'!$U$1185&amp;"")</f>
        <v/>
      </c>
      <c r="C3398" s="194">
        <f>"'INVOCAÇÕES'!U1185"</f>
        <v/>
      </c>
      <c r="D3398" s="194" t="inlineStr">
        <is>
          <t>resultado</t>
        </is>
      </c>
    </row>
    <row r="3399">
      <c r="A3399" s="194" t="inlineStr">
        <is>
          <t>invocacao.6.tm.nome</t>
        </is>
      </c>
      <c r="B3399" s="194">
        <f>IF(ISBLANK('INVOCAÇÕES'!$I$1188),"",'INVOCAÇÕES'!$I$1188&amp;"")</f>
        <v/>
      </c>
      <c r="C3399" s="194">
        <f>"'INVOCAÇÕES'!I1188"</f>
        <v/>
      </c>
      <c r="D3399" s="194" t="inlineStr">
        <is>
          <t>entrada</t>
        </is>
      </c>
    </row>
    <row r="3400">
      <c r="A3400" s="194" t="inlineStr">
        <is>
          <t>invocacao.6.tm.pe</t>
        </is>
      </c>
      <c r="B3400" s="194">
        <f>IF(ISBLANK('INVOCAÇÕES'!$M$1188),"",'INVOCAÇÕES'!$M$1188&amp;"")</f>
        <v/>
      </c>
      <c r="C3400" s="194">
        <f>"'INVOCAÇÕES'!M1188"</f>
        <v/>
      </c>
      <c r="D3400" s="194" t="inlineStr">
        <is>
          <t>resultado</t>
        </is>
      </c>
    </row>
    <row r="3401">
      <c r="A3401" s="194" t="inlineStr">
        <is>
          <t>invocacao.6.tm.como</t>
        </is>
      </c>
      <c r="B3401" s="194">
        <f>IF(ISBLANK('INVOCAÇÕES'!$I$1189),"",'INVOCAÇÕES'!$I$1189&amp;"")</f>
        <v/>
      </c>
      <c r="C3401" s="194">
        <f>"'INVOCAÇÕES'!I1189"</f>
        <v/>
      </c>
      <c r="D3401" s="194" t="inlineStr">
        <is>
          <t>entrada</t>
        </is>
      </c>
    </row>
    <row r="3402">
      <c r="A3402" s="194" t="inlineStr">
        <is>
          <t>invocacao.6.tm.dados</t>
        </is>
      </c>
      <c r="B3402" s="194">
        <f>IF(ISBLANK('INVOCAÇÕES'!$I$1193),"",'INVOCAÇÕES'!$I$1193&amp;"")</f>
        <v/>
      </c>
      <c r="C3402" s="194">
        <f>"'INVOCAÇÕES'!I1193"</f>
        <v/>
      </c>
      <c r="D3402" s="194" t="inlineStr">
        <is>
          <t>resultado</t>
        </is>
      </c>
    </row>
    <row r="3403">
      <c r="A3403" s="194" t="inlineStr">
        <is>
          <t>invocacao.6.tm.acao</t>
        </is>
      </c>
      <c r="B3403" s="194">
        <f>IF(ISBLANK('INVOCAÇÕES'!$I$1194),"",'INVOCAÇÕES'!$I$1194&amp;"")</f>
        <v/>
      </c>
      <c r="C3403" s="194">
        <f>"'INVOCAÇÕES'!I1194"</f>
        <v/>
      </c>
      <c r="D3403" s="194" t="inlineStr">
        <is>
          <t>resultado</t>
        </is>
      </c>
    </row>
    <row r="3404">
      <c r="A3404" s="194" t="inlineStr">
        <is>
          <t>invocacao.6.exp.nome</t>
        </is>
      </c>
      <c r="B3404" s="194">
        <f>IF(ISBLANK('INVOCAÇÕES'!$O$1188),"",'INVOCAÇÕES'!$O$1188&amp;"")</f>
        <v/>
      </c>
      <c r="C3404" s="194">
        <f>"'INVOCAÇÕES'!O1188"</f>
        <v/>
      </c>
      <c r="D3404" s="194" t="inlineStr">
        <is>
          <t>entrada</t>
        </is>
      </c>
    </row>
    <row r="3405">
      <c r="A3405" s="194" t="inlineStr">
        <is>
          <t>invocacao.6.exp.pe</t>
        </is>
      </c>
      <c r="B3405" s="194">
        <f>IF(ISBLANK('INVOCAÇÕES'!$S$1188),"",'INVOCAÇÕES'!$S$1188&amp;"")</f>
        <v/>
      </c>
      <c r="C3405" s="194">
        <f>"'INVOCAÇÕES'!S1188"</f>
        <v/>
      </c>
      <c r="D3405" s="194" t="inlineStr">
        <is>
          <t>resultado</t>
        </is>
      </c>
    </row>
    <row r="3406">
      <c r="A3406" s="194" t="inlineStr">
        <is>
          <t>invocacao.6.exp.como</t>
        </is>
      </c>
      <c r="B3406" s="194">
        <f>IF(ISBLANK('INVOCAÇÕES'!$O$1189),"",'INVOCAÇÕES'!$O$1189&amp;"")</f>
        <v/>
      </c>
      <c r="C3406" s="194">
        <f>"'INVOCAÇÕES'!O1189"</f>
        <v/>
      </c>
      <c r="D3406" s="194" t="inlineStr">
        <is>
          <t>entrada</t>
        </is>
      </c>
    </row>
    <row r="3407">
      <c r="A3407" s="194" t="inlineStr">
        <is>
          <t>invocacao.6.exp.degrau</t>
        </is>
      </c>
      <c r="B3407" s="194">
        <f>IF(ISBLANK('INVOCAÇÕES'!$O$1193),"",'INVOCAÇÕES'!$O$1193&amp;"")</f>
        <v/>
      </c>
      <c r="C3407" s="194">
        <f>"'INVOCAÇÕES'!O1193"</f>
        <v/>
      </c>
      <c r="D3407" s="194" t="inlineStr">
        <is>
          <t>entrada</t>
        </is>
      </c>
    </row>
    <row r="3408">
      <c r="A3408" s="194" t="inlineStr">
        <is>
          <t>invocacao.6.exp.acerto</t>
        </is>
      </c>
      <c r="B3408" s="194">
        <f>IF(ISBLANK('INVOCAÇÕES'!$Q$1193),"",'INVOCAÇÕES'!$Q$1193&amp;"")</f>
        <v/>
      </c>
      <c r="C3408" s="194">
        <f>"'INVOCAÇÕES'!Q1193"</f>
        <v/>
      </c>
      <c r="D3408" s="194" t="inlineStr">
        <is>
          <t>entrada</t>
        </is>
      </c>
    </row>
    <row r="3409">
      <c r="A3409" s="194" t="inlineStr">
        <is>
          <t>invocacao.6.exp.pede</t>
        </is>
      </c>
      <c r="B3409" s="194">
        <f>IF(ISBLANK('INVOCAÇÕES'!$O$1194),"",'INVOCAÇÕES'!$O$1194&amp;"")</f>
        <v/>
      </c>
      <c r="C3409" s="194">
        <f>"'INVOCAÇÕES'!O1194"</f>
        <v/>
      </c>
      <c r="D3409" s="194" t="inlineStr">
        <is>
          <t>resultado</t>
        </is>
      </c>
    </row>
    <row r="3410">
      <c r="A3410" s="194" t="inlineStr">
        <is>
          <t>invocacao.7.atributo.forca.base</t>
        </is>
      </c>
      <c r="B3410" s="194">
        <f>IF(ISBLANK('INVOCAÇÕES'!$AH$20),"",'INVOCAÇÕES'!$AH$20&amp;"")</f>
        <v/>
      </c>
      <c r="C3410" s="194">
        <f>"'INVOCAÇÕES'!AH20"</f>
        <v/>
      </c>
      <c r="D3410" s="194" t="inlineStr">
        <is>
          <t>entrada</t>
        </is>
      </c>
    </row>
    <row r="3411">
      <c r="A3411" s="194" t="inlineStr">
        <is>
          <t>invocacao.7.atributo.forca.buff</t>
        </is>
      </c>
      <c r="B3411" s="194">
        <f>IF(ISBLANK('INVOCAÇÕES'!$AH$21),"",'INVOCAÇÕES'!$AH$21&amp;"")</f>
        <v/>
      </c>
      <c r="C3411" s="194">
        <f>"'INVOCAÇÕES'!AH21"</f>
        <v/>
      </c>
      <c r="D3411" s="194" t="inlineStr">
        <is>
          <t>entrada</t>
        </is>
      </c>
    </row>
    <row r="3412">
      <c r="A3412" s="194" t="inlineStr">
        <is>
          <t>invocacao.7.atributo.forca.total</t>
        </is>
      </c>
      <c r="B3412" s="194">
        <f>IF(ISBLANK('INVOCAÇÕES'!$AH$18),"",'INVOCAÇÕES'!$AH$18&amp;"")</f>
        <v/>
      </c>
      <c r="C3412" s="194">
        <f>"'INVOCAÇÕES'!AH18"</f>
        <v/>
      </c>
      <c r="D3412" s="194" t="inlineStr">
        <is>
          <t>resultado</t>
        </is>
      </c>
    </row>
    <row r="3413">
      <c r="A3413" s="194" t="inlineStr">
        <is>
          <t>invocacao.7.atributo.destreza.base</t>
        </is>
      </c>
      <c r="B3413" s="194">
        <f>IF(ISBLANK('INVOCAÇÕES'!$AI$20),"",'INVOCAÇÕES'!$AI$20&amp;"")</f>
        <v/>
      </c>
      <c r="C3413" s="194">
        <f>"'INVOCAÇÕES'!AI20"</f>
        <v/>
      </c>
      <c r="D3413" s="194" t="inlineStr">
        <is>
          <t>entrada</t>
        </is>
      </c>
    </row>
    <row r="3414">
      <c r="A3414" s="194" t="inlineStr">
        <is>
          <t>invocacao.7.atributo.destreza.buff</t>
        </is>
      </c>
      <c r="B3414" s="194">
        <f>IF(ISBLANK('INVOCAÇÕES'!$AI$21),"",'INVOCAÇÕES'!$AI$21&amp;"")</f>
        <v/>
      </c>
      <c r="C3414" s="194">
        <f>"'INVOCAÇÕES'!AI21"</f>
        <v/>
      </c>
      <c r="D3414" s="194" t="inlineStr">
        <is>
          <t>entrada</t>
        </is>
      </c>
    </row>
    <row r="3415">
      <c r="A3415" s="194" t="inlineStr">
        <is>
          <t>invocacao.7.atributo.destreza.total</t>
        </is>
      </c>
      <c r="B3415" s="194">
        <f>IF(ISBLANK('INVOCAÇÕES'!$AI$18),"",'INVOCAÇÕES'!$AI$18&amp;"")</f>
        <v/>
      </c>
      <c r="C3415" s="194">
        <f>"'INVOCAÇÕES'!AI18"</f>
        <v/>
      </c>
      <c r="D3415" s="194" t="inlineStr">
        <is>
          <t>resultado</t>
        </is>
      </c>
    </row>
    <row r="3416">
      <c r="A3416" s="194" t="inlineStr">
        <is>
          <t>invocacao.7.atributo.constituicao.base</t>
        </is>
      </c>
      <c r="B3416" s="194">
        <f>IF(ISBLANK('INVOCAÇÕES'!$AJ$20),"",'INVOCAÇÕES'!$AJ$20&amp;"")</f>
        <v/>
      </c>
      <c r="C3416" s="194">
        <f>"'INVOCAÇÕES'!AJ20"</f>
        <v/>
      </c>
      <c r="D3416" s="194" t="inlineStr">
        <is>
          <t>entrada</t>
        </is>
      </c>
    </row>
    <row r="3417">
      <c r="A3417" s="194" t="inlineStr">
        <is>
          <t>invocacao.7.atributo.constituicao.buff</t>
        </is>
      </c>
      <c r="B3417" s="194">
        <f>IF(ISBLANK('INVOCAÇÕES'!$AJ$21),"",'INVOCAÇÕES'!$AJ$21&amp;"")</f>
        <v/>
      </c>
      <c r="C3417" s="194">
        <f>"'INVOCAÇÕES'!AJ21"</f>
        <v/>
      </c>
      <c r="D3417" s="194" t="inlineStr">
        <is>
          <t>entrada</t>
        </is>
      </c>
    </row>
    <row r="3418">
      <c r="A3418" s="194" t="inlineStr">
        <is>
          <t>invocacao.7.atributo.constituicao.total</t>
        </is>
      </c>
      <c r="B3418" s="194">
        <f>IF(ISBLANK('INVOCAÇÕES'!$AJ$18),"",'INVOCAÇÕES'!$AJ$18&amp;"")</f>
        <v/>
      </c>
      <c r="C3418" s="194">
        <f>"'INVOCAÇÕES'!AJ18"</f>
        <v/>
      </c>
      <c r="D3418" s="194" t="inlineStr">
        <is>
          <t>resultado</t>
        </is>
      </c>
    </row>
    <row r="3419">
      <c r="A3419" s="194" t="inlineStr">
        <is>
          <t>invocacao.7.atributo.inteligencia.base</t>
        </is>
      </c>
      <c r="B3419" s="194">
        <f>IF(ISBLANK('INVOCAÇÕES'!$AK$20),"",'INVOCAÇÕES'!$AK$20&amp;"")</f>
        <v/>
      </c>
      <c r="C3419" s="194">
        <f>"'INVOCAÇÕES'!AK20"</f>
        <v/>
      </c>
      <c r="D3419" s="194" t="inlineStr">
        <is>
          <t>entrada</t>
        </is>
      </c>
    </row>
    <row r="3420">
      <c r="A3420" s="194" t="inlineStr">
        <is>
          <t>invocacao.7.atributo.inteligencia.buff</t>
        </is>
      </c>
      <c r="B3420" s="194">
        <f>IF(ISBLANK('INVOCAÇÕES'!$AK$21),"",'INVOCAÇÕES'!$AK$21&amp;"")</f>
        <v/>
      </c>
      <c r="C3420" s="194">
        <f>"'INVOCAÇÕES'!AK21"</f>
        <v/>
      </c>
      <c r="D3420" s="194" t="inlineStr">
        <is>
          <t>entrada</t>
        </is>
      </c>
    </row>
    <row r="3421">
      <c r="A3421" s="194" t="inlineStr">
        <is>
          <t>invocacao.7.atributo.inteligencia.total</t>
        </is>
      </c>
      <c r="B3421" s="194">
        <f>IF(ISBLANK('INVOCAÇÕES'!$AK$18),"",'INVOCAÇÕES'!$AK$18&amp;"")</f>
        <v/>
      </c>
      <c r="C3421" s="194">
        <f>"'INVOCAÇÕES'!AK18"</f>
        <v/>
      </c>
      <c r="D3421" s="194" t="inlineStr">
        <is>
          <t>resultado</t>
        </is>
      </c>
    </row>
    <row r="3422">
      <c r="A3422" s="194" t="inlineStr">
        <is>
          <t>invocacao.7.atributo.essencia.base</t>
        </is>
      </c>
      <c r="B3422" s="194">
        <f>IF(ISBLANK('INVOCAÇÕES'!$AL$20),"",'INVOCAÇÕES'!$AL$20&amp;"")</f>
        <v/>
      </c>
      <c r="C3422" s="194">
        <f>"'INVOCAÇÕES'!AL20"</f>
        <v/>
      </c>
      <c r="D3422" s="194" t="inlineStr">
        <is>
          <t>entrada</t>
        </is>
      </c>
    </row>
    <row r="3423">
      <c r="A3423" s="194" t="inlineStr">
        <is>
          <t>invocacao.7.atributo.essencia.buff</t>
        </is>
      </c>
      <c r="B3423" s="194">
        <f>IF(ISBLANK('INVOCAÇÕES'!$AL$21),"",'INVOCAÇÕES'!$AL$21&amp;"")</f>
        <v/>
      </c>
      <c r="C3423" s="194">
        <f>"'INVOCAÇÕES'!AL21"</f>
        <v/>
      </c>
      <c r="D3423" s="194" t="inlineStr">
        <is>
          <t>entrada</t>
        </is>
      </c>
    </row>
    <row r="3424">
      <c r="A3424" s="194" t="inlineStr">
        <is>
          <t>invocacao.7.atributo.essencia.total</t>
        </is>
      </c>
      <c r="B3424" s="194">
        <f>IF(ISBLANK('INVOCAÇÕES'!$AL$18),"",'INVOCAÇÕES'!$AL$18&amp;"")</f>
        <v/>
      </c>
      <c r="C3424" s="194">
        <f>"'INVOCAÇÕES'!AL18"</f>
        <v/>
      </c>
      <c r="D3424" s="194" t="inlineStr">
        <is>
          <t>resultado</t>
        </is>
      </c>
    </row>
    <row r="3425">
      <c r="A3425" s="194" t="inlineStr">
        <is>
          <t>invocacao.7.buff.acerto</t>
        </is>
      </c>
      <c r="B3425" s="194">
        <f>IF(ISBLANK('INVOCAÇÕES'!$AH$26),"",'INVOCAÇÕES'!$AH$26&amp;"")</f>
        <v/>
      </c>
      <c r="C3425" s="194">
        <f>"'INVOCAÇÕES'!AH26"</f>
        <v/>
      </c>
      <c r="D3425" s="194" t="inlineStr">
        <is>
          <t>entrada</t>
        </is>
      </c>
    </row>
    <row r="3426">
      <c r="A3426" s="194" t="inlineStr">
        <is>
          <t>invocacao.7.buff.cd</t>
        </is>
      </c>
      <c r="B3426" s="194">
        <f>IF(ISBLANK('INVOCAÇÕES'!$AI$26),"",'INVOCAÇÕES'!$AI$26&amp;"")</f>
        <v/>
      </c>
      <c r="C3426" s="194">
        <f>"'INVOCAÇÕES'!AI26"</f>
        <v/>
      </c>
      <c r="D3426" s="194" t="inlineStr">
        <is>
          <t>entrada</t>
        </is>
      </c>
    </row>
    <row r="3427">
      <c r="A3427" s="194" t="inlineStr">
        <is>
          <t>invocacao.7.buff.defesa</t>
        </is>
      </c>
      <c r="B3427" s="194">
        <f>IF(ISBLANK('INVOCAÇÕES'!$AJ$26),"",'INVOCAÇÕES'!$AJ$26&amp;"")</f>
        <v/>
      </c>
      <c r="C3427" s="194">
        <f>"'INVOCAÇÕES'!AJ26"</f>
        <v/>
      </c>
      <c r="D3427" s="194" t="inlineStr">
        <is>
          <t>entrada</t>
        </is>
      </c>
    </row>
    <row r="3428">
      <c r="A3428" s="194" t="inlineStr">
        <is>
          <t>invocacao.7.buff.vida</t>
        </is>
      </c>
      <c r="B3428" s="194">
        <f>IF(ISBLANK('INVOCAÇÕES'!$AK$26),"",'INVOCAÇÕES'!$AK$26&amp;"")</f>
        <v/>
      </c>
      <c r="C3428" s="194">
        <f>"'INVOCAÇÕES'!AK26"</f>
        <v/>
      </c>
      <c r="D3428" s="194" t="inlineStr">
        <is>
          <t>entrada</t>
        </is>
      </c>
    </row>
    <row r="3429">
      <c r="A3429" s="194" t="inlineStr">
        <is>
          <t>invocacao.7.buff.deslocamento</t>
        </is>
      </c>
      <c r="B3429" s="194">
        <f>IF(ISBLANK('INVOCAÇÕES'!$AL$26),"",'INVOCAÇÕES'!$AL$26&amp;"")</f>
        <v/>
      </c>
      <c r="C3429" s="194">
        <f>"'INVOCAÇÕES'!AL26"</f>
        <v/>
      </c>
      <c r="D3429" s="194" t="inlineStr">
        <is>
          <t>entrada</t>
        </is>
      </c>
    </row>
    <row r="3430">
      <c r="A3430" s="194" t="inlineStr">
        <is>
          <t>invocacao.7.buff.tr.fisico</t>
        </is>
      </c>
      <c r="B3430" s="194">
        <f>IF(ISBLANK('INVOCAÇÕES'!$AH$31),"",'INVOCAÇÕES'!$AH$31&amp;"")</f>
        <v/>
      </c>
      <c r="C3430" s="194">
        <f>"'INVOCAÇÕES'!AH31"</f>
        <v/>
      </c>
      <c r="D3430" s="194" t="inlineStr">
        <is>
          <t>entrada</t>
        </is>
      </c>
    </row>
    <row r="3431">
      <c r="A3431" s="194" t="inlineStr">
        <is>
          <t>invocacao.7.buff.tr.vigor</t>
        </is>
      </c>
      <c r="B3431" s="194">
        <f>IF(ISBLANK('INVOCAÇÕES'!$AI$31),"",'INVOCAÇÕES'!$AI$31&amp;"")</f>
        <v/>
      </c>
      <c r="C3431" s="194">
        <f>"'INVOCAÇÕES'!AI31"</f>
        <v/>
      </c>
      <c r="D3431" s="194" t="inlineStr">
        <is>
          <t>entrada</t>
        </is>
      </c>
    </row>
    <row r="3432">
      <c r="A3432" s="194" t="inlineStr">
        <is>
          <t>invocacao.7.buff.tr.intelecto</t>
        </is>
      </c>
      <c r="B3432" s="194">
        <f>IF(ISBLANK('INVOCAÇÕES'!$AJ$31),"",'INVOCAÇÕES'!$AJ$31&amp;"")</f>
        <v/>
      </c>
      <c r="C3432" s="194">
        <f>"'INVOCAÇÕES'!AJ31"</f>
        <v/>
      </c>
      <c r="D3432" s="194" t="inlineStr">
        <is>
          <t>entrada</t>
        </is>
      </c>
    </row>
    <row r="3433">
      <c r="A3433" s="194" t="inlineStr">
        <is>
          <t>invocacao.7.buff.tr.espirito</t>
        </is>
      </c>
      <c r="B3433" s="194">
        <f>IF(ISBLANK('INVOCAÇÕES'!$AK$31),"",'INVOCAÇÕES'!$AK$31&amp;"")</f>
        <v/>
      </c>
      <c r="C3433" s="194">
        <f>"'INVOCAÇÕES'!AK31"</f>
        <v/>
      </c>
      <c r="D3433" s="194" t="inlineStr">
        <is>
          <t>entrada</t>
        </is>
      </c>
    </row>
    <row r="3434">
      <c r="A3434" s="194" t="inlineStr">
        <is>
          <t>invocacao.7.atributo_acerto</t>
        </is>
      </c>
      <c r="B3434" s="194">
        <f>IF(ISBLANK('INVOCAÇÕES'!$AH$34),"",'INVOCAÇÕES'!$AH$34&amp;"")</f>
        <v/>
      </c>
      <c r="C3434" s="194">
        <f>"'INVOCAÇÕES'!AH34"</f>
        <v/>
      </c>
      <c r="D3434" s="194" t="inlineStr">
        <is>
          <t>entrada</t>
        </is>
      </c>
    </row>
    <row r="3435">
      <c r="A3435" s="194" t="inlineStr">
        <is>
          <t>invocacao.7.atributo_fisico</t>
        </is>
      </c>
      <c r="B3435" s="194">
        <f>IF(ISBLANK('INVOCAÇÕES'!$AK$34),"",'INVOCAÇÕES'!$AK$34&amp;"")</f>
        <v/>
      </c>
      <c r="C3435" s="194">
        <f>"'INVOCAÇÕES'!AK34"</f>
        <v/>
      </c>
      <c r="D3435" s="194" t="inlineStr">
        <is>
          <t>entrada</t>
        </is>
      </c>
    </row>
    <row r="3436">
      <c r="A3436" s="194" t="inlineStr">
        <is>
          <t>invocacao.7.tr_treinado</t>
        </is>
      </c>
      <c r="B3436" s="194">
        <f>IF(ISBLANK('INVOCAÇÕES'!$AL$29),"",'INVOCAÇÕES'!$AL$29&amp;"")</f>
        <v/>
      </c>
      <c r="C3436" s="194">
        <f>"'INVOCAÇÕES'!AL29"</f>
        <v/>
      </c>
      <c r="D3436" s="194" t="inlineStr">
        <is>
          <t>entrada</t>
        </is>
      </c>
    </row>
    <row r="3437">
      <c r="A3437" s="194" t="inlineStr">
        <is>
          <t>invocacao.7.alma</t>
        </is>
      </c>
      <c r="B3437" s="194">
        <f>IF(ISBLANK('INVOCAÇÕES'!$AN$18),"",'INVOCAÇÕES'!$AN$18&amp;"")</f>
        <v/>
      </c>
      <c r="C3437" s="194">
        <f>"'INVOCAÇÕES'!AN18"</f>
        <v/>
      </c>
      <c r="D3437" s="194" t="inlineStr">
        <is>
          <t>entrada</t>
        </is>
      </c>
    </row>
    <row r="3438">
      <c r="A3438" s="194" t="inlineStr">
        <is>
          <t>invocacao.7.notas</t>
        </is>
      </c>
      <c r="B3438" s="194">
        <f>IF(ISBLANK('INVOCAÇÕES'!$AN$27),"",'INVOCAÇÕES'!$AN$27&amp;"")</f>
        <v/>
      </c>
      <c r="C3438" s="194">
        <f>"'INVOCAÇÕES'!AN27"</f>
        <v/>
      </c>
      <c r="D3438" s="194" t="inlineStr">
        <is>
          <t>entrada</t>
        </is>
      </c>
    </row>
    <row r="3439">
      <c r="A3439" s="194" t="inlineStr">
        <is>
          <t>invocacao.7.definicao</t>
        </is>
      </c>
      <c r="B3439" s="194">
        <f>IF(ISBLANK('INVOCAÇÕES'!$AB$53),"",'INVOCAÇÕES'!$AB$53&amp;"")</f>
        <v/>
      </c>
      <c r="C3439" s="194">
        <f>"'INVOCAÇÕES'!AB53"</f>
        <v/>
      </c>
      <c r="D3439" s="194" t="inlineStr">
        <is>
          <t>entrada</t>
        </is>
      </c>
    </row>
    <row r="3440">
      <c r="A3440" s="194" t="inlineStr">
        <is>
          <t>invocacao.7.familia.1</t>
        </is>
      </c>
      <c r="B3440" s="194">
        <f>IF(ISBLANK('INVOCAÇÕES'!$AH$48),"",'INVOCAÇÕES'!$AH$48&amp;"")</f>
        <v/>
      </c>
      <c r="C3440" s="194">
        <f>"'INVOCAÇÕES'!AH48"</f>
        <v/>
      </c>
      <c r="D3440" s="194" t="inlineStr">
        <is>
          <t>entrada</t>
        </is>
      </c>
    </row>
    <row r="3441">
      <c r="A3441" s="194" t="inlineStr">
        <is>
          <t>invocacao.7.familia.2</t>
        </is>
      </c>
      <c r="B3441" s="194">
        <f>IF(ISBLANK('INVOCAÇÕES'!$AI$48),"",'INVOCAÇÕES'!$AI$48&amp;"")</f>
        <v/>
      </c>
      <c r="C3441" s="194">
        <f>"'INVOCAÇÕES'!AI48"</f>
        <v/>
      </c>
      <c r="D3441" s="194" t="inlineStr">
        <is>
          <t>entrada</t>
        </is>
      </c>
    </row>
    <row r="3442">
      <c r="A3442" s="194" t="inlineStr">
        <is>
          <t>invocacao.7.familia.3</t>
        </is>
      </c>
      <c r="B3442" s="194">
        <f>IF(ISBLANK('INVOCAÇÕES'!$AJ$48),"",'INVOCAÇÕES'!$AJ$48&amp;"")</f>
        <v/>
      </c>
      <c r="C3442" s="194">
        <f>"'INVOCAÇÕES'!AJ48"</f>
        <v/>
      </c>
      <c r="D3442" s="194" t="inlineStr">
        <is>
          <t>entrada</t>
        </is>
      </c>
    </row>
    <row r="3443">
      <c r="A3443" s="194" t="inlineStr">
        <is>
          <t>invocacao.7.familia.4</t>
        </is>
      </c>
      <c r="B3443" s="194">
        <f>IF(ISBLANK('INVOCAÇÕES'!$AK$48),"",'INVOCAÇÕES'!$AK$48&amp;"")</f>
        <v/>
      </c>
      <c r="C3443" s="194">
        <f>"'INVOCAÇÕES'!AK48"</f>
        <v/>
      </c>
      <c r="D3443" s="194" t="inlineStr">
        <is>
          <t>entrada</t>
        </is>
      </c>
    </row>
    <row r="3444">
      <c r="A3444" s="194" t="inlineStr">
        <is>
          <t>invocacao.7.familia.5</t>
        </is>
      </c>
      <c r="B3444" s="194">
        <f>IF(ISBLANK('INVOCAÇÕES'!$AL$48),"",'INVOCAÇÕES'!$AL$48&amp;"")</f>
        <v/>
      </c>
      <c r="C3444" s="194">
        <f>"'INVOCAÇÕES'!AL48"</f>
        <v/>
      </c>
      <c r="D3444" s="194" t="inlineStr">
        <is>
          <t>entrada</t>
        </is>
      </c>
    </row>
    <row r="3445">
      <c r="A3445" s="194" t="inlineStr">
        <is>
          <t>invocacao.7.pericia.1</t>
        </is>
      </c>
      <c r="B3445" s="194">
        <f>IF(ISBLANK('INVOCAÇÕES'!$AH$38),"",'INVOCAÇÕES'!$AH$38&amp;"")</f>
        <v/>
      </c>
      <c r="C3445" s="194">
        <f>"'INVOCAÇÕES'!AH38"</f>
        <v/>
      </c>
      <c r="D3445" s="194" t="inlineStr">
        <is>
          <t>entrada</t>
        </is>
      </c>
    </row>
    <row r="3446">
      <c r="A3446" s="194" t="inlineStr">
        <is>
          <t>invocacao.7.pericia.2</t>
        </is>
      </c>
      <c r="B3446" s="194">
        <f>IF(ISBLANK('INVOCAÇÕES'!$AH$39),"",'INVOCAÇÕES'!$AH$39&amp;"")</f>
        <v/>
      </c>
      <c r="C3446" s="194">
        <f>"'INVOCAÇÕES'!AH39"</f>
        <v/>
      </c>
      <c r="D3446" s="194" t="inlineStr">
        <is>
          <t>entrada</t>
        </is>
      </c>
    </row>
    <row r="3447">
      <c r="A3447" s="194" t="inlineStr">
        <is>
          <t>invocacao.7.pericia.3</t>
        </is>
      </c>
      <c r="B3447" s="194">
        <f>IF(ISBLANK('INVOCAÇÕES'!$AH$40),"",'INVOCAÇÕES'!$AH$40&amp;"")</f>
        <v/>
      </c>
      <c r="C3447" s="194">
        <f>"'INVOCAÇÕES'!AH40"</f>
        <v/>
      </c>
      <c r="D3447" s="194" t="inlineStr">
        <is>
          <t>entrada</t>
        </is>
      </c>
    </row>
    <row r="3448">
      <c r="A3448" s="194" t="inlineStr">
        <is>
          <t>invocacao.7.pericia.4</t>
        </is>
      </c>
      <c r="B3448" s="194">
        <f>IF(ISBLANK('INVOCAÇÕES'!$AH$41),"",'INVOCAÇÕES'!$AH$41&amp;"")</f>
        <v/>
      </c>
      <c r="C3448" s="194">
        <f>"'INVOCAÇÕES'!AH41"</f>
        <v/>
      </c>
      <c r="D3448" s="194" t="inlineStr">
        <is>
          <t>entrada</t>
        </is>
      </c>
    </row>
    <row r="3449">
      <c r="A3449" s="194" t="inlineStr">
        <is>
          <t>invocacao.7.pericia.5</t>
        </is>
      </c>
      <c r="B3449" s="194">
        <f>IF(ISBLANK('INVOCAÇÕES'!$AH$42),"",'INVOCAÇÕES'!$AH$42&amp;"")</f>
        <v/>
      </c>
      <c r="C3449" s="194">
        <f>"'INVOCAÇÕES'!AH42"</f>
        <v/>
      </c>
      <c r="D3449" s="194" t="inlineStr">
        <is>
          <t>entrada</t>
        </is>
      </c>
    </row>
    <row r="3450">
      <c r="A3450" s="194" t="inlineStr">
        <is>
          <t>invocacao.7.pericia.6</t>
        </is>
      </c>
      <c r="B3450" s="194">
        <f>IF(ISBLANK('INVOCAÇÕES'!$AH$43),"",'INVOCAÇÕES'!$AH$43&amp;"")</f>
        <v/>
      </c>
      <c r="C3450" s="194">
        <f>"'INVOCAÇÕES'!AH43"</f>
        <v/>
      </c>
      <c r="D3450" s="194" t="inlineStr">
        <is>
          <t>entrada</t>
        </is>
      </c>
    </row>
    <row r="3451">
      <c r="A3451" s="194" t="inlineStr">
        <is>
          <t>invocacao.7.pericia.7</t>
        </is>
      </c>
      <c r="B3451" s="194">
        <f>IF(ISBLANK('INVOCAÇÕES'!$AH$44),"",'INVOCAÇÕES'!$AH$44&amp;"")</f>
        <v/>
      </c>
      <c r="C3451" s="194">
        <f>"'INVOCAÇÕES'!AH44"</f>
        <v/>
      </c>
      <c r="D3451" s="194" t="inlineStr">
        <is>
          <t>entrada</t>
        </is>
      </c>
    </row>
    <row r="3452">
      <c r="A3452" s="194" t="inlineStr">
        <is>
          <t>invocacao.7.buff.pericia.1</t>
        </is>
      </c>
      <c r="B3452" s="194">
        <f>IF(ISBLANK('INVOCAÇÕES'!$AK$38),"",'INVOCAÇÕES'!$AK$38&amp;"")</f>
        <v/>
      </c>
      <c r="C3452" s="194">
        <f>"'INVOCAÇÕES'!AK38"</f>
        <v/>
      </c>
      <c r="D3452" s="194" t="inlineStr">
        <is>
          <t>entrada</t>
        </is>
      </c>
    </row>
    <row r="3453">
      <c r="A3453" s="194" t="inlineStr">
        <is>
          <t>invocacao.7.buff.pericia.2</t>
        </is>
      </c>
      <c r="B3453" s="194">
        <f>IF(ISBLANK('INVOCAÇÕES'!$AK$39),"",'INVOCAÇÕES'!$AK$39&amp;"")</f>
        <v/>
      </c>
      <c r="C3453" s="194">
        <f>"'INVOCAÇÕES'!AK39"</f>
        <v/>
      </c>
      <c r="D3453" s="194" t="inlineStr">
        <is>
          <t>entrada</t>
        </is>
      </c>
    </row>
    <row r="3454">
      <c r="A3454" s="194" t="inlineStr">
        <is>
          <t>invocacao.7.buff.pericia.3</t>
        </is>
      </c>
      <c r="B3454" s="194">
        <f>IF(ISBLANK('INVOCAÇÕES'!$AK$40),"",'INVOCAÇÕES'!$AK$40&amp;"")</f>
        <v/>
      </c>
      <c r="C3454" s="194">
        <f>"'INVOCAÇÕES'!AK40"</f>
        <v/>
      </c>
      <c r="D3454" s="194" t="inlineStr">
        <is>
          <t>entrada</t>
        </is>
      </c>
    </row>
    <row r="3455">
      <c r="A3455" s="194" t="inlineStr">
        <is>
          <t>invocacao.7.buff.pericia.4</t>
        </is>
      </c>
      <c r="B3455" s="194">
        <f>IF(ISBLANK('INVOCAÇÕES'!$AK$41),"",'INVOCAÇÕES'!$AK$41&amp;"")</f>
        <v/>
      </c>
      <c r="C3455" s="194">
        <f>"'INVOCAÇÕES'!AK41"</f>
        <v/>
      </c>
      <c r="D3455" s="194" t="inlineStr">
        <is>
          <t>entrada</t>
        </is>
      </c>
    </row>
    <row r="3456">
      <c r="A3456" s="194" t="inlineStr">
        <is>
          <t>invocacao.7.buff.pericia.5</t>
        </is>
      </c>
      <c r="B3456" s="194">
        <f>IF(ISBLANK('INVOCAÇÕES'!$AK$42),"",'INVOCAÇÕES'!$AK$42&amp;"")</f>
        <v/>
      </c>
      <c r="C3456" s="194">
        <f>"'INVOCAÇÕES'!AK42"</f>
        <v/>
      </c>
      <c r="D3456" s="194" t="inlineStr">
        <is>
          <t>entrada</t>
        </is>
      </c>
    </row>
    <row r="3457">
      <c r="A3457" s="194" t="inlineStr">
        <is>
          <t>invocacao.7.buff.pericia.6</t>
        </is>
      </c>
      <c r="B3457" s="194">
        <f>IF(ISBLANK('INVOCAÇÕES'!$AK$43),"",'INVOCAÇÕES'!$AK$43&amp;"")</f>
        <v/>
      </c>
      <c r="C3457" s="194">
        <f>"'INVOCAÇÕES'!AK43"</f>
        <v/>
      </c>
      <c r="D3457" s="194" t="inlineStr">
        <is>
          <t>entrada</t>
        </is>
      </c>
    </row>
    <row r="3458">
      <c r="A3458" s="194" t="inlineStr">
        <is>
          <t>invocacao.7.buff.pericia.7</t>
        </is>
      </c>
      <c r="B3458" s="194">
        <f>IF(ISBLANK('INVOCAÇÕES'!$AK$44),"",'INVOCAÇÕES'!$AK$44&amp;"")</f>
        <v/>
      </c>
      <c r="C3458" s="194">
        <f>"'INVOCAÇÕES'!AK44"</f>
        <v/>
      </c>
      <c r="D3458" s="194" t="inlineStr">
        <is>
          <t>entrada</t>
        </is>
      </c>
    </row>
    <row r="3459">
      <c r="A3459" s="194" t="inlineStr">
        <is>
          <t>invocacao.7.talento.1</t>
        </is>
      </c>
      <c r="B3459" s="194">
        <f>IF(ISBLANK('INVOCAÇÕES'!$AC$80),"",'INVOCAÇÕES'!$AC$80&amp;"")</f>
        <v/>
      </c>
      <c r="C3459" s="194">
        <f>"'INVOCAÇÕES'!AC80"</f>
        <v/>
      </c>
      <c r="D3459" s="194" t="inlineStr">
        <is>
          <t>entrada</t>
        </is>
      </c>
    </row>
    <row r="3460">
      <c r="A3460" s="194" t="inlineStr">
        <is>
          <t>invocacao.7.talento.2</t>
        </is>
      </c>
      <c r="B3460" s="194">
        <f>IF(ISBLANK('INVOCAÇÕES'!$AC$81),"",'INVOCAÇÕES'!$AC$81&amp;"")</f>
        <v/>
      </c>
      <c r="C3460" s="194">
        <f>"'INVOCAÇÕES'!AC81"</f>
        <v/>
      </c>
      <c r="D3460" s="194" t="inlineStr">
        <is>
          <t>entrada</t>
        </is>
      </c>
    </row>
    <row r="3461">
      <c r="A3461" s="194" t="inlineStr">
        <is>
          <t>invocacao.7.talento.3</t>
        </is>
      </c>
      <c r="B3461" s="194">
        <f>IF(ISBLANK('INVOCAÇÕES'!$AC$82),"",'INVOCAÇÕES'!$AC$82&amp;"")</f>
        <v/>
      </c>
      <c r="C3461" s="194">
        <f>"'INVOCAÇÕES'!AC82"</f>
        <v/>
      </c>
      <c r="D3461" s="194" t="inlineStr">
        <is>
          <t>entrada</t>
        </is>
      </c>
    </row>
    <row r="3462">
      <c r="A3462" s="194" t="inlineStr">
        <is>
          <t>invocacao.7.talento.4</t>
        </is>
      </c>
      <c r="B3462" s="194">
        <f>IF(ISBLANK('INVOCAÇÕES'!$AC$83),"",'INVOCAÇÕES'!$AC$83&amp;"")</f>
        <v/>
      </c>
      <c r="C3462" s="194">
        <f>"'INVOCAÇÕES'!AC83"</f>
        <v/>
      </c>
      <c r="D3462" s="194" t="inlineStr">
        <is>
          <t>entrada</t>
        </is>
      </c>
    </row>
    <row r="3463">
      <c r="A3463" s="194" t="inlineStr">
        <is>
          <t>invocacao.7.talento.5</t>
        </is>
      </c>
      <c r="B3463" s="194">
        <f>IF(ISBLANK('INVOCAÇÕES'!$AC$84),"",'INVOCAÇÕES'!$AC$84&amp;"")</f>
        <v/>
      </c>
      <c r="C3463" s="194">
        <f>"'INVOCAÇÕES'!AC84"</f>
        <v/>
      </c>
      <c r="D3463" s="194" t="inlineStr">
        <is>
          <t>entrada</t>
        </is>
      </c>
    </row>
    <row r="3464">
      <c r="A3464" s="194" t="inlineStr">
        <is>
          <t>invocacao.7.talento.6</t>
        </is>
      </c>
      <c r="B3464" s="194">
        <f>IF(ISBLANK('INVOCAÇÕES'!$AC$85),"",'INVOCAÇÕES'!$AC$85&amp;"")</f>
        <v/>
      </c>
      <c r="C3464" s="194">
        <f>"'INVOCAÇÕES'!AC85"</f>
        <v/>
      </c>
      <c r="D3464" s="194" t="inlineStr">
        <is>
          <t>entrada</t>
        </is>
      </c>
    </row>
    <row r="3465">
      <c r="A3465" s="194" t="inlineStr">
        <is>
          <t>invocacao.7.talento.7</t>
        </is>
      </c>
      <c r="B3465" s="194">
        <f>IF(ISBLANK('INVOCAÇÕES'!$AC$86),"",'INVOCAÇÕES'!$AC$86&amp;"")</f>
        <v/>
      </c>
      <c r="C3465" s="194">
        <f>"'INVOCAÇÕES'!AC86"</f>
        <v/>
      </c>
      <c r="D3465" s="194" t="inlineStr">
        <is>
          <t>entrada</t>
        </is>
      </c>
    </row>
    <row r="3466">
      <c r="A3466" s="194" t="inlineStr">
        <is>
          <t>invocacao.7.talento.8</t>
        </is>
      </c>
      <c r="B3466" s="194">
        <f>IF(ISBLANK('INVOCAÇÕES'!$AC$87),"",'INVOCAÇÕES'!$AC$87&amp;"")</f>
        <v/>
      </c>
      <c r="C3466" s="194">
        <f>"'INVOCAÇÕES'!AC87"</f>
        <v/>
      </c>
      <c r="D3466" s="194" t="inlineStr">
        <is>
          <t>entrada</t>
        </is>
      </c>
    </row>
    <row r="3467">
      <c r="A3467" s="194" t="inlineStr">
        <is>
          <t>invocacao.7.talento_extra.1</t>
        </is>
      </c>
      <c r="B3467" s="194">
        <f>IF(ISBLANK('INVOCAÇÕES'!$AC$182),"",'INVOCAÇÕES'!$AC$182&amp;"")</f>
        <v/>
      </c>
      <c r="C3467" s="194">
        <f>"'INVOCAÇÕES'!AC182"</f>
        <v/>
      </c>
      <c r="D3467" s="194" t="inlineStr">
        <is>
          <t>entrada</t>
        </is>
      </c>
    </row>
    <row r="3468">
      <c r="A3468" s="194" t="inlineStr">
        <is>
          <t>invocacao.7.talento_extra.2</t>
        </is>
      </c>
      <c r="B3468" s="194">
        <f>IF(ISBLANK('INVOCAÇÕES'!$AC$183),"",'INVOCAÇÕES'!$AC$183&amp;"")</f>
        <v/>
      </c>
      <c r="C3468" s="194">
        <f>"'INVOCAÇÕES'!AC183"</f>
        <v/>
      </c>
      <c r="D3468" s="194" t="inlineStr">
        <is>
          <t>entrada</t>
        </is>
      </c>
    </row>
    <row r="3469">
      <c r="A3469" s="194" t="inlineStr">
        <is>
          <t>invocacao.7.talento_extra.3</t>
        </is>
      </c>
      <c r="B3469" s="194">
        <f>IF(ISBLANK('INVOCAÇÕES'!$AC$184),"",'INVOCAÇÕES'!$AC$184&amp;"")</f>
        <v/>
      </c>
      <c r="C3469" s="194">
        <f>"'INVOCAÇÕES'!AC184"</f>
        <v/>
      </c>
      <c r="D3469" s="194" t="inlineStr">
        <is>
          <t>entrada</t>
        </is>
      </c>
    </row>
    <row r="3470">
      <c r="A3470" s="194" t="inlineStr">
        <is>
          <t>invocacao.7.equipamento.1</t>
        </is>
      </c>
      <c r="B3470" s="194">
        <f>IF(ISBLANK('INVOCAÇÕES'!$AO$33),"",'INVOCAÇÕES'!$AO$33&amp;"")</f>
        <v/>
      </c>
      <c r="C3470" s="194">
        <f>"'INVOCAÇÕES'!AO33"</f>
        <v/>
      </c>
      <c r="D3470" s="194" t="inlineStr">
        <is>
          <t>entrada</t>
        </is>
      </c>
    </row>
    <row r="3471">
      <c r="A3471" s="194" t="inlineStr">
        <is>
          <t>invocacao.7.equipamento.2</t>
        </is>
      </c>
      <c r="B3471" s="194">
        <f>IF(ISBLANK('INVOCAÇÕES'!$AO$34),"",'INVOCAÇÕES'!$AO$34&amp;"")</f>
        <v/>
      </c>
      <c r="C3471" s="194">
        <f>"'INVOCAÇÕES'!AO34"</f>
        <v/>
      </c>
      <c r="D3471" s="194" t="inlineStr">
        <is>
          <t>entrada</t>
        </is>
      </c>
    </row>
    <row r="3472">
      <c r="A3472" s="194" t="inlineStr">
        <is>
          <t>invocacao.7.equipamento.3</t>
        </is>
      </c>
      <c r="B3472" s="194">
        <f>IF(ISBLANK('INVOCAÇÕES'!$AO$35),"",'INVOCAÇÕES'!$AO$35&amp;"")</f>
        <v/>
      </c>
      <c r="C3472" s="194">
        <f>"'INVOCAÇÕES'!AO35"</f>
        <v/>
      </c>
      <c r="D3472" s="194" t="inlineStr">
        <is>
          <t>entrada</t>
        </is>
      </c>
    </row>
    <row r="3473">
      <c r="A3473" s="194" t="inlineStr">
        <is>
          <t>invocacao.7.liberacao.1.classe</t>
        </is>
      </c>
      <c r="B3473" s="194">
        <f>IF(ISBLANK('INVOCAÇÕES'!$AB$189),"",'INVOCAÇÕES'!$AB$189&amp;"")</f>
        <v/>
      </c>
      <c r="C3473" s="194">
        <f>"'INVOCAÇÕES'!AB189"</f>
        <v/>
      </c>
      <c r="D3473" s="194" t="inlineStr">
        <is>
          <t>entrada</t>
        </is>
      </c>
    </row>
    <row r="3474">
      <c r="A3474" s="194" t="inlineStr">
        <is>
          <t>invocacao.7.liberacao.1.nome</t>
        </is>
      </c>
      <c r="B3474" s="194">
        <f>IF(ISBLANK('INVOCAÇÕES'!$AC$189),"",'INVOCAÇÕES'!$AC$189&amp;"")</f>
        <v/>
      </c>
      <c r="C3474" s="194">
        <f>"'INVOCAÇÕES'!AC189"</f>
        <v/>
      </c>
      <c r="D3474" s="194" t="inlineStr">
        <is>
          <t>entrada</t>
        </is>
      </c>
    </row>
    <row r="3475">
      <c r="A3475" s="194" t="inlineStr">
        <is>
          <t>invocacao.7.liberacao.1.pe</t>
        </is>
      </c>
      <c r="B3475" s="194">
        <f>IF(ISBLANK('INVOCAÇÕES'!$AF$189),"",'INVOCAÇÕES'!$AF$189&amp;"")</f>
        <v/>
      </c>
      <c r="C3475" s="194">
        <f>"'INVOCAÇÕES'!AF189"</f>
        <v/>
      </c>
      <c r="D3475" s="194" t="inlineStr">
        <is>
          <t>resultado</t>
        </is>
      </c>
    </row>
    <row r="3476">
      <c r="A3476" s="194" t="inlineStr">
        <is>
          <t>invocacao.7.liberacao.1.como</t>
        </is>
      </c>
      <c r="B3476" s="194">
        <f>IF(ISBLANK('INVOCAÇÕES'!$AB$190),"",'INVOCAÇÕES'!$AB$190&amp;"")</f>
        <v/>
      </c>
      <c r="C3476" s="194">
        <f>"'INVOCAÇÕES'!AB190"</f>
        <v/>
      </c>
      <c r="D3476" s="194" t="inlineStr">
        <is>
          <t>entrada</t>
        </is>
      </c>
    </row>
    <row r="3477">
      <c r="A3477" s="194" t="inlineStr">
        <is>
          <t>invocacao.7.liberacao.1.pontos</t>
        </is>
      </c>
      <c r="B3477" s="194">
        <f>IF(ISBLANK('INVOCAÇÕES'!$AB$194),"",'INVOCAÇÕES'!$AB$194&amp;"")</f>
        <v/>
      </c>
      <c r="C3477" s="194">
        <f>"'INVOCAÇÕES'!AB194"</f>
        <v/>
      </c>
      <c r="D3477" s="194" t="inlineStr">
        <is>
          <t>resultado</t>
        </is>
      </c>
    </row>
    <row r="3478">
      <c r="A3478" s="194" t="inlineStr">
        <is>
          <t>invocacao.7.liberacao.1.acao</t>
        </is>
      </c>
      <c r="B3478" s="194">
        <f>IF(ISBLANK('INVOCAÇÕES'!$AB$195),"",'INVOCAÇÕES'!$AB$195&amp;"")</f>
        <v/>
      </c>
      <c r="C3478" s="194">
        <f>"'INVOCAÇÕES'!AB195"</f>
        <v/>
      </c>
      <c r="D3478" s="194" t="inlineStr">
        <is>
          <t>resultado</t>
        </is>
      </c>
    </row>
    <row r="3479">
      <c r="A3479" s="194" t="inlineStr">
        <is>
          <t>invocacao.7.liberacao.2.classe</t>
        </is>
      </c>
      <c r="B3479" s="194">
        <f>IF(ISBLANK('INVOCAÇÕES'!$AH$189),"",'INVOCAÇÕES'!$AH$189&amp;"")</f>
        <v/>
      </c>
      <c r="C3479" s="194">
        <f>"'INVOCAÇÕES'!AH189"</f>
        <v/>
      </c>
      <c r="D3479" s="194" t="inlineStr">
        <is>
          <t>entrada</t>
        </is>
      </c>
    </row>
    <row r="3480">
      <c r="A3480" s="194" t="inlineStr">
        <is>
          <t>invocacao.7.liberacao.2.nome</t>
        </is>
      </c>
      <c r="B3480" s="194">
        <f>IF(ISBLANK('INVOCAÇÕES'!$AI$189),"",'INVOCAÇÕES'!$AI$189&amp;"")</f>
        <v/>
      </c>
      <c r="C3480" s="194">
        <f>"'INVOCAÇÕES'!AI189"</f>
        <v/>
      </c>
      <c r="D3480" s="194" t="inlineStr">
        <is>
          <t>entrada</t>
        </is>
      </c>
    </row>
    <row r="3481">
      <c r="A3481" s="194" t="inlineStr">
        <is>
          <t>invocacao.7.liberacao.2.pe</t>
        </is>
      </c>
      <c r="B3481" s="194">
        <f>IF(ISBLANK('INVOCAÇÕES'!$AL$189),"",'INVOCAÇÕES'!$AL$189&amp;"")</f>
        <v/>
      </c>
      <c r="C3481" s="194">
        <f>"'INVOCAÇÕES'!AL189"</f>
        <v/>
      </c>
      <c r="D3481" s="194" t="inlineStr">
        <is>
          <t>resultado</t>
        </is>
      </c>
    </row>
    <row r="3482">
      <c r="A3482" s="194" t="inlineStr">
        <is>
          <t>invocacao.7.liberacao.2.como</t>
        </is>
      </c>
      <c r="B3482" s="194">
        <f>IF(ISBLANK('INVOCAÇÕES'!$AH$190),"",'INVOCAÇÕES'!$AH$190&amp;"")</f>
        <v/>
      </c>
      <c r="C3482" s="194">
        <f>"'INVOCAÇÕES'!AH190"</f>
        <v/>
      </c>
      <c r="D3482" s="194" t="inlineStr">
        <is>
          <t>entrada</t>
        </is>
      </c>
    </row>
    <row r="3483">
      <c r="A3483" s="194" t="inlineStr">
        <is>
          <t>invocacao.7.liberacao.2.pontos</t>
        </is>
      </c>
      <c r="B3483" s="194">
        <f>IF(ISBLANK('INVOCAÇÕES'!$AH$194),"",'INVOCAÇÕES'!$AH$194&amp;"")</f>
        <v/>
      </c>
      <c r="C3483" s="194">
        <f>"'INVOCAÇÕES'!AH194"</f>
        <v/>
      </c>
      <c r="D3483" s="194" t="inlineStr">
        <is>
          <t>resultado</t>
        </is>
      </c>
    </row>
    <row r="3484">
      <c r="A3484" s="194" t="inlineStr">
        <is>
          <t>invocacao.7.liberacao.2.acao</t>
        </is>
      </c>
      <c r="B3484" s="194">
        <f>IF(ISBLANK('INVOCAÇÕES'!$AH$195),"",'INVOCAÇÕES'!$AH$195&amp;"")</f>
        <v/>
      </c>
      <c r="C3484" s="194">
        <f>"'INVOCAÇÕES'!AH195"</f>
        <v/>
      </c>
      <c r="D3484" s="194" t="inlineStr">
        <is>
          <t>resultado</t>
        </is>
      </c>
    </row>
    <row r="3485">
      <c r="A3485" s="194" t="inlineStr">
        <is>
          <t>invocacao.7.liberacao.3.classe</t>
        </is>
      </c>
      <c r="B3485" s="194">
        <f>IF(ISBLANK('INVOCAÇÕES'!$AN$189),"",'INVOCAÇÕES'!$AN$189&amp;"")</f>
        <v/>
      </c>
      <c r="C3485" s="194">
        <f>"'INVOCAÇÕES'!AN189"</f>
        <v/>
      </c>
      <c r="D3485" s="194" t="inlineStr">
        <is>
          <t>entrada</t>
        </is>
      </c>
    </row>
    <row r="3486">
      <c r="A3486" s="194" t="inlineStr">
        <is>
          <t>invocacao.7.liberacao.3.nome</t>
        </is>
      </c>
      <c r="B3486" s="194">
        <f>IF(ISBLANK('INVOCAÇÕES'!$AO$189),"",'INVOCAÇÕES'!$AO$189&amp;"")</f>
        <v/>
      </c>
      <c r="C3486" s="194">
        <f>"'INVOCAÇÕES'!AO189"</f>
        <v/>
      </c>
      <c r="D3486" s="194" t="inlineStr">
        <is>
          <t>entrada</t>
        </is>
      </c>
    </row>
    <row r="3487">
      <c r="A3487" s="194" t="inlineStr">
        <is>
          <t>invocacao.7.liberacao.3.pe</t>
        </is>
      </c>
      <c r="B3487" s="194">
        <f>IF(ISBLANK('INVOCAÇÕES'!$AR$189),"",'INVOCAÇÕES'!$AR$189&amp;"")</f>
        <v/>
      </c>
      <c r="C3487" s="194">
        <f>"'INVOCAÇÕES'!AR189"</f>
        <v/>
      </c>
      <c r="D3487" s="194" t="inlineStr">
        <is>
          <t>resultado</t>
        </is>
      </c>
    </row>
    <row r="3488">
      <c r="A3488" s="194" t="inlineStr">
        <is>
          <t>invocacao.7.liberacao.3.como</t>
        </is>
      </c>
      <c r="B3488" s="194">
        <f>IF(ISBLANK('INVOCAÇÕES'!$AN$190),"",'INVOCAÇÕES'!$AN$190&amp;"")</f>
        <v/>
      </c>
      <c r="C3488" s="194">
        <f>"'INVOCAÇÕES'!AN190"</f>
        <v/>
      </c>
      <c r="D3488" s="194" t="inlineStr">
        <is>
          <t>entrada</t>
        </is>
      </c>
    </row>
    <row r="3489">
      <c r="A3489" s="194" t="inlineStr">
        <is>
          <t>invocacao.7.liberacao.3.pontos</t>
        </is>
      </c>
      <c r="B3489" s="194">
        <f>IF(ISBLANK('INVOCAÇÕES'!$AN$194),"",'INVOCAÇÕES'!$AN$194&amp;"")</f>
        <v/>
      </c>
      <c r="C3489" s="194">
        <f>"'INVOCAÇÕES'!AN194"</f>
        <v/>
      </c>
      <c r="D3489" s="194" t="inlineStr">
        <is>
          <t>resultado</t>
        </is>
      </c>
    </row>
    <row r="3490">
      <c r="A3490" s="194" t="inlineStr">
        <is>
          <t>invocacao.7.liberacao.3.acao</t>
        </is>
      </c>
      <c r="B3490" s="194">
        <f>IF(ISBLANK('INVOCAÇÕES'!$AN$195),"",'INVOCAÇÕES'!$AN$195&amp;"")</f>
        <v/>
      </c>
      <c r="C3490" s="194">
        <f>"'INVOCAÇÕES'!AN195"</f>
        <v/>
      </c>
      <c r="D3490" s="194" t="inlineStr">
        <is>
          <t>resultado</t>
        </is>
      </c>
    </row>
    <row r="3491">
      <c r="A3491" s="194" t="inlineStr">
        <is>
          <t>invocacao.7.tm.nome</t>
        </is>
      </c>
      <c r="B3491" s="194">
        <f>IF(ISBLANK('INVOCAÇÕES'!$AB$198),"",'INVOCAÇÕES'!$AB$198&amp;"")</f>
        <v/>
      </c>
      <c r="C3491" s="194">
        <f>"'INVOCAÇÕES'!AB198"</f>
        <v/>
      </c>
      <c r="D3491" s="194" t="inlineStr">
        <is>
          <t>entrada</t>
        </is>
      </c>
    </row>
    <row r="3492">
      <c r="A3492" s="194" t="inlineStr">
        <is>
          <t>invocacao.7.tm.pe</t>
        </is>
      </c>
      <c r="B3492" s="194">
        <f>IF(ISBLANK('INVOCAÇÕES'!$AF$198),"",'INVOCAÇÕES'!$AF$198&amp;"")</f>
        <v/>
      </c>
      <c r="C3492" s="194">
        <f>"'INVOCAÇÕES'!AF198"</f>
        <v/>
      </c>
      <c r="D3492" s="194" t="inlineStr">
        <is>
          <t>resultado</t>
        </is>
      </c>
    </row>
    <row r="3493">
      <c r="A3493" s="194" t="inlineStr">
        <is>
          <t>invocacao.7.tm.como</t>
        </is>
      </c>
      <c r="B3493" s="194">
        <f>IF(ISBLANK('INVOCAÇÕES'!$AB$199),"",'INVOCAÇÕES'!$AB$199&amp;"")</f>
        <v/>
      </c>
      <c r="C3493" s="194">
        <f>"'INVOCAÇÕES'!AB199"</f>
        <v/>
      </c>
      <c r="D3493" s="194" t="inlineStr">
        <is>
          <t>entrada</t>
        </is>
      </c>
    </row>
    <row r="3494">
      <c r="A3494" s="194" t="inlineStr">
        <is>
          <t>invocacao.7.tm.dados</t>
        </is>
      </c>
      <c r="B3494" s="194">
        <f>IF(ISBLANK('INVOCAÇÕES'!$AB$203),"",'INVOCAÇÕES'!$AB$203&amp;"")</f>
        <v/>
      </c>
      <c r="C3494" s="194">
        <f>"'INVOCAÇÕES'!AB203"</f>
        <v/>
      </c>
      <c r="D3494" s="194" t="inlineStr">
        <is>
          <t>resultado</t>
        </is>
      </c>
    </row>
    <row r="3495">
      <c r="A3495" s="194" t="inlineStr">
        <is>
          <t>invocacao.7.tm.acao</t>
        </is>
      </c>
      <c r="B3495" s="194">
        <f>IF(ISBLANK('INVOCAÇÕES'!$AB$204),"",'INVOCAÇÕES'!$AB$204&amp;"")</f>
        <v/>
      </c>
      <c r="C3495" s="194">
        <f>"'INVOCAÇÕES'!AB204"</f>
        <v/>
      </c>
      <c r="D3495" s="194" t="inlineStr">
        <is>
          <t>resultado</t>
        </is>
      </c>
    </row>
    <row r="3496">
      <c r="A3496" s="194" t="inlineStr">
        <is>
          <t>invocacao.7.exp.nome</t>
        </is>
      </c>
      <c r="B3496" s="194">
        <f>IF(ISBLANK('INVOCAÇÕES'!$AH$198),"",'INVOCAÇÕES'!$AH$198&amp;"")</f>
        <v/>
      </c>
      <c r="C3496" s="194">
        <f>"'INVOCAÇÕES'!AH198"</f>
        <v/>
      </c>
      <c r="D3496" s="194" t="inlineStr">
        <is>
          <t>entrada</t>
        </is>
      </c>
    </row>
    <row r="3497">
      <c r="A3497" s="194" t="inlineStr">
        <is>
          <t>invocacao.7.exp.pe</t>
        </is>
      </c>
      <c r="B3497" s="194">
        <f>IF(ISBLANK('INVOCAÇÕES'!$AL$198),"",'INVOCAÇÕES'!$AL$198&amp;"")</f>
        <v/>
      </c>
      <c r="C3497" s="194">
        <f>"'INVOCAÇÕES'!AL198"</f>
        <v/>
      </c>
      <c r="D3497" s="194" t="inlineStr">
        <is>
          <t>resultado</t>
        </is>
      </c>
    </row>
    <row r="3498">
      <c r="A3498" s="194" t="inlineStr">
        <is>
          <t>invocacao.7.exp.como</t>
        </is>
      </c>
      <c r="B3498" s="194">
        <f>IF(ISBLANK('INVOCAÇÕES'!$AH$199),"",'INVOCAÇÕES'!$AH$199&amp;"")</f>
        <v/>
      </c>
      <c r="C3498" s="194">
        <f>"'INVOCAÇÕES'!AH199"</f>
        <v/>
      </c>
      <c r="D3498" s="194" t="inlineStr">
        <is>
          <t>entrada</t>
        </is>
      </c>
    </row>
    <row r="3499">
      <c r="A3499" s="194" t="inlineStr">
        <is>
          <t>invocacao.7.exp.degrau</t>
        </is>
      </c>
      <c r="B3499" s="194">
        <f>IF(ISBLANK('INVOCAÇÕES'!$AH$203),"",'INVOCAÇÕES'!$AH$203&amp;"")</f>
        <v/>
      </c>
      <c r="C3499" s="194">
        <f>"'INVOCAÇÕES'!AH203"</f>
        <v/>
      </c>
      <c r="D3499" s="194" t="inlineStr">
        <is>
          <t>entrada</t>
        </is>
      </c>
    </row>
    <row r="3500">
      <c r="A3500" s="194" t="inlineStr">
        <is>
          <t>invocacao.7.exp.acerto</t>
        </is>
      </c>
      <c r="B3500" s="194">
        <f>IF(ISBLANK('INVOCAÇÕES'!$AJ$203),"",'INVOCAÇÕES'!$AJ$203&amp;"")</f>
        <v/>
      </c>
      <c r="C3500" s="194">
        <f>"'INVOCAÇÕES'!AJ203"</f>
        <v/>
      </c>
      <c r="D3500" s="194" t="inlineStr">
        <is>
          <t>entrada</t>
        </is>
      </c>
    </row>
    <row r="3501">
      <c r="A3501" s="194" t="inlineStr">
        <is>
          <t>invocacao.7.exp.pede</t>
        </is>
      </c>
      <c r="B3501" s="194">
        <f>IF(ISBLANK('INVOCAÇÕES'!$AH$204),"",'INVOCAÇÕES'!$AH$204&amp;"")</f>
        <v/>
      </c>
      <c r="C3501" s="194">
        <f>"'INVOCAÇÕES'!AH204"</f>
        <v/>
      </c>
      <c r="D3501" s="194" t="inlineStr">
        <is>
          <t>resultado</t>
        </is>
      </c>
    </row>
    <row r="3502">
      <c r="A3502" s="194" t="inlineStr">
        <is>
          <t>invocacao.8.atributo.forca.base</t>
        </is>
      </c>
      <c r="B3502" s="194">
        <f>IF(ISBLANK('INVOCAÇÕES'!$AH$218),"",'INVOCAÇÕES'!$AH$218&amp;"")</f>
        <v/>
      </c>
      <c r="C3502" s="194">
        <f>"'INVOCAÇÕES'!AH218"</f>
        <v/>
      </c>
      <c r="D3502" s="194" t="inlineStr">
        <is>
          <t>entrada</t>
        </is>
      </c>
    </row>
    <row r="3503">
      <c r="A3503" s="194" t="inlineStr">
        <is>
          <t>invocacao.8.atributo.forca.buff</t>
        </is>
      </c>
      <c r="B3503" s="194">
        <f>IF(ISBLANK('INVOCAÇÕES'!$AH$219),"",'INVOCAÇÕES'!$AH$219&amp;"")</f>
        <v/>
      </c>
      <c r="C3503" s="194">
        <f>"'INVOCAÇÕES'!AH219"</f>
        <v/>
      </c>
      <c r="D3503" s="194" t="inlineStr">
        <is>
          <t>entrada</t>
        </is>
      </c>
    </row>
    <row r="3504">
      <c r="A3504" s="194" t="inlineStr">
        <is>
          <t>invocacao.8.atributo.forca.total</t>
        </is>
      </c>
      <c r="B3504" s="194">
        <f>IF(ISBLANK('INVOCAÇÕES'!$AH$216),"",'INVOCAÇÕES'!$AH$216&amp;"")</f>
        <v/>
      </c>
      <c r="C3504" s="194">
        <f>"'INVOCAÇÕES'!AH216"</f>
        <v/>
      </c>
      <c r="D3504" s="194" t="inlineStr">
        <is>
          <t>resultado</t>
        </is>
      </c>
    </row>
    <row r="3505">
      <c r="A3505" s="194" t="inlineStr">
        <is>
          <t>invocacao.8.atributo.destreza.base</t>
        </is>
      </c>
      <c r="B3505" s="194">
        <f>IF(ISBLANK('INVOCAÇÕES'!$AI$218),"",'INVOCAÇÕES'!$AI$218&amp;"")</f>
        <v/>
      </c>
      <c r="C3505" s="194">
        <f>"'INVOCAÇÕES'!AI218"</f>
        <v/>
      </c>
      <c r="D3505" s="194" t="inlineStr">
        <is>
          <t>entrada</t>
        </is>
      </c>
    </row>
    <row r="3506">
      <c r="A3506" s="194" t="inlineStr">
        <is>
          <t>invocacao.8.atributo.destreza.buff</t>
        </is>
      </c>
      <c r="B3506" s="194">
        <f>IF(ISBLANK('INVOCAÇÕES'!$AI$219),"",'INVOCAÇÕES'!$AI$219&amp;"")</f>
        <v/>
      </c>
      <c r="C3506" s="194">
        <f>"'INVOCAÇÕES'!AI219"</f>
        <v/>
      </c>
      <c r="D3506" s="194" t="inlineStr">
        <is>
          <t>entrada</t>
        </is>
      </c>
    </row>
    <row r="3507">
      <c r="A3507" s="194" t="inlineStr">
        <is>
          <t>invocacao.8.atributo.destreza.total</t>
        </is>
      </c>
      <c r="B3507" s="194">
        <f>IF(ISBLANK('INVOCAÇÕES'!$AI$216),"",'INVOCAÇÕES'!$AI$216&amp;"")</f>
        <v/>
      </c>
      <c r="C3507" s="194">
        <f>"'INVOCAÇÕES'!AI216"</f>
        <v/>
      </c>
      <c r="D3507" s="194" t="inlineStr">
        <is>
          <t>resultado</t>
        </is>
      </c>
    </row>
    <row r="3508">
      <c r="A3508" s="194" t="inlineStr">
        <is>
          <t>invocacao.8.atributo.constituicao.base</t>
        </is>
      </c>
      <c r="B3508" s="194">
        <f>IF(ISBLANK('INVOCAÇÕES'!$AJ$218),"",'INVOCAÇÕES'!$AJ$218&amp;"")</f>
        <v/>
      </c>
      <c r="C3508" s="194">
        <f>"'INVOCAÇÕES'!AJ218"</f>
        <v/>
      </c>
      <c r="D3508" s="194" t="inlineStr">
        <is>
          <t>entrada</t>
        </is>
      </c>
    </row>
    <row r="3509">
      <c r="A3509" s="194" t="inlineStr">
        <is>
          <t>invocacao.8.atributo.constituicao.buff</t>
        </is>
      </c>
      <c r="B3509" s="194">
        <f>IF(ISBLANK('INVOCAÇÕES'!$AJ$219),"",'INVOCAÇÕES'!$AJ$219&amp;"")</f>
        <v/>
      </c>
      <c r="C3509" s="194">
        <f>"'INVOCAÇÕES'!AJ219"</f>
        <v/>
      </c>
      <c r="D3509" s="194" t="inlineStr">
        <is>
          <t>entrada</t>
        </is>
      </c>
    </row>
    <row r="3510">
      <c r="A3510" s="194" t="inlineStr">
        <is>
          <t>invocacao.8.atributo.constituicao.total</t>
        </is>
      </c>
      <c r="B3510" s="194">
        <f>IF(ISBLANK('INVOCAÇÕES'!$AJ$216),"",'INVOCAÇÕES'!$AJ$216&amp;"")</f>
        <v/>
      </c>
      <c r="C3510" s="194">
        <f>"'INVOCAÇÕES'!AJ216"</f>
        <v/>
      </c>
      <c r="D3510" s="194" t="inlineStr">
        <is>
          <t>resultado</t>
        </is>
      </c>
    </row>
    <row r="3511">
      <c r="A3511" s="194" t="inlineStr">
        <is>
          <t>invocacao.8.atributo.inteligencia.base</t>
        </is>
      </c>
      <c r="B3511" s="194">
        <f>IF(ISBLANK('INVOCAÇÕES'!$AK$218),"",'INVOCAÇÕES'!$AK$218&amp;"")</f>
        <v/>
      </c>
      <c r="C3511" s="194">
        <f>"'INVOCAÇÕES'!AK218"</f>
        <v/>
      </c>
      <c r="D3511" s="194" t="inlineStr">
        <is>
          <t>entrada</t>
        </is>
      </c>
    </row>
    <row r="3512">
      <c r="A3512" s="194" t="inlineStr">
        <is>
          <t>invocacao.8.atributo.inteligencia.buff</t>
        </is>
      </c>
      <c r="B3512" s="194">
        <f>IF(ISBLANK('INVOCAÇÕES'!$AK$219),"",'INVOCAÇÕES'!$AK$219&amp;"")</f>
        <v/>
      </c>
      <c r="C3512" s="194">
        <f>"'INVOCAÇÕES'!AK219"</f>
        <v/>
      </c>
      <c r="D3512" s="194" t="inlineStr">
        <is>
          <t>entrada</t>
        </is>
      </c>
    </row>
    <row r="3513">
      <c r="A3513" s="194" t="inlineStr">
        <is>
          <t>invocacao.8.atributo.inteligencia.total</t>
        </is>
      </c>
      <c r="B3513" s="194">
        <f>IF(ISBLANK('INVOCAÇÕES'!$AK$216),"",'INVOCAÇÕES'!$AK$216&amp;"")</f>
        <v/>
      </c>
      <c r="C3513" s="194">
        <f>"'INVOCAÇÕES'!AK216"</f>
        <v/>
      </c>
      <c r="D3513" s="194" t="inlineStr">
        <is>
          <t>resultado</t>
        </is>
      </c>
    </row>
    <row r="3514">
      <c r="A3514" s="194" t="inlineStr">
        <is>
          <t>invocacao.8.atributo.essencia.base</t>
        </is>
      </c>
      <c r="B3514" s="194">
        <f>IF(ISBLANK('INVOCAÇÕES'!$AL$218),"",'INVOCAÇÕES'!$AL$218&amp;"")</f>
        <v/>
      </c>
      <c r="C3514" s="194">
        <f>"'INVOCAÇÕES'!AL218"</f>
        <v/>
      </c>
      <c r="D3514" s="194" t="inlineStr">
        <is>
          <t>entrada</t>
        </is>
      </c>
    </row>
    <row r="3515">
      <c r="A3515" s="194" t="inlineStr">
        <is>
          <t>invocacao.8.atributo.essencia.buff</t>
        </is>
      </c>
      <c r="B3515" s="194">
        <f>IF(ISBLANK('INVOCAÇÕES'!$AL$219),"",'INVOCAÇÕES'!$AL$219&amp;"")</f>
        <v/>
      </c>
      <c r="C3515" s="194">
        <f>"'INVOCAÇÕES'!AL219"</f>
        <v/>
      </c>
      <c r="D3515" s="194" t="inlineStr">
        <is>
          <t>entrada</t>
        </is>
      </c>
    </row>
    <row r="3516">
      <c r="A3516" s="194" t="inlineStr">
        <is>
          <t>invocacao.8.atributo.essencia.total</t>
        </is>
      </c>
      <c r="B3516" s="194">
        <f>IF(ISBLANK('INVOCAÇÕES'!$AL$216),"",'INVOCAÇÕES'!$AL$216&amp;"")</f>
        <v/>
      </c>
      <c r="C3516" s="194">
        <f>"'INVOCAÇÕES'!AL216"</f>
        <v/>
      </c>
      <c r="D3516" s="194" t="inlineStr">
        <is>
          <t>resultado</t>
        </is>
      </c>
    </row>
    <row r="3517">
      <c r="A3517" s="194" t="inlineStr">
        <is>
          <t>invocacao.8.buff.acerto</t>
        </is>
      </c>
      <c r="B3517" s="194">
        <f>IF(ISBLANK('INVOCAÇÕES'!$AH$224),"",'INVOCAÇÕES'!$AH$224&amp;"")</f>
        <v/>
      </c>
      <c r="C3517" s="194">
        <f>"'INVOCAÇÕES'!AH224"</f>
        <v/>
      </c>
      <c r="D3517" s="194" t="inlineStr">
        <is>
          <t>entrada</t>
        </is>
      </c>
    </row>
    <row r="3518">
      <c r="A3518" s="194" t="inlineStr">
        <is>
          <t>invocacao.8.buff.cd</t>
        </is>
      </c>
      <c r="B3518" s="194">
        <f>IF(ISBLANK('INVOCAÇÕES'!$AI$224),"",'INVOCAÇÕES'!$AI$224&amp;"")</f>
        <v/>
      </c>
      <c r="C3518" s="194">
        <f>"'INVOCAÇÕES'!AI224"</f>
        <v/>
      </c>
      <c r="D3518" s="194" t="inlineStr">
        <is>
          <t>entrada</t>
        </is>
      </c>
    </row>
    <row r="3519">
      <c r="A3519" s="194" t="inlineStr">
        <is>
          <t>invocacao.8.buff.defesa</t>
        </is>
      </c>
      <c r="B3519" s="194">
        <f>IF(ISBLANK('INVOCAÇÕES'!$AJ$224),"",'INVOCAÇÕES'!$AJ$224&amp;"")</f>
        <v/>
      </c>
      <c r="C3519" s="194">
        <f>"'INVOCAÇÕES'!AJ224"</f>
        <v/>
      </c>
      <c r="D3519" s="194" t="inlineStr">
        <is>
          <t>entrada</t>
        </is>
      </c>
    </row>
    <row r="3520">
      <c r="A3520" s="194" t="inlineStr">
        <is>
          <t>invocacao.8.buff.vida</t>
        </is>
      </c>
      <c r="B3520" s="194">
        <f>IF(ISBLANK('INVOCAÇÕES'!$AK$224),"",'INVOCAÇÕES'!$AK$224&amp;"")</f>
        <v/>
      </c>
      <c r="C3520" s="194">
        <f>"'INVOCAÇÕES'!AK224"</f>
        <v/>
      </c>
      <c r="D3520" s="194" t="inlineStr">
        <is>
          <t>entrada</t>
        </is>
      </c>
    </row>
    <row r="3521">
      <c r="A3521" s="194" t="inlineStr">
        <is>
          <t>invocacao.8.buff.deslocamento</t>
        </is>
      </c>
      <c r="B3521" s="194">
        <f>IF(ISBLANK('INVOCAÇÕES'!$AL$224),"",'INVOCAÇÕES'!$AL$224&amp;"")</f>
        <v/>
      </c>
      <c r="C3521" s="194">
        <f>"'INVOCAÇÕES'!AL224"</f>
        <v/>
      </c>
      <c r="D3521" s="194" t="inlineStr">
        <is>
          <t>entrada</t>
        </is>
      </c>
    </row>
    <row r="3522">
      <c r="A3522" s="194" t="inlineStr">
        <is>
          <t>invocacao.8.buff.tr.fisico</t>
        </is>
      </c>
      <c r="B3522" s="194">
        <f>IF(ISBLANK('INVOCAÇÕES'!$AH$229),"",'INVOCAÇÕES'!$AH$229&amp;"")</f>
        <v/>
      </c>
      <c r="C3522" s="194">
        <f>"'INVOCAÇÕES'!AH229"</f>
        <v/>
      </c>
      <c r="D3522" s="194" t="inlineStr">
        <is>
          <t>entrada</t>
        </is>
      </c>
    </row>
    <row r="3523">
      <c r="A3523" s="194" t="inlineStr">
        <is>
          <t>invocacao.8.buff.tr.vigor</t>
        </is>
      </c>
      <c r="B3523" s="194">
        <f>IF(ISBLANK('INVOCAÇÕES'!$AI$229),"",'INVOCAÇÕES'!$AI$229&amp;"")</f>
        <v/>
      </c>
      <c r="C3523" s="194">
        <f>"'INVOCAÇÕES'!AI229"</f>
        <v/>
      </c>
      <c r="D3523" s="194" t="inlineStr">
        <is>
          <t>entrada</t>
        </is>
      </c>
    </row>
    <row r="3524">
      <c r="A3524" s="194" t="inlineStr">
        <is>
          <t>invocacao.8.buff.tr.intelecto</t>
        </is>
      </c>
      <c r="B3524" s="194">
        <f>IF(ISBLANK('INVOCAÇÕES'!$AJ$229),"",'INVOCAÇÕES'!$AJ$229&amp;"")</f>
        <v/>
      </c>
      <c r="C3524" s="194">
        <f>"'INVOCAÇÕES'!AJ229"</f>
        <v/>
      </c>
      <c r="D3524" s="194" t="inlineStr">
        <is>
          <t>entrada</t>
        </is>
      </c>
    </row>
    <row r="3525">
      <c r="A3525" s="194" t="inlineStr">
        <is>
          <t>invocacao.8.buff.tr.espirito</t>
        </is>
      </c>
      <c r="B3525" s="194">
        <f>IF(ISBLANK('INVOCAÇÕES'!$AK$229),"",'INVOCAÇÕES'!$AK$229&amp;"")</f>
        <v/>
      </c>
      <c r="C3525" s="194">
        <f>"'INVOCAÇÕES'!AK229"</f>
        <v/>
      </c>
      <c r="D3525" s="194" t="inlineStr">
        <is>
          <t>entrada</t>
        </is>
      </c>
    </row>
    <row r="3526">
      <c r="A3526" s="194" t="inlineStr">
        <is>
          <t>invocacao.8.atributo_acerto</t>
        </is>
      </c>
      <c r="B3526" s="194">
        <f>IF(ISBLANK('INVOCAÇÕES'!$AH$232),"",'INVOCAÇÕES'!$AH$232&amp;"")</f>
        <v/>
      </c>
      <c r="C3526" s="194">
        <f>"'INVOCAÇÕES'!AH232"</f>
        <v/>
      </c>
      <c r="D3526" s="194" t="inlineStr">
        <is>
          <t>entrada</t>
        </is>
      </c>
    </row>
    <row r="3527">
      <c r="A3527" s="194" t="inlineStr">
        <is>
          <t>invocacao.8.atributo_fisico</t>
        </is>
      </c>
      <c r="B3527" s="194">
        <f>IF(ISBLANK('INVOCAÇÕES'!$AK$232),"",'INVOCAÇÕES'!$AK$232&amp;"")</f>
        <v/>
      </c>
      <c r="C3527" s="194">
        <f>"'INVOCAÇÕES'!AK232"</f>
        <v/>
      </c>
      <c r="D3527" s="194" t="inlineStr">
        <is>
          <t>entrada</t>
        </is>
      </c>
    </row>
    <row r="3528">
      <c r="A3528" s="194" t="inlineStr">
        <is>
          <t>invocacao.8.tr_treinado</t>
        </is>
      </c>
      <c r="B3528" s="194">
        <f>IF(ISBLANK('INVOCAÇÕES'!$AL$227),"",'INVOCAÇÕES'!$AL$227&amp;"")</f>
        <v/>
      </c>
      <c r="C3528" s="194">
        <f>"'INVOCAÇÕES'!AL227"</f>
        <v/>
      </c>
      <c r="D3528" s="194" t="inlineStr">
        <is>
          <t>entrada</t>
        </is>
      </c>
    </row>
    <row r="3529">
      <c r="A3529" s="194" t="inlineStr">
        <is>
          <t>invocacao.8.alma</t>
        </is>
      </c>
      <c r="B3529" s="194">
        <f>IF(ISBLANK('INVOCAÇÕES'!$AN$216),"",'INVOCAÇÕES'!$AN$216&amp;"")</f>
        <v/>
      </c>
      <c r="C3529" s="194">
        <f>"'INVOCAÇÕES'!AN216"</f>
        <v/>
      </c>
      <c r="D3529" s="194" t="inlineStr">
        <is>
          <t>entrada</t>
        </is>
      </c>
    </row>
    <row r="3530">
      <c r="A3530" s="194" t="inlineStr">
        <is>
          <t>invocacao.8.notas</t>
        </is>
      </c>
      <c r="B3530" s="194">
        <f>IF(ISBLANK('INVOCAÇÕES'!$AN$225),"",'INVOCAÇÕES'!$AN$225&amp;"")</f>
        <v/>
      </c>
      <c r="C3530" s="194">
        <f>"'INVOCAÇÕES'!AN225"</f>
        <v/>
      </c>
      <c r="D3530" s="194" t="inlineStr">
        <is>
          <t>entrada</t>
        </is>
      </c>
    </row>
    <row r="3531">
      <c r="A3531" s="194" t="inlineStr">
        <is>
          <t>invocacao.8.definicao</t>
        </is>
      </c>
      <c r="B3531" s="194">
        <f>IF(ISBLANK('INVOCAÇÕES'!$AB$251),"",'INVOCAÇÕES'!$AB$251&amp;"")</f>
        <v/>
      </c>
      <c r="C3531" s="194">
        <f>"'INVOCAÇÕES'!AB251"</f>
        <v/>
      </c>
      <c r="D3531" s="194" t="inlineStr">
        <is>
          <t>entrada</t>
        </is>
      </c>
    </row>
    <row r="3532">
      <c r="A3532" s="194" t="inlineStr">
        <is>
          <t>invocacao.8.familia.1</t>
        </is>
      </c>
      <c r="B3532" s="194">
        <f>IF(ISBLANK('INVOCAÇÕES'!$AH$246),"",'INVOCAÇÕES'!$AH$246&amp;"")</f>
        <v/>
      </c>
      <c r="C3532" s="194">
        <f>"'INVOCAÇÕES'!AH246"</f>
        <v/>
      </c>
      <c r="D3532" s="194" t="inlineStr">
        <is>
          <t>entrada</t>
        </is>
      </c>
    </row>
    <row r="3533">
      <c r="A3533" s="194" t="inlineStr">
        <is>
          <t>invocacao.8.familia.2</t>
        </is>
      </c>
      <c r="B3533" s="194">
        <f>IF(ISBLANK('INVOCAÇÕES'!$AI$246),"",'INVOCAÇÕES'!$AI$246&amp;"")</f>
        <v/>
      </c>
      <c r="C3533" s="194">
        <f>"'INVOCAÇÕES'!AI246"</f>
        <v/>
      </c>
      <c r="D3533" s="194" t="inlineStr">
        <is>
          <t>entrada</t>
        </is>
      </c>
    </row>
    <row r="3534">
      <c r="A3534" s="194" t="inlineStr">
        <is>
          <t>invocacao.8.familia.3</t>
        </is>
      </c>
      <c r="B3534" s="194">
        <f>IF(ISBLANK('INVOCAÇÕES'!$AJ$246),"",'INVOCAÇÕES'!$AJ$246&amp;"")</f>
        <v/>
      </c>
      <c r="C3534" s="194">
        <f>"'INVOCAÇÕES'!AJ246"</f>
        <v/>
      </c>
      <c r="D3534" s="194" t="inlineStr">
        <is>
          <t>entrada</t>
        </is>
      </c>
    </row>
    <row r="3535">
      <c r="A3535" s="194" t="inlineStr">
        <is>
          <t>invocacao.8.familia.4</t>
        </is>
      </c>
      <c r="B3535" s="194">
        <f>IF(ISBLANK('INVOCAÇÕES'!$AK$246),"",'INVOCAÇÕES'!$AK$246&amp;"")</f>
        <v/>
      </c>
      <c r="C3535" s="194">
        <f>"'INVOCAÇÕES'!AK246"</f>
        <v/>
      </c>
      <c r="D3535" s="194" t="inlineStr">
        <is>
          <t>entrada</t>
        </is>
      </c>
    </row>
    <row r="3536">
      <c r="A3536" s="194" t="inlineStr">
        <is>
          <t>invocacao.8.familia.5</t>
        </is>
      </c>
      <c r="B3536" s="194">
        <f>IF(ISBLANK('INVOCAÇÕES'!$AL$246),"",'INVOCAÇÕES'!$AL$246&amp;"")</f>
        <v/>
      </c>
      <c r="C3536" s="194">
        <f>"'INVOCAÇÕES'!AL246"</f>
        <v/>
      </c>
      <c r="D3536" s="194" t="inlineStr">
        <is>
          <t>entrada</t>
        </is>
      </c>
    </row>
    <row r="3537">
      <c r="A3537" s="194" t="inlineStr">
        <is>
          <t>invocacao.8.pericia.1</t>
        </is>
      </c>
      <c r="B3537" s="194">
        <f>IF(ISBLANK('INVOCAÇÕES'!$AH$236),"",'INVOCAÇÕES'!$AH$236&amp;"")</f>
        <v/>
      </c>
      <c r="C3537" s="194">
        <f>"'INVOCAÇÕES'!AH236"</f>
        <v/>
      </c>
      <c r="D3537" s="194" t="inlineStr">
        <is>
          <t>entrada</t>
        </is>
      </c>
    </row>
    <row r="3538">
      <c r="A3538" s="194" t="inlineStr">
        <is>
          <t>invocacao.8.pericia.2</t>
        </is>
      </c>
      <c r="B3538" s="194">
        <f>IF(ISBLANK('INVOCAÇÕES'!$AH$237),"",'INVOCAÇÕES'!$AH$237&amp;"")</f>
        <v/>
      </c>
      <c r="C3538" s="194">
        <f>"'INVOCAÇÕES'!AH237"</f>
        <v/>
      </c>
      <c r="D3538" s="194" t="inlineStr">
        <is>
          <t>entrada</t>
        </is>
      </c>
    </row>
    <row r="3539">
      <c r="A3539" s="194" t="inlineStr">
        <is>
          <t>invocacao.8.pericia.3</t>
        </is>
      </c>
      <c r="B3539" s="194">
        <f>IF(ISBLANK('INVOCAÇÕES'!$AH$238),"",'INVOCAÇÕES'!$AH$238&amp;"")</f>
        <v/>
      </c>
      <c r="C3539" s="194">
        <f>"'INVOCAÇÕES'!AH238"</f>
        <v/>
      </c>
      <c r="D3539" s="194" t="inlineStr">
        <is>
          <t>entrada</t>
        </is>
      </c>
    </row>
    <row r="3540">
      <c r="A3540" s="194" t="inlineStr">
        <is>
          <t>invocacao.8.pericia.4</t>
        </is>
      </c>
      <c r="B3540" s="194">
        <f>IF(ISBLANK('INVOCAÇÕES'!$AH$239),"",'INVOCAÇÕES'!$AH$239&amp;"")</f>
        <v/>
      </c>
      <c r="C3540" s="194">
        <f>"'INVOCAÇÕES'!AH239"</f>
        <v/>
      </c>
      <c r="D3540" s="194" t="inlineStr">
        <is>
          <t>entrada</t>
        </is>
      </c>
    </row>
    <row r="3541">
      <c r="A3541" s="194" t="inlineStr">
        <is>
          <t>invocacao.8.pericia.5</t>
        </is>
      </c>
      <c r="B3541" s="194">
        <f>IF(ISBLANK('INVOCAÇÕES'!$AH$240),"",'INVOCAÇÕES'!$AH$240&amp;"")</f>
        <v/>
      </c>
      <c r="C3541" s="194">
        <f>"'INVOCAÇÕES'!AH240"</f>
        <v/>
      </c>
      <c r="D3541" s="194" t="inlineStr">
        <is>
          <t>entrada</t>
        </is>
      </c>
    </row>
    <row r="3542">
      <c r="A3542" s="194" t="inlineStr">
        <is>
          <t>invocacao.8.pericia.6</t>
        </is>
      </c>
      <c r="B3542" s="194">
        <f>IF(ISBLANK('INVOCAÇÕES'!$AH$241),"",'INVOCAÇÕES'!$AH$241&amp;"")</f>
        <v/>
      </c>
      <c r="C3542" s="194">
        <f>"'INVOCAÇÕES'!AH241"</f>
        <v/>
      </c>
      <c r="D3542" s="194" t="inlineStr">
        <is>
          <t>entrada</t>
        </is>
      </c>
    </row>
    <row r="3543">
      <c r="A3543" s="194" t="inlineStr">
        <is>
          <t>invocacao.8.pericia.7</t>
        </is>
      </c>
      <c r="B3543" s="194">
        <f>IF(ISBLANK('INVOCAÇÕES'!$AH$242),"",'INVOCAÇÕES'!$AH$242&amp;"")</f>
        <v/>
      </c>
      <c r="C3543" s="194">
        <f>"'INVOCAÇÕES'!AH242"</f>
        <v/>
      </c>
      <c r="D3543" s="194" t="inlineStr">
        <is>
          <t>entrada</t>
        </is>
      </c>
    </row>
    <row r="3544">
      <c r="A3544" s="194" t="inlineStr">
        <is>
          <t>invocacao.8.buff.pericia.1</t>
        </is>
      </c>
      <c r="B3544" s="194">
        <f>IF(ISBLANK('INVOCAÇÕES'!$AK$236),"",'INVOCAÇÕES'!$AK$236&amp;"")</f>
        <v/>
      </c>
      <c r="C3544" s="194">
        <f>"'INVOCAÇÕES'!AK236"</f>
        <v/>
      </c>
      <c r="D3544" s="194" t="inlineStr">
        <is>
          <t>entrada</t>
        </is>
      </c>
    </row>
    <row r="3545">
      <c r="A3545" s="194" t="inlineStr">
        <is>
          <t>invocacao.8.buff.pericia.2</t>
        </is>
      </c>
      <c r="B3545" s="194">
        <f>IF(ISBLANK('INVOCAÇÕES'!$AK$237),"",'INVOCAÇÕES'!$AK$237&amp;"")</f>
        <v/>
      </c>
      <c r="C3545" s="194">
        <f>"'INVOCAÇÕES'!AK237"</f>
        <v/>
      </c>
      <c r="D3545" s="194" t="inlineStr">
        <is>
          <t>entrada</t>
        </is>
      </c>
    </row>
    <row r="3546">
      <c r="A3546" s="194" t="inlineStr">
        <is>
          <t>invocacao.8.buff.pericia.3</t>
        </is>
      </c>
      <c r="B3546" s="194">
        <f>IF(ISBLANK('INVOCAÇÕES'!$AK$238),"",'INVOCAÇÕES'!$AK$238&amp;"")</f>
        <v/>
      </c>
      <c r="C3546" s="194">
        <f>"'INVOCAÇÕES'!AK238"</f>
        <v/>
      </c>
      <c r="D3546" s="194" t="inlineStr">
        <is>
          <t>entrada</t>
        </is>
      </c>
    </row>
    <row r="3547">
      <c r="A3547" s="194" t="inlineStr">
        <is>
          <t>invocacao.8.buff.pericia.4</t>
        </is>
      </c>
      <c r="B3547" s="194">
        <f>IF(ISBLANK('INVOCAÇÕES'!$AK$239),"",'INVOCAÇÕES'!$AK$239&amp;"")</f>
        <v/>
      </c>
      <c r="C3547" s="194">
        <f>"'INVOCAÇÕES'!AK239"</f>
        <v/>
      </c>
      <c r="D3547" s="194" t="inlineStr">
        <is>
          <t>entrada</t>
        </is>
      </c>
    </row>
    <row r="3548">
      <c r="A3548" s="194" t="inlineStr">
        <is>
          <t>invocacao.8.buff.pericia.5</t>
        </is>
      </c>
      <c r="B3548" s="194">
        <f>IF(ISBLANK('INVOCAÇÕES'!$AK$240),"",'INVOCAÇÕES'!$AK$240&amp;"")</f>
        <v/>
      </c>
      <c r="C3548" s="194">
        <f>"'INVOCAÇÕES'!AK240"</f>
        <v/>
      </c>
      <c r="D3548" s="194" t="inlineStr">
        <is>
          <t>entrada</t>
        </is>
      </c>
    </row>
    <row r="3549">
      <c r="A3549" s="194" t="inlineStr">
        <is>
          <t>invocacao.8.buff.pericia.6</t>
        </is>
      </c>
      <c r="B3549" s="194">
        <f>IF(ISBLANK('INVOCAÇÕES'!$AK$241),"",'INVOCAÇÕES'!$AK$241&amp;"")</f>
        <v/>
      </c>
      <c r="C3549" s="194">
        <f>"'INVOCAÇÕES'!AK241"</f>
        <v/>
      </c>
      <c r="D3549" s="194" t="inlineStr">
        <is>
          <t>entrada</t>
        </is>
      </c>
    </row>
    <row r="3550">
      <c r="A3550" s="194" t="inlineStr">
        <is>
          <t>invocacao.8.buff.pericia.7</t>
        </is>
      </c>
      <c r="B3550" s="194">
        <f>IF(ISBLANK('INVOCAÇÕES'!$AK$242),"",'INVOCAÇÕES'!$AK$242&amp;"")</f>
        <v/>
      </c>
      <c r="C3550" s="194">
        <f>"'INVOCAÇÕES'!AK242"</f>
        <v/>
      </c>
      <c r="D3550" s="194" t="inlineStr">
        <is>
          <t>entrada</t>
        </is>
      </c>
    </row>
    <row r="3551">
      <c r="A3551" s="194" t="inlineStr">
        <is>
          <t>invocacao.8.talento.1</t>
        </is>
      </c>
      <c r="B3551" s="194">
        <f>IF(ISBLANK('INVOCAÇÕES'!$AC$278),"",'INVOCAÇÕES'!$AC$278&amp;"")</f>
        <v/>
      </c>
      <c r="C3551" s="194">
        <f>"'INVOCAÇÕES'!AC278"</f>
        <v/>
      </c>
      <c r="D3551" s="194" t="inlineStr">
        <is>
          <t>entrada</t>
        </is>
      </c>
    </row>
    <row r="3552">
      <c r="A3552" s="194" t="inlineStr">
        <is>
          <t>invocacao.8.talento.2</t>
        </is>
      </c>
      <c r="B3552" s="194">
        <f>IF(ISBLANK('INVOCAÇÕES'!$AC$279),"",'INVOCAÇÕES'!$AC$279&amp;"")</f>
        <v/>
      </c>
      <c r="C3552" s="194">
        <f>"'INVOCAÇÕES'!AC279"</f>
        <v/>
      </c>
      <c r="D3552" s="194" t="inlineStr">
        <is>
          <t>entrada</t>
        </is>
      </c>
    </row>
    <row r="3553">
      <c r="A3553" s="194" t="inlineStr">
        <is>
          <t>invocacao.8.talento.3</t>
        </is>
      </c>
      <c r="B3553" s="194">
        <f>IF(ISBLANK('INVOCAÇÕES'!$AC$280),"",'INVOCAÇÕES'!$AC$280&amp;"")</f>
        <v/>
      </c>
      <c r="C3553" s="194">
        <f>"'INVOCAÇÕES'!AC280"</f>
        <v/>
      </c>
      <c r="D3553" s="194" t="inlineStr">
        <is>
          <t>entrada</t>
        </is>
      </c>
    </row>
    <row r="3554">
      <c r="A3554" s="194" t="inlineStr">
        <is>
          <t>invocacao.8.talento.4</t>
        </is>
      </c>
      <c r="B3554" s="194">
        <f>IF(ISBLANK('INVOCAÇÕES'!$AC$281),"",'INVOCAÇÕES'!$AC$281&amp;"")</f>
        <v/>
      </c>
      <c r="C3554" s="194">
        <f>"'INVOCAÇÕES'!AC281"</f>
        <v/>
      </c>
      <c r="D3554" s="194" t="inlineStr">
        <is>
          <t>entrada</t>
        </is>
      </c>
    </row>
    <row r="3555">
      <c r="A3555" s="194" t="inlineStr">
        <is>
          <t>invocacao.8.talento.5</t>
        </is>
      </c>
      <c r="B3555" s="194">
        <f>IF(ISBLANK('INVOCAÇÕES'!$AC$282),"",'INVOCAÇÕES'!$AC$282&amp;"")</f>
        <v/>
      </c>
      <c r="C3555" s="194">
        <f>"'INVOCAÇÕES'!AC282"</f>
        <v/>
      </c>
      <c r="D3555" s="194" t="inlineStr">
        <is>
          <t>entrada</t>
        </is>
      </c>
    </row>
    <row r="3556">
      <c r="A3556" s="194" t="inlineStr">
        <is>
          <t>invocacao.8.talento.6</t>
        </is>
      </c>
      <c r="B3556" s="194">
        <f>IF(ISBLANK('INVOCAÇÕES'!$AC$283),"",'INVOCAÇÕES'!$AC$283&amp;"")</f>
        <v/>
      </c>
      <c r="C3556" s="194">
        <f>"'INVOCAÇÕES'!AC283"</f>
        <v/>
      </c>
      <c r="D3556" s="194" t="inlineStr">
        <is>
          <t>entrada</t>
        </is>
      </c>
    </row>
    <row r="3557">
      <c r="A3557" s="194" t="inlineStr">
        <is>
          <t>invocacao.8.talento.7</t>
        </is>
      </c>
      <c r="B3557" s="194">
        <f>IF(ISBLANK('INVOCAÇÕES'!$AC$284),"",'INVOCAÇÕES'!$AC$284&amp;"")</f>
        <v/>
      </c>
      <c r="C3557" s="194">
        <f>"'INVOCAÇÕES'!AC284"</f>
        <v/>
      </c>
      <c r="D3557" s="194" t="inlineStr">
        <is>
          <t>entrada</t>
        </is>
      </c>
    </row>
    <row r="3558">
      <c r="A3558" s="194" t="inlineStr">
        <is>
          <t>invocacao.8.talento.8</t>
        </is>
      </c>
      <c r="B3558" s="194">
        <f>IF(ISBLANK('INVOCAÇÕES'!$AC$285),"",'INVOCAÇÕES'!$AC$285&amp;"")</f>
        <v/>
      </c>
      <c r="C3558" s="194">
        <f>"'INVOCAÇÕES'!AC285"</f>
        <v/>
      </c>
      <c r="D3558" s="194" t="inlineStr">
        <is>
          <t>entrada</t>
        </is>
      </c>
    </row>
    <row r="3559">
      <c r="A3559" s="194" t="inlineStr">
        <is>
          <t>invocacao.8.talento_extra.1</t>
        </is>
      </c>
      <c r="B3559" s="194">
        <f>IF(ISBLANK('INVOCAÇÕES'!$AC$380),"",'INVOCAÇÕES'!$AC$380&amp;"")</f>
        <v/>
      </c>
      <c r="C3559" s="194">
        <f>"'INVOCAÇÕES'!AC380"</f>
        <v/>
      </c>
      <c r="D3559" s="194" t="inlineStr">
        <is>
          <t>entrada</t>
        </is>
      </c>
    </row>
    <row r="3560">
      <c r="A3560" s="194" t="inlineStr">
        <is>
          <t>invocacao.8.talento_extra.2</t>
        </is>
      </c>
      <c r="B3560" s="194">
        <f>IF(ISBLANK('INVOCAÇÕES'!$AC$381),"",'INVOCAÇÕES'!$AC$381&amp;"")</f>
        <v/>
      </c>
      <c r="C3560" s="194">
        <f>"'INVOCAÇÕES'!AC381"</f>
        <v/>
      </c>
      <c r="D3560" s="194" t="inlineStr">
        <is>
          <t>entrada</t>
        </is>
      </c>
    </row>
    <row r="3561">
      <c r="A3561" s="194" t="inlineStr">
        <is>
          <t>invocacao.8.talento_extra.3</t>
        </is>
      </c>
      <c r="B3561" s="194">
        <f>IF(ISBLANK('INVOCAÇÕES'!$AC$382),"",'INVOCAÇÕES'!$AC$382&amp;"")</f>
        <v/>
      </c>
      <c r="C3561" s="194">
        <f>"'INVOCAÇÕES'!AC382"</f>
        <v/>
      </c>
      <c r="D3561" s="194" t="inlineStr">
        <is>
          <t>entrada</t>
        </is>
      </c>
    </row>
    <row r="3562">
      <c r="A3562" s="194" t="inlineStr">
        <is>
          <t>invocacao.8.equipamento.1</t>
        </is>
      </c>
      <c r="B3562" s="194">
        <f>IF(ISBLANK('INVOCAÇÕES'!$AO$231),"",'INVOCAÇÕES'!$AO$231&amp;"")</f>
        <v/>
      </c>
      <c r="C3562" s="194">
        <f>"'INVOCAÇÕES'!AO231"</f>
        <v/>
      </c>
      <c r="D3562" s="194" t="inlineStr">
        <is>
          <t>entrada</t>
        </is>
      </c>
    </row>
    <row r="3563">
      <c r="A3563" s="194" t="inlineStr">
        <is>
          <t>invocacao.8.equipamento.2</t>
        </is>
      </c>
      <c r="B3563" s="194">
        <f>IF(ISBLANK('INVOCAÇÕES'!$AO$232),"",'INVOCAÇÕES'!$AO$232&amp;"")</f>
        <v/>
      </c>
      <c r="C3563" s="194">
        <f>"'INVOCAÇÕES'!AO232"</f>
        <v/>
      </c>
      <c r="D3563" s="194" t="inlineStr">
        <is>
          <t>entrada</t>
        </is>
      </c>
    </row>
    <row r="3564">
      <c r="A3564" s="194" t="inlineStr">
        <is>
          <t>invocacao.8.equipamento.3</t>
        </is>
      </c>
      <c r="B3564" s="194">
        <f>IF(ISBLANK('INVOCAÇÕES'!$AO$233),"",'INVOCAÇÕES'!$AO$233&amp;"")</f>
        <v/>
      </c>
      <c r="C3564" s="194">
        <f>"'INVOCAÇÕES'!AO233"</f>
        <v/>
      </c>
      <c r="D3564" s="194" t="inlineStr">
        <is>
          <t>entrada</t>
        </is>
      </c>
    </row>
    <row r="3565">
      <c r="A3565" s="194" t="inlineStr">
        <is>
          <t>invocacao.8.liberacao.1.classe</t>
        </is>
      </c>
      <c r="B3565" s="194">
        <f>IF(ISBLANK('INVOCAÇÕES'!$AB$387),"",'INVOCAÇÕES'!$AB$387&amp;"")</f>
        <v/>
      </c>
      <c r="C3565" s="194">
        <f>"'INVOCAÇÕES'!AB387"</f>
        <v/>
      </c>
      <c r="D3565" s="194" t="inlineStr">
        <is>
          <t>entrada</t>
        </is>
      </c>
    </row>
    <row r="3566">
      <c r="A3566" s="194" t="inlineStr">
        <is>
          <t>invocacao.8.liberacao.1.nome</t>
        </is>
      </c>
      <c r="B3566" s="194">
        <f>IF(ISBLANK('INVOCAÇÕES'!$AC$387),"",'INVOCAÇÕES'!$AC$387&amp;"")</f>
        <v/>
      </c>
      <c r="C3566" s="194">
        <f>"'INVOCAÇÕES'!AC387"</f>
        <v/>
      </c>
      <c r="D3566" s="194" t="inlineStr">
        <is>
          <t>entrada</t>
        </is>
      </c>
    </row>
    <row r="3567">
      <c r="A3567" s="194" t="inlineStr">
        <is>
          <t>invocacao.8.liberacao.1.pe</t>
        </is>
      </c>
      <c r="B3567" s="194">
        <f>IF(ISBLANK('INVOCAÇÕES'!$AF$387),"",'INVOCAÇÕES'!$AF$387&amp;"")</f>
        <v/>
      </c>
      <c r="C3567" s="194">
        <f>"'INVOCAÇÕES'!AF387"</f>
        <v/>
      </c>
      <c r="D3567" s="194" t="inlineStr">
        <is>
          <t>resultado</t>
        </is>
      </c>
    </row>
    <row r="3568">
      <c r="A3568" s="194" t="inlineStr">
        <is>
          <t>invocacao.8.liberacao.1.como</t>
        </is>
      </c>
      <c r="B3568" s="194">
        <f>IF(ISBLANK('INVOCAÇÕES'!$AB$388),"",'INVOCAÇÕES'!$AB$388&amp;"")</f>
        <v/>
      </c>
      <c r="C3568" s="194">
        <f>"'INVOCAÇÕES'!AB388"</f>
        <v/>
      </c>
      <c r="D3568" s="194" t="inlineStr">
        <is>
          <t>entrada</t>
        </is>
      </c>
    </row>
    <row r="3569">
      <c r="A3569" s="194" t="inlineStr">
        <is>
          <t>invocacao.8.liberacao.1.pontos</t>
        </is>
      </c>
      <c r="B3569" s="194">
        <f>IF(ISBLANK('INVOCAÇÕES'!$AB$392),"",'INVOCAÇÕES'!$AB$392&amp;"")</f>
        <v/>
      </c>
      <c r="C3569" s="194">
        <f>"'INVOCAÇÕES'!AB392"</f>
        <v/>
      </c>
      <c r="D3569" s="194" t="inlineStr">
        <is>
          <t>resultado</t>
        </is>
      </c>
    </row>
    <row r="3570">
      <c r="A3570" s="194" t="inlineStr">
        <is>
          <t>invocacao.8.liberacao.1.acao</t>
        </is>
      </c>
      <c r="B3570" s="194">
        <f>IF(ISBLANK('INVOCAÇÕES'!$AB$393),"",'INVOCAÇÕES'!$AB$393&amp;"")</f>
        <v/>
      </c>
      <c r="C3570" s="194">
        <f>"'INVOCAÇÕES'!AB393"</f>
        <v/>
      </c>
      <c r="D3570" s="194" t="inlineStr">
        <is>
          <t>resultado</t>
        </is>
      </c>
    </row>
    <row r="3571">
      <c r="A3571" s="194" t="inlineStr">
        <is>
          <t>invocacao.8.liberacao.2.classe</t>
        </is>
      </c>
      <c r="B3571" s="194">
        <f>IF(ISBLANK('INVOCAÇÕES'!$AH$387),"",'INVOCAÇÕES'!$AH$387&amp;"")</f>
        <v/>
      </c>
      <c r="C3571" s="194">
        <f>"'INVOCAÇÕES'!AH387"</f>
        <v/>
      </c>
      <c r="D3571" s="194" t="inlineStr">
        <is>
          <t>entrada</t>
        </is>
      </c>
    </row>
    <row r="3572">
      <c r="A3572" s="194" t="inlineStr">
        <is>
          <t>invocacao.8.liberacao.2.nome</t>
        </is>
      </c>
      <c r="B3572" s="194">
        <f>IF(ISBLANK('INVOCAÇÕES'!$AI$387),"",'INVOCAÇÕES'!$AI$387&amp;"")</f>
        <v/>
      </c>
      <c r="C3572" s="194">
        <f>"'INVOCAÇÕES'!AI387"</f>
        <v/>
      </c>
      <c r="D3572" s="194" t="inlineStr">
        <is>
          <t>entrada</t>
        </is>
      </c>
    </row>
    <row r="3573">
      <c r="A3573" s="194" t="inlineStr">
        <is>
          <t>invocacao.8.liberacao.2.pe</t>
        </is>
      </c>
      <c r="B3573" s="194">
        <f>IF(ISBLANK('INVOCAÇÕES'!$AL$387),"",'INVOCAÇÕES'!$AL$387&amp;"")</f>
        <v/>
      </c>
      <c r="C3573" s="194">
        <f>"'INVOCAÇÕES'!AL387"</f>
        <v/>
      </c>
      <c r="D3573" s="194" t="inlineStr">
        <is>
          <t>resultado</t>
        </is>
      </c>
    </row>
    <row r="3574">
      <c r="A3574" s="194" t="inlineStr">
        <is>
          <t>invocacao.8.liberacao.2.como</t>
        </is>
      </c>
      <c r="B3574" s="194">
        <f>IF(ISBLANK('INVOCAÇÕES'!$AH$388),"",'INVOCAÇÕES'!$AH$388&amp;"")</f>
        <v/>
      </c>
      <c r="C3574" s="194">
        <f>"'INVOCAÇÕES'!AH388"</f>
        <v/>
      </c>
      <c r="D3574" s="194" t="inlineStr">
        <is>
          <t>entrada</t>
        </is>
      </c>
    </row>
    <row r="3575">
      <c r="A3575" s="194" t="inlineStr">
        <is>
          <t>invocacao.8.liberacao.2.pontos</t>
        </is>
      </c>
      <c r="B3575" s="194">
        <f>IF(ISBLANK('INVOCAÇÕES'!$AH$392),"",'INVOCAÇÕES'!$AH$392&amp;"")</f>
        <v/>
      </c>
      <c r="C3575" s="194">
        <f>"'INVOCAÇÕES'!AH392"</f>
        <v/>
      </c>
      <c r="D3575" s="194" t="inlineStr">
        <is>
          <t>resultado</t>
        </is>
      </c>
    </row>
    <row r="3576">
      <c r="A3576" s="194" t="inlineStr">
        <is>
          <t>invocacao.8.liberacao.2.acao</t>
        </is>
      </c>
      <c r="B3576" s="194">
        <f>IF(ISBLANK('INVOCAÇÕES'!$AH$393),"",'INVOCAÇÕES'!$AH$393&amp;"")</f>
        <v/>
      </c>
      <c r="C3576" s="194">
        <f>"'INVOCAÇÕES'!AH393"</f>
        <v/>
      </c>
      <c r="D3576" s="194" t="inlineStr">
        <is>
          <t>resultado</t>
        </is>
      </c>
    </row>
    <row r="3577">
      <c r="A3577" s="194" t="inlineStr">
        <is>
          <t>invocacao.8.liberacao.3.classe</t>
        </is>
      </c>
      <c r="B3577" s="194">
        <f>IF(ISBLANK('INVOCAÇÕES'!$AN$387),"",'INVOCAÇÕES'!$AN$387&amp;"")</f>
        <v/>
      </c>
      <c r="C3577" s="194">
        <f>"'INVOCAÇÕES'!AN387"</f>
        <v/>
      </c>
      <c r="D3577" s="194" t="inlineStr">
        <is>
          <t>entrada</t>
        </is>
      </c>
    </row>
    <row r="3578">
      <c r="A3578" s="194" t="inlineStr">
        <is>
          <t>invocacao.8.liberacao.3.nome</t>
        </is>
      </c>
      <c r="B3578" s="194">
        <f>IF(ISBLANK('INVOCAÇÕES'!$AO$387),"",'INVOCAÇÕES'!$AO$387&amp;"")</f>
        <v/>
      </c>
      <c r="C3578" s="194">
        <f>"'INVOCAÇÕES'!AO387"</f>
        <v/>
      </c>
      <c r="D3578" s="194" t="inlineStr">
        <is>
          <t>entrada</t>
        </is>
      </c>
    </row>
    <row r="3579">
      <c r="A3579" s="194" t="inlineStr">
        <is>
          <t>invocacao.8.liberacao.3.pe</t>
        </is>
      </c>
      <c r="B3579" s="194">
        <f>IF(ISBLANK('INVOCAÇÕES'!$AR$387),"",'INVOCAÇÕES'!$AR$387&amp;"")</f>
        <v/>
      </c>
      <c r="C3579" s="194">
        <f>"'INVOCAÇÕES'!AR387"</f>
        <v/>
      </c>
      <c r="D3579" s="194" t="inlineStr">
        <is>
          <t>resultado</t>
        </is>
      </c>
    </row>
    <row r="3580">
      <c r="A3580" s="194" t="inlineStr">
        <is>
          <t>invocacao.8.liberacao.3.como</t>
        </is>
      </c>
      <c r="B3580" s="194">
        <f>IF(ISBLANK('INVOCAÇÕES'!$AN$388),"",'INVOCAÇÕES'!$AN$388&amp;"")</f>
        <v/>
      </c>
      <c r="C3580" s="194">
        <f>"'INVOCAÇÕES'!AN388"</f>
        <v/>
      </c>
      <c r="D3580" s="194" t="inlineStr">
        <is>
          <t>entrada</t>
        </is>
      </c>
    </row>
    <row r="3581">
      <c r="A3581" s="194" t="inlineStr">
        <is>
          <t>invocacao.8.liberacao.3.pontos</t>
        </is>
      </c>
      <c r="B3581" s="194">
        <f>IF(ISBLANK('INVOCAÇÕES'!$AN$392),"",'INVOCAÇÕES'!$AN$392&amp;"")</f>
        <v/>
      </c>
      <c r="C3581" s="194">
        <f>"'INVOCAÇÕES'!AN392"</f>
        <v/>
      </c>
      <c r="D3581" s="194" t="inlineStr">
        <is>
          <t>resultado</t>
        </is>
      </c>
    </row>
    <row r="3582">
      <c r="A3582" s="194" t="inlineStr">
        <is>
          <t>invocacao.8.liberacao.3.acao</t>
        </is>
      </c>
      <c r="B3582" s="194">
        <f>IF(ISBLANK('INVOCAÇÕES'!$AN$393),"",'INVOCAÇÕES'!$AN$393&amp;"")</f>
        <v/>
      </c>
      <c r="C3582" s="194">
        <f>"'INVOCAÇÕES'!AN393"</f>
        <v/>
      </c>
      <c r="D3582" s="194" t="inlineStr">
        <is>
          <t>resultado</t>
        </is>
      </c>
    </row>
    <row r="3583">
      <c r="A3583" s="194" t="inlineStr">
        <is>
          <t>invocacao.8.tm.nome</t>
        </is>
      </c>
      <c r="B3583" s="194">
        <f>IF(ISBLANK('INVOCAÇÕES'!$AB$396),"",'INVOCAÇÕES'!$AB$396&amp;"")</f>
        <v/>
      </c>
      <c r="C3583" s="194">
        <f>"'INVOCAÇÕES'!AB396"</f>
        <v/>
      </c>
      <c r="D3583" s="194" t="inlineStr">
        <is>
          <t>entrada</t>
        </is>
      </c>
    </row>
    <row r="3584">
      <c r="A3584" s="194" t="inlineStr">
        <is>
          <t>invocacao.8.tm.pe</t>
        </is>
      </c>
      <c r="B3584" s="194">
        <f>IF(ISBLANK('INVOCAÇÕES'!$AF$396),"",'INVOCAÇÕES'!$AF$396&amp;"")</f>
        <v/>
      </c>
      <c r="C3584" s="194">
        <f>"'INVOCAÇÕES'!AF396"</f>
        <v/>
      </c>
      <c r="D3584" s="194" t="inlineStr">
        <is>
          <t>resultado</t>
        </is>
      </c>
    </row>
    <row r="3585">
      <c r="A3585" s="194" t="inlineStr">
        <is>
          <t>invocacao.8.tm.como</t>
        </is>
      </c>
      <c r="B3585" s="194">
        <f>IF(ISBLANK('INVOCAÇÕES'!$AB$397),"",'INVOCAÇÕES'!$AB$397&amp;"")</f>
        <v/>
      </c>
      <c r="C3585" s="194">
        <f>"'INVOCAÇÕES'!AB397"</f>
        <v/>
      </c>
      <c r="D3585" s="194" t="inlineStr">
        <is>
          <t>entrada</t>
        </is>
      </c>
    </row>
    <row r="3586">
      <c r="A3586" s="194" t="inlineStr">
        <is>
          <t>invocacao.8.tm.dados</t>
        </is>
      </c>
      <c r="B3586" s="194">
        <f>IF(ISBLANK('INVOCAÇÕES'!$AB$401),"",'INVOCAÇÕES'!$AB$401&amp;"")</f>
        <v/>
      </c>
      <c r="C3586" s="194">
        <f>"'INVOCAÇÕES'!AB401"</f>
        <v/>
      </c>
      <c r="D3586" s="194" t="inlineStr">
        <is>
          <t>resultado</t>
        </is>
      </c>
    </row>
    <row r="3587">
      <c r="A3587" s="194" t="inlineStr">
        <is>
          <t>invocacao.8.tm.acao</t>
        </is>
      </c>
      <c r="B3587" s="194">
        <f>IF(ISBLANK('INVOCAÇÕES'!$AB$402),"",'INVOCAÇÕES'!$AB$402&amp;"")</f>
        <v/>
      </c>
      <c r="C3587" s="194">
        <f>"'INVOCAÇÕES'!AB402"</f>
        <v/>
      </c>
      <c r="D3587" s="194" t="inlineStr">
        <is>
          <t>resultado</t>
        </is>
      </c>
    </row>
    <row r="3588">
      <c r="A3588" s="194" t="inlineStr">
        <is>
          <t>invocacao.8.exp.nome</t>
        </is>
      </c>
      <c r="B3588" s="194">
        <f>IF(ISBLANK('INVOCAÇÕES'!$AH$396),"",'INVOCAÇÕES'!$AH$396&amp;"")</f>
        <v/>
      </c>
      <c r="C3588" s="194">
        <f>"'INVOCAÇÕES'!AH396"</f>
        <v/>
      </c>
      <c r="D3588" s="194" t="inlineStr">
        <is>
          <t>entrada</t>
        </is>
      </c>
    </row>
    <row r="3589">
      <c r="A3589" s="194" t="inlineStr">
        <is>
          <t>invocacao.8.exp.pe</t>
        </is>
      </c>
      <c r="B3589" s="194">
        <f>IF(ISBLANK('INVOCAÇÕES'!$AL$396),"",'INVOCAÇÕES'!$AL$396&amp;"")</f>
        <v/>
      </c>
      <c r="C3589" s="194">
        <f>"'INVOCAÇÕES'!AL396"</f>
        <v/>
      </c>
      <c r="D3589" s="194" t="inlineStr">
        <is>
          <t>resultado</t>
        </is>
      </c>
    </row>
    <row r="3590">
      <c r="A3590" s="194" t="inlineStr">
        <is>
          <t>invocacao.8.exp.como</t>
        </is>
      </c>
      <c r="B3590" s="194">
        <f>IF(ISBLANK('INVOCAÇÕES'!$AH$397),"",'INVOCAÇÕES'!$AH$397&amp;"")</f>
        <v/>
      </c>
      <c r="C3590" s="194">
        <f>"'INVOCAÇÕES'!AH397"</f>
        <v/>
      </c>
      <c r="D3590" s="194" t="inlineStr">
        <is>
          <t>entrada</t>
        </is>
      </c>
    </row>
    <row r="3591">
      <c r="A3591" s="194" t="inlineStr">
        <is>
          <t>invocacao.8.exp.degrau</t>
        </is>
      </c>
      <c r="B3591" s="194">
        <f>IF(ISBLANK('INVOCAÇÕES'!$AH$401),"",'INVOCAÇÕES'!$AH$401&amp;"")</f>
        <v/>
      </c>
      <c r="C3591" s="194">
        <f>"'INVOCAÇÕES'!AH401"</f>
        <v/>
      </c>
      <c r="D3591" s="194" t="inlineStr">
        <is>
          <t>entrada</t>
        </is>
      </c>
    </row>
    <row r="3592">
      <c r="A3592" s="194" t="inlineStr">
        <is>
          <t>invocacao.8.exp.acerto</t>
        </is>
      </c>
      <c r="B3592" s="194">
        <f>IF(ISBLANK('INVOCAÇÕES'!$AJ$401),"",'INVOCAÇÕES'!$AJ$401&amp;"")</f>
        <v/>
      </c>
      <c r="C3592" s="194">
        <f>"'INVOCAÇÕES'!AJ401"</f>
        <v/>
      </c>
      <c r="D3592" s="194" t="inlineStr">
        <is>
          <t>entrada</t>
        </is>
      </c>
    </row>
    <row r="3593">
      <c r="A3593" s="194" t="inlineStr">
        <is>
          <t>invocacao.8.exp.pede</t>
        </is>
      </c>
      <c r="B3593" s="194">
        <f>IF(ISBLANK('INVOCAÇÕES'!$AH$402),"",'INVOCAÇÕES'!$AH$402&amp;"")</f>
        <v/>
      </c>
      <c r="C3593" s="194">
        <f>"'INVOCAÇÕES'!AH402"</f>
        <v/>
      </c>
      <c r="D3593" s="194" t="inlineStr">
        <is>
          <t>resultado</t>
        </is>
      </c>
    </row>
    <row r="3594">
      <c r="A3594" s="194" t="inlineStr">
        <is>
          <t>invocacao.9.atributo.forca.base</t>
        </is>
      </c>
      <c r="B3594" s="194">
        <f>IF(ISBLANK('INVOCAÇÕES'!$AH$416),"",'INVOCAÇÕES'!$AH$416&amp;"")</f>
        <v/>
      </c>
      <c r="C3594" s="194">
        <f>"'INVOCAÇÕES'!AH416"</f>
        <v/>
      </c>
      <c r="D3594" s="194" t="inlineStr">
        <is>
          <t>entrada</t>
        </is>
      </c>
    </row>
    <row r="3595">
      <c r="A3595" s="194" t="inlineStr">
        <is>
          <t>invocacao.9.atributo.forca.buff</t>
        </is>
      </c>
      <c r="B3595" s="194">
        <f>IF(ISBLANK('INVOCAÇÕES'!$AH$417),"",'INVOCAÇÕES'!$AH$417&amp;"")</f>
        <v/>
      </c>
      <c r="C3595" s="194">
        <f>"'INVOCAÇÕES'!AH417"</f>
        <v/>
      </c>
      <c r="D3595" s="194" t="inlineStr">
        <is>
          <t>entrada</t>
        </is>
      </c>
    </row>
    <row r="3596">
      <c r="A3596" s="194" t="inlineStr">
        <is>
          <t>invocacao.9.atributo.forca.total</t>
        </is>
      </c>
      <c r="B3596" s="194">
        <f>IF(ISBLANK('INVOCAÇÕES'!$AH$414),"",'INVOCAÇÕES'!$AH$414&amp;"")</f>
        <v/>
      </c>
      <c r="C3596" s="194">
        <f>"'INVOCAÇÕES'!AH414"</f>
        <v/>
      </c>
      <c r="D3596" s="194" t="inlineStr">
        <is>
          <t>resultado</t>
        </is>
      </c>
    </row>
    <row r="3597">
      <c r="A3597" s="194" t="inlineStr">
        <is>
          <t>invocacao.9.atributo.destreza.base</t>
        </is>
      </c>
      <c r="B3597" s="194">
        <f>IF(ISBLANK('INVOCAÇÕES'!$AI$416),"",'INVOCAÇÕES'!$AI$416&amp;"")</f>
        <v/>
      </c>
      <c r="C3597" s="194">
        <f>"'INVOCAÇÕES'!AI416"</f>
        <v/>
      </c>
      <c r="D3597" s="194" t="inlineStr">
        <is>
          <t>entrada</t>
        </is>
      </c>
    </row>
    <row r="3598">
      <c r="A3598" s="194" t="inlineStr">
        <is>
          <t>invocacao.9.atributo.destreza.buff</t>
        </is>
      </c>
      <c r="B3598" s="194">
        <f>IF(ISBLANK('INVOCAÇÕES'!$AI$417),"",'INVOCAÇÕES'!$AI$417&amp;"")</f>
        <v/>
      </c>
      <c r="C3598" s="194">
        <f>"'INVOCAÇÕES'!AI417"</f>
        <v/>
      </c>
      <c r="D3598" s="194" t="inlineStr">
        <is>
          <t>entrada</t>
        </is>
      </c>
    </row>
    <row r="3599">
      <c r="A3599" s="194" t="inlineStr">
        <is>
          <t>invocacao.9.atributo.destreza.total</t>
        </is>
      </c>
      <c r="B3599" s="194">
        <f>IF(ISBLANK('INVOCAÇÕES'!$AI$414),"",'INVOCAÇÕES'!$AI$414&amp;"")</f>
        <v/>
      </c>
      <c r="C3599" s="194">
        <f>"'INVOCAÇÕES'!AI414"</f>
        <v/>
      </c>
      <c r="D3599" s="194" t="inlineStr">
        <is>
          <t>resultado</t>
        </is>
      </c>
    </row>
    <row r="3600">
      <c r="A3600" s="194" t="inlineStr">
        <is>
          <t>invocacao.9.atributo.constituicao.base</t>
        </is>
      </c>
      <c r="B3600" s="194">
        <f>IF(ISBLANK('INVOCAÇÕES'!$AJ$416),"",'INVOCAÇÕES'!$AJ$416&amp;"")</f>
        <v/>
      </c>
      <c r="C3600" s="194">
        <f>"'INVOCAÇÕES'!AJ416"</f>
        <v/>
      </c>
      <c r="D3600" s="194" t="inlineStr">
        <is>
          <t>entrada</t>
        </is>
      </c>
    </row>
    <row r="3601">
      <c r="A3601" s="194" t="inlineStr">
        <is>
          <t>invocacao.9.atributo.constituicao.buff</t>
        </is>
      </c>
      <c r="B3601" s="194">
        <f>IF(ISBLANK('INVOCAÇÕES'!$AJ$417),"",'INVOCAÇÕES'!$AJ$417&amp;"")</f>
        <v/>
      </c>
      <c r="C3601" s="194">
        <f>"'INVOCAÇÕES'!AJ417"</f>
        <v/>
      </c>
      <c r="D3601" s="194" t="inlineStr">
        <is>
          <t>entrada</t>
        </is>
      </c>
    </row>
    <row r="3602">
      <c r="A3602" s="194" t="inlineStr">
        <is>
          <t>invocacao.9.atributo.constituicao.total</t>
        </is>
      </c>
      <c r="B3602" s="194">
        <f>IF(ISBLANK('INVOCAÇÕES'!$AJ$414),"",'INVOCAÇÕES'!$AJ$414&amp;"")</f>
        <v/>
      </c>
      <c r="C3602" s="194">
        <f>"'INVOCAÇÕES'!AJ414"</f>
        <v/>
      </c>
      <c r="D3602" s="194" t="inlineStr">
        <is>
          <t>resultado</t>
        </is>
      </c>
    </row>
    <row r="3603">
      <c r="A3603" s="194" t="inlineStr">
        <is>
          <t>invocacao.9.atributo.inteligencia.base</t>
        </is>
      </c>
      <c r="B3603" s="194">
        <f>IF(ISBLANK('INVOCAÇÕES'!$AK$416),"",'INVOCAÇÕES'!$AK$416&amp;"")</f>
        <v/>
      </c>
      <c r="C3603" s="194">
        <f>"'INVOCAÇÕES'!AK416"</f>
        <v/>
      </c>
      <c r="D3603" s="194" t="inlineStr">
        <is>
          <t>entrada</t>
        </is>
      </c>
    </row>
    <row r="3604">
      <c r="A3604" s="194" t="inlineStr">
        <is>
          <t>invocacao.9.atributo.inteligencia.buff</t>
        </is>
      </c>
      <c r="B3604" s="194">
        <f>IF(ISBLANK('INVOCAÇÕES'!$AK$417),"",'INVOCAÇÕES'!$AK$417&amp;"")</f>
        <v/>
      </c>
      <c r="C3604" s="194">
        <f>"'INVOCAÇÕES'!AK417"</f>
        <v/>
      </c>
      <c r="D3604" s="194" t="inlineStr">
        <is>
          <t>entrada</t>
        </is>
      </c>
    </row>
    <row r="3605">
      <c r="A3605" s="194" t="inlineStr">
        <is>
          <t>invocacao.9.atributo.inteligencia.total</t>
        </is>
      </c>
      <c r="B3605" s="194">
        <f>IF(ISBLANK('INVOCAÇÕES'!$AK$414),"",'INVOCAÇÕES'!$AK$414&amp;"")</f>
        <v/>
      </c>
      <c r="C3605" s="194">
        <f>"'INVOCAÇÕES'!AK414"</f>
        <v/>
      </c>
      <c r="D3605" s="194" t="inlineStr">
        <is>
          <t>resultado</t>
        </is>
      </c>
    </row>
    <row r="3606">
      <c r="A3606" s="194" t="inlineStr">
        <is>
          <t>invocacao.9.atributo.essencia.base</t>
        </is>
      </c>
      <c r="B3606" s="194">
        <f>IF(ISBLANK('INVOCAÇÕES'!$AL$416),"",'INVOCAÇÕES'!$AL$416&amp;"")</f>
        <v/>
      </c>
      <c r="C3606" s="194">
        <f>"'INVOCAÇÕES'!AL416"</f>
        <v/>
      </c>
      <c r="D3606" s="194" t="inlineStr">
        <is>
          <t>entrada</t>
        </is>
      </c>
    </row>
    <row r="3607">
      <c r="A3607" s="194" t="inlineStr">
        <is>
          <t>invocacao.9.atributo.essencia.buff</t>
        </is>
      </c>
      <c r="B3607" s="194">
        <f>IF(ISBLANK('INVOCAÇÕES'!$AL$417),"",'INVOCAÇÕES'!$AL$417&amp;"")</f>
        <v/>
      </c>
      <c r="C3607" s="194">
        <f>"'INVOCAÇÕES'!AL417"</f>
        <v/>
      </c>
      <c r="D3607" s="194" t="inlineStr">
        <is>
          <t>entrada</t>
        </is>
      </c>
    </row>
    <row r="3608">
      <c r="A3608" s="194" t="inlineStr">
        <is>
          <t>invocacao.9.atributo.essencia.total</t>
        </is>
      </c>
      <c r="B3608" s="194">
        <f>IF(ISBLANK('INVOCAÇÕES'!$AL$414),"",'INVOCAÇÕES'!$AL$414&amp;"")</f>
        <v/>
      </c>
      <c r="C3608" s="194">
        <f>"'INVOCAÇÕES'!AL414"</f>
        <v/>
      </c>
      <c r="D3608" s="194" t="inlineStr">
        <is>
          <t>resultado</t>
        </is>
      </c>
    </row>
    <row r="3609">
      <c r="A3609" s="194" t="inlineStr">
        <is>
          <t>invocacao.9.buff.acerto</t>
        </is>
      </c>
      <c r="B3609" s="194">
        <f>IF(ISBLANK('INVOCAÇÕES'!$AH$422),"",'INVOCAÇÕES'!$AH$422&amp;"")</f>
        <v/>
      </c>
      <c r="C3609" s="194">
        <f>"'INVOCAÇÕES'!AH422"</f>
        <v/>
      </c>
      <c r="D3609" s="194" t="inlineStr">
        <is>
          <t>entrada</t>
        </is>
      </c>
    </row>
    <row r="3610">
      <c r="A3610" s="194" t="inlineStr">
        <is>
          <t>invocacao.9.buff.cd</t>
        </is>
      </c>
      <c r="B3610" s="194">
        <f>IF(ISBLANK('INVOCAÇÕES'!$AI$422),"",'INVOCAÇÕES'!$AI$422&amp;"")</f>
        <v/>
      </c>
      <c r="C3610" s="194">
        <f>"'INVOCAÇÕES'!AI422"</f>
        <v/>
      </c>
      <c r="D3610" s="194" t="inlineStr">
        <is>
          <t>entrada</t>
        </is>
      </c>
    </row>
    <row r="3611">
      <c r="A3611" s="194" t="inlineStr">
        <is>
          <t>invocacao.9.buff.defesa</t>
        </is>
      </c>
      <c r="B3611" s="194">
        <f>IF(ISBLANK('INVOCAÇÕES'!$AJ$422),"",'INVOCAÇÕES'!$AJ$422&amp;"")</f>
        <v/>
      </c>
      <c r="C3611" s="194">
        <f>"'INVOCAÇÕES'!AJ422"</f>
        <v/>
      </c>
      <c r="D3611" s="194" t="inlineStr">
        <is>
          <t>entrada</t>
        </is>
      </c>
    </row>
    <row r="3612">
      <c r="A3612" s="194" t="inlineStr">
        <is>
          <t>invocacao.9.buff.vida</t>
        </is>
      </c>
      <c r="B3612" s="194">
        <f>IF(ISBLANK('INVOCAÇÕES'!$AK$422),"",'INVOCAÇÕES'!$AK$422&amp;"")</f>
        <v/>
      </c>
      <c r="C3612" s="194">
        <f>"'INVOCAÇÕES'!AK422"</f>
        <v/>
      </c>
      <c r="D3612" s="194" t="inlineStr">
        <is>
          <t>entrada</t>
        </is>
      </c>
    </row>
    <row r="3613">
      <c r="A3613" s="194" t="inlineStr">
        <is>
          <t>invocacao.9.buff.deslocamento</t>
        </is>
      </c>
      <c r="B3613" s="194">
        <f>IF(ISBLANK('INVOCAÇÕES'!$AL$422),"",'INVOCAÇÕES'!$AL$422&amp;"")</f>
        <v/>
      </c>
      <c r="C3613" s="194">
        <f>"'INVOCAÇÕES'!AL422"</f>
        <v/>
      </c>
      <c r="D3613" s="194" t="inlineStr">
        <is>
          <t>entrada</t>
        </is>
      </c>
    </row>
    <row r="3614">
      <c r="A3614" s="194" t="inlineStr">
        <is>
          <t>invocacao.9.buff.tr.fisico</t>
        </is>
      </c>
      <c r="B3614" s="194">
        <f>IF(ISBLANK('INVOCAÇÕES'!$AH$427),"",'INVOCAÇÕES'!$AH$427&amp;"")</f>
        <v/>
      </c>
      <c r="C3614" s="194">
        <f>"'INVOCAÇÕES'!AH427"</f>
        <v/>
      </c>
      <c r="D3614" s="194" t="inlineStr">
        <is>
          <t>entrada</t>
        </is>
      </c>
    </row>
    <row r="3615">
      <c r="A3615" s="194" t="inlineStr">
        <is>
          <t>invocacao.9.buff.tr.vigor</t>
        </is>
      </c>
      <c r="B3615" s="194">
        <f>IF(ISBLANK('INVOCAÇÕES'!$AI$427),"",'INVOCAÇÕES'!$AI$427&amp;"")</f>
        <v/>
      </c>
      <c r="C3615" s="194">
        <f>"'INVOCAÇÕES'!AI427"</f>
        <v/>
      </c>
      <c r="D3615" s="194" t="inlineStr">
        <is>
          <t>entrada</t>
        </is>
      </c>
    </row>
    <row r="3616">
      <c r="A3616" s="194" t="inlineStr">
        <is>
          <t>invocacao.9.buff.tr.intelecto</t>
        </is>
      </c>
      <c r="B3616" s="194">
        <f>IF(ISBLANK('INVOCAÇÕES'!$AJ$427),"",'INVOCAÇÕES'!$AJ$427&amp;"")</f>
        <v/>
      </c>
      <c r="C3616" s="194">
        <f>"'INVOCAÇÕES'!AJ427"</f>
        <v/>
      </c>
      <c r="D3616" s="194" t="inlineStr">
        <is>
          <t>entrada</t>
        </is>
      </c>
    </row>
    <row r="3617">
      <c r="A3617" s="194" t="inlineStr">
        <is>
          <t>invocacao.9.buff.tr.espirito</t>
        </is>
      </c>
      <c r="B3617" s="194">
        <f>IF(ISBLANK('INVOCAÇÕES'!$AK$427),"",'INVOCAÇÕES'!$AK$427&amp;"")</f>
        <v/>
      </c>
      <c r="C3617" s="194">
        <f>"'INVOCAÇÕES'!AK427"</f>
        <v/>
      </c>
      <c r="D3617" s="194" t="inlineStr">
        <is>
          <t>entrada</t>
        </is>
      </c>
    </row>
    <row r="3618">
      <c r="A3618" s="194" t="inlineStr">
        <is>
          <t>invocacao.9.atributo_acerto</t>
        </is>
      </c>
      <c r="B3618" s="194">
        <f>IF(ISBLANK('INVOCAÇÕES'!$AH$430),"",'INVOCAÇÕES'!$AH$430&amp;"")</f>
        <v/>
      </c>
      <c r="C3618" s="194">
        <f>"'INVOCAÇÕES'!AH430"</f>
        <v/>
      </c>
      <c r="D3618" s="194" t="inlineStr">
        <is>
          <t>entrada</t>
        </is>
      </c>
    </row>
    <row r="3619">
      <c r="A3619" s="194" t="inlineStr">
        <is>
          <t>invocacao.9.atributo_fisico</t>
        </is>
      </c>
      <c r="B3619" s="194">
        <f>IF(ISBLANK('INVOCAÇÕES'!$AK$430),"",'INVOCAÇÕES'!$AK$430&amp;"")</f>
        <v/>
      </c>
      <c r="C3619" s="194">
        <f>"'INVOCAÇÕES'!AK430"</f>
        <v/>
      </c>
      <c r="D3619" s="194" t="inlineStr">
        <is>
          <t>entrada</t>
        </is>
      </c>
    </row>
    <row r="3620">
      <c r="A3620" s="194" t="inlineStr">
        <is>
          <t>invocacao.9.tr_treinado</t>
        </is>
      </c>
      <c r="B3620" s="194">
        <f>IF(ISBLANK('INVOCAÇÕES'!$AL$425),"",'INVOCAÇÕES'!$AL$425&amp;"")</f>
        <v/>
      </c>
      <c r="C3620" s="194">
        <f>"'INVOCAÇÕES'!AL425"</f>
        <v/>
      </c>
      <c r="D3620" s="194" t="inlineStr">
        <is>
          <t>entrada</t>
        </is>
      </c>
    </row>
    <row r="3621">
      <c r="A3621" s="194" t="inlineStr">
        <is>
          <t>invocacao.9.alma</t>
        </is>
      </c>
      <c r="B3621" s="194">
        <f>IF(ISBLANK('INVOCAÇÕES'!$AN$414),"",'INVOCAÇÕES'!$AN$414&amp;"")</f>
        <v/>
      </c>
      <c r="C3621" s="194">
        <f>"'INVOCAÇÕES'!AN414"</f>
        <v/>
      </c>
      <c r="D3621" s="194" t="inlineStr">
        <is>
          <t>entrada</t>
        </is>
      </c>
    </row>
    <row r="3622">
      <c r="A3622" s="194" t="inlineStr">
        <is>
          <t>invocacao.9.notas</t>
        </is>
      </c>
      <c r="B3622" s="194">
        <f>IF(ISBLANK('INVOCAÇÕES'!$AN$423),"",'INVOCAÇÕES'!$AN$423&amp;"")</f>
        <v/>
      </c>
      <c r="C3622" s="194">
        <f>"'INVOCAÇÕES'!AN423"</f>
        <v/>
      </c>
      <c r="D3622" s="194" t="inlineStr">
        <is>
          <t>entrada</t>
        </is>
      </c>
    </row>
    <row r="3623">
      <c r="A3623" s="194" t="inlineStr">
        <is>
          <t>invocacao.9.definicao</t>
        </is>
      </c>
      <c r="B3623" s="194">
        <f>IF(ISBLANK('INVOCAÇÕES'!$AB$449),"",'INVOCAÇÕES'!$AB$449&amp;"")</f>
        <v/>
      </c>
      <c r="C3623" s="194">
        <f>"'INVOCAÇÕES'!AB449"</f>
        <v/>
      </c>
      <c r="D3623" s="194" t="inlineStr">
        <is>
          <t>entrada</t>
        </is>
      </c>
    </row>
    <row r="3624">
      <c r="A3624" s="194" t="inlineStr">
        <is>
          <t>invocacao.9.familia.1</t>
        </is>
      </c>
      <c r="B3624" s="194">
        <f>IF(ISBLANK('INVOCAÇÕES'!$AH$444),"",'INVOCAÇÕES'!$AH$444&amp;"")</f>
        <v/>
      </c>
      <c r="C3624" s="194">
        <f>"'INVOCAÇÕES'!AH444"</f>
        <v/>
      </c>
      <c r="D3624" s="194" t="inlineStr">
        <is>
          <t>entrada</t>
        </is>
      </c>
    </row>
    <row r="3625">
      <c r="A3625" s="194" t="inlineStr">
        <is>
          <t>invocacao.9.familia.2</t>
        </is>
      </c>
      <c r="B3625" s="194">
        <f>IF(ISBLANK('INVOCAÇÕES'!$AI$444),"",'INVOCAÇÕES'!$AI$444&amp;"")</f>
        <v/>
      </c>
      <c r="C3625" s="194">
        <f>"'INVOCAÇÕES'!AI444"</f>
        <v/>
      </c>
      <c r="D3625" s="194" t="inlineStr">
        <is>
          <t>entrada</t>
        </is>
      </c>
    </row>
    <row r="3626">
      <c r="A3626" s="194" t="inlineStr">
        <is>
          <t>invocacao.9.familia.3</t>
        </is>
      </c>
      <c r="B3626" s="194">
        <f>IF(ISBLANK('INVOCAÇÕES'!$AJ$444),"",'INVOCAÇÕES'!$AJ$444&amp;"")</f>
        <v/>
      </c>
      <c r="C3626" s="194">
        <f>"'INVOCAÇÕES'!AJ444"</f>
        <v/>
      </c>
      <c r="D3626" s="194" t="inlineStr">
        <is>
          <t>entrada</t>
        </is>
      </c>
    </row>
    <row r="3627">
      <c r="A3627" s="194" t="inlineStr">
        <is>
          <t>invocacao.9.familia.4</t>
        </is>
      </c>
      <c r="B3627" s="194">
        <f>IF(ISBLANK('INVOCAÇÕES'!$AK$444),"",'INVOCAÇÕES'!$AK$444&amp;"")</f>
        <v/>
      </c>
      <c r="C3627" s="194">
        <f>"'INVOCAÇÕES'!AK444"</f>
        <v/>
      </c>
      <c r="D3627" s="194" t="inlineStr">
        <is>
          <t>entrada</t>
        </is>
      </c>
    </row>
    <row r="3628">
      <c r="A3628" s="194" t="inlineStr">
        <is>
          <t>invocacao.9.familia.5</t>
        </is>
      </c>
      <c r="B3628" s="194">
        <f>IF(ISBLANK('INVOCAÇÕES'!$AL$444),"",'INVOCAÇÕES'!$AL$444&amp;"")</f>
        <v/>
      </c>
      <c r="C3628" s="194">
        <f>"'INVOCAÇÕES'!AL444"</f>
        <v/>
      </c>
      <c r="D3628" s="194" t="inlineStr">
        <is>
          <t>entrada</t>
        </is>
      </c>
    </row>
    <row r="3629">
      <c r="A3629" s="194" t="inlineStr">
        <is>
          <t>invocacao.9.pericia.1</t>
        </is>
      </c>
      <c r="B3629" s="194">
        <f>IF(ISBLANK('INVOCAÇÕES'!$AH$434),"",'INVOCAÇÕES'!$AH$434&amp;"")</f>
        <v/>
      </c>
      <c r="C3629" s="194">
        <f>"'INVOCAÇÕES'!AH434"</f>
        <v/>
      </c>
      <c r="D3629" s="194" t="inlineStr">
        <is>
          <t>entrada</t>
        </is>
      </c>
    </row>
    <row r="3630">
      <c r="A3630" s="194" t="inlineStr">
        <is>
          <t>invocacao.9.pericia.2</t>
        </is>
      </c>
      <c r="B3630" s="194">
        <f>IF(ISBLANK('INVOCAÇÕES'!$AH$435),"",'INVOCAÇÕES'!$AH$435&amp;"")</f>
        <v/>
      </c>
      <c r="C3630" s="194">
        <f>"'INVOCAÇÕES'!AH435"</f>
        <v/>
      </c>
      <c r="D3630" s="194" t="inlineStr">
        <is>
          <t>entrada</t>
        </is>
      </c>
    </row>
    <row r="3631">
      <c r="A3631" s="194" t="inlineStr">
        <is>
          <t>invocacao.9.pericia.3</t>
        </is>
      </c>
      <c r="B3631" s="194">
        <f>IF(ISBLANK('INVOCAÇÕES'!$AH$436),"",'INVOCAÇÕES'!$AH$436&amp;"")</f>
        <v/>
      </c>
      <c r="C3631" s="194">
        <f>"'INVOCAÇÕES'!AH436"</f>
        <v/>
      </c>
      <c r="D3631" s="194" t="inlineStr">
        <is>
          <t>entrada</t>
        </is>
      </c>
    </row>
    <row r="3632">
      <c r="A3632" s="194" t="inlineStr">
        <is>
          <t>invocacao.9.pericia.4</t>
        </is>
      </c>
      <c r="B3632" s="194">
        <f>IF(ISBLANK('INVOCAÇÕES'!$AH$437),"",'INVOCAÇÕES'!$AH$437&amp;"")</f>
        <v/>
      </c>
      <c r="C3632" s="194">
        <f>"'INVOCAÇÕES'!AH437"</f>
        <v/>
      </c>
      <c r="D3632" s="194" t="inlineStr">
        <is>
          <t>entrada</t>
        </is>
      </c>
    </row>
    <row r="3633">
      <c r="A3633" s="194" t="inlineStr">
        <is>
          <t>invocacao.9.pericia.5</t>
        </is>
      </c>
      <c r="B3633" s="194">
        <f>IF(ISBLANK('INVOCAÇÕES'!$AH$438),"",'INVOCAÇÕES'!$AH$438&amp;"")</f>
        <v/>
      </c>
      <c r="C3633" s="194">
        <f>"'INVOCAÇÕES'!AH438"</f>
        <v/>
      </c>
      <c r="D3633" s="194" t="inlineStr">
        <is>
          <t>entrada</t>
        </is>
      </c>
    </row>
    <row r="3634">
      <c r="A3634" s="194" t="inlineStr">
        <is>
          <t>invocacao.9.pericia.6</t>
        </is>
      </c>
      <c r="B3634" s="194">
        <f>IF(ISBLANK('INVOCAÇÕES'!$AH$439),"",'INVOCAÇÕES'!$AH$439&amp;"")</f>
        <v/>
      </c>
      <c r="C3634" s="194">
        <f>"'INVOCAÇÕES'!AH439"</f>
        <v/>
      </c>
      <c r="D3634" s="194" t="inlineStr">
        <is>
          <t>entrada</t>
        </is>
      </c>
    </row>
    <row r="3635">
      <c r="A3635" s="194" t="inlineStr">
        <is>
          <t>invocacao.9.pericia.7</t>
        </is>
      </c>
      <c r="B3635" s="194">
        <f>IF(ISBLANK('INVOCAÇÕES'!$AH$440),"",'INVOCAÇÕES'!$AH$440&amp;"")</f>
        <v/>
      </c>
      <c r="C3635" s="194">
        <f>"'INVOCAÇÕES'!AH440"</f>
        <v/>
      </c>
      <c r="D3635" s="194" t="inlineStr">
        <is>
          <t>entrada</t>
        </is>
      </c>
    </row>
    <row r="3636">
      <c r="A3636" s="194" t="inlineStr">
        <is>
          <t>invocacao.9.buff.pericia.1</t>
        </is>
      </c>
      <c r="B3636" s="194">
        <f>IF(ISBLANK('INVOCAÇÕES'!$AK$434),"",'INVOCAÇÕES'!$AK$434&amp;"")</f>
        <v/>
      </c>
      <c r="C3636" s="194">
        <f>"'INVOCAÇÕES'!AK434"</f>
        <v/>
      </c>
      <c r="D3636" s="194" t="inlineStr">
        <is>
          <t>entrada</t>
        </is>
      </c>
    </row>
    <row r="3637">
      <c r="A3637" s="194" t="inlineStr">
        <is>
          <t>invocacao.9.buff.pericia.2</t>
        </is>
      </c>
      <c r="B3637" s="194">
        <f>IF(ISBLANK('INVOCAÇÕES'!$AK$435),"",'INVOCAÇÕES'!$AK$435&amp;"")</f>
        <v/>
      </c>
      <c r="C3637" s="194">
        <f>"'INVOCAÇÕES'!AK435"</f>
        <v/>
      </c>
      <c r="D3637" s="194" t="inlineStr">
        <is>
          <t>entrada</t>
        </is>
      </c>
    </row>
    <row r="3638">
      <c r="A3638" s="194" t="inlineStr">
        <is>
          <t>invocacao.9.buff.pericia.3</t>
        </is>
      </c>
      <c r="B3638" s="194">
        <f>IF(ISBLANK('INVOCAÇÕES'!$AK$436),"",'INVOCAÇÕES'!$AK$436&amp;"")</f>
        <v/>
      </c>
      <c r="C3638" s="194">
        <f>"'INVOCAÇÕES'!AK436"</f>
        <v/>
      </c>
      <c r="D3638" s="194" t="inlineStr">
        <is>
          <t>entrada</t>
        </is>
      </c>
    </row>
    <row r="3639">
      <c r="A3639" s="194" t="inlineStr">
        <is>
          <t>invocacao.9.buff.pericia.4</t>
        </is>
      </c>
      <c r="B3639" s="194">
        <f>IF(ISBLANK('INVOCAÇÕES'!$AK$437),"",'INVOCAÇÕES'!$AK$437&amp;"")</f>
        <v/>
      </c>
      <c r="C3639" s="194">
        <f>"'INVOCAÇÕES'!AK437"</f>
        <v/>
      </c>
      <c r="D3639" s="194" t="inlineStr">
        <is>
          <t>entrada</t>
        </is>
      </c>
    </row>
    <row r="3640">
      <c r="A3640" s="194" t="inlineStr">
        <is>
          <t>invocacao.9.buff.pericia.5</t>
        </is>
      </c>
      <c r="B3640" s="194">
        <f>IF(ISBLANK('INVOCAÇÕES'!$AK$438),"",'INVOCAÇÕES'!$AK$438&amp;"")</f>
        <v/>
      </c>
      <c r="C3640" s="194">
        <f>"'INVOCAÇÕES'!AK438"</f>
        <v/>
      </c>
      <c r="D3640" s="194" t="inlineStr">
        <is>
          <t>entrada</t>
        </is>
      </c>
    </row>
    <row r="3641">
      <c r="A3641" s="194" t="inlineStr">
        <is>
          <t>invocacao.9.buff.pericia.6</t>
        </is>
      </c>
      <c r="B3641" s="194">
        <f>IF(ISBLANK('INVOCAÇÕES'!$AK$439),"",'INVOCAÇÕES'!$AK$439&amp;"")</f>
        <v/>
      </c>
      <c r="C3641" s="194">
        <f>"'INVOCAÇÕES'!AK439"</f>
        <v/>
      </c>
      <c r="D3641" s="194" t="inlineStr">
        <is>
          <t>entrada</t>
        </is>
      </c>
    </row>
    <row r="3642">
      <c r="A3642" s="194" t="inlineStr">
        <is>
          <t>invocacao.9.buff.pericia.7</t>
        </is>
      </c>
      <c r="B3642" s="194">
        <f>IF(ISBLANK('INVOCAÇÕES'!$AK$440),"",'INVOCAÇÕES'!$AK$440&amp;"")</f>
        <v/>
      </c>
      <c r="C3642" s="194">
        <f>"'INVOCAÇÕES'!AK440"</f>
        <v/>
      </c>
      <c r="D3642" s="194" t="inlineStr">
        <is>
          <t>entrada</t>
        </is>
      </c>
    </row>
    <row r="3643">
      <c r="A3643" s="194" t="inlineStr">
        <is>
          <t>invocacao.9.talento.1</t>
        </is>
      </c>
      <c r="B3643" s="194">
        <f>IF(ISBLANK('INVOCAÇÕES'!$AC$476),"",'INVOCAÇÕES'!$AC$476&amp;"")</f>
        <v/>
      </c>
      <c r="C3643" s="194">
        <f>"'INVOCAÇÕES'!AC476"</f>
        <v/>
      </c>
      <c r="D3643" s="194" t="inlineStr">
        <is>
          <t>entrada</t>
        </is>
      </c>
    </row>
    <row r="3644">
      <c r="A3644" s="194" t="inlineStr">
        <is>
          <t>invocacao.9.talento.2</t>
        </is>
      </c>
      <c r="B3644" s="194">
        <f>IF(ISBLANK('INVOCAÇÕES'!$AC$477),"",'INVOCAÇÕES'!$AC$477&amp;"")</f>
        <v/>
      </c>
      <c r="C3644" s="194">
        <f>"'INVOCAÇÕES'!AC477"</f>
        <v/>
      </c>
      <c r="D3644" s="194" t="inlineStr">
        <is>
          <t>entrada</t>
        </is>
      </c>
    </row>
    <row r="3645">
      <c r="A3645" s="194" t="inlineStr">
        <is>
          <t>invocacao.9.talento.3</t>
        </is>
      </c>
      <c r="B3645" s="194">
        <f>IF(ISBLANK('INVOCAÇÕES'!$AC$478),"",'INVOCAÇÕES'!$AC$478&amp;"")</f>
        <v/>
      </c>
      <c r="C3645" s="194">
        <f>"'INVOCAÇÕES'!AC478"</f>
        <v/>
      </c>
      <c r="D3645" s="194" t="inlineStr">
        <is>
          <t>entrada</t>
        </is>
      </c>
    </row>
    <row r="3646">
      <c r="A3646" s="194" t="inlineStr">
        <is>
          <t>invocacao.9.talento.4</t>
        </is>
      </c>
      <c r="B3646" s="194">
        <f>IF(ISBLANK('INVOCAÇÕES'!$AC$479),"",'INVOCAÇÕES'!$AC$479&amp;"")</f>
        <v/>
      </c>
      <c r="C3646" s="194">
        <f>"'INVOCAÇÕES'!AC479"</f>
        <v/>
      </c>
      <c r="D3646" s="194" t="inlineStr">
        <is>
          <t>entrada</t>
        </is>
      </c>
    </row>
    <row r="3647">
      <c r="A3647" s="194" t="inlineStr">
        <is>
          <t>invocacao.9.talento.5</t>
        </is>
      </c>
      <c r="B3647" s="194">
        <f>IF(ISBLANK('INVOCAÇÕES'!$AC$480),"",'INVOCAÇÕES'!$AC$480&amp;"")</f>
        <v/>
      </c>
      <c r="C3647" s="194">
        <f>"'INVOCAÇÕES'!AC480"</f>
        <v/>
      </c>
      <c r="D3647" s="194" t="inlineStr">
        <is>
          <t>entrada</t>
        </is>
      </c>
    </row>
    <row r="3648">
      <c r="A3648" s="194" t="inlineStr">
        <is>
          <t>invocacao.9.talento.6</t>
        </is>
      </c>
      <c r="B3648" s="194">
        <f>IF(ISBLANK('INVOCAÇÕES'!$AC$481),"",'INVOCAÇÕES'!$AC$481&amp;"")</f>
        <v/>
      </c>
      <c r="C3648" s="194">
        <f>"'INVOCAÇÕES'!AC481"</f>
        <v/>
      </c>
      <c r="D3648" s="194" t="inlineStr">
        <is>
          <t>entrada</t>
        </is>
      </c>
    </row>
    <row r="3649">
      <c r="A3649" s="194" t="inlineStr">
        <is>
          <t>invocacao.9.talento.7</t>
        </is>
      </c>
      <c r="B3649" s="194">
        <f>IF(ISBLANK('INVOCAÇÕES'!$AC$482),"",'INVOCAÇÕES'!$AC$482&amp;"")</f>
        <v/>
      </c>
      <c r="C3649" s="194">
        <f>"'INVOCAÇÕES'!AC482"</f>
        <v/>
      </c>
      <c r="D3649" s="194" t="inlineStr">
        <is>
          <t>entrada</t>
        </is>
      </c>
    </row>
    <row r="3650">
      <c r="A3650" s="194" t="inlineStr">
        <is>
          <t>invocacao.9.talento.8</t>
        </is>
      </c>
      <c r="B3650" s="194">
        <f>IF(ISBLANK('INVOCAÇÕES'!$AC$483),"",'INVOCAÇÕES'!$AC$483&amp;"")</f>
        <v/>
      </c>
      <c r="C3650" s="194">
        <f>"'INVOCAÇÕES'!AC483"</f>
        <v/>
      </c>
      <c r="D3650" s="194" t="inlineStr">
        <is>
          <t>entrada</t>
        </is>
      </c>
    </row>
    <row r="3651">
      <c r="A3651" s="194" t="inlineStr">
        <is>
          <t>invocacao.9.talento_extra.1</t>
        </is>
      </c>
      <c r="B3651" s="194">
        <f>IF(ISBLANK('INVOCAÇÕES'!$AC$578),"",'INVOCAÇÕES'!$AC$578&amp;"")</f>
        <v/>
      </c>
      <c r="C3651" s="194">
        <f>"'INVOCAÇÕES'!AC578"</f>
        <v/>
      </c>
      <c r="D3651" s="194" t="inlineStr">
        <is>
          <t>entrada</t>
        </is>
      </c>
    </row>
    <row r="3652">
      <c r="A3652" s="194" t="inlineStr">
        <is>
          <t>invocacao.9.talento_extra.2</t>
        </is>
      </c>
      <c r="B3652" s="194">
        <f>IF(ISBLANK('INVOCAÇÕES'!$AC$579),"",'INVOCAÇÕES'!$AC$579&amp;"")</f>
        <v/>
      </c>
      <c r="C3652" s="194">
        <f>"'INVOCAÇÕES'!AC579"</f>
        <v/>
      </c>
      <c r="D3652" s="194" t="inlineStr">
        <is>
          <t>entrada</t>
        </is>
      </c>
    </row>
    <row r="3653">
      <c r="A3653" s="194" t="inlineStr">
        <is>
          <t>invocacao.9.talento_extra.3</t>
        </is>
      </c>
      <c r="B3653" s="194">
        <f>IF(ISBLANK('INVOCAÇÕES'!$AC$580),"",'INVOCAÇÕES'!$AC$580&amp;"")</f>
        <v/>
      </c>
      <c r="C3653" s="194">
        <f>"'INVOCAÇÕES'!AC580"</f>
        <v/>
      </c>
      <c r="D3653" s="194" t="inlineStr">
        <is>
          <t>entrada</t>
        </is>
      </c>
    </row>
    <row r="3654">
      <c r="A3654" s="194" t="inlineStr">
        <is>
          <t>invocacao.9.equipamento.1</t>
        </is>
      </c>
      <c r="B3654" s="194">
        <f>IF(ISBLANK('INVOCAÇÕES'!$AO$429),"",'INVOCAÇÕES'!$AO$429&amp;"")</f>
        <v/>
      </c>
      <c r="C3654" s="194">
        <f>"'INVOCAÇÕES'!AO429"</f>
        <v/>
      </c>
      <c r="D3654" s="194" t="inlineStr">
        <is>
          <t>entrada</t>
        </is>
      </c>
    </row>
    <row r="3655">
      <c r="A3655" s="194" t="inlineStr">
        <is>
          <t>invocacao.9.equipamento.2</t>
        </is>
      </c>
      <c r="B3655" s="194">
        <f>IF(ISBLANK('INVOCAÇÕES'!$AO$430),"",'INVOCAÇÕES'!$AO$430&amp;"")</f>
        <v/>
      </c>
      <c r="C3655" s="194">
        <f>"'INVOCAÇÕES'!AO430"</f>
        <v/>
      </c>
      <c r="D3655" s="194" t="inlineStr">
        <is>
          <t>entrada</t>
        </is>
      </c>
    </row>
    <row r="3656">
      <c r="A3656" s="194" t="inlineStr">
        <is>
          <t>invocacao.9.equipamento.3</t>
        </is>
      </c>
      <c r="B3656" s="194">
        <f>IF(ISBLANK('INVOCAÇÕES'!$AO$431),"",'INVOCAÇÕES'!$AO$431&amp;"")</f>
        <v/>
      </c>
      <c r="C3656" s="194">
        <f>"'INVOCAÇÕES'!AO431"</f>
        <v/>
      </c>
      <c r="D3656" s="194" t="inlineStr">
        <is>
          <t>entrada</t>
        </is>
      </c>
    </row>
    <row r="3657">
      <c r="A3657" s="194" t="inlineStr">
        <is>
          <t>invocacao.9.liberacao.1.classe</t>
        </is>
      </c>
      <c r="B3657" s="194">
        <f>IF(ISBLANK('INVOCAÇÕES'!$AB$585),"",'INVOCAÇÕES'!$AB$585&amp;"")</f>
        <v/>
      </c>
      <c r="C3657" s="194">
        <f>"'INVOCAÇÕES'!AB585"</f>
        <v/>
      </c>
      <c r="D3657" s="194" t="inlineStr">
        <is>
          <t>entrada</t>
        </is>
      </c>
    </row>
    <row r="3658">
      <c r="A3658" s="194" t="inlineStr">
        <is>
          <t>invocacao.9.liberacao.1.nome</t>
        </is>
      </c>
      <c r="B3658" s="194">
        <f>IF(ISBLANK('INVOCAÇÕES'!$AC$585),"",'INVOCAÇÕES'!$AC$585&amp;"")</f>
        <v/>
      </c>
      <c r="C3658" s="194">
        <f>"'INVOCAÇÕES'!AC585"</f>
        <v/>
      </c>
      <c r="D3658" s="194" t="inlineStr">
        <is>
          <t>entrada</t>
        </is>
      </c>
    </row>
    <row r="3659">
      <c r="A3659" s="194" t="inlineStr">
        <is>
          <t>invocacao.9.liberacao.1.pe</t>
        </is>
      </c>
      <c r="B3659" s="194">
        <f>IF(ISBLANK('INVOCAÇÕES'!$AF$585),"",'INVOCAÇÕES'!$AF$585&amp;"")</f>
        <v/>
      </c>
      <c r="C3659" s="194">
        <f>"'INVOCAÇÕES'!AF585"</f>
        <v/>
      </c>
      <c r="D3659" s="194" t="inlineStr">
        <is>
          <t>resultado</t>
        </is>
      </c>
    </row>
    <row r="3660">
      <c r="A3660" s="194" t="inlineStr">
        <is>
          <t>invocacao.9.liberacao.1.como</t>
        </is>
      </c>
      <c r="B3660" s="194">
        <f>IF(ISBLANK('INVOCAÇÕES'!$AB$586),"",'INVOCAÇÕES'!$AB$586&amp;"")</f>
        <v/>
      </c>
      <c r="C3660" s="194">
        <f>"'INVOCAÇÕES'!AB586"</f>
        <v/>
      </c>
      <c r="D3660" s="194" t="inlineStr">
        <is>
          <t>entrada</t>
        </is>
      </c>
    </row>
    <row r="3661">
      <c r="A3661" s="194" t="inlineStr">
        <is>
          <t>invocacao.9.liberacao.1.pontos</t>
        </is>
      </c>
      <c r="B3661" s="194">
        <f>IF(ISBLANK('INVOCAÇÕES'!$AB$590),"",'INVOCAÇÕES'!$AB$590&amp;"")</f>
        <v/>
      </c>
      <c r="C3661" s="194">
        <f>"'INVOCAÇÕES'!AB590"</f>
        <v/>
      </c>
      <c r="D3661" s="194" t="inlineStr">
        <is>
          <t>resultado</t>
        </is>
      </c>
    </row>
    <row r="3662">
      <c r="A3662" s="194" t="inlineStr">
        <is>
          <t>invocacao.9.liberacao.1.acao</t>
        </is>
      </c>
      <c r="B3662" s="194">
        <f>IF(ISBLANK('INVOCAÇÕES'!$AB$591),"",'INVOCAÇÕES'!$AB$591&amp;"")</f>
        <v/>
      </c>
      <c r="C3662" s="194">
        <f>"'INVOCAÇÕES'!AB591"</f>
        <v/>
      </c>
      <c r="D3662" s="194" t="inlineStr">
        <is>
          <t>resultado</t>
        </is>
      </c>
    </row>
    <row r="3663">
      <c r="A3663" s="194" t="inlineStr">
        <is>
          <t>invocacao.9.liberacao.2.classe</t>
        </is>
      </c>
      <c r="B3663" s="194">
        <f>IF(ISBLANK('INVOCAÇÕES'!$AH$585),"",'INVOCAÇÕES'!$AH$585&amp;"")</f>
        <v/>
      </c>
      <c r="C3663" s="194">
        <f>"'INVOCAÇÕES'!AH585"</f>
        <v/>
      </c>
      <c r="D3663" s="194" t="inlineStr">
        <is>
          <t>entrada</t>
        </is>
      </c>
    </row>
    <row r="3664">
      <c r="A3664" s="194" t="inlineStr">
        <is>
          <t>invocacao.9.liberacao.2.nome</t>
        </is>
      </c>
      <c r="B3664" s="194">
        <f>IF(ISBLANK('INVOCAÇÕES'!$AI$585),"",'INVOCAÇÕES'!$AI$585&amp;"")</f>
        <v/>
      </c>
      <c r="C3664" s="194">
        <f>"'INVOCAÇÕES'!AI585"</f>
        <v/>
      </c>
      <c r="D3664" s="194" t="inlineStr">
        <is>
          <t>entrada</t>
        </is>
      </c>
    </row>
    <row r="3665">
      <c r="A3665" s="194" t="inlineStr">
        <is>
          <t>invocacao.9.liberacao.2.pe</t>
        </is>
      </c>
      <c r="B3665" s="194">
        <f>IF(ISBLANK('INVOCAÇÕES'!$AL$585),"",'INVOCAÇÕES'!$AL$585&amp;"")</f>
        <v/>
      </c>
      <c r="C3665" s="194">
        <f>"'INVOCAÇÕES'!AL585"</f>
        <v/>
      </c>
      <c r="D3665" s="194" t="inlineStr">
        <is>
          <t>resultado</t>
        </is>
      </c>
    </row>
    <row r="3666">
      <c r="A3666" s="194" t="inlineStr">
        <is>
          <t>invocacao.9.liberacao.2.como</t>
        </is>
      </c>
      <c r="B3666" s="194">
        <f>IF(ISBLANK('INVOCAÇÕES'!$AH$586),"",'INVOCAÇÕES'!$AH$586&amp;"")</f>
        <v/>
      </c>
      <c r="C3666" s="194">
        <f>"'INVOCAÇÕES'!AH586"</f>
        <v/>
      </c>
      <c r="D3666" s="194" t="inlineStr">
        <is>
          <t>entrada</t>
        </is>
      </c>
    </row>
    <row r="3667">
      <c r="A3667" s="194" t="inlineStr">
        <is>
          <t>invocacao.9.liberacao.2.pontos</t>
        </is>
      </c>
      <c r="B3667" s="194">
        <f>IF(ISBLANK('INVOCAÇÕES'!$AH$590),"",'INVOCAÇÕES'!$AH$590&amp;"")</f>
        <v/>
      </c>
      <c r="C3667" s="194">
        <f>"'INVOCAÇÕES'!AH590"</f>
        <v/>
      </c>
      <c r="D3667" s="194" t="inlineStr">
        <is>
          <t>resultado</t>
        </is>
      </c>
    </row>
    <row r="3668">
      <c r="A3668" s="194" t="inlineStr">
        <is>
          <t>invocacao.9.liberacao.2.acao</t>
        </is>
      </c>
      <c r="B3668" s="194">
        <f>IF(ISBLANK('INVOCAÇÕES'!$AH$591),"",'INVOCAÇÕES'!$AH$591&amp;"")</f>
        <v/>
      </c>
      <c r="C3668" s="194">
        <f>"'INVOCAÇÕES'!AH591"</f>
        <v/>
      </c>
      <c r="D3668" s="194" t="inlineStr">
        <is>
          <t>resultado</t>
        </is>
      </c>
    </row>
    <row r="3669">
      <c r="A3669" s="194" t="inlineStr">
        <is>
          <t>invocacao.9.liberacao.3.classe</t>
        </is>
      </c>
      <c r="B3669" s="194">
        <f>IF(ISBLANK('INVOCAÇÕES'!$AN$585),"",'INVOCAÇÕES'!$AN$585&amp;"")</f>
        <v/>
      </c>
      <c r="C3669" s="194">
        <f>"'INVOCAÇÕES'!AN585"</f>
        <v/>
      </c>
      <c r="D3669" s="194" t="inlineStr">
        <is>
          <t>entrada</t>
        </is>
      </c>
    </row>
    <row r="3670">
      <c r="A3670" s="194" t="inlineStr">
        <is>
          <t>invocacao.9.liberacao.3.nome</t>
        </is>
      </c>
      <c r="B3670" s="194">
        <f>IF(ISBLANK('INVOCAÇÕES'!$AO$585),"",'INVOCAÇÕES'!$AO$585&amp;"")</f>
        <v/>
      </c>
      <c r="C3670" s="194">
        <f>"'INVOCAÇÕES'!AO585"</f>
        <v/>
      </c>
      <c r="D3670" s="194" t="inlineStr">
        <is>
          <t>entrada</t>
        </is>
      </c>
    </row>
    <row r="3671">
      <c r="A3671" s="194" t="inlineStr">
        <is>
          <t>invocacao.9.liberacao.3.pe</t>
        </is>
      </c>
      <c r="B3671" s="194">
        <f>IF(ISBLANK('INVOCAÇÕES'!$AR$585),"",'INVOCAÇÕES'!$AR$585&amp;"")</f>
        <v/>
      </c>
      <c r="C3671" s="194">
        <f>"'INVOCAÇÕES'!AR585"</f>
        <v/>
      </c>
      <c r="D3671" s="194" t="inlineStr">
        <is>
          <t>resultado</t>
        </is>
      </c>
    </row>
    <row r="3672">
      <c r="A3672" s="194" t="inlineStr">
        <is>
          <t>invocacao.9.liberacao.3.como</t>
        </is>
      </c>
      <c r="B3672" s="194">
        <f>IF(ISBLANK('INVOCAÇÕES'!$AN$586),"",'INVOCAÇÕES'!$AN$586&amp;"")</f>
        <v/>
      </c>
      <c r="C3672" s="194">
        <f>"'INVOCAÇÕES'!AN586"</f>
        <v/>
      </c>
      <c r="D3672" s="194" t="inlineStr">
        <is>
          <t>entrada</t>
        </is>
      </c>
    </row>
    <row r="3673">
      <c r="A3673" s="194" t="inlineStr">
        <is>
          <t>invocacao.9.liberacao.3.pontos</t>
        </is>
      </c>
      <c r="B3673" s="194">
        <f>IF(ISBLANK('INVOCAÇÕES'!$AN$590),"",'INVOCAÇÕES'!$AN$590&amp;"")</f>
        <v/>
      </c>
      <c r="C3673" s="194">
        <f>"'INVOCAÇÕES'!AN590"</f>
        <v/>
      </c>
      <c r="D3673" s="194" t="inlineStr">
        <is>
          <t>resultado</t>
        </is>
      </c>
    </row>
    <row r="3674">
      <c r="A3674" s="194" t="inlineStr">
        <is>
          <t>invocacao.9.liberacao.3.acao</t>
        </is>
      </c>
      <c r="B3674" s="194">
        <f>IF(ISBLANK('INVOCAÇÕES'!$AN$591),"",'INVOCAÇÕES'!$AN$591&amp;"")</f>
        <v/>
      </c>
      <c r="C3674" s="194">
        <f>"'INVOCAÇÕES'!AN591"</f>
        <v/>
      </c>
      <c r="D3674" s="194" t="inlineStr">
        <is>
          <t>resultado</t>
        </is>
      </c>
    </row>
    <row r="3675">
      <c r="A3675" s="194" t="inlineStr">
        <is>
          <t>invocacao.9.tm.nome</t>
        </is>
      </c>
      <c r="B3675" s="194">
        <f>IF(ISBLANK('INVOCAÇÕES'!$AB$594),"",'INVOCAÇÕES'!$AB$594&amp;"")</f>
        <v/>
      </c>
      <c r="C3675" s="194">
        <f>"'INVOCAÇÕES'!AB594"</f>
        <v/>
      </c>
      <c r="D3675" s="194" t="inlineStr">
        <is>
          <t>entrada</t>
        </is>
      </c>
    </row>
    <row r="3676">
      <c r="A3676" s="194" t="inlineStr">
        <is>
          <t>invocacao.9.tm.pe</t>
        </is>
      </c>
      <c r="B3676" s="194">
        <f>IF(ISBLANK('INVOCAÇÕES'!$AF$594),"",'INVOCAÇÕES'!$AF$594&amp;"")</f>
        <v/>
      </c>
      <c r="C3676" s="194">
        <f>"'INVOCAÇÕES'!AF594"</f>
        <v/>
      </c>
      <c r="D3676" s="194" t="inlineStr">
        <is>
          <t>resultado</t>
        </is>
      </c>
    </row>
    <row r="3677">
      <c r="A3677" s="194" t="inlineStr">
        <is>
          <t>invocacao.9.tm.como</t>
        </is>
      </c>
      <c r="B3677" s="194">
        <f>IF(ISBLANK('INVOCAÇÕES'!$AB$595),"",'INVOCAÇÕES'!$AB$595&amp;"")</f>
        <v/>
      </c>
      <c r="C3677" s="194">
        <f>"'INVOCAÇÕES'!AB595"</f>
        <v/>
      </c>
      <c r="D3677" s="194" t="inlineStr">
        <is>
          <t>entrada</t>
        </is>
      </c>
    </row>
    <row r="3678">
      <c r="A3678" s="194" t="inlineStr">
        <is>
          <t>invocacao.9.tm.dados</t>
        </is>
      </c>
      <c r="B3678" s="194">
        <f>IF(ISBLANK('INVOCAÇÕES'!$AB$599),"",'INVOCAÇÕES'!$AB$599&amp;"")</f>
        <v/>
      </c>
      <c r="C3678" s="194">
        <f>"'INVOCAÇÕES'!AB599"</f>
        <v/>
      </c>
      <c r="D3678" s="194" t="inlineStr">
        <is>
          <t>resultado</t>
        </is>
      </c>
    </row>
    <row r="3679">
      <c r="A3679" s="194" t="inlineStr">
        <is>
          <t>invocacao.9.tm.acao</t>
        </is>
      </c>
      <c r="B3679" s="194">
        <f>IF(ISBLANK('INVOCAÇÕES'!$AB$600),"",'INVOCAÇÕES'!$AB$600&amp;"")</f>
        <v/>
      </c>
      <c r="C3679" s="194">
        <f>"'INVOCAÇÕES'!AB600"</f>
        <v/>
      </c>
      <c r="D3679" s="194" t="inlineStr">
        <is>
          <t>resultado</t>
        </is>
      </c>
    </row>
    <row r="3680">
      <c r="A3680" s="194" t="inlineStr">
        <is>
          <t>invocacao.9.exp.nome</t>
        </is>
      </c>
      <c r="B3680" s="194">
        <f>IF(ISBLANK('INVOCAÇÕES'!$AH$594),"",'INVOCAÇÕES'!$AH$594&amp;"")</f>
        <v/>
      </c>
      <c r="C3680" s="194">
        <f>"'INVOCAÇÕES'!AH594"</f>
        <v/>
      </c>
      <c r="D3680" s="194" t="inlineStr">
        <is>
          <t>entrada</t>
        </is>
      </c>
    </row>
    <row r="3681">
      <c r="A3681" s="194" t="inlineStr">
        <is>
          <t>invocacao.9.exp.pe</t>
        </is>
      </c>
      <c r="B3681" s="194">
        <f>IF(ISBLANK('INVOCAÇÕES'!$AL$594),"",'INVOCAÇÕES'!$AL$594&amp;"")</f>
        <v/>
      </c>
      <c r="C3681" s="194">
        <f>"'INVOCAÇÕES'!AL594"</f>
        <v/>
      </c>
      <c r="D3681" s="194" t="inlineStr">
        <is>
          <t>resultado</t>
        </is>
      </c>
    </row>
    <row r="3682">
      <c r="A3682" s="194" t="inlineStr">
        <is>
          <t>invocacao.9.exp.como</t>
        </is>
      </c>
      <c r="B3682" s="194">
        <f>IF(ISBLANK('INVOCAÇÕES'!$AH$595),"",'INVOCAÇÕES'!$AH$595&amp;"")</f>
        <v/>
      </c>
      <c r="C3682" s="194">
        <f>"'INVOCAÇÕES'!AH595"</f>
        <v/>
      </c>
      <c r="D3682" s="194" t="inlineStr">
        <is>
          <t>entrada</t>
        </is>
      </c>
    </row>
    <row r="3683">
      <c r="A3683" s="194" t="inlineStr">
        <is>
          <t>invocacao.9.exp.degrau</t>
        </is>
      </c>
      <c r="B3683" s="194">
        <f>IF(ISBLANK('INVOCAÇÕES'!$AH$599),"",'INVOCAÇÕES'!$AH$599&amp;"")</f>
        <v/>
      </c>
      <c r="C3683" s="194">
        <f>"'INVOCAÇÕES'!AH599"</f>
        <v/>
      </c>
      <c r="D3683" s="194" t="inlineStr">
        <is>
          <t>entrada</t>
        </is>
      </c>
    </row>
    <row r="3684">
      <c r="A3684" s="194" t="inlineStr">
        <is>
          <t>invocacao.9.exp.acerto</t>
        </is>
      </c>
      <c r="B3684" s="194">
        <f>IF(ISBLANK('INVOCAÇÕES'!$AJ$599),"",'INVOCAÇÕES'!$AJ$599&amp;"")</f>
        <v/>
      </c>
      <c r="C3684" s="194">
        <f>"'INVOCAÇÕES'!AJ599"</f>
        <v/>
      </c>
      <c r="D3684" s="194" t="inlineStr">
        <is>
          <t>entrada</t>
        </is>
      </c>
    </row>
    <row r="3685">
      <c r="A3685" s="194" t="inlineStr">
        <is>
          <t>invocacao.9.exp.pede</t>
        </is>
      </c>
      <c r="B3685" s="194">
        <f>IF(ISBLANK('INVOCAÇÕES'!$AH$600),"",'INVOCAÇÕES'!$AH$600&amp;"")</f>
        <v/>
      </c>
      <c r="C3685" s="194">
        <f>"'INVOCAÇÕES'!AH600"</f>
        <v/>
      </c>
      <c r="D3685" s="194" t="inlineStr">
        <is>
          <t>resultado</t>
        </is>
      </c>
    </row>
    <row r="3686">
      <c r="A3686" s="194" t="inlineStr">
        <is>
          <t>invocacao.10.atributo.forca.base</t>
        </is>
      </c>
      <c r="B3686" s="194">
        <f>IF(ISBLANK('INVOCAÇÕES'!$AH$614),"",'INVOCAÇÕES'!$AH$614&amp;"")</f>
        <v/>
      </c>
      <c r="C3686" s="194">
        <f>"'INVOCAÇÕES'!AH614"</f>
        <v/>
      </c>
      <c r="D3686" s="194" t="inlineStr">
        <is>
          <t>entrada</t>
        </is>
      </c>
    </row>
    <row r="3687">
      <c r="A3687" s="194" t="inlineStr">
        <is>
          <t>invocacao.10.atributo.forca.buff</t>
        </is>
      </c>
      <c r="B3687" s="194">
        <f>IF(ISBLANK('INVOCAÇÕES'!$AH$615),"",'INVOCAÇÕES'!$AH$615&amp;"")</f>
        <v/>
      </c>
      <c r="C3687" s="194">
        <f>"'INVOCAÇÕES'!AH615"</f>
        <v/>
      </c>
      <c r="D3687" s="194" t="inlineStr">
        <is>
          <t>entrada</t>
        </is>
      </c>
    </row>
    <row r="3688">
      <c r="A3688" s="194" t="inlineStr">
        <is>
          <t>invocacao.10.atributo.forca.total</t>
        </is>
      </c>
      <c r="B3688" s="194">
        <f>IF(ISBLANK('INVOCAÇÕES'!$AH$612),"",'INVOCAÇÕES'!$AH$612&amp;"")</f>
        <v/>
      </c>
      <c r="C3688" s="194">
        <f>"'INVOCAÇÕES'!AH612"</f>
        <v/>
      </c>
      <c r="D3688" s="194" t="inlineStr">
        <is>
          <t>resultado</t>
        </is>
      </c>
    </row>
    <row r="3689">
      <c r="A3689" s="194" t="inlineStr">
        <is>
          <t>invocacao.10.atributo.destreza.base</t>
        </is>
      </c>
      <c r="B3689" s="194">
        <f>IF(ISBLANK('INVOCAÇÕES'!$AI$614),"",'INVOCAÇÕES'!$AI$614&amp;"")</f>
        <v/>
      </c>
      <c r="C3689" s="194">
        <f>"'INVOCAÇÕES'!AI614"</f>
        <v/>
      </c>
      <c r="D3689" s="194" t="inlineStr">
        <is>
          <t>entrada</t>
        </is>
      </c>
    </row>
    <row r="3690">
      <c r="A3690" s="194" t="inlineStr">
        <is>
          <t>invocacao.10.atributo.destreza.buff</t>
        </is>
      </c>
      <c r="B3690" s="194">
        <f>IF(ISBLANK('INVOCAÇÕES'!$AI$615),"",'INVOCAÇÕES'!$AI$615&amp;"")</f>
        <v/>
      </c>
      <c r="C3690" s="194">
        <f>"'INVOCAÇÕES'!AI615"</f>
        <v/>
      </c>
      <c r="D3690" s="194" t="inlineStr">
        <is>
          <t>entrada</t>
        </is>
      </c>
    </row>
    <row r="3691">
      <c r="A3691" s="194" t="inlineStr">
        <is>
          <t>invocacao.10.atributo.destreza.total</t>
        </is>
      </c>
      <c r="B3691" s="194">
        <f>IF(ISBLANK('INVOCAÇÕES'!$AI$612),"",'INVOCAÇÕES'!$AI$612&amp;"")</f>
        <v/>
      </c>
      <c r="C3691" s="194">
        <f>"'INVOCAÇÕES'!AI612"</f>
        <v/>
      </c>
      <c r="D3691" s="194" t="inlineStr">
        <is>
          <t>resultado</t>
        </is>
      </c>
    </row>
    <row r="3692">
      <c r="A3692" s="194" t="inlineStr">
        <is>
          <t>invocacao.10.atributo.constituicao.base</t>
        </is>
      </c>
      <c r="B3692" s="194">
        <f>IF(ISBLANK('INVOCAÇÕES'!$AJ$614),"",'INVOCAÇÕES'!$AJ$614&amp;"")</f>
        <v/>
      </c>
      <c r="C3692" s="194">
        <f>"'INVOCAÇÕES'!AJ614"</f>
        <v/>
      </c>
      <c r="D3692" s="194" t="inlineStr">
        <is>
          <t>entrada</t>
        </is>
      </c>
    </row>
    <row r="3693">
      <c r="A3693" s="194" t="inlineStr">
        <is>
          <t>invocacao.10.atributo.constituicao.buff</t>
        </is>
      </c>
      <c r="B3693" s="194">
        <f>IF(ISBLANK('INVOCAÇÕES'!$AJ$615),"",'INVOCAÇÕES'!$AJ$615&amp;"")</f>
        <v/>
      </c>
      <c r="C3693" s="194">
        <f>"'INVOCAÇÕES'!AJ615"</f>
        <v/>
      </c>
      <c r="D3693" s="194" t="inlineStr">
        <is>
          <t>entrada</t>
        </is>
      </c>
    </row>
    <row r="3694">
      <c r="A3694" s="194" t="inlineStr">
        <is>
          <t>invocacao.10.atributo.constituicao.total</t>
        </is>
      </c>
      <c r="B3694" s="194">
        <f>IF(ISBLANK('INVOCAÇÕES'!$AJ$612),"",'INVOCAÇÕES'!$AJ$612&amp;"")</f>
        <v/>
      </c>
      <c r="C3694" s="194">
        <f>"'INVOCAÇÕES'!AJ612"</f>
        <v/>
      </c>
      <c r="D3694" s="194" t="inlineStr">
        <is>
          <t>resultado</t>
        </is>
      </c>
    </row>
    <row r="3695">
      <c r="A3695" s="194" t="inlineStr">
        <is>
          <t>invocacao.10.atributo.inteligencia.base</t>
        </is>
      </c>
      <c r="B3695" s="194">
        <f>IF(ISBLANK('INVOCAÇÕES'!$AK$614),"",'INVOCAÇÕES'!$AK$614&amp;"")</f>
        <v/>
      </c>
      <c r="C3695" s="194">
        <f>"'INVOCAÇÕES'!AK614"</f>
        <v/>
      </c>
      <c r="D3695" s="194" t="inlineStr">
        <is>
          <t>entrada</t>
        </is>
      </c>
    </row>
    <row r="3696">
      <c r="A3696" s="194" t="inlineStr">
        <is>
          <t>invocacao.10.atributo.inteligencia.buff</t>
        </is>
      </c>
      <c r="B3696" s="194">
        <f>IF(ISBLANK('INVOCAÇÕES'!$AK$615),"",'INVOCAÇÕES'!$AK$615&amp;"")</f>
        <v/>
      </c>
      <c r="C3696" s="194">
        <f>"'INVOCAÇÕES'!AK615"</f>
        <v/>
      </c>
      <c r="D3696" s="194" t="inlineStr">
        <is>
          <t>entrada</t>
        </is>
      </c>
    </row>
    <row r="3697">
      <c r="A3697" s="194" t="inlineStr">
        <is>
          <t>invocacao.10.atributo.inteligencia.total</t>
        </is>
      </c>
      <c r="B3697" s="194">
        <f>IF(ISBLANK('INVOCAÇÕES'!$AK$612),"",'INVOCAÇÕES'!$AK$612&amp;"")</f>
        <v/>
      </c>
      <c r="C3697" s="194">
        <f>"'INVOCAÇÕES'!AK612"</f>
        <v/>
      </c>
      <c r="D3697" s="194" t="inlineStr">
        <is>
          <t>resultado</t>
        </is>
      </c>
    </row>
    <row r="3698">
      <c r="A3698" s="194" t="inlineStr">
        <is>
          <t>invocacao.10.atributo.essencia.base</t>
        </is>
      </c>
      <c r="B3698" s="194">
        <f>IF(ISBLANK('INVOCAÇÕES'!$AL$614),"",'INVOCAÇÕES'!$AL$614&amp;"")</f>
        <v/>
      </c>
      <c r="C3698" s="194">
        <f>"'INVOCAÇÕES'!AL614"</f>
        <v/>
      </c>
      <c r="D3698" s="194" t="inlineStr">
        <is>
          <t>entrada</t>
        </is>
      </c>
    </row>
    <row r="3699">
      <c r="A3699" s="194" t="inlineStr">
        <is>
          <t>invocacao.10.atributo.essencia.buff</t>
        </is>
      </c>
      <c r="B3699" s="194">
        <f>IF(ISBLANK('INVOCAÇÕES'!$AL$615),"",'INVOCAÇÕES'!$AL$615&amp;"")</f>
        <v/>
      </c>
      <c r="C3699" s="194">
        <f>"'INVOCAÇÕES'!AL615"</f>
        <v/>
      </c>
      <c r="D3699" s="194" t="inlineStr">
        <is>
          <t>entrada</t>
        </is>
      </c>
    </row>
    <row r="3700">
      <c r="A3700" s="194" t="inlineStr">
        <is>
          <t>invocacao.10.atributo.essencia.total</t>
        </is>
      </c>
      <c r="B3700" s="194">
        <f>IF(ISBLANK('INVOCAÇÕES'!$AL$612),"",'INVOCAÇÕES'!$AL$612&amp;"")</f>
        <v/>
      </c>
      <c r="C3700" s="194">
        <f>"'INVOCAÇÕES'!AL612"</f>
        <v/>
      </c>
      <c r="D3700" s="194" t="inlineStr">
        <is>
          <t>resultado</t>
        </is>
      </c>
    </row>
    <row r="3701">
      <c r="A3701" s="194" t="inlineStr">
        <is>
          <t>invocacao.10.buff.acerto</t>
        </is>
      </c>
      <c r="B3701" s="194">
        <f>IF(ISBLANK('INVOCAÇÕES'!$AH$620),"",'INVOCAÇÕES'!$AH$620&amp;"")</f>
        <v/>
      </c>
      <c r="C3701" s="194">
        <f>"'INVOCAÇÕES'!AH620"</f>
        <v/>
      </c>
      <c r="D3701" s="194" t="inlineStr">
        <is>
          <t>entrada</t>
        </is>
      </c>
    </row>
    <row r="3702">
      <c r="A3702" s="194" t="inlineStr">
        <is>
          <t>invocacao.10.buff.cd</t>
        </is>
      </c>
      <c r="B3702" s="194">
        <f>IF(ISBLANK('INVOCAÇÕES'!$AI$620),"",'INVOCAÇÕES'!$AI$620&amp;"")</f>
        <v/>
      </c>
      <c r="C3702" s="194">
        <f>"'INVOCAÇÕES'!AI620"</f>
        <v/>
      </c>
      <c r="D3702" s="194" t="inlineStr">
        <is>
          <t>entrada</t>
        </is>
      </c>
    </row>
    <row r="3703">
      <c r="A3703" s="194" t="inlineStr">
        <is>
          <t>invocacao.10.buff.defesa</t>
        </is>
      </c>
      <c r="B3703" s="194">
        <f>IF(ISBLANK('INVOCAÇÕES'!$AJ$620),"",'INVOCAÇÕES'!$AJ$620&amp;"")</f>
        <v/>
      </c>
      <c r="C3703" s="194">
        <f>"'INVOCAÇÕES'!AJ620"</f>
        <v/>
      </c>
      <c r="D3703" s="194" t="inlineStr">
        <is>
          <t>entrada</t>
        </is>
      </c>
    </row>
    <row r="3704">
      <c r="A3704" s="194" t="inlineStr">
        <is>
          <t>invocacao.10.buff.vida</t>
        </is>
      </c>
      <c r="B3704" s="194">
        <f>IF(ISBLANK('INVOCAÇÕES'!$AK$620),"",'INVOCAÇÕES'!$AK$620&amp;"")</f>
        <v/>
      </c>
      <c r="C3704" s="194">
        <f>"'INVOCAÇÕES'!AK620"</f>
        <v/>
      </c>
      <c r="D3704" s="194" t="inlineStr">
        <is>
          <t>entrada</t>
        </is>
      </c>
    </row>
    <row r="3705">
      <c r="A3705" s="194" t="inlineStr">
        <is>
          <t>invocacao.10.buff.deslocamento</t>
        </is>
      </c>
      <c r="B3705" s="194">
        <f>IF(ISBLANK('INVOCAÇÕES'!$AL$620),"",'INVOCAÇÕES'!$AL$620&amp;"")</f>
        <v/>
      </c>
      <c r="C3705" s="194">
        <f>"'INVOCAÇÕES'!AL620"</f>
        <v/>
      </c>
      <c r="D3705" s="194" t="inlineStr">
        <is>
          <t>entrada</t>
        </is>
      </c>
    </row>
    <row r="3706">
      <c r="A3706" s="194" t="inlineStr">
        <is>
          <t>invocacao.10.buff.tr.fisico</t>
        </is>
      </c>
      <c r="B3706" s="194">
        <f>IF(ISBLANK('INVOCAÇÕES'!$AH$625),"",'INVOCAÇÕES'!$AH$625&amp;"")</f>
        <v/>
      </c>
      <c r="C3706" s="194">
        <f>"'INVOCAÇÕES'!AH625"</f>
        <v/>
      </c>
      <c r="D3706" s="194" t="inlineStr">
        <is>
          <t>entrada</t>
        </is>
      </c>
    </row>
    <row r="3707">
      <c r="A3707" s="194" t="inlineStr">
        <is>
          <t>invocacao.10.buff.tr.vigor</t>
        </is>
      </c>
      <c r="B3707" s="194">
        <f>IF(ISBLANK('INVOCAÇÕES'!$AI$625),"",'INVOCAÇÕES'!$AI$625&amp;"")</f>
        <v/>
      </c>
      <c r="C3707" s="194">
        <f>"'INVOCAÇÕES'!AI625"</f>
        <v/>
      </c>
      <c r="D3707" s="194" t="inlineStr">
        <is>
          <t>entrada</t>
        </is>
      </c>
    </row>
    <row r="3708">
      <c r="A3708" s="194" t="inlineStr">
        <is>
          <t>invocacao.10.buff.tr.intelecto</t>
        </is>
      </c>
      <c r="B3708" s="194">
        <f>IF(ISBLANK('INVOCAÇÕES'!$AJ$625),"",'INVOCAÇÕES'!$AJ$625&amp;"")</f>
        <v/>
      </c>
      <c r="C3708" s="194">
        <f>"'INVOCAÇÕES'!AJ625"</f>
        <v/>
      </c>
      <c r="D3708" s="194" t="inlineStr">
        <is>
          <t>entrada</t>
        </is>
      </c>
    </row>
    <row r="3709">
      <c r="A3709" s="194" t="inlineStr">
        <is>
          <t>invocacao.10.buff.tr.espirito</t>
        </is>
      </c>
      <c r="B3709" s="194">
        <f>IF(ISBLANK('INVOCAÇÕES'!$AK$625),"",'INVOCAÇÕES'!$AK$625&amp;"")</f>
        <v/>
      </c>
      <c r="C3709" s="194">
        <f>"'INVOCAÇÕES'!AK625"</f>
        <v/>
      </c>
      <c r="D3709" s="194" t="inlineStr">
        <is>
          <t>entrada</t>
        </is>
      </c>
    </row>
    <row r="3710">
      <c r="A3710" s="194" t="inlineStr">
        <is>
          <t>invocacao.10.atributo_acerto</t>
        </is>
      </c>
      <c r="B3710" s="194">
        <f>IF(ISBLANK('INVOCAÇÕES'!$AH$628),"",'INVOCAÇÕES'!$AH$628&amp;"")</f>
        <v/>
      </c>
      <c r="C3710" s="194">
        <f>"'INVOCAÇÕES'!AH628"</f>
        <v/>
      </c>
      <c r="D3710" s="194" t="inlineStr">
        <is>
          <t>entrada</t>
        </is>
      </c>
    </row>
    <row r="3711">
      <c r="A3711" s="194" t="inlineStr">
        <is>
          <t>invocacao.10.atributo_fisico</t>
        </is>
      </c>
      <c r="B3711" s="194">
        <f>IF(ISBLANK('INVOCAÇÕES'!$AK$628),"",'INVOCAÇÕES'!$AK$628&amp;"")</f>
        <v/>
      </c>
      <c r="C3711" s="194">
        <f>"'INVOCAÇÕES'!AK628"</f>
        <v/>
      </c>
      <c r="D3711" s="194" t="inlineStr">
        <is>
          <t>entrada</t>
        </is>
      </c>
    </row>
    <row r="3712">
      <c r="A3712" s="194" t="inlineStr">
        <is>
          <t>invocacao.10.tr_treinado</t>
        </is>
      </c>
      <c r="B3712" s="194">
        <f>IF(ISBLANK('INVOCAÇÕES'!$AL$623),"",'INVOCAÇÕES'!$AL$623&amp;"")</f>
        <v/>
      </c>
      <c r="C3712" s="194">
        <f>"'INVOCAÇÕES'!AL623"</f>
        <v/>
      </c>
      <c r="D3712" s="194" t="inlineStr">
        <is>
          <t>entrada</t>
        </is>
      </c>
    </row>
    <row r="3713">
      <c r="A3713" s="194" t="inlineStr">
        <is>
          <t>invocacao.10.alma</t>
        </is>
      </c>
      <c r="B3713" s="194">
        <f>IF(ISBLANK('INVOCAÇÕES'!$AN$612),"",'INVOCAÇÕES'!$AN$612&amp;"")</f>
        <v/>
      </c>
      <c r="C3713" s="194">
        <f>"'INVOCAÇÕES'!AN612"</f>
        <v/>
      </c>
      <c r="D3713" s="194" t="inlineStr">
        <is>
          <t>entrada</t>
        </is>
      </c>
    </row>
    <row r="3714">
      <c r="A3714" s="194" t="inlineStr">
        <is>
          <t>invocacao.10.notas</t>
        </is>
      </c>
      <c r="B3714" s="194">
        <f>IF(ISBLANK('INVOCAÇÕES'!$AN$621),"",'INVOCAÇÕES'!$AN$621&amp;"")</f>
        <v/>
      </c>
      <c r="C3714" s="194">
        <f>"'INVOCAÇÕES'!AN621"</f>
        <v/>
      </c>
      <c r="D3714" s="194" t="inlineStr">
        <is>
          <t>entrada</t>
        </is>
      </c>
    </row>
    <row r="3715">
      <c r="A3715" s="194" t="inlineStr">
        <is>
          <t>invocacao.10.definicao</t>
        </is>
      </c>
      <c r="B3715" s="194">
        <f>IF(ISBLANK('INVOCAÇÕES'!$AB$647),"",'INVOCAÇÕES'!$AB$647&amp;"")</f>
        <v/>
      </c>
      <c r="C3715" s="194">
        <f>"'INVOCAÇÕES'!AB647"</f>
        <v/>
      </c>
      <c r="D3715" s="194" t="inlineStr">
        <is>
          <t>entrada</t>
        </is>
      </c>
    </row>
    <row r="3716">
      <c r="A3716" s="194" t="inlineStr">
        <is>
          <t>invocacao.10.familia.1</t>
        </is>
      </c>
      <c r="B3716" s="194">
        <f>IF(ISBLANK('INVOCAÇÕES'!$AH$642),"",'INVOCAÇÕES'!$AH$642&amp;"")</f>
        <v/>
      </c>
      <c r="C3716" s="194">
        <f>"'INVOCAÇÕES'!AH642"</f>
        <v/>
      </c>
      <c r="D3716" s="194" t="inlineStr">
        <is>
          <t>entrada</t>
        </is>
      </c>
    </row>
    <row r="3717">
      <c r="A3717" s="194" t="inlineStr">
        <is>
          <t>invocacao.10.familia.2</t>
        </is>
      </c>
      <c r="B3717" s="194">
        <f>IF(ISBLANK('INVOCAÇÕES'!$AI$642),"",'INVOCAÇÕES'!$AI$642&amp;"")</f>
        <v/>
      </c>
      <c r="C3717" s="194">
        <f>"'INVOCAÇÕES'!AI642"</f>
        <v/>
      </c>
      <c r="D3717" s="194" t="inlineStr">
        <is>
          <t>entrada</t>
        </is>
      </c>
    </row>
    <row r="3718">
      <c r="A3718" s="194" t="inlineStr">
        <is>
          <t>invocacao.10.familia.3</t>
        </is>
      </c>
      <c r="B3718" s="194">
        <f>IF(ISBLANK('INVOCAÇÕES'!$AJ$642),"",'INVOCAÇÕES'!$AJ$642&amp;"")</f>
        <v/>
      </c>
      <c r="C3718" s="194">
        <f>"'INVOCAÇÕES'!AJ642"</f>
        <v/>
      </c>
      <c r="D3718" s="194" t="inlineStr">
        <is>
          <t>entrada</t>
        </is>
      </c>
    </row>
    <row r="3719">
      <c r="A3719" s="194" t="inlineStr">
        <is>
          <t>invocacao.10.familia.4</t>
        </is>
      </c>
      <c r="B3719" s="194">
        <f>IF(ISBLANK('INVOCAÇÕES'!$AK$642),"",'INVOCAÇÕES'!$AK$642&amp;"")</f>
        <v/>
      </c>
      <c r="C3719" s="194">
        <f>"'INVOCAÇÕES'!AK642"</f>
        <v/>
      </c>
      <c r="D3719" s="194" t="inlineStr">
        <is>
          <t>entrada</t>
        </is>
      </c>
    </row>
    <row r="3720">
      <c r="A3720" s="194" t="inlineStr">
        <is>
          <t>invocacao.10.familia.5</t>
        </is>
      </c>
      <c r="B3720" s="194">
        <f>IF(ISBLANK('INVOCAÇÕES'!$AL$642),"",'INVOCAÇÕES'!$AL$642&amp;"")</f>
        <v/>
      </c>
      <c r="C3720" s="194">
        <f>"'INVOCAÇÕES'!AL642"</f>
        <v/>
      </c>
      <c r="D3720" s="194" t="inlineStr">
        <is>
          <t>entrada</t>
        </is>
      </c>
    </row>
    <row r="3721">
      <c r="A3721" s="194" t="inlineStr">
        <is>
          <t>invocacao.10.pericia.1</t>
        </is>
      </c>
      <c r="B3721" s="194">
        <f>IF(ISBLANK('INVOCAÇÕES'!$AH$632),"",'INVOCAÇÕES'!$AH$632&amp;"")</f>
        <v/>
      </c>
      <c r="C3721" s="194">
        <f>"'INVOCAÇÕES'!AH632"</f>
        <v/>
      </c>
      <c r="D3721" s="194" t="inlineStr">
        <is>
          <t>entrada</t>
        </is>
      </c>
    </row>
    <row r="3722">
      <c r="A3722" s="194" t="inlineStr">
        <is>
          <t>invocacao.10.pericia.2</t>
        </is>
      </c>
      <c r="B3722" s="194">
        <f>IF(ISBLANK('INVOCAÇÕES'!$AH$633),"",'INVOCAÇÕES'!$AH$633&amp;"")</f>
        <v/>
      </c>
      <c r="C3722" s="194">
        <f>"'INVOCAÇÕES'!AH633"</f>
        <v/>
      </c>
      <c r="D3722" s="194" t="inlineStr">
        <is>
          <t>entrada</t>
        </is>
      </c>
    </row>
    <row r="3723">
      <c r="A3723" s="194" t="inlineStr">
        <is>
          <t>invocacao.10.pericia.3</t>
        </is>
      </c>
      <c r="B3723" s="194">
        <f>IF(ISBLANK('INVOCAÇÕES'!$AH$634),"",'INVOCAÇÕES'!$AH$634&amp;"")</f>
        <v/>
      </c>
      <c r="C3723" s="194">
        <f>"'INVOCAÇÕES'!AH634"</f>
        <v/>
      </c>
      <c r="D3723" s="194" t="inlineStr">
        <is>
          <t>entrada</t>
        </is>
      </c>
    </row>
    <row r="3724">
      <c r="A3724" s="194" t="inlineStr">
        <is>
          <t>invocacao.10.pericia.4</t>
        </is>
      </c>
      <c r="B3724" s="194">
        <f>IF(ISBLANK('INVOCAÇÕES'!$AH$635),"",'INVOCAÇÕES'!$AH$635&amp;"")</f>
        <v/>
      </c>
      <c r="C3724" s="194">
        <f>"'INVOCAÇÕES'!AH635"</f>
        <v/>
      </c>
      <c r="D3724" s="194" t="inlineStr">
        <is>
          <t>entrada</t>
        </is>
      </c>
    </row>
    <row r="3725">
      <c r="A3725" s="194" t="inlineStr">
        <is>
          <t>invocacao.10.pericia.5</t>
        </is>
      </c>
      <c r="B3725" s="194">
        <f>IF(ISBLANK('INVOCAÇÕES'!$AH$636),"",'INVOCAÇÕES'!$AH$636&amp;"")</f>
        <v/>
      </c>
      <c r="C3725" s="194">
        <f>"'INVOCAÇÕES'!AH636"</f>
        <v/>
      </c>
      <c r="D3725" s="194" t="inlineStr">
        <is>
          <t>entrada</t>
        </is>
      </c>
    </row>
    <row r="3726">
      <c r="A3726" s="194" t="inlineStr">
        <is>
          <t>invocacao.10.pericia.6</t>
        </is>
      </c>
      <c r="B3726" s="194">
        <f>IF(ISBLANK('INVOCAÇÕES'!$AH$637),"",'INVOCAÇÕES'!$AH$637&amp;"")</f>
        <v/>
      </c>
      <c r="C3726" s="194">
        <f>"'INVOCAÇÕES'!AH637"</f>
        <v/>
      </c>
      <c r="D3726" s="194" t="inlineStr">
        <is>
          <t>entrada</t>
        </is>
      </c>
    </row>
    <row r="3727">
      <c r="A3727" s="194" t="inlineStr">
        <is>
          <t>invocacao.10.pericia.7</t>
        </is>
      </c>
      <c r="B3727" s="194">
        <f>IF(ISBLANK('INVOCAÇÕES'!$AH$638),"",'INVOCAÇÕES'!$AH$638&amp;"")</f>
        <v/>
      </c>
      <c r="C3727" s="194">
        <f>"'INVOCAÇÕES'!AH638"</f>
        <v/>
      </c>
      <c r="D3727" s="194" t="inlineStr">
        <is>
          <t>entrada</t>
        </is>
      </c>
    </row>
    <row r="3728">
      <c r="A3728" s="194" t="inlineStr">
        <is>
          <t>invocacao.10.buff.pericia.1</t>
        </is>
      </c>
      <c r="B3728" s="194">
        <f>IF(ISBLANK('INVOCAÇÕES'!$AK$632),"",'INVOCAÇÕES'!$AK$632&amp;"")</f>
        <v/>
      </c>
      <c r="C3728" s="194">
        <f>"'INVOCAÇÕES'!AK632"</f>
        <v/>
      </c>
      <c r="D3728" s="194" t="inlineStr">
        <is>
          <t>entrada</t>
        </is>
      </c>
    </row>
    <row r="3729">
      <c r="A3729" s="194" t="inlineStr">
        <is>
          <t>invocacao.10.buff.pericia.2</t>
        </is>
      </c>
      <c r="B3729" s="194">
        <f>IF(ISBLANK('INVOCAÇÕES'!$AK$633),"",'INVOCAÇÕES'!$AK$633&amp;"")</f>
        <v/>
      </c>
      <c r="C3729" s="194">
        <f>"'INVOCAÇÕES'!AK633"</f>
        <v/>
      </c>
      <c r="D3729" s="194" t="inlineStr">
        <is>
          <t>entrada</t>
        </is>
      </c>
    </row>
    <row r="3730">
      <c r="A3730" s="194" t="inlineStr">
        <is>
          <t>invocacao.10.buff.pericia.3</t>
        </is>
      </c>
      <c r="B3730" s="194">
        <f>IF(ISBLANK('INVOCAÇÕES'!$AK$634),"",'INVOCAÇÕES'!$AK$634&amp;"")</f>
        <v/>
      </c>
      <c r="C3730" s="194">
        <f>"'INVOCAÇÕES'!AK634"</f>
        <v/>
      </c>
      <c r="D3730" s="194" t="inlineStr">
        <is>
          <t>entrada</t>
        </is>
      </c>
    </row>
    <row r="3731">
      <c r="A3731" s="194" t="inlineStr">
        <is>
          <t>invocacao.10.buff.pericia.4</t>
        </is>
      </c>
      <c r="B3731" s="194">
        <f>IF(ISBLANK('INVOCAÇÕES'!$AK$635),"",'INVOCAÇÕES'!$AK$635&amp;"")</f>
        <v/>
      </c>
      <c r="C3731" s="194">
        <f>"'INVOCAÇÕES'!AK635"</f>
        <v/>
      </c>
      <c r="D3731" s="194" t="inlineStr">
        <is>
          <t>entrada</t>
        </is>
      </c>
    </row>
    <row r="3732">
      <c r="A3732" s="194" t="inlineStr">
        <is>
          <t>invocacao.10.buff.pericia.5</t>
        </is>
      </c>
      <c r="B3732" s="194">
        <f>IF(ISBLANK('INVOCAÇÕES'!$AK$636),"",'INVOCAÇÕES'!$AK$636&amp;"")</f>
        <v/>
      </c>
      <c r="C3732" s="194">
        <f>"'INVOCAÇÕES'!AK636"</f>
        <v/>
      </c>
      <c r="D3732" s="194" t="inlineStr">
        <is>
          <t>entrada</t>
        </is>
      </c>
    </row>
    <row r="3733">
      <c r="A3733" s="194" t="inlineStr">
        <is>
          <t>invocacao.10.buff.pericia.6</t>
        </is>
      </c>
      <c r="B3733" s="194">
        <f>IF(ISBLANK('INVOCAÇÕES'!$AK$637),"",'INVOCAÇÕES'!$AK$637&amp;"")</f>
        <v/>
      </c>
      <c r="C3733" s="194">
        <f>"'INVOCAÇÕES'!AK637"</f>
        <v/>
      </c>
      <c r="D3733" s="194" t="inlineStr">
        <is>
          <t>entrada</t>
        </is>
      </c>
    </row>
    <row r="3734">
      <c r="A3734" s="194" t="inlineStr">
        <is>
          <t>invocacao.10.buff.pericia.7</t>
        </is>
      </c>
      <c r="B3734" s="194">
        <f>IF(ISBLANK('INVOCAÇÕES'!$AK$638),"",'INVOCAÇÕES'!$AK$638&amp;"")</f>
        <v/>
      </c>
      <c r="C3734" s="194">
        <f>"'INVOCAÇÕES'!AK638"</f>
        <v/>
      </c>
      <c r="D3734" s="194" t="inlineStr">
        <is>
          <t>entrada</t>
        </is>
      </c>
    </row>
    <row r="3735">
      <c r="A3735" s="194" t="inlineStr">
        <is>
          <t>invocacao.10.talento.1</t>
        </is>
      </c>
      <c r="B3735" s="194">
        <f>IF(ISBLANK('INVOCAÇÕES'!$AC$674),"",'INVOCAÇÕES'!$AC$674&amp;"")</f>
        <v/>
      </c>
      <c r="C3735" s="194">
        <f>"'INVOCAÇÕES'!AC674"</f>
        <v/>
      </c>
      <c r="D3735" s="194" t="inlineStr">
        <is>
          <t>entrada</t>
        </is>
      </c>
    </row>
    <row r="3736">
      <c r="A3736" s="194" t="inlineStr">
        <is>
          <t>invocacao.10.talento.2</t>
        </is>
      </c>
      <c r="B3736" s="194">
        <f>IF(ISBLANK('INVOCAÇÕES'!$AC$675),"",'INVOCAÇÕES'!$AC$675&amp;"")</f>
        <v/>
      </c>
      <c r="C3736" s="194">
        <f>"'INVOCAÇÕES'!AC675"</f>
        <v/>
      </c>
      <c r="D3736" s="194" t="inlineStr">
        <is>
          <t>entrada</t>
        </is>
      </c>
    </row>
    <row r="3737">
      <c r="A3737" s="194" t="inlineStr">
        <is>
          <t>invocacao.10.talento.3</t>
        </is>
      </c>
      <c r="B3737" s="194">
        <f>IF(ISBLANK('INVOCAÇÕES'!$AC$676),"",'INVOCAÇÕES'!$AC$676&amp;"")</f>
        <v/>
      </c>
      <c r="C3737" s="194">
        <f>"'INVOCAÇÕES'!AC676"</f>
        <v/>
      </c>
      <c r="D3737" s="194" t="inlineStr">
        <is>
          <t>entrada</t>
        </is>
      </c>
    </row>
    <row r="3738">
      <c r="A3738" s="194" t="inlineStr">
        <is>
          <t>invocacao.10.talento.4</t>
        </is>
      </c>
      <c r="B3738" s="194">
        <f>IF(ISBLANK('INVOCAÇÕES'!$AC$677),"",'INVOCAÇÕES'!$AC$677&amp;"")</f>
        <v/>
      </c>
      <c r="C3738" s="194">
        <f>"'INVOCAÇÕES'!AC677"</f>
        <v/>
      </c>
      <c r="D3738" s="194" t="inlineStr">
        <is>
          <t>entrada</t>
        </is>
      </c>
    </row>
    <row r="3739">
      <c r="A3739" s="194" t="inlineStr">
        <is>
          <t>invocacao.10.talento.5</t>
        </is>
      </c>
      <c r="B3739" s="194">
        <f>IF(ISBLANK('INVOCAÇÕES'!$AC$678),"",'INVOCAÇÕES'!$AC$678&amp;"")</f>
        <v/>
      </c>
      <c r="C3739" s="194">
        <f>"'INVOCAÇÕES'!AC678"</f>
        <v/>
      </c>
      <c r="D3739" s="194" t="inlineStr">
        <is>
          <t>entrada</t>
        </is>
      </c>
    </row>
    <row r="3740">
      <c r="A3740" s="194" t="inlineStr">
        <is>
          <t>invocacao.10.talento.6</t>
        </is>
      </c>
      <c r="B3740" s="194">
        <f>IF(ISBLANK('INVOCAÇÕES'!$AC$679),"",'INVOCAÇÕES'!$AC$679&amp;"")</f>
        <v/>
      </c>
      <c r="C3740" s="194">
        <f>"'INVOCAÇÕES'!AC679"</f>
        <v/>
      </c>
      <c r="D3740" s="194" t="inlineStr">
        <is>
          <t>entrada</t>
        </is>
      </c>
    </row>
    <row r="3741">
      <c r="A3741" s="194" t="inlineStr">
        <is>
          <t>invocacao.10.talento.7</t>
        </is>
      </c>
      <c r="B3741" s="194">
        <f>IF(ISBLANK('INVOCAÇÕES'!$AC$680),"",'INVOCAÇÕES'!$AC$680&amp;"")</f>
        <v/>
      </c>
      <c r="C3741" s="194">
        <f>"'INVOCAÇÕES'!AC680"</f>
        <v/>
      </c>
      <c r="D3741" s="194" t="inlineStr">
        <is>
          <t>entrada</t>
        </is>
      </c>
    </row>
    <row r="3742">
      <c r="A3742" s="194" t="inlineStr">
        <is>
          <t>invocacao.10.talento.8</t>
        </is>
      </c>
      <c r="B3742" s="194">
        <f>IF(ISBLANK('INVOCAÇÕES'!$AC$681),"",'INVOCAÇÕES'!$AC$681&amp;"")</f>
        <v/>
      </c>
      <c r="C3742" s="194">
        <f>"'INVOCAÇÕES'!AC681"</f>
        <v/>
      </c>
      <c r="D3742" s="194" t="inlineStr">
        <is>
          <t>entrada</t>
        </is>
      </c>
    </row>
    <row r="3743">
      <c r="A3743" s="194" t="inlineStr">
        <is>
          <t>invocacao.10.talento_extra.1</t>
        </is>
      </c>
      <c r="B3743" s="194">
        <f>IF(ISBLANK('INVOCAÇÕES'!$AC$776),"",'INVOCAÇÕES'!$AC$776&amp;"")</f>
        <v/>
      </c>
      <c r="C3743" s="194">
        <f>"'INVOCAÇÕES'!AC776"</f>
        <v/>
      </c>
      <c r="D3743" s="194" t="inlineStr">
        <is>
          <t>entrada</t>
        </is>
      </c>
    </row>
    <row r="3744">
      <c r="A3744" s="194" t="inlineStr">
        <is>
          <t>invocacao.10.talento_extra.2</t>
        </is>
      </c>
      <c r="B3744" s="194">
        <f>IF(ISBLANK('INVOCAÇÕES'!$AC$777),"",'INVOCAÇÕES'!$AC$777&amp;"")</f>
        <v/>
      </c>
      <c r="C3744" s="194">
        <f>"'INVOCAÇÕES'!AC777"</f>
        <v/>
      </c>
      <c r="D3744" s="194" t="inlineStr">
        <is>
          <t>entrada</t>
        </is>
      </c>
    </row>
    <row r="3745">
      <c r="A3745" s="194" t="inlineStr">
        <is>
          <t>invocacao.10.talento_extra.3</t>
        </is>
      </c>
      <c r="B3745" s="194">
        <f>IF(ISBLANK('INVOCAÇÕES'!$AC$778),"",'INVOCAÇÕES'!$AC$778&amp;"")</f>
        <v/>
      </c>
      <c r="C3745" s="194">
        <f>"'INVOCAÇÕES'!AC778"</f>
        <v/>
      </c>
      <c r="D3745" s="194" t="inlineStr">
        <is>
          <t>entrada</t>
        </is>
      </c>
    </row>
    <row r="3746">
      <c r="A3746" s="194" t="inlineStr">
        <is>
          <t>invocacao.10.equipamento.1</t>
        </is>
      </c>
      <c r="B3746" s="194">
        <f>IF(ISBLANK('INVOCAÇÕES'!$AO$627),"",'INVOCAÇÕES'!$AO$627&amp;"")</f>
        <v/>
      </c>
      <c r="C3746" s="194">
        <f>"'INVOCAÇÕES'!AO627"</f>
        <v/>
      </c>
      <c r="D3746" s="194" t="inlineStr">
        <is>
          <t>entrada</t>
        </is>
      </c>
    </row>
    <row r="3747">
      <c r="A3747" s="194" t="inlineStr">
        <is>
          <t>invocacao.10.equipamento.2</t>
        </is>
      </c>
      <c r="B3747" s="194">
        <f>IF(ISBLANK('INVOCAÇÕES'!$AO$628),"",'INVOCAÇÕES'!$AO$628&amp;"")</f>
        <v/>
      </c>
      <c r="C3747" s="194">
        <f>"'INVOCAÇÕES'!AO628"</f>
        <v/>
      </c>
      <c r="D3747" s="194" t="inlineStr">
        <is>
          <t>entrada</t>
        </is>
      </c>
    </row>
    <row r="3748">
      <c r="A3748" s="194" t="inlineStr">
        <is>
          <t>invocacao.10.equipamento.3</t>
        </is>
      </c>
      <c r="B3748" s="194">
        <f>IF(ISBLANK('INVOCAÇÕES'!$AO$629),"",'INVOCAÇÕES'!$AO$629&amp;"")</f>
        <v/>
      </c>
      <c r="C3748" s="194">
        <f>"'INVOCAÇÕES'!AO629"</f>
        <v/>
      </c>
      <c r="D3748" s="194" t="inlineStr">
        <is>
          <t>entrada</t>
        </is>
      </c>
    </row>
    <row r="3749">
      <c r="A3749" s="194" t="inlineStr">
        <is>
          <t>invocacao.10.liberacao.1.classe</t>
        </is>
      </c>
      <c r="B3749" s="194">
        <f>IF(ISBLANK('INVOCAÇÕES'!$AB$783),"",'INVOCAÇÕES'!$AB$783&amp;"")</f>
        <v/>
      </c>
      <c r="C3749" s="194">
        <f>"'INVOCAÇÕES'!AB783"</f>
        <v/>
      </c>
      <c r="D3749" s="194" t="inlineStr">
        <is>
          <t>entrada</t>
        </is>
      </c>
    </row>
    <row r="3750">
      <c r="A3750" s="194" t="inlineStr">
        <is>
          <t>invocacao.10.liberacao.1.nome</t>
        </is>
      </c>
      <c r="B3750" s="194">
        <f>IF(ISBLANK('INVOCAÇÕES'!$AC$783),"",'INVOCAÇÕES'!$AC$783&amp;"")</f>
        <v/>
      </c>
      <c r="C3750" s="194">
        <f>"'INVOCAÇÕES'!AC783"</f>
        <v/>
      </c>
      <c r="D3750" s="194" t="inlineStr">
        <is>
          <t>entrada</t>
        </is>
      </c>
    </row>
    <row r="3751">
      <c r="A3751" s="194" t="inlineStr">
        <is>
          <t>invocacao.10.liberacao.1.pe</t>
        </is>
      </c>
      <c r="B3751" s="194">
        <f>IF(ISBLANK('INVOCAÇÕES'!$AF$783),"",'INVOCAÇÕES'!$AF$783&amp;"")</f>
        <v/>
      </c>
      <c r="C3751" s="194">
        <f>"'INVOCAÇÕES'!AF783"</f>
        <v/>
      </c>
      <c r="D3751" s="194" t="inlineStr">
        <is>
          <t>resultado</t>
        </is>
      </c>
    </row>
    <row r="3752">
      <c r="A3752" s="194" t="inlineStr">
        <is>
          <t>invocacao.10.liberacao.1.como</t>
        </is>
      </c>
      <c r="B3752" s="194">
        <f>IF(ISBLANK('INVOCAÇÕES'!$AB$784),"",'INVOCAÇÕES'!$AB$784&amp;"")</f>
        <v/>
      </c>
      <c r="C3752" s="194">
        <f>"'INVOCAÇÕES'!AB784"</f>
        <v/>
      </c>
      <c r="D3752" s="194" t="inlineStr">
        <is>
          <t>entrada</t>
        </is>
      </c>
    </row>
    <row r="3753">
      <c r="A3753" s="194" t="inlineStr">
        <is>
          <t>invocacao.10.liberacao.1.pontos</t>
        </is>
      </c>
      <c r="B3753" s="194">
        <f>IF(ISBLANK('INVOCAÇÕES'!$AB$788),"",'INVOCAÇÕES'!$AB$788&amp;"")</f>
        <v/>
      </c>
      <c r="C3753" s="194">
        <f>"'INVOCAÇÕES'!AB788"</f>
        <v/>
      </c>
      <c r="D3753" s="194" t="inlineStr">
        <is>
          <t>resultado</t>
        </is>
      </c>
    </row>
    <row r="3754">
      <c r="A3754" s="194" t="inlineStr">
        <is>
          <t>invocacao.10.liberacao.1.acao</t>
        </is>
      </c>
      <c r="B3754" s="194">
        <f>IF(ISBLANK('INVOCAÇÕES'!$AB$789),"",'INVOCAÇÕES'!$AB$789&amp;"")</f>
        <v/>
      </c>
      <c r="C3754" s="194">
        <f>"'INVOCAÇÕES'!AB789"</f>
        <v/>
      </c>
      <c r="D3754" s="194" t="inlineStr">
        <is>
          <t>resultado</t>
        </is>
      </c>
    </row>
    <row r="3755">
      <c r="A3755" s="194" t="inlineStr">
        <is>
          <t>invocacao.10.liberacao.2.classe</t>
        </is>
      </c>
      <c r="B3755" s="194">
        <f>IF(ISBLANK('INVOCAÇÕES'!$AH$783),"",'INVOCAÇÕES'!$AH$783&amp;"")</f>
        <v/>
      </c>
      <c r="C3755" s="194">
        <f>"'INVOCAÇÕES'!AH783"</f>
        <v/>
      </c>
      <c r="D3755" s="194" t="inlineStr">
        <is>
          <t>entrada</t>
        </is>
      </c>
    </row>
    <row r="3756">
      <c r="A3756" s="194" t="inlineStr">
        <is>
          <t>invocacao.10.liberacao.2.nome</t>
        </is>
      </c>
      <c r="B3756" s="194">
        <f>IF(ISBLANK('INVOCAÇÕES'!$AI$783),"",'INVOCAÇÕES'!$AI$783&amp;"")</f>
        <v/>
      </c>
      <c r="C3756" s="194">
        <f>"'INVOCAÇÕES'!AI783"</f>
        <v/>
      </c>
      <c r="D3756" s="194" t="inlineStr">
        <is>
          <t>entrada</t>
        </is>
      </c>
    </row>
    <row r="3757">
      <c r="A3757" s="194" t="inlineStr">
        <is>
          <t>invocacao.10.liberacao.2.pe</t>
        </is>
      </c>
      <c r="B3757" s="194">
        <f>IF(ISBLANK('INVOCAÇÕES'!$AL$783),"",'INVOCAÇÕES'!$AL$783&amp;"")</f>
        <v/>
      </c>
      <c r="C3757" s="194">
        <f>"'INVOCAÇÕES'!AL783"</f>
        <v/>
      </c>
      <c r="D3757" s="194" t="inlineStr">
        <is>
          <t>resultado</t>
        </is>
      </c>
    </row>
    <row r="3758">
      <c r="A3758" s="194" t="inlineStr">
        <is>
          <t>invocacao.10.liberacao.2.como</t>
        </is>
      </c>
      <c r="B3758" s="194">
        <f>IF(ISBLANK('INVOCAÇÕES'!$AH$784),"",'INVOCAÇÕES'!$AH$784&amp;"")</f>
        <v/>
      </c>
      <c r="C3758" s="194">
        <f>"'INVOCAÇÕES'!AH784"</f>
        <v/>
      </c>
      <c r="D3758" s="194" t="inlineStr">
        <is>
          <t>entrada</t>
        </is>
      </c>
    </row>
    <row r="3759">
      <c r="A3759" s="194" t="inlineStr">
        <is>
          <t>invocacao.10.liberacao.2.pontos</t>
        </is>
      </c>
      <c r="B3759" s="194">
        <f>IF(ISBLANK('INVOCAÇÕES'!$AH$788),"",'INVOCAÇÕES'!$AH$788&amp;"")</f>
        <v/>
      </c>
      <c r="C3759" s="194">
        <f>"'INVOCAÇÕES'!AH788"</f>
        <v/>
      </c>
      <c r="D3759" s="194" t="inlineStr">
        <is>
          <t>resultado</t>
        </is>
      </c>
    </row>
    <row r="3760">
      <c r="A3760" s="194" t="inlineStr">
        <is>
          <t>invocacao.10.liberacao.2.acao</t>
        </is>
      </c>
      <c r="B3760" s="194">
        <f>IF(ISBLANK('INVOCAÇÕES'!$AH$789),"",'INVOCAÇÕES'!$AH$789&amp;"")</f>
        <v/>
      </c>
      <c r="C3760" s="194">
        <f>"'INVOCAÇÕES'!AH789"</f>
        <v/>
      </c>
      <c r="D3760" s="194" t="inlineStr">
        <is>
          <t>resultado</t>
        </is>
      </c>
    </row>
    <row r="3761">
      <c r="A3761" s="194" t="inlineStr">
        <is>
          <t>invocacao.10.liberacao.3.classe</t>
        </is>
      </c>
      <c r="B3761" s="194">
        <f>IF(ISBLANK('INVOCAÇÕES'!$AN$783),"",'INVOCAÇÕES'!$AN$783&amp;"")</f>
        <v/>
      </c>
      <c r="C3761" s="194">
        <f>"'INVOCAÇÕES'!AN783"</f>
        <v/>
      </c>
      <c r="D3761" s="194" t="inlineStr">
        <is>
          <t>entrada</t>
        </is>
      </c>
    </row>
    <row r="3762">
      <c r="A3762" s="194" t="inlineStr">
        <is>
          <t>invocacao.10.liberacao.3.nome</t>
        </is>
      </c>
      <c r="B3762" s="194">
        <f>IF(ISBLANK('INVOCAÇÕES'!$AO$783),"",'INVOCAÇÕES'!$AO$783&amp;"")</f>
        <v/>
      </c>
      <c r="C3762" s="194">
        <f>"'INVOCAÇÕES'!AO783"</f>
        <v/>
      </c>
      <c r="D3762" s="194" t="inlineStr">
        <is>
          <t>entrada</t>
        </is>
      </c>
    </row>
    <row r="3763">
      <c r="A3763" s="194" t="inlineStr">
        <is>
          <t>invocacao.10.liberacao.3.pe</t>
        </is>
      </c>
      <c r="B3763" s="194">
        <f>IF(ISBLANK('INVOCAÇÕES'!$AR$783),"",'INVOCAÇÕES'!$AR$783&amp;"")</f>
        <v/>
      </c>
      <c r="C3763" s="194">
        <f>"'INVOCAÇÕES'!AR783"</f>
        <v/>
      </c>
      <c r="D3763" s="194" t="inlineStr">
        <is>
          <t>resultado</t>
        </is>
      </c>
    </row>
    <row r="3764">
      <c r="A3764" s="194" t="inlineStr">
        <is>
          <t>invocacao.10.liberacao.3.como</t>
        </is>
      </c>
      <c r="B3764" s="194">
        <f>IF(ISBLANK('INVOCAÇÕES'!$AN$784),"",'INVOCAÇÕES'!$AN$784&amp;"")</f>
        <v/>
      </c>
      <c r="C3764" s="194">
        <f>"'INVOCAÇÕES'!AN784"</f>
        <v/>
      </c>
      <c r="D3764" s="194" t="inlineStr">
        <is>
          <t>entrada</t>
        </is>
      </c>
    </row>
    <row r="3765">
      <c r="A3765" s="194" t="inlineStr">
        <is>
          <t>invocacao.10.liberacao.3.pontos</t>
        </is>
      </c>
      <c r="B3765" s="194">
        <f>IF(ISBLANK('INVOCAÇÕES'!$AN$788),"",'INVOCAÇÕES'!$AN$788&amp;"")</f>
        <v/>
      </c>
      <c r="C3765" s="194">
        <f>"'INVOCAÇÕES'!AN788"</f>
        <v/>
      </c>
      <c r="D3765" s="194" t="inlineStr">
        <is>
          <t>resultado</t>
        </is>
      </c>
    </row>
    <row r="3766">
      <c r="A3766" s="194" t="inlineStr">
        <is>
          <t>invocacao.10.liberacao.3.acao</t>
        </is>
      </c>
      <c r="B3766" s="194">
        <f>IF(ISBLANK('INVOCAÇÕES'!$AN$789),"",'INVOCAÇÕES'!$AN$789&amp;"")</f>
        <v/>
      </c>
      <c r="C3766" s="194">
        <f>"'INVOCAÇÕES'!AN789"</f>
        <v/>
      </c>
      <c r="D3766" s="194" t="inlineStr">
        <is>
          <t>resultado</t>
        </is>
      </c>
    </row>
    <row r="3767">
      <c r="A3767" s="194" t="inlineStr">
        <is>
          <t>invocacao.10.tm.nome</t>
        </is>
      </c>
      <c r="B3767" s="194">
        <f>IF(ISBLANK('INVOCAÇÕES'!$AB$792),"",'INVOCAÇÕES'!$AB$792&amp;"")</f>
        <v/>
      </c>
      <c r="C3767" s="194">
        <f>"'INVOCAÇÕES'!AB792"</f>
        <v/>
      </c>
      <c r="D3767" s="194" t="inlineStr">
        <is>
          <t>entrada</t>
        </is>
      </c>
    </row>
    <row r="3768">
      <c r="A3768" s="194" t="inlineStr">
        <is>
          <t>invocacao.10.tm.pe</t>
        </is>
      </c>
      <c r="B3768" s="194">
        <f>IF(ISBLANK('INVOCAÇÕES'!$AF$792),"",'INVOCAÇÕES'!$AF$792&amp;"")</f>
        <v/>
      </c>
      <c r="C3768" s="194">
        <f>"'INVOCAÇÕES'!AF792"</f>
        <v/>
      </c>
      <c r="D3768" s="194" t="inlineStr">
        <is>
          <t>resultado</t>
        </is>
      </c>
    </row>
    <row r="3769">
      <c r="A3769" s="194" t="inlineStr">
        <is>
          <t>invocacao.10.tm.como</t>
        </is>
      </c>
      <c r="B3769" s="194">
        <f>IF(ISBLANK('INVOCAÇÕES'!$AB$793),"",'INVOCAÇÕES'!$AB$793&amp;"")</f>
        <v/>
      </c>
      <c r="C3769" s="194">
        <f>"'INVOCAÇÕES'!AB793"</f>
        <v/>
      </c>
      <c r="D3769" s="194" t="inlineStr">
        <is>
          <t>entrada</t>
        </is>
      </c>
    </row>
    <row r="3770">
      <c r="A3770" s="194" t="inlineStr">
        <is>
          <t>invocacao.10.tm.dados</t>
        </is>
      </c>
      <c r="B3770" s="194">
        <f>IF(ISBLANK('INVOCAÇÕES'!$AB$797),"",'INVOCAÇÕES'!$AB$797&amp;"")</f>
        <v/>
      </c>
      <c r="C3770" s="194">
        <f>"'INVOCAÇÕES'!AB797"</f>
        <v/>
      </c>
      <c r="D3770" s="194" t="inlineStr">
        <is>
          <t>resultado</t>
        </is>
      </c>
    </row>
    <row r="3771">
      <c r="A3771" s="194" t="inlineStr">
        <is>
          <t>invocacao.10.tm.acao</t>
        </is>
      </c>
      <c r="B3771" s="194">
        <f>IF(ISBLANK('INVOCAÇÕES'!$AB$798),"",'INVOCAÇÕES'!$AB$798&amp;"")</f>
        <v/>
      </c>
      <c r="C3771" s="194">
        <f>"'INVOCAÇÕES'!AB798"</f>
        <v/>
      </c>
      <c r="D3771" s="194" t="inlineStr">
        <is>
          <t>resultado</t>
        </is>
      </c>
    </row>
    <row r="3772">
      <c r="A3772" s="194" t="inlineStr">
        <is>
          <t>invocacao.10.exp.nome</t>
        </is>
      </c>
      <c r="B3772" s="194">
        <f>IF(ISBLANK('INVOCAÇÕES'!$AH$792),"",'INVOCAÇÕES'!$AH$792&amp;"")</f>
        <v/>
      </c>
      <c r="C3772" s="194">
        <f>"'INVOCAÇÕES'!AH792"</f>
        <v/>
      </c>
      <c r="D3772" s="194" t="inlineStr">
        <is>
          <t>entrada</t>
        </is>
      </c>
    </row>
    <row r="3773">
      <c r="A3773" s="194" t="inlineStr">
        <is>
          <t>invocacao.10.exp.pe</t>
        </is>
      </c>
      <c r="B3773" s="194">
        <f>IF(ISBLANK('INVOCAÇÕES'!$AL$792),"",'INVOCAÇÕES'!$AL$792&amp;"")</f>
        <v/>
      </c>
      <c r="C3773" s="194">
        <f>"'INVOCAÇÕES'!AL792"</f>
        <v/>
      </c>
      <c r="D3773" s="194" t="inlineStr">
        <is>
          <t>resultado</t>
        </is>
      </c>
    </row>
    <row r="3774">
      <c r="A3774" s="194" t="inlineStr">
        <is>
          <t>invocacao.10.exp.como</t>
        </is>
      </c>
      <c r="B3774" s="194">
        <f>IF(ISBLANK('INVOCAÇÕES'!$AH$793),"",'INVOCAÇÕES'!$AH$793&amp;"")</f>
        <v/>
      </c>
      <c r="C3774" s="194">
        <f>"'INVOCAÇÕES'!AH793"</f>
        <v/>
      </c>
      <c r="D3774" s="194" t="inlineStr">
        <is>
          <t>entrada</t>
        </is>
      </c>
    </row>
    <row r="3775">
      <c r="A3775" s="194" t="inlineStr">
        <is>
          <t>invocacao.10.exp.degrau</t>
        </is>
      </c>
      <c r="B3775" s="194">
        <f>IF(ISBLANK('INVOCAÇÕES'!$AH$797),"",'INVOCAÇÕES'!$AH$797&amp;"")</f>
        <v/>
      </c>
      <c r="C3775" s="194">
        <f>"'INVOCAÇÕES'!AH797"</f>
        <v/>
      </c>
      <c r="D3775" s="194" t="inlineStr">
        <is>
          <t>entrada</t>
        </is>
      </c>
    </row>
    <row r="3776">
      <c r="A3776" s="194" t="inlineStr">
        <is>
          <t>invocacao.10.exp.acerto</t>
        </is>
      </c>
      <c r="B3776" s="194">
        <f>IF(ISBLANK('INVOCAÇÕES'!$AJ$797),"",'INVOCAÇÕES'!$AJ$797&amp;"")</f>
        <v/>
      </c>
      <c r="C3776" s="194">
        <f>"'INVOCAÇÕES'!AJ797"</f>
        <v/>
      </c>
      <c r="D3776" s="194" t="inlineStr">
        <is>
          <t>entrada</t>
        </is>
      </c>
    </row>
    <row r="3777">
      <c r="A3777" s="194" t="inlineStr">
        <is>
          <t>invocacao.10.exp.pede</t>
        </is>
      </c>
      <c r="B3777" s="194">
        <f>IF(ISBLANK('INVOCAÇÕES'!$AH$798),"",'INVOCAÇÕES'!$AH$798&amp;"")</f>
        <v/>
      </c>
      <c r="C3777" s="194">
        <f>"'INVOCAÇÕES'!AH798"</f>
        <v/>
      </c>
      <c r="D3777" s="194" t="inlineStr">
        <is>
          <t>resultado</t>
        </is>
      </c>
    </row>
    <row r="3778">
      <c r="A3778" s="194" t="inlineStr">
        <is>
          <t>invocacao.11.atributo.forca.base</t>
        </is>
      </c>
      <c r="B3778" s="194">
        <f>IF(ISBLANK('INVOCAÇÕES'!$AH$812),"",'INVOCAÇÕES'!$AH$812&amp;"")</f>
        <v/>
      </c>
      <c r="C3778" s="194">
        <f>"'INVOCAÇÕES'!AH812"</f>
        <v/>
      </c>
      <c r="D3778" s="194" t="inlineStr">
        <is>
          <t>entrada</t>
        </is>
      </c>
    </row>
    <row r="3779">
      <c r="A3779" s="194" t="inlineStr">
        <is>
          <t>invocacao.11.atributo.forca.buff</t>
        </is>
      </c>
      <c r="B3779" s="194">
        <f>IF(ISBLANK('INVOCAÇÕES'!$AH$813),"",'INVOCAÇÕES'!$AH$813&amp;"")</f>
        <v/>
      </c>
      <c r="C3779" s="194">
        <f>"'INVOCAÇÕES'!AH813"</f>
        <v/>
      </c>
      <c r="D3779" s="194" t="inlineStr">
        <is>
          <t>entrada</t>
        </is>
      </c>
    </row>
    <row r="3780">
      <c r="A3780" s="194" t="inlineStr">
        <is>
          <t>invocacao.11.atributo.forca.total</t>
        </is>
      </c>
      <c r="B3780" s="194">
        <f>IF(ISBLANK('INVOCAÇÕES'!$AH$810),"",'INVOCAÇÕES'!$AH$810&amp;"")</f>
        <v/>
      </c>
      <c r="C3780" s="194">
        <f>"'INVOCAÇÕES'!AH810"</f>
        <v/>
      </c>
      <c r="D3780" s="194" t="inlineStr">
        <is>
          <t>resultado</t>
        </is>
      </c>
    </row>
    <row r="3781">
      <c r="A3781" s="194" t="inlineStr">
        <is>
          <t>invocacao.11.atributo.destreza.base</t>
        </is>
      </c>
      <c r="B3781" s="194">
        <f>IF(ISBLANK('INVOCAÇÕES'!$AI$812),"",'INVOCAÇÕES'!$AI$812&amp;"")</f>
        <v/>
      </c>
      <c r="C3781" s="194">
        <f>"'INVOCAÇÕES'!AI812"</f>
        <v/>
      </c>
      <c r="D3781" s="194" t="inlineStr">
        <is>
          <t>entrada</t>
        </is>
      </c>
    </row>
    <row r="3782">
      <c r="A3782" s="194" t="inlineStr">
        <is>
          <t>invocacao.11.atributo.destreza.buff</t>
        </is>
      </c>
      <c r="B3782" s="194">
        <f>IF(ISBLANK('INVOCAÇÕES'!$AI$813),"",'INVOCAÇÕES'!$AI$813&amp;"")</f>
        <v/>
      </c>
      <c r="C3782" s="194">
        <f>"'INVOCAÇÕES'!AI813"</f>
        <v/>
      </c>
      <c r="D3782" s="194" t="inlineStr">
        <is>
          <t>entrada</t>
        </is>
      </c>
    </row>
    <row r="3783">
      <c r="A3783" s="194" t="inlineStr">
        <is>
          <t>invocacao.11.atributo.destreza.total</t>
        </is>
      </c>
      <c r="B3783" s="194">
        <f>IF(ISBLANK('INVOCAÇÕES'!$AI$810),"",'INVOCAÇÕES'!$AI$810&amp;"")</f>
        <v/>
      </c>
      <c r="C3783" s="194">
        <f>"'INVOCAÇÕES'!AI810"</f>
        <v/>
      </c>
      <c r="D3783" s="194" t="inlineStr">
        <is>
          <t>resultado</t>
        </is>
      </c>
    </row>
    <row r="3784">
      <c r="A3784" s="194" t="inlineStr">
        <is>
          <t>invocacao.11.atributo.constituicao.base</t>
        </is>
      </c>
      <c r="B3784" s="194">
        <f>IF(ISBLANK('INVOCAÇÕES'!$AJ$812),"",'INVOCAÇÕES'!$AJ$812&amp;"")</f>
        <v/>
      </c>
      <c r="C3784" s="194">
        <f>"'INVOCAÇÕES'!AJ812"</f>
        <v/>
      </c>
      <c r="D3784" s="194" t="inlineStr">
        <is>
          <t>entrada</t>
        </is>
      </c>
    </row>
    <row r="3785">
      <c r="A3785" s="194" t="inlineStr">
        <is>
          <t>invocacao.11.atributo.constituicao.buff</t>
        </is>
      </c>
      <c r="B3785" s="194">
        <f>IF(ISBLANK('INVOCAÇÕES'!$AJ$813),"",'INVOCAÇÕES'!$AJ$813&amp;"")</f>
        <v/>
      </c>
      <c r="C3785" s="194">
        <f>"'INVOCAÇÕES'!AJ813"</f>
        <v/>
      </c>
      <c r="D3785" s="194" t="inlineStr">
        <is>
          <t>entrada</t>
        </is>
      </c>
    </row>
    <row r="3786">
      <c r="A3786" s="194" t="inlineStr">
        <is>
          <t>invocacao.11.atributo.constituicao.total</t>
        </is>
      </c>
      <c r="B3786" s="194">
        <f>IF(ISBLANK('INVOCAÇÕES'!$AJ$810),"",'INVOCAÇÕES'!$AJ$810&amp;"")</f>
        <v/>
      </c>
      <c r="C3786" s="194">
        <f>"'INVOCAÇÕES'!AJ810"</f>
        <v/>
      </c>
      <c r="D3786" s="194" t="inlineStr">
        <is>
          <t>resultado</t>
        </is>
      </c>
    </row>
    <row r="3787">
      <c r="A3787" s="194" t="inlineStr">
        <is>
          <t>invocacao.11.atributo.inteligencia.base</t>
        </is>
      </c>
      <c r="B3787" s="194">
        <f>IF(ISBLANK('INVOCAÇÕES'!$AK$812),"",'INVOCAÇÕES'!$AK$812&amp;"")</f>
        <v/>
      </c>
      <c r="C3787" s="194">
        <f>"'INVOCAÇÕES'!AK812"</f>
        <v/>
      </c>
      <c r="D3787" s="194" t="inlineStr">
        <is>
          <t>entrada</t>
        </is>
      </c>
    </row>
    <row r="3788">
      <c r="A3788" s="194" t="inlineStr">
        <is>
          <t>invocacao.11.atributo.inteligencia.buff</t>
        </is>
      </c>
      <c r="B3788" s="194">
        <f>IF(ISBLANK('INVOCAÇÕES'!$AK$813),"",'INVOCAÇÕES'!$AK$813&amp;"")</f>
        <v/>
      </c>
      <c r="C3788" s="194">
        <f>"'INVOCAÇÕES'!AK813"</f>
        <v/>
      </c>
      <c r="D3788" s="194" t="inlineStr">
        <is>
          <t>entrada</t>
        </is>
      </c>
    </row>
    <row r="3789">
      <c r="A3789" s="194" t="inlineStr">
        <is>
          <t>invocacao.11.atributo.inteligencia.total</t>
        </is>
      </c>
      <c r="B3789" s="194">
        <f>IF(ISBLANK('INVOCAÇÕES'!$AK$810),"",'INVOCAÇÕES'!$AK$810&amp;"")</f>
        <v/>
      </c>
      <c r="C3789" s="194">
        <f>"'INVOCAÇÕES'!AK810"</f>
        <v/>
      </c>
      <c r="D3789" s="194" t="inlineStr">
        <is>
          <t>resultado</t>
        </is>
      </c>
    </row>
    <row r="3790">
      <c r="A3790" s="194" t="inlineStr">
        <is>
          <t>invocacao.11.atributo.essencia.base</t>
        </is>
      </c>
      <c r="B3790" s="194">
        <f>IF(ISBLANK('INVOCAÇÕES'!$AL$812),"",'INVOCAÇÕES'!$AL$812&amp;"")</f>
        <v/>
      </c>
      <c r="C3790" s="194">
        <f>"'INVOCAÇÕES'!AL812"</f>
        <v/>
      </c>
      <c r="D3790" s="194" t="inlineStr">
        <is>
          <t>entrada</t>
        </is>
      </c>
    </row>
    <row r="3791">
      <c r="A3791" s="194" t="inlineStr">
        <is>
          <t>invocacao.11.atributo.essencia.buff</t>
        </is>
      </c>
      <c r="B3791" s="194">
        <f>IF(ISBLANK('INVOCAÇÕES'!$AL$813),"",'INVOCAÇÕES'!$AL$813&amp;"")</f>
        <v/>
      </c>
      <c r="C3791" s="194">
        <f>"'INVOCAÇÕES'!AL813"</f>
        <v/>
      </c>
      <c r="D3791" s="194" t="inlineStr">
        <is>
          <t>entrada</t>
        </is>
      </c>
    </row>
    <row r="3792">
      <c r="A3792" s="194" t="inlineStr">
        <is>
          <t>invocacao.11.atributo.essencia.total</t>
        </is>
      </c>
      <c r="B3792" s="194">
        <f>IF(ISBLANK('INVOCAÇÕES'!$AL$810),"",'INVOCAÇÕES'!$AL$810&amp;"")</f>
        <v/>
      </c>
      <c r="C3792" s="194">
        <f>"'INVOCAÇÕES'!AL810"</f>
        <v/>
      </c>
      <c r="D3792" s="194" t="inlineStr">
        <is>
          <t>resultado</t>
        </is>
      </c>
    </row>
    <row r="3793">
      <c r="A3793" s="194" t="inlineStr">
        <is>
          <t>invocacao.11.buff.acerto</t>
        </is>
      </c>
      <c r="B3793" s="194">
        <f>IF(ISBLANK('INVOCAÇÕES'!$AH$818),"",'INVOCAÇÕES'!$AH$818&amp;"")</f>
        <v/>
      </c>
      <c r="C3793" s="194">
        <f>"'INVOCAÇÕES'!AH818"</f>
        <v/>
      </c>
      <c r="D3793" s="194" t="inlineStr">
        <is>
          <t>entrada</t>
        </is>
      </c>
    </row>
    <row r="3794">
      <c r="A3794" s="194" t="inlineStr">
        <is>
          <t>invocacao.11.buff.cd</t>
        </is>
      </c>
      <c r="B3794" s="194">
        <f>IF(ISBLANK('INVOCAÇÕES'!$AI$818),"",'INVOCAÇÕES'!$AI$818&amp;"")</f>
        <v/>
      </c>
      <c r="C3794" s="194">
        <f>"'INVOCAÇÕES'!AI818"</f>
        <v/>
      </c>
      <c r="D3794" s="194" t="inlineStr">
        <is>
          <t>entrada</t>
        </is>
      </c>
    </row>
    <row r="3795">
      <c r="A3795" s="194" t="inlineStr">
        <is>
          <t>invocacao.11.buff.defesa</t>
        </is>
      </c>
      <c r="B3795" s="194">
        <f>IF(ISBLANK('INVOCAÇÕES'!$AJ$818),"",'INVOCAÇÕES'!$AJ$818&amp;"")</f>
        <v/>
      </c>
      <c r="C3795" s="194">
        <f>"'INVOCAÇÕES'!AJ818"</f>
        <v/>
      </c>
      <c r="D3795" s="194" t="inlineStr">
        <is>
          <t>entrada</t>
        </is>
      </c>
    </row>
    <row r="3796">
      <c r="A3796" s="194" t="inlineStr">
        <is>
          <t>invocacao.11.buff.vida</t>
        </is>
      </c>
      <c r="B3796" s="194">
        <f>IF(ISBLANK('INVOCAÇÕES'!$AK$818),"",'INVOCAÇÕES'!$AK$818&amp;"")</f>
        <v/>
      </c>
      <c r="C3796" s="194">
        <f>"'INVOCAÇÕES'!AK818"</f>
        <v/>
      </c>
      <c r="D3796" s="194" t="inlineStr">
        <is>
          <t>entrada</t>
        </is>
      </c>
    </row>
    <row r="3797">
      <c r="A3797" s="194" t="inlineStr">
        <is>
          <t>invocacao.11.buff.deslocamento</t>
        </is>
      </c>
      <c r="B3797" s="194">
        <f>IF(ISBLANK('INVOCAÇÕES'!$AL$818),"",'INVOCAÇÕES'!$AL$818&amp;"")</f>
        <v/>
      </c>
      <c r="C3797" s="194">
        <f>"'INVOCAÇÕES'!AL818"</f>
        <v/>
      </c>
      <c r="D3797" s="194" t="inlineStr">
        <is>
          <t>entrada</t>
        </is>
      </c>
    </row>
    <row r="3798">
      <c r="A3798" s="194" t="inlineStr">
        <is>
          <t>invocacao.11.buff.tr.fisico</t>
        </is>
      </c>
      <c r="B3798" s="194">
        <f>IF(ISBLANK('INVOCAÇÕES'!$AH$823),"",'INVOCAÇÕES'!$AH$823&amp;"")</f>
        <v/>
      </c>
      <c r="C3798" s="194">
        <f>"'INVOCAÇÕES'!AH823"</f>
        <v/>
      </c>
      <c r="D3798" s="194" t="inlineStr">
        <is>
          <t>entrada</t>
        </is>
      </c>
    </row>
    <row r="3799">
      <c r="A3799" s="194" t="inlineStr">
        <is>
          <t>invocacao.11.buff.tr.vigor</t>
        </is>
      </c>
      <c r="B3799" s="194">
        <f>IF(ISBLANK('INVOCAÇÕES'!$AI$823),"",'INVOCAÇÕES'!$AI$823&amp;"")</f>
        <v/>
      </c>
      <c r="C3799" s="194">
        <f>"'INVOCAÇÕES'!AI823"</f>
        <v/>
      </c>
      <c r="D3799" s="194" t="inlineStr">
        <is>
          <t>entrada</t>
        </is>
      </c>
    </row>
    <row r="3800">
      <c r="A3800" s="194" t="inlineStr">
        <is>
          <t>invocacao.11.buff.tr.intelecto</t>
        </is>
      </c>
      <c r="B3800" s="194">
        <f>IF(ISBLANK('INVOCAÇÕES'!$AJ$823),"",'INVOCAÇÕES'!$AJ$823&amp;"")</f>
        <v/>
      </c>
      <c r="C3800" s="194">
        <f>"'INVOCAÇÕES'!AJ823"</f>
        <v/>
      </c>
      <c r="D3800" s="194" t="inlineStr">
        <is>
          <t>entrada</t>
        </is>
      </c>
    </row>
    <row r="3801">
      <c r="A3801" s="194" t="inlineStr">
        <is>
          <t>invocacao.11.buff.tr.espirito</t>
        </is>
      </c>
      <c r="B3801" s="194">
        <f>IF(ISBLANK('INVOCAÇÕES'!$AK$823),"",'INVOCAÇÕES'!$AK$823&amp;"")</f>
        <v/>
      </c>
      <c r="C3801" s="194">
        <f>"'INVOCAÇÕES'!AK823"</f>
        <v/>
      </c>
      <c r="D3801" s="194" t="inlineStr">
        <is>
          <t>entrada</t>
        </is>
      </c>
    </row>
    <row r="3802">
      <c r="A3802" s="194" t="inlineStr">
        <is>
          <t>invocacao.11.atributo_acerto</t>
        </is>
      </c>
      <c r="B3802" s="194">
        <f>IF(ISBLANK('INVOCAÇÕES'!$AH$826),"",'INVOCAÇÕES'!$AH$826&amp;"")</f>
        <v/>
      </c>
      <c r="C3802" s="194">
        <f>"'INVOCAÇÕES'!AH826"</f>
        <v/>
      </c>
      <c r="D3802" s="194" t="inlineStr">
        <is>
          <t>entrada</t>
        </is>
      </c>
    </row>
    <row r="3803">
      <c r="A3803" s="194" t="inlineStr">
        <is>
          <t>invocacao.11.atributo_fisico</t>
        </is>
      </c>
      <c r="B3803" s="194">
        <f>IF(ISBLANK('INVOCAÇÕES'!$AK$826),"",'INVOCAÇÕES'!$AK$826&amp;"")</f>
        <v/>
      </c>
      <c r="C3803" s="194">
        <f>"'INVOCAÇÕES'!AK826"</f>
        <v/>
      </c>
      <c r="D3803" s="194" t="inlineStr">
        <is>
          <t>entrada</t>
        </is>
      </c>
    </row>
    <row r="3804">
      <c r="A3804" s="194" t="inlineStr">
        <is>
          <t>invocacao.11.tr_treinado</t>
        </is>
      </c>
      <c r="B3804" s="194">
        <f>IF(ISBLANK('INVOCAÇÕES'!$AL$821),"",'INVOCAÇÕES'!$AL$821&amp;"")</f>
        <v/>
      </c>
      <c r="C3804" s="194">
        <f>"'INVOCAÇÕES'!AL821"</f>
        <v/>
      </c>
      <c r="D3804" s="194" t="inlineStr">
        <is>
          <t>entrada</t>
        </is>
      </c>
    </row>
    <row r="3805">
      <c r="A3805" s="194" t="inlineStr">
        <is>
          <t>invocacao.11.alma</t>
        </is>
      </c>
      <c r="B3805" s="194">
        <f>IF(ISBLANK('INVOCAÇÕES'!$AN$810),"",'INVOCAÇÕES'!$AN$810&amp;"")</f>
        <v/>
      </c>
      <c r="C3805" s="194">
        <f>"'INVOCAÇÕES'!AN810"</f>
        <v/>
      </c>
      <c r="D3805" s="194" t="inlineStr">
        <is>
          <t>entrada</t>
        </is>
      </c>
    </row>
    <row r="3806">
      <c r="A3806" s="194" t="inlineStr">
        <is>
          <t>invocacao.11.notas</t>
        </is>
      </c>
      <c r="B3806" s="194">
        <f>IF(ISBLANK('INVOCAÇÕES'!$AN$819),"",'INVOCAÇÕES'!$AN$819&amp;"")</f>
        <v/>
      </c>
      <c r="C3806" s="194">
        <f>"'INVOCAÇÕES'!AN819"</f>
        <v/>
      </c>
      <c r="D3806" s="194" t="inlineStr">
        <is>
          <t>entrada</t>
        </is>
      </c>
    </row>
    <row r="3807">
      <c r="A3807" s="194" t="inlineStr">
        <is>
          <t>invocacao.11.definicao</t>
        </is>
      </c>
      <c r="B3807" s="194">
        <f>IF(ISBLANK('INVOCAÇÕES'!$AB$845),"",'INVOCAÇÕES'!$AB$845&amp;"")</f>
        <v/>
      </c>
      <c r="C3807" s="194">
        <f>"'INVOCAÇÕES'!AB845"</f>
        <v/>
      </c>
      <c r="D3807" s="194" t="inlineStr">
        <is>
          <t>entrada</t>
        </is>
      </c>
    </row>
    <row r="3808">
      <c r="A3808" s="194" t="inlineStr">
        <is>
          <t>invocacao.11.familia.1</t>
        </is>
      </c>
      <c r="B3808" s="194">
        <f>IF(ISBLANK('INVOCAÇÕES'!$AH$840),"",'INVOCAÇÕES'!$AH$840&amp;"")</f>
        <v/>
      </c>
      <c r="C3808" s="194">
        <f>"'INVOCAÇÕES'!AH840"</f>
        <v/>
      </c>
      <c r="D3808" s="194" t="inlineStr">
        <is>
          <t>entrada</t>
        </is>
      </c>
    </row>
    <row r="3809">
      <c r="A3809" s="194" t="inlineStr">
        <is>
          <t>invocacao.11.familia.2</t>
        </is>
      </c>
      <c r="B3809" s="194">
        <f>IF(ISBLANK('INVOCAÇÕES'!$AI$840),"",'INVOCAÇÕES'!$AI$840&amp;"")</f>
        <v/>
      </c>
      <c r="C3809" s="194">
        <f>"'INVOCAÇÕES'!AI840"</f>
        <v/>
      </c>
      <c r="D3809" s="194" t="inlineStr">
        <is>
          <t>entrada</t>
        </is>
      </c>
    </row>
    <row r="3810">
      <c r="A3810" s="194" t="inlineStr">
        <is>
          <t>invocacao.11.familia.3</t>
        </is>
      </c>
      <c r="B3810" s="194">
        <f>IF(ISBLANK('INVOCAÇÕES'!$AJ$840),"",'INVOCAÇÕES'!$AJ$840&amp;"")</f>
        <v/>
      </c>
      <c r="C3810" s="194">
        <f>"'INVOCAÇÕES'!AJ840"</f>
        <v/>
      </c>
      <c r="D3810" s="194" t="inlineStr">
        <is>
          <t>entrada</t>
        </is>
      </c>
    </row>
    <row r="3811">
      <c r="A3811" s="194" t="inlineStr">
        <is>
          <t>invocacao.11.familia.4</t>
        </is>
      </c>
      <c r="B3811" s="194">
        <f>IF(ISBLANK('INVOCAÇÕES'!$AK$840),"",'INVOCAÇÕES'!$AK$840&amp;"")</f>
        <v/>
      </c>
      <c r="C3811" s="194">
        <f>"'INVOCAÇÕES'!AK840"</f>
        <v/>
      </c>
      <c r="D3811" s="194" t="inlineStr">
        <is>
          <t>entrada</t>
        </is>
      </c>
    </row>
    <row r="3812">
      <c r="A3812" s="194" t="inlineStr">
        <is>
          <t>invocacao.11.familia.5</t>
        </is>
      </c>
      <c r="B3812" s="194">
        <f>IF(ISBLANK('INVOCAÇÕES'!$AL$840),"",'INVOCAÇÕES'!$AL$840&amp;"")</f>
        <v/>
      </c>
      <c r="C3812" s="194">
        <f>"'INVOCAÇÕES'!AL840"</f>
        <v/>
      </c>
      <c r="D3812" s="194" t="inlineStr">
        <is>
          <t>entrada</t>
        </is>
      </c>
    </row>
    <row r="3813">
      <c r="A3813" s="194" t="inlineStr">
        <is>
          <t>invocacao.11.pericia.1</t>
        </is>
      </c>
      <c r="B3813" s="194">
        <f>IF(ISBLANK('INVOCAÇÕES'!$AH$830),"",'INVOCAÇÕES'!$AH$830&amp;"")</f>
        <v/>
      </c>
      <c r="C3813" s="194">
        <f>"'INVOCAÇÕES'!AH830"</f>
        <v/>
      </c>
      <c r="D3813" s="194" t="inlineStr">
        <is>
          <t>entrada</t>
        </is>
      </c>
    </row>
    <row r="3814">
      <c r="A3814" s="194" t="inlineStr">
        <is>
          <t>invocacao.11.pericia.2</t>
        </is>
      </c>
      <c r="B3814" s="194">
        <f>IF(ISBLANK('INVOCAÇÕES'!$AH$831),"",'INVOCAÇÕES'!$AH$831&amp;"")</f>
        <v/>
      </c>
      <c r="C3814" s="194">
        <f>"'INVOCAÇÕES'!AH831"</f>
        <v/>
      </c>
      <c r="D3814" s="194" t="inlineStr">
        <is>
          <t>entrada</t>
        </is>
      </c>
    </row>
    <row r="3815">
      <c r="A3815" s="194" t="inlineStr">
        <is>
          <t>invocacao.11.pericia.3</t>
        </is>
      </c>
      <c r="B3815" s="194">
        <f>IF(ISBLANK('INVOCAÇÕES'!$AH$832),"",'INVOCAÇÕES'!$AH$832&amp;"")</f>
        <v/>
      </c>
      <c r="C3815" s="194">
        <f>"'INVOCAÇÕES'!AH832"</f>
        <v/>
      </c>
      <c r="D3815" s="194" t="inlineStr">
        <is>
          <t>entrada</t>
        </is>
      </c>
    </row>
    <row r="3816">
      <c r="A3816" s="194" t="inlineStr">
        <is>
          <t>invocacao.11.pericia.4</t>
        </is>
      </c>
      <c r="B3816" s="194">
        <f>IF(ISBLANK('INVOCAÇÕES'!$AH$833),"",'INVOCAÇÕES'!$AH$833&amp;"")</f>
        <v/>
      </c>
      <c r="C3816" s="194">
        <f>"'INVOCAÇÕES'!AH833"</f>
        <v/>
      </c>
      <c r="D3816" s="194" t="inlineStr">
        <is>
          <t>entrada</t>
        </is>
      </c>
    </row>
    <row r="3817">
      <c r="A3817" s="194" t="inlineStr">
        <is>
          <t>invocacao.11.pericia.5</t>
        </is>
      </c>
      <c r="B3817" s="194">
        <f>IF(ISBLANK('INVOCAÇÕES'!$AH$834),"",'INVOCAÇÕES'!$AH$834&amp;"")</f>
        <v/>
      </c>
      <c r="C3817" s="194">
        <f>"'INVOCAÇÕES'!AH834"</f>
        <v/>
      </c>
      <c r="D3817" s="194" t="inlineStr">
        <is>
          <t>entrada</t>
        </is>
      </c>
    </row>
    <row r="3818">
      <c r="A3818" s="194" t="inlineStr">
        <is>
          <t>invocacao.11.pericia.6</t>
        </is>
      </c>
      <c r="B3818" s="194">
        <f>IF(ISBLANK('INVOCAÇÕES'!$AH$835),"",'INVOCAÇÕES'!$AH$835&amp;"")</f>
        <v/>
      </c>
      <c r="C3818" s="194">
        <f>"'INVOCAÇÕES'!AH835"</f>
        <v/>
      </c>
      <c r="D3818" s="194" t="inlineStr">
        <is>
          <t>entrada</t>
        </is>
      </c>
    </row>
    <row r="3819">
      <c r="A3819" s="194" t="inlineStr">
        <is>
          <t>invocacao.11.pericia.7</t>
        </is>
      </c>
      <c r="B3819" s="194">
        <f>IF(ISBLANK('INVOCAÇÕES'!$AH$836),"",'INVOCAÇÕES'!$AH$836&amp;"")</f>
        <v/>
      </c>
      <c r="C3819" s="194">
        <f>"'INVOCAÇÕES'!AH836"</f>
        <v/>
      </c>
      <c r="D3819" s="194" t="inlineStr">
        <is>
          <t>entrada</t>
        </is>
      </c>
    </row>
    <row r="3820">
      <c r="A3820" s="194" t="inlineStr">
        <is>
          <t>invocacao.11.buff.pericia.1</t>
        </is>
      </c>
      <c r="B3820" s="194">
        <f>IF(ISBLANK('INVOCAÇÕES'!$AK$830),"",'INVOCAÇÕES'!$AK$830&amp;"")</f>
        <v/>
      </c>
      <c r="C3820" s="194">
        <f>"'INVOCAÇÕES'!AK830"</f>
        <v/>
      </c>
      <c r="D3820" s="194" t="inlineStr">
        <is>
          <t>entrada</t>
        </is>
      </c>
    </row>
    <row r="3821">
      <c r="A3821" s="194" t="inlineStr">
        <is>
          <t>invocacao.11.buff.pericia.2</t>
        </is>
      </c>
      <c r="B3821" s="194">
        <f>IF(ISBLANK('INVOCAÇÕES'!$AK$831),"",'INVOCAÇÕES'!$AK$831&amp;"")</f>
        <v/>
      </c>
      <c r="C3821" s="194">
        <f>"'INVOCAÇÕES'!AK831"</f>
        <v/>
      </c>
      <c r="D3821" s="194" t="inlineStr">
        <is>
          <t>entrada</t>
        </is>
      </c>
    </row>
    <row r="3822">
      <c r="A3822" s="194" t="inlineStr">
        <is>
          <t>invocacao.11.buff.pericia.3</t>
        </is>
      </c>
      <c r="B3822" s="194">
        <f>IF(ISBLANK('INVOCAÇÕES'!$AK$832),"",'INVOCAÇÕES'!$AK$832&amp;"")</f>
        <v/>
      </c>
      <c r="C3822" s="194">
        <f>"'INVOCAÇÕES'!AK832"</f>
        <v/>
      </c>
      <c r="D3822" s="194" t="inlineStr">
        <is>
          <t>entrada</t>
        </is>
      </c>
    </row>
    <row r="3823">
      <c r="A3823" s="194" t="inlineStr">
        <is>
          <t>invocacao.11.buff.pericia.4</t>
        </is>
      </c>
      <c r="B3823" s="194">
        <f>IF(ISBLANK('INVOCAÇÕES'!$AK$833),"",'INVOCAÇÕES'!$AK$833&amp;"")</f>
        <v/>
      </c>
      <c r="C3823" s="194">
        <f>"'INVOCAÇÕES'!AK833"</f>
        <v/>
      </c>
      <c r="D3823" s="194" t="inlineStr">
        <is>
          <t>entrada</t>
        </is>
      </c>
    </row>
    <row r="3824">
      <c r="A3824" s="194" t="inlineStr">
        <is>
          <t>invocacao.11.buff.pericia.5</t>
        </is>
      </c>
      <c r="B3824" s="194">
        <f>IF(ISBLANK('INVOCAÇÕES'!$AK$834),"",'INVOCAÇÕES'!$AK$834&amp;"")</f>
        <v/>
      </c>
      <c r="C3824" s="194">
        <f>"'INVOCAÇÕES'!AK834"</f>
        <v/>
      </c>
      <c r="D3824" s="194" t="inlineStr">
        <is>
          <t>entrada</t>
        </is>
      </c>
    </row>
    <row r="3825">
      <c r="A3825" s="194" t="inlineStr">
        <is>
          <t>invocacao.11.buff.pericia.6</t>
        </is>
      </c>
      <c r="B3825" s="194">
        <f>IF(ISBLANK('INVOCAÇÕES'!$AK$835),"",'INVOCAÇÕES'!$AK$835&amp;"")</f>
        <v/>
      </c>
      <c r="C3825" s="194">
        <f>"'INVOCAÇÕES'!AK835"</f>
        <v/>
      </c>
      <c r="D3825" s="194" t="inlineStr">
        <is>
          <t>entrada</t>
        </is>
      </c>
    </row>
    <row r="3826">
      <c r="A3826" s="194" t="inlineStr">
        <is>
          <t>invocacao.11.buff.pericia.7</t>
        </is>
      </c>
      <c r="B3826" s="194">
        <f>IF(ISBLANK('INVOCAÇÕES'!$AK$836),"",'INVOCAÇÕES'!$AK$836&amp;"")</f>
        <v/>
      </c>
      <c r="C3826" s="194">
        <f>"'INVOCAÇÕES'!AK836"</f>
        <v/>
      </c>
      <c r="D3826" s="194" t="inlineStr">
        <is>
          <t>entrada</t>
        </is>
      </c>
    </row>
    <row r="3827">
      <c r="A3827" s="194" t="inlineStr">
        <is>
          <t>invocacao.11.talento.1</t>
        </is>
      </c>
      <c r="B3827" s="194">
        <f>IF(ISBLANK('INVOCAÇÕES'!$AC$872),"",'INVOCAÇÕES'!$AC$872&amp;"")</f>
        <v/>
      </c>
      <c r="C3827" s="194">
        <f>"'INVOCAÇÕES'!AC872"</f>
        <v/>
      </c>
      <c r="D3827" s="194" t="inlineStr">
        <is>
          <t>entrada</t>
        </is>
      </c>
    </row>
    <row r="3828">
      <c r="A3828" s="194" t="inlineStr">
        <is>
          <t>invocacao.11.talento.2</t>
        </is>
      </c>
      <c r="B3828" s="194">
        <f>IF(ISBLANK('INVOCAÇÕES'!$AC$873),"",'INVOCAÇÕES'!$AC$873&amp;"")</f>
        <v/>
      </c>
      <c r="C3828" s="194">
        <f>"'INVOCAÇÕES'!AC873"</f>
        <v/>
      </c>
      <c r="D3828" s="194" t="inlineStr">
        <is>
          <t>entrada</t>
        </is>
      </c>
    </row>
    <row r="3829">
      <c r="A3829" s="194" t="inlineStr">
        <is>
          <t>invocacao.11.talento.3</t>
        </is>
      </c>
      <c r="B3829" s="194">
        <f>IF(ISBLANK('INVOCAÇÕES'!$AC$874),"",'INVOCAÇÕES'!$AC$874&amp;"")</f>
        <v/>
      </c>
      <c r="C3829" s="194">
        <f>"'INVOCAÇÕES'!AC874"</f>
        <v/>
      </c>
      <c r="D3829" s="194" t="inlineStr">
        <is>
          <t>entrada</t>
        </is>
      </c>
    </row>
    <row r="3830">
      <c r="A3830" s="194" t="inlineStr">
        <is>
          <t>invocacao.11.talento.4</t>
        </is>
      </c>
      <c r="B3830" s="194">
        <f>IF(ISBLANK('INVOCAÇÕES'!$AC$875),"",'INVOCAÇÕES'!$AC$875&amp;"")</f>
        <v/>
      </c>
      <c r="C3830" s="194">
        <f>"'INVOCAÇÕES'!AC875"</f>
        <v/>
      </c>
      <c r="D3830" s="194" t="inlineStr">
        <is>
          <t>entrada</t>
        </is>
      </c>
    </row>
    <row r="3831">
      <c r="A3831" s="194" t="inlineStr">
        <is>
          <t>invocacao.11.talento.5</t>
        </is>
      </c>
      <c r="B3831" s="194">
        <f>IF(ISBLANK('INVOCAÇÕES'!$AC$876),"",'INVOCAÇÕES'!$AC$876&amp;"")</f>
        <v/>
      </c>
      <c r="C3831" s="194">
        <f>"'INVOCAÇÕES'!AC876"</f>
        <v/>
      </c>
      <c r="D3831" s="194" t="inlineStr">
        <is>
          <t>entrada</t>
        </is>
      </c>
    </row>
    <row r="3832">
      <c r="A3832" s="194" t="inlineStr">
        <is>
          <t>invocacao.11.talento.6</t>
        </is>
      </c>
      <c r="B3832" s="194">
        <f>IF(ISBLANK('INVOCAÇÕES'!$AC$877),"",'INVOCAÇÕES'!$AC$877&amp;"")</f>
        <v/>
      </c>
      <c r="C3832" s="194">
        <f>"'INVOCAÇÕES'!AC877"</f>
        <v/>
      </c>
      <c r="D3832" s="194" t="inlineStr">
        <is>
          <t>entrada</t>
        </is>
      </c>
    </row>
    <row r="3833">
      <c r="A3833" s="194" t="inlineStr">
        <is>
          <t>invocacao.11.talento.7</t>
        </is>
      </c>
      <c r="B3833" s="194">
        <f>IF(ISBLANK('INVOCAÇÕES'!$AC$878),"",'INVOCAÇÕES'!$AC$878&amp;"")</f>
        <v/>
      </c>
      <c r="C3833" s="194">
        <f>"'INVOCAÇÕES'!AC878"</f>
        <v/>
      </c>
      <c r="D3833" s="194" t="inlineStr">
        <is>
          <t>entrada</t>
        </is>
      </c>
    </row>
    <row r="3834">
      <c r="A3834" s="194" t="inlineStr">
        <is>
          <t>invocacao.11.talento.8</t>
        </is>
      </c>
      <c r="B3834" s="194">
        <f>IF(ISBLANK('INVOCAÇÕES'!$AC$879),"",'INVOCAÇÕES'!$AC$879&amp;"")</f>
        <v/>
      </c>
      <c r="C3834" s="194">
        <f>"'INVOCAÇÕES'!AC879"</f>
        <v/>
      </c>
      <c r="D3834" s="194" t="inlineStr">
        <is>
          <t>entrada</t>
        </is>
      </c>
    </row>
    <row r="3835">
      <c r="A3835" s="194" t="inlineStr">
        <is>
          <t>invocacao.11.talento_extra.1</t>
        </is>
      </c>
      <c r="B3835" s="194">
        <f>IF(ISBLANK('INVOCAÇÕES'!$AC$974),"",'INVOCAÇÕES'!$AC$974&amp;"")</f>
        <v/>
      </c>
      <c r="C3835" s="194">
        <f>"'INVOCAÇÕES'!AC974"</f>
        <v/>
      </c>
      <c r="D3835" s="194" t="inlineStr">
        <is>
          <t>entrada</t>
        </is>
      </c>
    </row>
    <row r="3836">
      <c r="A3836" s="194" t="inlineStr">
        <is>
          <t>invocacao.11.talento_extra.2</t>
        </is>
      </c>
      <c r="B3836" s="194">
        <f>IF(ISBLANK('INVOCAÇÕES'!$AC$975),"",'INVOCAÇÕES'!$AC$975&amp;"")</f>
        <v/>
      </c>
      <c r="C3836" s="194">
        <f>"'INVOCAÇÕES'!AC975"</f>
        <v/>
      </c>
      <c r="D3836" s="194" t="inlineStr">
        <is>
          <t>entrada</t>
        </is>
      </c>
    </row>
    <row r="3837">
      <c r="A3837" s="194" t="inlineStr">
        <is>
          <t>invocacao.11.talento_extra.3</t>
        </is>
      </c>
      <c r="B3837" s="194">
        <f>IF(ISBLANK('INVOCAÇÕES'!$AC$976),"",'INVOCAÇÕES'!$AC$976&amp;"")</f>
        <v/>
      </c>
      <c r="C3837" s="194">
        <f>"'INVOCAÇÕES'!AC976"</f>
        <v/>
      </c>
      <c r="D3837" s="194" t="inlineStr">
        <is>
          <t>entrada</t>
        </is>
      </c>
    </row>
    <row r="3838">
      <c r="A3838" s="194" t="inlineStr">
        <is>
          <t>invocacao.11.equipamento.1</t>
        </is>
      </c>
      <c r="B3838" s="194">
        <f>IF(ISBLANK('INVOCAÇÕES'!$AO$825),"",'INVOCAÇÕES'!$AO$825&amp;"")</f>
        <v/>
      </c>
      <c r="C3838" s="194">
        <f>"'INVOCAÇÕES'!AO825"</f>
        <v/>
      </c>
      <c r="D3838" s="194" t="inlineStr">
        <is>
          <t>entrada</t>
        </is>
      </c>
    </row>
    <row r="3839">
      <c r="A3839" s="194" t="inlineStr">
        <is>
          <t>invocacao.11.equipamento.2</t>
        </is>
      </c>
      <c r="B3839" s="194">
        <f>IF(ISBLANK('INVOCAÇÕES'!$AO$826),"",'INVOCAÇÕES'!$AO$826&amp;"")</f>
        <v/>
      </c>
      <c r="C3839" s="194">
        <f>"'INVOCAÇÕES'!AO826"</f>
        <v/>
      </c>
      <c r="D3839" s="194" t="inlineStr">
        <is>
          <t>entrada</t>
        </is>
      </c>
    </row>
    <row r="3840">
      <c r="A3840" s="194" t="inlineStr">
        <is>
          <t>invocacao.11.equipamento.3</t>
        </is>
      </c>
      <c r="B3840" s="194">
        <f>IF(ISBLANK('INVOCAÇÕES'!$AO$827),"",'INVOCAÇÕES'!$AO$827&amp;"")</f>
        <v/>
      </c>
      <c r="C3840" s="194">
        <f>"'INVOCAÇÕES'!AO827"</f>
        <v/>
      </c>
      <c r="D3840" s="194" t="inlineStr">
        <is>
          <t>entrada</t>
        </is>
      </c>
    </row>
    <row r="3841">
      <c r="A3841" s="194" t="inlineStr">
        <is>
          <t>invocacao.11.liberacao.1.classe</t>
        </is>
      </c>
      <c r="B3841" s="194">
        <f>IF(ISBLANK('INVOCAÇÕES'!$AB$981),"",'INVOCAÇÕES'!$AB$981&amp;"")</f>
        <v/>
      </c>
      <c r="C3841" s="194">
        <f>"'INVOCAÇÕES'!AB981"</f>
        <v/>
      </c>
      <c r="D3841" s="194" t="inlineStr">
        <is>
          <t>entrada</t>
        </is>
      </c>
    </row>
    <row r="3842">
      <c r="A3842" s="194" t="inlineStr">
        <is>
          <t>invocacao.11.liberacao.1.nome</t>
        </is>
      </c>
      <c r="B3842" s="194">
        <f>IF(ISBLANK('INVOCAÇÕES'!$AC$981),"",'INVOCAÇÕES'!$AC$981&amp;"")</f>
        <v/>
      </c>
      <c r="C3842" s="194">
        <f>"'INVOCAÇÕES'!AC981"</f>
        <v/>
      </c>
      <c r="D3842" s="194" t="inlineStr">
        <is>
          <t>entrada</t>
        </is>
      </c>
    </row>
    <row r="3843">
      <c r="A3843" s="194" t="inlineStr">
        <is>
          <t>invocacao.11.liberacao.1.pe</t>
        </is>
      </c>
      <c r="B3843" s="194">
        <f>IF(ISBLANK('INVOCAÇÕES'!$AF$981),"",'INVOCAÇÕES'!$AF$981&amp;"")</f>
        <v/>
      </c>
      <c r="C3843" s="194">
        <f>"'INVOCAÇÕES'!AF981"</f>
        <v/>
      </c>
      <c r="D3843" s="194" t="inlineStr">
        <is>
          <t>resultado</t>
        </is>
      </c>
    </row>
    <row r="3844">
      <c r="A3844" s="194" t="inlineStr">
        <is>
          <t>invocacao.11.liberacao.1.como</t>
        </is>
      </c>
      <c r="B3844" s="194">
        <f>IF(ISBLANK('INVOCAÇÕES'!$AB$982),"",'INVOCAÇÕES'!$AB$982&amp;"")</f>
        <v/>
      </c>
      <c r="C3844" s="194">
        <f>"'INVOCAÇÕES'!AB982"</f>
        <v/>
      </c>
      <c r="D3844" s="194" t="inlineStr">
        <is>
          <t>entrada</t>
        </is>
      </c>
    </row>
    <row r="3845">
      <c r="A3845" s="194" t="inlineStr">
        <is>
          <t>invocacao.11.liberacao.1.pontos</t>
        </is>
      </c>
      <c r="B3845" s="194">
        <f>IF(ISBLANK('INVOCAÇÕES'!$AB$986),"",'INVOCAÇÕES'!$AB$986&amp;"")</f>
        <v/>
      </c>
      <c r="C3845" s="194">
        <f>"'INVOCAÇÕES'!AB986"</f>
        <v/>
      </c>
      <c r="D3845" s="194" t="inlineStr">
        <is>
          <t>resultado</t>
        </is>
      </c>
    </row>
    <row r="3846">
      <c r="A3846" s="194" t="inlineStr">
        <is>
          <t>invocacao.11.liberacao.1.acao</t>
        </is>
      </c>
      <c r="B3846" s="194">
        <f>IF(ISBLANK('INVOCAÇÕES'!$AB$987),"",'INVOCAÇÕES'!$AB$987&amp;"")</f>
        <v/>
      </c>
      <c r="C3846" s="194">
        <f>"'INVOCAÇÕES'!AB987"</f>
        <v/>
      </c>
      <c r="D3846" s="194" t="inlineStr">
        <is>
          <t>resultado</t>
        </is>
      </c>
    </row>
    <row r="3847">
      <c r="A3847" s="194" t="inlineStr">
        <is>
          <t>invocacao.11.liberacao.2.classe</t>
        </is>
      </c>
      <c r="B3847" s="194">
        <f>IF(ISBLANK('INVOCAÇÕES'!$AH$981),"",'INVOCAÇÕES'!$AH$981&amp;"")</f>
        <v/>
      </c>
      <c r="C3847" s="194">
        <f>"'INVOCAÇÕES'!AH981"</f>
        <v/>
      </c>
      <c r="D3847" s="194" t="inlineStr">
        <is>
          <t>entrada</t>
        </is>
      </c>
    </row>
    <row r="3848">
      <c r="A3848" s="194" t="inlineStr">
        <is>
          <t>invocacao.11.liberacao.2.nome</t>
        </is>
      </c>
      <c r="B3848" s="194">
        <f>IF(ISBLANK('INVOCAÇÕES'!$AI$981),"",'INVOCAÇÕES'!$AI$981&amp;"")</f>
        <v/>
      </c>
      <c r="C3848" s="194">
        <f>"'INVOCAÇÕES'!AI981"</f>
        <v/>
      </c>
      <c r="D3848" s="194" t="inlineStr">
        <is>
          <t>entrada</t>
        </is>
      </c>
    </row>
    <row r="3849">
      <c r="A3849" s="194" t="inlineStr">
        <is>
          <t>invocacao.11.liberacao.2.pe</t>
        </is>
      </c>
      <c r="B3849" s="194">
        <f>IF(ISBLANK('INVOCAÇÕES'!$AL$981),"",'INVOCAÇÕES'!$AL$981&amp;"")</f>
        <v/>
      </c>
      <c r="C3849" s="194">
        <f>"'INVOCAÇÕES'!AL981"</f>
        <v/>
      </c>
      <c r="D3849" s="194" t="inlineStr">
        <is>
          <t>resultado</t>
        </is>
      </c>
    </row>
    <row r="3850">
      <c r="A3850" s="194" t="inlineStr">
        <is>
          <t>invocacao.11.liberacao.2.como</t>
        </is>
      </c>
      <c r="B3850" s="194">
        <f>IF(ISBLANK('INVOCAÇÕES'!$AH$982),"",'INVOCAÇÕES'!$AH$982&amp;"")</f>
        <v/>
      </c>
      <c r="C3850" s="194">
        <f>"'INVOCAÇÕES'!AH982"</f>
        <v/>
      </c>
      <c r="D3850" s="194" t="inlineStr">
        <is>
          <t>entrada</t>
        </is>
      </c>
    </row>
    <row r="3851">
      <c r="A3851" s="194" t="inlineStr">
        <is>
          <t>invocacao.11.liberacao.2.pontos</t>
        </is>
      </c>
      <c r="B3851" s="194">
        <f>IF(ISBLANK('INVOCAÇÕES'!$AH$986),"",'INVOCAÇÕES'!$AH$986&amp;"")</f>
        <v/>
      </c>
      <c r="C3851" s="194">
        <f>"'INVOCAÇÕES'!AH986"</f>
        <v/>
      </c>
      <c r="D3851" s="194" t="inlineStr">
        <is>
          <t>resultado</t>
        </is>
      </c>
    </row>
    <row r="3852">
      <c r="A3852" s="194" t="inlineStr">
        <is>
          <t>invocacao.11.liberacao.2.acao</t>
        </is>
      </c>
      <c r="B3852" s="194">
        <f>IF(ISBLANK('INVOCAÇÕES'!$AH$987),"",'INVOCAÇÕES'!$AH$987&amp;"")</f>
        <v/>
      </c>
      <c r="C3852" s="194">
        <f>"'INVOCAÇÕES'!AH987"</f>
        <v/>
      </c>
      <c r="D3852" s="194" t="inlineStr">
        <is>
          <t>resultado</t>
        </is>
      </c>
    </row>
    <row r="3853">
      <c r="A3853" s="194" t="inlineStr">
        <is>
          <t>invocacao.11.liberacao.3.classe</t>
        </is>
      </c>
      <c r="B3853" s="194">
        <f>IF(ISBLANK('INVOCAÇÕES'!$AN$981),"",'INVOCAÇÕES'!$AN$981&amp;"")</f>
        <v/>
      </c>
      <c r="C3853" s="194">
        <f>"'INVOCAÇÕES'!AN981"</f>
        <v/>
      </c>
      <c r="D3853" s="194" t="inlineStr">
        <is>
          <t>entrada</t>
        </is>
      </c>
    </row>
    <row r="3854">
      <c r="A3854" s="194" t="inlineStr">
        <is>
          <t>invocacao.11.liberacao.3.nome</t>
        </is>
      </c>
      <c r="B3854" s="194">
        <f>IF(ISBLANK('INVOCAÇÕES'!$AO$981),"",'INVOCAÇÕES'!$AO$981&amp;"")</f>
        <v/>
      </c>
      <c r="C3854" s="194">
        <f>"'INVOCAÇÕES'!AO981"</f>
        <v/>
      </c>
      <c r="D3854" s="194" t="inlineStr">
        <is>
          <t>entrada</t>
        </is>
      </c>
    </row>
    <row r="3855">
      <c r="A3855" s="194" t="inlineStr">
        <is>
          <t>invocacao.11.liberacao.3.pe</t>
        </is>
      </c>
      <c r="B3855" s="194">
        <f>IF(ISBLANK('INVOCAÇÕES'!$AR$981),"",'INVOCAÇÕES'!$AR$981&amp;"")</f>
        <v/>
      </c>
      <c r="C3855" s="194">
        <f>"'INVOCAÇÕES'!AR981"</f>
        <v/>
      </c>
      <c r="D3855" s="194" t="inlineStr">
        <is>
          <t>resultado</t>
        </is>
      </c>
    </row>
    <row r="3856">
      <c r="A3856" s="194" t="inlineStr">
        <is>
          <t>invocacao.11.liberacao.3.como</t>
        </is>
      </c>
      <c r="B3856" s="194">
        <f>IF(ISBLANK('INVOCAÇÕES'!$AN$982),"",'INVOCAÇÕES'!$AN$982&amp;"")</f>
        <v/>
      </c>
      <c r="C3856" s="194">
        <f>"'INVOCAÇÕES'!AN982"</f>
        <v/>
      </c>
      <c r="D3856" s="194" t="inlineStr">
        <is>
          <t>entrada</t>
        </is>
      </c>
    </row>
    <row r="3857">
      <c r="A3857" s="194" t="inlineStr">
        <is>
          <t>invocacao.11.liberacao.3.pontos</t>
        </is>
      </c>
      <c r="B3857" s="194">
        <f>IF(ISBLANK('INVOCAÇÕES'!$AN$986),"",'INVOCAÇÕES'!$AN$986&amp;"")</f>
        <v/>
      </c>
      <c r="C3857" s="194">
        <f>"'INVOCAÇÕES'!AN986"</f>
        <v/>
      </c>
      <c r="D3857" s="194" t="inlineStr">
        <is>
          <t>resultado</t>
        </is>
      </c>
    </row>
    <row r="3858">
      <c r="A3858" s="194" t="inlineStr">
        <is>
          <t>invocacao.11.liberacao.3.acao</t>
        </is>
      </c>
      <c r="B3858" s="194">
        <f>IF(ISBLANK('INVOCAÇÕES'!$AN$987),"",'INVOCAÇÕES'!$AN$987&amp;"")</f>
        <v/>
      </c>
      <c r="C3858" s="194">
        <f>"'INVOCAÇÕES'!AN987"</f>
        <v/>
      </c>
      <c r="D3858" s="194" t="inlineStr">
        <is>
          <t>resultado</t>
        </is>
      </c>
    </row>
    <row r="3859">
      <c r="A3859" s="194" t="inlineStr">
        <is>
          <t>invocacao.11.tm.nome</t>
        </is>
      </c>
      <c r="B3859" s="194">
        <f>IF(ISBLANK('INVOCAÇÕES'!$AB$990),"",'INVOCAÇÕES'!$AB$990&amp;"")</f>
        <v/>
      </c>
      <c r="C3859" s="194">
        <f>"'INVOCAÇÕES'!AB990"</f>
        <v/>
      </c>
      <c r="D3859" s="194" t="inlineStr">
        <is>
          <t>entrada</t>
        </is>
      </c>
    </row>
    <row r="3860">
      <c r="A3860" s="194" t="inlineStr">
        <is>
          <t>invocacao.11.tm.pe</t>
        </is>
      </c>
      <c r="B3860" s="194">
        <f>IF(ISBLANK('INVOCAÇÕES'!$AF$990),"",'INVOCAÇÕES'!$AF$990&amp;"")</f>
        <v/>
      </c>
      <c r="C3860" s="194">
        <f>"'INVOCAÇÕES'!AF990"</f>
        <v/>
      </c>
      <c r="D3860" s="194" t="inlineStr">
        <is>
          <t>resultado</t>
        </is>
      </c>
    </row>
    <row r="3861">
      <c r="A3861" s="194" t="inlineStr">
        <is>
          <t>invocacao.11.tm.como</t>
        </is>
      </c>
      <c r="B3861" s="194">
        <f>IF(ISBLANK('INVOCAÇÕES'!$AB$991),"",'INVOCAÇÕES'!$AB$991&amp;"")</f>
        <v/>
      </c>
      <c r="C3861" s="194">
        <f>"'INVOCAÇÕES'!AB991"</f>
        <v/>
      </c>
      <c r="D3861" s="194" t="inlineStr">
        <is>
          <t>entrada</t>
        </is>
      </c>
    </row>
    <row r="3862">
      <c r="A3862" s="194" t="inlineStr">
        <is>
          <t>invocacao.11.tm.dados</t>
        </is>
      </c>
      <c r="B3862" s="194">
        <f>IF(ISBLANK('INVOCAÇÕES'!$AB$995),"",'INVOCAÇÕES'!$AB$995&amp;"")</f>
        <v/>
      </c>
      <c r="C3862" s="194">
        <f>"'INVOCAÇÕES'!AB995"</f>
        <v/>
      </c>
      <c r="D3862" s="194" t="inlineStr">
        <is>
          <t>resultado</t>
        </is>
      </c>
    </row>
    <row r="3863">
      <c r="A3863" s="194" t="inlineStr">
        <is>
          <t>invocacao.11.tm.acao</t>
        </is>
      </c>
      <c r="B3863" s="194">
        <f>IF(ISBLANK('INVOCAÇÕES'!$AB$996),"",'INVOCAÇÕES'!$AB$996&amp;"")</f>
        <v/>
      </c>
      <c r="C3863" s="194">
        <f>"'INVOCAÇÕES'!AB996"</f>
        <v/>
      </c>
      <c r="D3863" s="194" t="inlineStr">
        <is>
          <t>resultado</t>
        </is>
      </c>
    </row>
    <row r="3864">
      <c r="A3864" s="194" t="inlineStr">
        <is>
          <t>invocacao.11.exp.nome</t>
        </is>
      </c>
      <c r="B3864" s="194">
        <f>IF(ISBLANK('INVOCAÇÕES'!$AH$990),"",'INVOCAÇÕES'!$AH$990&amp;"")</f>
        <v/>
      </c>
      <c r="C3864" s="194">
        <f>"'INVOCAÇÕES'!AH990"</f>
        <v/>
      </c>
      <c r="D3864" s="194" t="inlineStr">
        <is>
          <t>entrada</t>
        </is>
      </c>
    </row>
    <row r="3865">
      <c r="A3865" s="194" t="inlineStr">
        <is>
          <t>invocacao.11.exp.pe</t>
        </is>
      </c>
      <c r="B3865" s="194">
        <f>IF(ISBLANK('INVOCAÇÕES'!$AL$990),"",'INVOCAÇÕES'!$AL$990&amp;"")</f>
        <v/>
      </c>
      <c r="C3865" s="194">
        <f>"'INVOCAÇÕES'!AL990"</f>
        <v/>
      </c>
      <c r="D3865" s="194" t="inlineStr">
        <is>
          <t>resultado</t>
        </is>
      </c>
    </row>
    <row r="3866">
      <c r="A3866" s="194" t="inlineStr">
        <is>
          <t>invocacao.11.exp.como</t>
        </is>
      </c>
      <c r="B3866" s="194">
        <f>IF(ISBLANK('INVOCAÇÕES'!$AH$991),"",'INVOCAÇÕES'!$AH$991&amp;"")</f>
        <v/>
      </c>
      <c r="C3866" s="194">
        <f>"'INVOCAÇÕES'!AH991"</f>
        <v/>
      </c>
      <c r="D3866" s="194" t="inlineStr">
        <is>
          <t>entrada</t>
        </is>
      </c>
    </row>
    <row r="3867">
      <c r="A3867" s="194" t="inlineStr">
        <is>
          <t>invocacao.11.exp.degrau</t>
        </is>
      </c>
      <c r="B3867" s="194">
        <f>IF(ISBLANK('INVOCAÇÕES'!$AH$995),"",'INVOCAÇÕES'!$AH$995&amp;"")</f>
        <v/>
      </c>
      <c r="C3867" s="194">
        <f>"'INVOCAÇÕES'!AH995"</f>
        <v/>
      </c>
      <c r="D3867" s="194" t="inlineStr">
        <is>
          <t>entrada</t>
        </is>
      </c>
    </row>
    <row r="3868">
      <c r="A3868" s="194" t="inlineStr">
        <is>
          <t>invocacao.11.exp.acerto</t>
        </is>
      </c>
      <c r="B3868" s="194">
        <f>IF(ISBLANK('INVOCAÇÕES'!$AJ$995),"",'INVOCAÇÕES'!$AJ$995&amp;"")</f>
        <v/>
      </c>
      <c r="C3868" s="194">
        <f>"'INVOCAÇÕES'!AJ995"</f>
        <v/>
      </c>
      <c r="D3868" s="194" t="inlineStr">
        <is>
          <t>entrada</t>
        </is>
      </c>
    </row>
    <row r="3869">
      <c r="A3869" s="194" t="inlineStr">
        <is>
          <t>invocacao.11.exp.pede</t>
        </is>
      </c>
      <c r="B3869" s="194">
        <f>IF(ISBLANK('INVOCAÇÕES'!$AH$996),"",'INVOCAÇÕES'!$AH$996&amp;"")</f>
        <v/>
      </c>
      <c r="C3869" s="194">
        <f>"'INVOCAÇÕES'!AH996"</f>
        <v/>
      </c>
      <c r="D3869" s="194" t="inlineStr">
        <is>
          <t>resultado</t>
        </is>
      </c>
    </row>
    <row r="3870">
      <c r="A3870" s="194" t="inlineStr">
        <is>
          <t>invocacao.12.atributo.forca.base</t>
        </is>
      </c>
      <c r="B3870" s="194">
        <f>IF(ISBLANK('INVOCAÇÕES'!$AH$1010),"",'INVOCAÇÕES'!$AH$1010&amp;"")</f>
        <v/>
      </c>
      <c r="C3870" s="194">
        <f>"'INVOCAÇÕES'!AH1010"</f>
        <v/>
      </c>
      <c r="D3870" s="194" t="inlineStr">
        <is>
          <t>entrada</t>
        </is>
      </c>
    </row>
    <row r="3871">
      <c r="A3871" s="194" t="inlineStr">
        <is>
          <t>invocacao.12.atributo.forca.buff</t>
        </is>
      </c>
      <c r="B3871" s="194">
        <f>IF(ISBLANK('INVOCAÇÕES'!$AH$1011),"",'INVOCAÇÕES'!$AH$1011&amp;"")</f>
        <v/>
      </c>
      <c r="C3871" s="194">
        <f>"'INVOCAÇÕES'!AH1011"</f>
        <v/>
      </c>
      <c r="D3871" s="194" t="inlineStr">
        <is>
          <t>entrada</t>
        </is>
      </c>
    </row>
    <row r="3872">
      <c r="A3872" s="194" t="inlineStr">
        <is>
          <t>invocacao.12.atributo.forca.total</t>
        </is>
      </c>
      <c r="B3872" s="194">
        <f>IF(ISBLANK('INVOCAÇÕES'!$AH$1008),"",'INVOCAÇÕES'!$AH$1008&amp;"")</f>
        <v/>
      </c>
      <c r="C3872" s="194">
        <f>"'INVOCAÇÕES'!AH1008"</f>
        <v/>
      </c>
      <c r="D3872" s="194" t="inlineStr">
        <is>
          <t>resultado</t>
        </is>
      </c>
    </row>
    <row r="3873">
      <c r="A3873" s="194" t="inlineStr">
        <is>
          <t>invocacao.12.atributo.destreza.base</t>
        </is>
      </c>
      <c r="B3873" s="194">
        <f>IF(ISBLANK('INVOCAÇÕES'!$AI$1010),"",'INVOCAÇÕES'!$AI$1010&amp;"")</f>
        <v/>
      </c>
      <c r="C3873" s="194">
        <f>"'INVOCAÇÕES'!AI1010"</f>
        <v/>
      </c>
      <c r="D3873" s="194" t="inlineStr">
        <is>
          <t>entrada</t>
        </is>
      </c>
    </row>
    <row r="3874">
      <c r="A3874" s="194" t="inlineStr">
        <is>
          <t>invocacao.12.atributo.destreza.buff</t>
        </is>
      </c>
      <c r="B3874" s="194">
        <f>IF(ISBLANK('INVOCAÇÕES'!$AI$1011),"",'INVOCAÇÕES'!$AI$1011&amp;"")</f>
        <v/>
      </c>
      <c r="C3874" s="194">
        <f>"'INVOCAÇÕES'!AI1011"</f>
        <v/>
      </c>
      <c r="D3874" s="194" t="inlineStr">
        <is>
          <t>entrada</t>
        </is>
      </c>
    </row>
    <row r="3875">
      <c r="A3875" s="194" t="inlineStr">
        <is>
          <t>invocacao.12.atributo.destreza.total</t>
        </is>
      </c>
      <c r="B3875" s="194">
        <f>IF(ISBLANK('INVOCAÇÕES'!$AI$1008),"",'INVOCAÇÕES'!$AI$1008&amp;"")</f>
        <v/>
      </c>
      <c r="C3875" s="194">
        <f>"'INVOCAÇÕES'!AI1008"</f>
        <v/>
      </c>
      <c r="D3875" s="194" t="inlineStr">
        <is>
          <t>resultado</t>
        </is>
      </c>
    </row>
    <row r="3876">
      <c r="A3876" s="194" t="inlineStr">
        <is>
          <t>invocacao.12.atributo.constituicao.base</t>
        </is>
      </c>
      <c r="B3876" s="194">
        <f>IF(ISBLANK('INVOCAÇÕES'!$AJ$1010),"",'INVOCAÇÕES'!$AJ$1010&amp;"")</f>
        <v/>
      </c>
      <c r="C3876" s="194">
        <f>"'INVOCAÇÕES'!AJ1010"</f>
        <v/>
      </c>
      <c r="D3876" s="194" t="inlineStr">
        <is>
          <t>entrada</t>
        </is>
      </c>
    </row>
    <row r="3877">
      <c r="A3877" s="194" t="inlineStr">
        <is>
          <t>invocacao.12.atributo.constituicao.buff</t>
        </is>
      </c>
      <c r="B3877" s="194">
        <f>IF(ISBLANK('INVOCAÇÕES'!$AJ$1011),"",'INVOCAÇÕES'!$AJ$1011&amp;"")</f>
        <v/>
      </c>
      <c r="C3877" s="194">
        <f>"'INVOCAÇÕES'!AJ1011"</f>
        <v/>
      </c>
      <c r="D3877" s="194" t="inlineStr">
        <is>
          <t>entrada</t>
        </is>
      </c>
    </row>
    <row r="3878">
      <c r="A3878" s="194" t="inlineStr">
        <is>
          <t>invocacao.12.atributo.constituicao.total</t>
        </is>
      </c>
      <c r="B3878" s="194">
        <f>IF(ISBLANK('INVOCAÇÕES'!$AJ$1008),"",'INVOCAÇÕES'!$AJ$1008&amp;"")</f>
        <v/>
      </c>
      <c r="C3878" s="194">
        <f>"'INVOCAÇÕES'!AJ1008"</f>
        <v/>
      </c>
      <c r="D3878" s="194" t="inlineStr">
        <is>
          <t>resultado</t>
        </is>
      </c>
    </row>
    <row r="3879">
      <c r="A3879" s="194" t="inlineStr">
        <is>
          <t>invocacao.12.atributo.inteligencia.base</t>
        </is>
      </c>
      <c r="B3879" s="194">
        <f>IF(ISBLANK('INVOCAÇÕES'!$AK$1010),"",'INVOCAÇÕES'!$AK$1010&amp;"")</f>
        <v/>
      </c>
      <c r="C3879" s="194">
        <f>"'INVOCAÇÕES'!AK1010"</f>
        <v/>
      </c>
      <c r="D3879" s="194" t="inlineStr">
        <is>
          <t>entrada</t>
        </is>
      </c>
    </row>
    <row r="3880">
      <c r="A3880" s="194" t="inlineStr">
        <is>
          <t>invocacao.12.atributo.inteligencia.buff</t>
        </is>
      </c>
      <c r="B3880" s="194">
        <f>IF(ISBLANK('INVOCAÇÕES'!$AK$1011),"",'INVOCAÇÕES'!$AK$1011&amp;"")</f>
        <v/>
      </c>
      <c r="C3880" s="194">
        <f>"'INVOCAÇÕES'!AK1011"</f>
        <v/>
      </c>
      <c r="D3880" s="194" t="inlineStr">
        <is>
          <t>entrada</t>
        </is>
      </c>
    </row>
    <row r="3881">
      <c r="A3881" s="194" t="inlineStr">
        <is>
          <t>invocacao.12.atributo.inteligencia.total</t>
        </is>
      </c>
      <c r="B3881" s="194">
        <f>IF(ISBLANK('INVOCAÇÕES'!$AK$1008),"",'INVOCAÇÕES'!$AK$1008&amp;"")</f>
        <v/>
      </c>
      <c r="C3881" s="194">
        <f>"'INVOCAÇÕES'!AK1008"</f>
        <v/>
      </c>
      <c r="D3881" s="194" t="inlineStr">
        <is>
          <t>resultado</t>
        </is>
      </c>
    </row>
    <row r="3882">
      <c r="A3882" s="194" t="inlineStr">
        <is>
          <t>invocacao.12.atributo.essencia.base</t>
        </is>
      </c>
      <c r="B3882" s="194">
        <f>IF(ISBLANK('INVOCAÇÕES'!$AL$1010),"",'INVOCAÇÕES'!$AL$1010&amp;"")</f>
        <v/>
      </c>
      <c r="C3882" s="194">
        <f>"'INVOCAÇÕES'!AL1010"</f>
        <v/>
      </c>
      <c r="D3882" s="194" t="inlineStr">
        <is>
          <t>entrada</t>
        </is>
      </c>
    </row>
    <row r="3883">
      <c r="A3883" s="194" t="inlineStr">
        <is>
          <t>invocacao.12.atributo.essencia.buff</t>
        </is>
      </c>
      <c r="B3883" s="194">
        <f>IF(ISBLANK('INVOCAÇÕES'!$AL$1011),"",'INVOCAÇÕES'!$AL$1011&amp;"")</f>
        <v/>
      </c>
      <c r="C3883" s="194">
        <f>"'INVOCAÇÕES'!AL1011"</f>
        <v/>
      </c>
      <c r="D3883" s="194" t="inlineStr">
        <is>
          <t>entrada</t>
        </is>
      </c>
    </row>
    <row r="3884">
      <c r="A3884" s="194" t="inlineStr">
        <is>
          <t>invocacao.12.atributo.essencia.total</t>
        </is>
      </c>
      <c r="B3884" s="194">
        <f>IF(ISBLANK('INVOCAÇÕES'!$AL$1008),"",'INVOCAÇÕES'!$AL$1008&amp;"")</f>
        <v/>
      </c>
      <c r="C3884" s="194">
        <f>"'INVOCAÇÕES'!AL1008"</f>
        <v/>
      </c>
      <c r="D3884" s="194" t="inlineStr">
        <is>
          <t>resultado</t>
        </is>
      </c>
    </row>
    <row r="3885">
      <c r="A3885" s="194" t="inlineStr">
        <is>
          <t>invocacao.12.buff.acerto</t>
        </is>
      </c>
      <c r="B3885" s="194">
        <f>IF(ISBLANK('INVOCAÇÕES'!$AH$1016),"",'INVOCAÇÕES'!$AH$1016&amp;"")</f>
        <v/>
      </c>
      <c r="C3885" s="194">
        <f>"'INVOCAÇÕES'!AH1016"</f>
        <v/>
      </c>
      <c r="D3885" s="194" t="inlineStr">
        <is>
          <t>entrada</t>
        </is>
      </c>
    </row>
    <row r="3886">
      <c r="A3886" s="194" t="inlineStr">
        <is>
          <t>invocacao.12.buff.cd</t>
        </is>
      </c>
      <c r="B3886" s="194">
        <f>IF(ISBLANK('INVOCAÇÕES'!$AI$1016),"",'INVOCAÇÕES'!$AI$1016&amp;"")</f>
        <v/>
      </c>
      <c r="C3886" s="194">
        <f>"'INVOCAÇÕES'!AI1016"</f>
        <v/>
      </c>
      <c r="D3886" s="194" t="inlineStr">
        <is>
          <t>entrada</t>
        </is>
      </c>
    </row>
    <row r="3887">
      <c r="A3887" s="194" t="inlineStr">
        <is>
          <t>invocacao.12.buff.defesa</t>
        </is>
      </c>
      <c r="B3887" s="194">
        <f>IF(ISBLANK('INVOCAÇÕES'!$AJ$1016),"",'INVOCAÇÕES'!$AJ$1016&amp;"")</f>
        <v/>
      </c>
      <c r="C3887" s="194">
        <f>"'INVOCAÇÕES'!AJ1016"</f>
        <v/>
      </c>
      <c r="D3887" s="194" t="inlineStr">
        <is>
          <t>entrada</t>
        </is>
      </c>
    </row>
    <row r="3888">
      <c r="A3888" s="194" t="inlineStr">
        <is>
          <t>invocacao.12.buff.vida</t>
        </is>
      </c>
      <c r="B3888" s="194">
        <f>IF(ISBLANK('INVOCAÇÕES'!$AK$1016),"",'INVOCAÇÕES'!$AK$1016&amp;"")</f>
        <v/>
      </c>
      <c r="C3888" s="194">
        <f>"'INVOCAÇÕES'!AK1016"</f>
        <v/>
      </c>
      <c r="D3888" s="194" t="inlineStr">
        <is>
          <t>entrada</t>
        </is>
      </c>
    </row>
    <row r="3889">
      <c r="A3889" s="194" t="inlineStr">
        <is>
          <t>invocacao.12.buff.deslocamento</t>
        </is>
      </c>
      <c r="B3889" s="194">
        <f>IF(ISBLANK('INVOCAÇÕES'!$AL$1016),"",'INVOCAÇÕES'!$AL$1016&amp;"")</f>
        <v/>
      </c>
      <c r="C3889" s="194">
        <f>"'INVOCAÇÕES'!AL1016"</f>
        <v/>
      </c>
      <c r="D3889" s="194" t="inlineStr">
        <is>
          <t>entrada</t>
        </is>
      </c>
    </row>
    <row r="3890">
      <c r="A3890" s="194" t="inlineStr">
        <is>
          <t>invocacao.12.buff.tr.fisico</t>
        </is>
      </c>
      <c r="B3890" s="194">
        <f>IF(ISBLANK('INVOCAÇÕES'!$AH$1021),"",'INVOCAÇÕES'!$AH$1021&amp;"")</f>
        <v/>
      </c>
      <c r="C3890" s="194">
        <f>"'INVOCAÇÕES'!AH1021"</f>
        <v/>
      </c>
      <c r="D3890" s="194" t="inlineStr">
        <is>
          <t>entrada</t>
        </is>
      </c>
    </row>
    <row r="3891">
      <c r="A3891" s="194" t="inlineStr">
        <is>
          <t>invocacao.12.buff.tr.vigor</t>
        </is>
      </c>
      <c r="B3891" s="194">
        <f>IF(ISBLANK('INVOCAÇÕES'!$AI$1021),"",'INVOCAÇÕES'!$AI$1021&amp;"")</f>
        <v/>
      </c>
      <c r="C3891" s="194">
        <f>"'INVOCAÇÕES'!AI1021"</f>
        <v/>
      </c>
      <c r="D3891" s="194" t="inlineStr">
        <is>
          <t>entrada</t>
        </is>
      </c>
    </row>
    <row r="3892">
      <c r="A3892" s="194" t="inlineStr">
        <is>
          <t>invocacao.12.buff.tr.intelecto</t>
        </is>
      </c>
      <c r="B3892" s="194">
        <f>IF(ISBLANK('INVOCAÇÕES'!$AJ$1021),"",'INVOCAÇÕES'!$AJ$1021&amp;"")</f>
        <v/>
      </c>
      <c r="C3892" s="194">
        <f>"'INVOCAÇÕES'!AJ1021"</f>
        <v/>
      </c>
      <c r="D3892" s="194" t="inlineStr">
        <is>
          <t>entrada</t>
        </is>
      </c>
    </row>
    <row r="3893">
      <c r="A3893" s="194" t="inlineStr">
        <is>
          <t>invocacao.12.buff.tr.espirito</t>
        </is>
      </c>
      <c r="B3893" s="194">
        <f>IF(ISBLANK('INVOCAÇÕES'!$AK$1021),"",'INVOCAÇÕES'!$AK$1021&amp;"")</f>
        <v/>
      </c>
      <c r="C3893" s="194">
        <f>"'INVOCAÇÕES'!AK1021"</f>
        <v/>
      </c>
      <c r="D3893" s="194" t="inlineStr">
        <is>
          <t>entrada</t>
        </is>
      </c>
    </row>
    <row r="3894">
      <c r="A3894" s="194" t="inlineStr">
        <is>
          <t>invocacao.12.atributo_acerto</t>
        </is>
      </c>
      <c r="B3894" s="194">
        <f>IF(ISBLANK('INVOCAÇÕES'!$AH$1024),"",'INVOCAÇÕES'!$AH$1024&amp;"")</f>
        <v/>
      </c>
      <c r="C3894" s="194">
        <f>"'INVOCAÇÕES'!AH1024"</f>
        <v/>
      </c>
      <c r="D3894" s="194" t="inlineStr">
        <is>
          <t>entrada</t>
        </is>
      </c>
    </row>
    <row r="3895">
      <c r="A3895" s="194" t="inlineStr">
        <is>
          <t>invocacao.12.atributo_fisico</t>
        </is>
      </c>
      <c r="B3895" s="194">
        <f>IF(ISBLANK('INVOCAÇÕES'!$AK$1024),"",'INVOCAÇÕES'!$AK$1024&amp;"")</f>
        <v/>
      </c>
      <c r="C3895" s="194">
        <f>"'INVOCAÇÕES'!AK1024"</f>
        <v/>
      </c>
      <c r="D3895" s="194" t="inlineStr">
        <is>
          <t>entrada</t>
        </is>
      </c>
    </row>
    <row r="3896">
      <c r="A3896" s="194" t="inlineStr">
        <is>
          <t>invocacao.12.tr_treinado</t>
        </is>
      </c>
      <c r="B3896" s="194">
        <f>IF(ISBLANK('INVOCAÇÕES'!$AL$1019),"",'INVOCAÇÕES'!$AL$1019&amp;"")</f>
        <v/>
      </c>
      <c r="C3896" s="194">
        <f>"'INVOCAÇÕES'!AL1019"</f>
        <v/>
      </c>
      <c r="D3896" s="194" t="inlineStr">
        <is>
          <t>entrada</t>
        </is>
      </c>
    </row>
    <row r="3897">
      <c r="A3897" s="194" t="inlineStr">
        <is>
          <t>invocacao.12.alma</t>
        </is>
      </c>
      <c r="B3897" s="194">
        <f>IF(ISBLANK('INVOCAÇÕES'!$AN$1008),"",'INVOCAÇÕES'!$AN$1008&amp;"")</f>
        <v/>
      </c>
      <c r="C3897" s="194">
        <f>"'INVOCAÇÕES'!AN1008"</f>
        <v/>
      </c>
      <c r="D3897" s="194" t="inlineStr">
        <is>
          <t>entrada</t>
        </is>
      </c>
    </row>
    <row r="3898">
      <c r="A3898" s="194" t="inlineStr">
        <is>
          <t>invocacao.12.notas</t>
        </is>
      </c>
      <c r="B3898" s="194">
        <f>IF(ISBLANK('INVOCAÇÕES'!$AN$1017),"",'INVOCAÇÕES'!$AN$1017&amp;"")</f>
        <v/>
      </c>
      <c r="C3898" s="194">
        <f>"'INVOCAÇÕES'!AN1017"</f>
        <v/>
      </c>
      <c r="D3898" s="194" t="inlineStr">
        <is>
          <t>entrada</t>
        </is>
      </c>
    </row>
    <row r="3899">
      <c r="A3899" s="194" t="inlineStr">
        <is>
          <t>invocacao.12.definicao</t>
        </is>
      </c>
      <c r="B3899" s="194">
        <f>IF(ISBLANK('INVOCAÇÕES'!$AB$1043),"",'INVOCAÇÕES'!$AB$1043&amp;"")</f>
        <v/>
      </c>
      <c r="C3899" s="194">
        <f>"'INVOCAÇÕES'!AB1043"</f>
        <v/>
      </c>
      <c r="D3899" s="194" t="inlineStr">
        <is>
          <t>entrada</t>
        </is>
      </c>
    </row>
    <row r="3900">
      <c r="A3900" s="194" t="inlineStr">
        <is>
          <t>invocacao.12.familia.1</t>
        </is>
      </c>
      <c r="B3900" s="194">
        <f>IF(ISBLANK('INVOCAÇÕES'!$AH$1038),"",'INVOCAÇÕES'!$AH$1038&amp;"")</f>
        <v/>
      </c>
      <c r="C3900" s="194">
        <f>"'INVOCAÇÕES'!AH1038"</f>
        <v/>
      </c>
      <c r="D3900" s="194" t="inlineStr">
        <is>
          <t>entrada</t>
        </is>
      </c>
    </row>
    <row r="3901">
      <c r="A3901" s="194" t="inlineStr">
        <is>
          <t>invocacao.12.familia.2</t>
        </is>
      </c>
      <c r="B3901" s="194">
        <f>IF(ISBLANK('INVOCAÇÕES'!$AI$1038),"",'INVOCAÇÕES'!$AI$1038&amp;"")</f>
        <v/>
      </c>
      <c r="C3901" s="194">
        <f>"'INVOCAÇÕES'!AI1038"</f>
        <v/>
      </c>
      <c r="D3901" s="194" t="inlineStr">
        <is>
          <t>entrada</t>
        </is>
      </c>
    </row>
    <row r="3902">
      <c r="A3902" s="194" t="inlineStr">
        <is>
          <t>invocacao.12.familia.3</t>
        </is>
      </c>
      <c r="B3902" s="194">
        <f>IF(ISBLANK('INVOCAÇÕES'!$AJ$1038),"",'INVOCAÇÕES'!$AJ$1038&amp;"")</f>
        <v/>
      </c>
      <c r="C3902" s="194">
        <f>"'INVOCAÇÕES'!AJ1038"</f>
        <v/>
      </c>
      <c r="D3902" s="194" t="inlineStr">
        <is>
          <t>entrada</t>
        </is>
      </c>
    </row>
    <row r="3903">
      <c r="A3903" s="194" t="inlineStr">
        <is>
          <t>invocacao.12.familia.4</t>
        </is>
      </c>
      <c r="B3903" s="194">
        <f>IF(ISBLANK('INVOCAÇÕES'!$AK$1038),"",'INVOCAÇÕES'!$AK$1038&amp;"")</f>
        <v/>
      </c>
      <c r="C3903" s="194">
        <f>"'INVOCAÇÕES'!AK1038"</f>
        <v/>
      </c>
      <c r="D3903" s="194" t="inlineStr">
        <is>
          <t>entrada</t>
        </is>
      </c>
    </row>
    <row r="3904">
      <c r="A3904" s="194" t="inlineStr">
        <is>
          <t>invocacao.12.familia.5</t>
        </is>
      </c>
      <c r="B3904" s="194">
        <f>IF(ISBLANK('INVOCAÇÕES'!$AL$1038),"",'INVOCAÇÕES'!$AL$1038&amp;"")</f>
        <v/>
      </c>
      <c r="C3904" s="194">
        <f>"'INVOCAÇÕES'!AL1038"</f>
        <v/>
      </c>
      <c r="D3904" s="194" t="inlineStr">
        <is>
          <t>entrada</t>
        </is>
      </c>
    </row>
    <row r="3905">
      <c r="A3905" s="194" t="inlineStr">
        <is>
          <t>invocacao.12.pericia.1</t>
        </is>
      </c>
      <c r="B3905" s="194">
        <f>IF(ISBLANK('INVOCAÇÕES'!$AH$1028),"",'INVOCAÇÕES'!$AH$1028&amp;"")</f>
        <v/>
      </c>
      <c r="C3905" s="194">
        <f>"'INVOCAÇÕES'!AH1028"</f>
        <v/>
      </c>
      <c r="D3905" s="194" t="inlineStr">
        <is>
          <t>entrada</t>
        </is>
      </c>
    </row>
    <row r="3906">
      <c r="A3906" s="194" t="inlineStr">
        <is>
          <t>invocacao.12.pericia.2</t>
        </is>
      </c>
      <c r="B3906" s="194">
        <f>IF(ISBLANK('INVOCAÇÕES'!$AH$1029),"",'INVOCAÇÕES'!$AH$1029&amp;"")</f>
        <v/>
      </c>
      <c r="C3906" s="194">
        <f>"'INVOCAÇÕES'!AH1029"</f>
        <v/>
      </c>
      <c r="D3906" s="194" t="inlineStr">
        <is>
          <t>entrada</t>
        </is>
      </c>
    </row>
    <row r="3907">
      <c r="A3907" s="194" t="inlineStr">
        <is>
          <t>invocacao.12.pericia.3</t>
        </is>
      </c>
      <c r="B3907" s="194">
        <f>IF(ISBLANK('INVOCAÇÕES'!$AH$1030),"",'INVOCAÇÕES'!$AH$1030&amp;"")</f>
        <v/>
      </c>
      <c r="C3907" s="194">
        <f>"'INVOCAÇÕES'!AH1030"</f>
        <v/>
      </c>
      <c r="D3907" s="194" t="inlineStr">
        <is>
          <t>entrada</t>
        </is>
      </c>
    </row>
    <row r="3908">
      <c r="A3908" s="194" t="inlineStr">
        <is>
          <t>invocacao.12.pericia.4</t>
        </is>
      </c>
      <c r="B3908" s="194">
        <f>IF(ISBLANK('INVOCAÇÕES'!$AH$1031),"",'INVOCAÇÕES'!$AH$1031&amp;"")</f>
        <v/>
      </c>
      <c r="C3908" s="194">
        <f>"'INVOCAÇÕES'!AH1031"</f>
        <v/>
      </c>
      <c r="D3908" s="194" t="inlineStr">
        <is>
          <t>entrada</t>
        </is>
      </c>
    </row>
    <row r="3909">
      <c r="A3909" s="194" t="inlineStr">
        <is>
          <t>invocacao.12.pericia.5</t>
        </is>
      </c>
      <c r="B3909" s="194">
        <f>IF(ISBLANK('INVOCAÇÕES'!$AH$1032),"",'INVOCAÇÕES'!$AH$1032&amp;"")</f>
        <v/>
      </c>
      <c r="C3909" s="194">
        <f>"'INVOCAÇÕES'!AH1032"</f>
        <v/>
      </c>
      <c r="D3909" s="194" t="inlineStr">
        <is>
          <t>entrada</t>
        </is>
      </c>
    </row>
    <row r="3910">
      <c r="A3910" s="194" t="inlineStr">
        <is>
          <t>invocacao.12.pericia.6</t>
        </is>
      </c>
      <c r="B3910" s="194">
        <f>IF(ISBLANK('INVOCAÇÕES'!$AH$1033),"",'INVOCAÇÕES'!$AH$1033&amp;"")</f>
        <v/>
      </c>
      <c r="C3910" s="194">
        <f>"'INVOCAÇÕES'!AH1033"</f>
        <v/>
      </c>
      <c r="D3910" s="194" t="inlineStr">
        <is>
          <t>entrada</t>
        </is>
      </c>
    </row>
    <row r="3911">
      <c r="A3911" s="194" t="inlineStr">
        <is>
          <t>invocacao.12.pericia.7</t>
        </is>
      </c>
      <c r="B3911" s="194">
        <f>IF(ISBLANK('INVOCAÇÕES'!$AH$1034),"",'INVOCAÇÕES'!$AH$1034&amp;"")</f>
        <v/>
      </c>
      <c r="C3911" s="194">
        <f>"'INVOCAÇÕES'!AH1034"</f>
        <v/>
      </c>
      <c r="D3911" s="194" t="inlineStr">
        <is>
          <t>entrada</t>
        </is>
      </c>
    </row>
    <row r="3912">
      <c r="A3912" s="194" t="inlineStr">
        <is>
          <t>invocacao.12.buff.pericia.1</t>
        </is>
      </c>
      <c r="B3912" s="194">
        <f>IF(ISBLANK('INVOCAÇÕES'!$AK$1028),"",'INVOCAÇÕES'!$AK$1028&amp;"")</f>
        <v/>
      </c>
      <c r="C3912" s="194">
        <f>"'INVOCAÇÕES'!AK1028"</f>
        <v/>
      </c>
      <c r="D3912" s="194" t="inlineStr">
        <is>
          <t>entrada</t>
        </is>
      </c>
    </row>
    <row r="3913">
      <c r="A3913" s="194" t="inlineStr">
        <is>
          <t>invocacao.12.buff.pericia.2</t>
        </is>
      </c>
      <c r="B3913" s="194">
        <f>IF(ISBLANK('INVOCAÇÕES'!$AK$1029),"",'INVOCAÇÕES'!$AK$1029&amp;"")</f>
        <v/>
      </c>
      <c r="C3913" s="194">
        <f>"'INVOCAÇÕES'!AK1029"</f>
        <v/>
      </c>
      <c r="D3913" s="194" t="inlineStr">
        <is>
          <t>entrada</t>
        </is>
      </c>
    </row>
    <row r="3914">
      <c r="A3914" s="194" t="inlineStr">
        <is>
          <t>invocacao.12.buff.pericia.3</t>
        </is>
      </c>
      <c r="B3914" s="194">
        <f>IF(ISBLANK('INVOCAÇÕES'!$AK$1030),"",'INVOCAÇÕES'!$AK$1030&amp;"")</f>
        <v/>
      </c>
      <c r="C3914" s="194">
        <f>"'INVOCAÇÕES'!AK1030"</f>
        <v/>
      </c>
      <c r="D3914" s="194" t="inlineStr">
        <is>
          <t>entrada</t>
        </is>
      </c>
    </row>
    <row r="3915">
      <c r="A3915" s="194" t="inlineStr">
        <is>
          <t>invocacao.12.buff.pericia.4</t>
        </is>
      </c>
      <c r="B3915" s="194">
        <f>IF(ISBLANK('INVOCAÇÕES'!$AK$1031),"",'INVOCAÇÕES'!$AK$1031&amp;"")</f>
        <v/>
      </c>
      <c r="C3915" s="194">
        <f>"'INVOCAÇÕES'!AK1031"</f>
        <v/>
      </c>
      <c r="D3915" s="194" t="inlineStr">
        <is>
          <t>entrada</t>
        </is>
      </c>
    </row>
    <row r="3916">
      <c r="A3916" s="194" t="inlineStr">
        <is>
          <t>invocacao.12.buff.pericia.5</t>
        </is>
      </c>
      <c r="B3916" s="194">
        <f>IF(ISBLANK('INVOCAÇÕES'!$AK$1032),"",'INVOCAÇÕES'!$AK$1032&amp;"")</f>
        <v/>
      </c>
      <c r="C3916" s="194">
        <f>"'INVOCAÇÕES'!AK1032"</f>
        <v/>
      </c>
      <c r="D3916" s="194" t="inlineStr">
        <is>
          <t>entrada</t>
        </is>
      </c>
    </row>
    <row r="3917">
      <c r="A3917" s="194" t="inlineStr">
        <is>
          <t>invocacao.12.buff.pericia.6</t>
        </is>
      </c>
      <c r="B3917" s="194">
        <f>IF(ISBLANK('INVOCAÇÕES'!$AK$1033),"",'INVOCAÇÕES'!$AK$1033&amp;"")</f>
        <v/>
      </c>
      <c r="C3917" s="194">
        <f>"'INVOCAÇÕES'!AK1033"</f>
        <v/>
      </c>
      <c r="D3917" s="194" t="inlineStr">
        <is>
          <t>entrada</t>
        </is>
      </c>
    </row>
    <row r="3918">
      <c r="A3918" s="194" t="inlineStr">
        <is>
          <t>invocacao.12.buff.pericia.7</t>
        </is>
      </c>
      <c r="B3918" s="194">
        <f>IF(ISBLANK('INVOCAÇÕES'!$AK$1034),"",'INVOCAÇÕES'!$AK$1034&amp;"")</f>
        <v/>
      </c>
      <c r="C3918" s="194">
        <f>"'INVOCAÇÕES'!AK1034"</f>
        <v/>
      </c>
      <c r="D3918" s="194" t="inlineStr">
        <is>
          <t>entrada</t>
        </is>
      </c>
    </row>
    <row r="3919">
      <c r="A3919" s="194" t="inlineStr">
        <is>
          <t>invocacao.12.talento.1</t>
        </is>
      </c>
      <c r="B3919" s="194">
        <f>IF(ISBLANK('INVOCAÇÕES'!$AC$1070),"",'INVOCAÇÕES'!$AC$1070&amp;"")</f>
        <v/>
      </c>
      <c r="C3919" s="194">
        <f>"'INVOCAÇÕES'!AC1070"</f>
        <v/>
      </c>
      <c r="D3919" s="194" t="inlineStr">
        <is>
          <t>entrada</t>
        </is>
      </c>
    </row>
    <row r="3920">
      <c r="A3920" s="194" t="inlineStr">
        <is>
          <t>invocacao.12.talento.2</t>
        </is>
      </c>
      <c r="B3920" s="194">
        <f>IF(ISBLANK('INVOCAÇÕES'!$AC$1071),"",'INVOCAÇÕES'!$AC$1071&amp;"")</f>
        <v/>
      </c>
      <c r="C3920" s="194">
        <f>"'INVOCAÇÕES'!AC1071"</f>
        <v/>
      </c>
      <c r="D3920" s="194" t="inlineStr">
        <is>
          <t>entrada</t>
        </is>
      </c>
    </row>
    <row r="3921">
      <c r="A3921" s="194" t="inlineStr">
        <is>
          <t>invocacao.12.talento.3</t>
        </is>
      </c>
      <c r="B3921" s="194">
        <f>IF(ISBLANK('INVOCAÇÕES'!$AC$1072),"",'INVOCAÇÕES'!$AC$1072&amp;"")</f>
        <v/>
      </c>
      <c r="C3921" s="194">
        <f>"'INVOCAÇÕES'!AC1072"</f>
        <v/>
      </c>
      <c r="D3921" s="194" t="inlineStr">
        <is>
          <t>entrada</t>
        </is>
      </c>
    </row>
    <row r="3922">
      <c r="A3922" s="194" t="inlineStr">
        <is>
          <t>invocacao.12.talento.4</t>
        </is>
      </c>
      <c r="B3922" s="194">
        <f>IF(ISBLANK('INVOCAÇÕES'!$AC$1073),"",'INVOCAÇÕES'!$AC$1073&amp;"")</f>
        <v/>
      </c>
      <c r="C3922" s="194">
        <f>"'INVOCAÇÕES'!AC1073"</f>
        <v/>
      </c>
      <c r="D3922" s="194" t="inlineStr">
        <is>
          <t>entrada</t>
        </is>
      </c>
    </row>
    <row r="3923">
      <c r="A3923" s="194" t="inlineStr">
        <is>
          <t>invocacao.12.talento.5</t>
        </is>
      </c>
      <c r="B3923" s="194">
        <f>IF(ISBLANK('INVOCAÇÕES'!$AC$1074),"",'INVOCAÇÕES'!$AC$1074&amp;"")</f>
        <v/>
      </c>
      <c r="C3923" s="194">
        <f>"'INVOCAÇÕES'!AC1074"</f>
        <v/>
      </c>
      <c r="D3923" s="194" t="inlineStr">
        <is>
          <t>entrada</t>
        </is>
      </c>
    </row>
    <row r="3924">
      <c r="A3924" s="194" t="inlineStr">
        <is>
          <t>invocacao.12.talento.6</t>
        </is>
      </c>
      <c r="B3924" s="194">
        <f>IF(ISBLANK('INVOCAÇÕES'!$AC$1075),"",'INVOCAÇÕES'!$AC$1075&amp;"")</f>
        <v/>
      </c>
      <c r="C3924" s="194">
        <f>"'INVOCAÇÕES'!AC1075"</f>
        <v/>
      </c>
      <c r="D3924" s="194" t="inlineStr">
        <is>
          <t>entrada</t>
        </is>
      </c>
    </row>
    <row r="3925">
      <c r="A3925" s="194" t="inlineStr">
        <is>
          <t>invocacao.12.talento.7</t>
        </is>
      </c>
      <c r="B3925" s="194">
        <f>IF(ISBLANK('INVOCAÇÕES'!$AC$1076),"",'INVOCAÇÕES'!$AC$1076&amp;"")</f>
        <v/>
      </c>
      <c r="C3925" s="194">
        <f>"'INVOCAÇÕES'!AC1076"</f>
        <v/>
      </c>
      <c r="D3925" s="194" t="inlineStr">
        <is>
          <t>entrada</t>
        </is>
      </c>
    </row>
    <row r="3926">
      <c r="A3926" s="194" t="inlineStr">
        <is>
          <t>invocacao.12.talento.8</t>
        </is>
      </c>
      <c r="B3926" s="194">
        <f>IF(ISBLANK('INVOCAÇÕES'!$AC$1077),"",'INVOCAÇÕES'!$AC$1077&amp;"")</f>
        <v/>
      </c>
      <c r="C3926" s="194">
        <f>"'INVOCAÇÕES'!AC1077"</f>
        <v/>
      </c>
      <c r="D3926" s="194" t="inlineStr">
        <is>
          <t>entrada</t>
        </is>
      </c>
    </row>
    <row r="3927">
      <c r="A3927" s="194" t="inlineStr">
        <is>
          <t>invocacao.12.talento_extra.1</t>
        </is>
      </c>
      <c r="B3927" s="194">
        <f>IF(ISBLANK('INVOCAÇÕES'!$AC$1172),"",'INVOCAÇÕES'!$AC$1172&amp;"")</f>
        <v/>
      </c>
      <c r="C3927" s="194">
        <f>"'INVOCAÇÕES'!AC1172"</f>
        <v/>
      </c>
      <c r="D3927" s="194" t="inlineStr">
        <is>
          <t>entrada</t>
        </is>
      </c>
    </row>
    <row r="3928">
      <c r="A3928" s="194" t="inlineStr">
        <is>
          <t>invocacao.12.talento_extra.2</t>
        </is>
      </c>
      <c r="B3928" s="194">
        <f>IF(ISBLANK('INVOCAÇÕES'!$AC$1173),"",'INVOCAÇÕES'!$AC$1173&amp;"")</f>
        <v/>
      </c>
      <c r="C3928" s="194">
        <f>"'INVOCAÇÕES'!AC1173"</f>
        <v/>
      </c>
      <c r="D3928" s="194" t="inlineStr">
        <is>
          <t>entrada</t>
        </is>
      </c>
    </row>
    <row r="3929">
      <c r="A3929" s="194" t="inlineStr">
        <is>
          <t>invocacao.12.talento_extra.3</t>
        </is>
      </c>
      <c r="B3929" s="194">
        <f>IF(ISBLANK('INVOCAÇÕES'!$AC$1174),"",'INVOCAÇÕES'!$AC$1174&amp;"")</f>
        <v/>
      </c>
      <c r="C3929" s="194">
        <f>"'INVOCAÇÕES'!AC1174"</f>
        <v/>
      </c>
      <c r="D3929" s="194" t="inlineStr">
        <is>
          <t>entrada</t>
        </is>
      </c>
    </row>
    <row r="3930">
      <c r="A3930" s="194" t="inlineStr">
        <is>
          <t>invocacao.12.equipamento.1</t>
        </is>
      </c>
      <c r="B3930" s="194">
        <f>IF(ISBLANK('INVOCAÇÕES'!$AO$1023),"",'INVOCAÇÕES'!$AO$1023&amp;"")</f>
        <v/>
      </c>
      <c r="C3930" s="194">
        <f>"'INVOCAÇÕES'!AO1023"</f>
        <v/>
      </c>
      <c r="D3930" s="194" t="inlineStr">
        <is>
          <t>entrada</t>
        </is>
      </c>
    </row>
    <row r="3931">
      <c r="A3931" s="194" t="inlineStr">
        <is>
          <t>invocacao.12.equipamento.2</t>
        </is>
      </c>
      <c r="B3931" s="194">
        <f>IF(ISBLANK('INVOCAÇÕES'!$AO$1024),"",'INVOCAÇÕES'!$AO$1024&amp;"")</f>
        <v/>
      </c>
      <c r="C3931" s="194">
        <f>"'INVOCAÇÕES'!AO1024"</f>
        <v/>
      </c>
      <c r="D3931" s="194" t="inlineStr">
        <is>
          <t>entrada</t>
        </is>
      </c>
    </row>
    <row r="3932">
      <c r="A3932" s="194" t="inlineStr">
        <is>
          <t>invocacao.12.equipamento.3</t>
        </is>
      </c>
      <c r="B3932" s="194">
        <f>IF(ISBLANK('INVOCAÇÕES'!$AO$1025),"",'INVOCAÇÕES'!$AO$1025&amp;"")</f>
        <v/>
      </c>
      <c r="C3932" s="194">
        <f>"'INVOCAÇÕES'!AO1025"</f>
        <v/>
      </c>
      <c r="D3932" s="194" t="inlineStr">
        <is>
          <t>entrada</t>
        </is>
      </c>
    </row>
    <row r="3933">
      <c r="A3933" s="194" t="inlineStr">
        <is>
          <t>invocacao.12.liberacao.1.classe</t>
        </is>
      </c>
      <c r="B3933" s="194">
        <f>IF(ISBLANK('INVOCAÇÕES'!$AB$1179),"",'INVOCAÇÕES'!$AB$1179&amp;"")</f>
        <v/>
      </c>
      <c r="C3933" s="194">
        <f>"'INVOCAÇÕES'!AB1179"</f>
        <v/>
      </c>
      <c r="D3933" s="194" t="inlineStr">
        <is>
          <t>entrada</t>
        </is>
      </c>
    </row>
    <row r="3934">
      <c r="A3934" s="194" t="inlineStr">
        <is>
          <t>invocacao.12.liberacao.1.nome</t>
        </is>
      </c>
      <c r="B3934" s="194">
        <f>IF(ISBLANK('INVOCAÇÕES'!$AC$1179),"",'INVOCAÇÕES'!$AC$1179&amp;"")</f>
        <v/>
      </c>
      <c r="C3934" s="194">
        <f>"'INVOCAÇÕES'!AC1179"</f>
        <v/>
      </c>
      <c r="D3934" s="194" t="inlineStr">
        <is>
          <t>entrada</t>
        </is>
      </c>
    </row>
    <row r="3935">
      <c r="A3935" s="194" t="inlineStr">
        <is>
          <t>invocacao.12.liberacao.1.pe</t>
        </is>
      </c>
      <c r="B3935" s="194">
        <f>IF(ISBLANK('INVOCAÇÕES'!$AF$1179),"",'INVOCAÇÕES'!$AF$1179&amp;"")</f>
        <v/>
      </c>
      <c r="C3935" s="194">
        <f>"'INVOCAÇÕES'!AF1179"</f>
        <v/>
      </c>
      <c r="D3935" s="194" t="inlineStr">
        <is>
          <t>resultado</t>
        </is>
      </c>
    </row>
    <row r="3936">
      <c r="A3936" s="194" t="inlineStr">
        <is>
          <t>invocacao.12.liberacao.1.como</t>
        </is>
      </c>
      <c r="B3936" s="194">
        <f>IF(ISBLANK('INVOCAÇÕES'!$AB$1180),"",'INVOCAÇÕES'!$AB$1180&amp;"")</f>
        <v/>
      </c>
      <c r="C3936" s="194">
        <f>"'INVOCAÇÕES'!AB1180"</f>
        <v/>
      </c>
      <c r="D3936" s="194" t="inlineStr">
        <is>
          <t>entrada</t>
        </is>
      </c>
    </row>
    <row r="3937">
      <c r="A3937" s="194" t="inlineStr">
        <is>
          <t>invocacao.12.liberacao.1.pontos</t>
        </is>
      </c>
      <c r="B3937" s="194">
        <f>IF(ISBLANK('INVOCAÇÕES'!$AB$1184),"",'INVOCAÇÕES'!$AB$1184&amp;"")</f>
        <v/>
      </c>
      <c r="C3937" s="194">
        <f>"'INVOCAÇÕES'!AB1184"</f>
        <v/>
      </c>
      <c r="D3937" s="194" t="inlineStr">
        <is>
          <t>resultado</t>
        </is>
      </c>
    </row>
    <row r="3938">
      <c r="A3938" s="194" t="inlineStr">
        <is>
          <t>invocacao.12.liberacao.1.acao</t>
        </is>
      </c>
      <c r="B3938" s="194">
        <f>IF(ISBLANK('INVOCAÇÕES'!$AB$1185),"",'INVOCAÇÕES'!$AB$1185&amp;"")</f>
        <v/>
      </c>
      <c r="C3938" s="194">
        <f>"'INVOCAÇÕES'!AB1185"</f>
        <v/>
      </c>
      <c r="D3938" s="194" t="inlineStr">
        <is>
          <t>resultado</t>
        </is>
      </c>
    </row>
    <row r="3939">
      <c r="A3939" s="194" t="inlineStr">
        <is>
          <t>invocacao.12.liberacao.2.classe</t>
        </is>
      </c>
      <c r="B3939" s="194">
        <f>IF(ISBLANK('INVOCAÇÕES'!$AH$1179),"",'INVOCAÇÕES'!$AH$1179&amp;"")</f>
        <v/>
      </c>
      <c r="C3939" s="194">
        <f>"'INVOCAÇÕES'!AH1179"</f>
        <v/>
      </c>
      <c r="D3939" s="194" t="inlineStr">
        <is>
          <t>entrada</t>
        </is>
      </c>
    </row>
    <row r="3940">
      <c r="A3940" s="194" t="inlineStr">
        <is>
          <t>invocacao.12.liberacao.2.nome</t>
        </is>
      </c>
      <c r="B3940" s="194">
        <f>IF(ISBLANK('INVOCAÇÕES'!$AI$1179),"",'INVOCAÇÕES'!$AI$1179&amp;"")</f>
        <v/>
      </c>
      <c r="C3940" s="194">
        <f>"'INVOCAÇÕES'!AI1179"</f>
        <v/>
      </c>
      <c r="D3940" s="194" t="inlineStr">
        <is>
          <t>entrada</t>
        </is>
      </c>
    </row>
    <row r="3941">
      <c r="A3941" s="194" t="inlineStr">
        <is>
          <t>invocacao.12.liberacao.2.pe</t>
        </is>
      </c>
      <c r="B3941" s="194">
        <f>IF(ISBLANK('INVOCAÇÕES'!$AL$1179),"",'INVOCAÇÕES'!$AL$1179&amp;"")</f>
        <v/>
      </c>
      <c r="C3941" s="194">
        <f>"'INVOCAÇÕES'!AL1179"</f>
        <v/>
      </c>
      <c r="D3941" s="194" t="inlineStr">
        <is>
          <t>resultado</t>
        </is>
      </c>
    </row>
    <row r="3942">
      <c r="A3942" s="194" t="inlineStr">
        <is>
          <t>invocacao.12.liberacao.2.como</t>
        </is>
      </c>
      <c r="B3942" s="194">
        <f>IF(ISBLANK('INVOCAÇÕES'!$AH$1180),"",'INVOCAÇÕES'!$AH$1180&amp;"")</f>
        <v/>
      </c>
      <c r="C3942" s="194">
        <f>"'INVOCAÇÕES'!AH1180"</f>
        <v/>
      </c>
      <c r="D3942" s="194" t="inlineStr">
        <is>
          <t>entrada</t>
        </is>
      </c>
    </row>
    <row r="3943">
      <c r="A3943" s="194" t="inlineStr">
        <is>
          <t>invocacao.12.liberacao.2.pontos</t>
        </is>
      </c>
      <c r="B3943" s="194">
        <f>IF(ISBLANK('INVOCAÇÕES'!$AH$1184),"",'INVOCAÇÕES'!$AH$1184&amp;"")</f>
        <v/>
      </c>
      <c r="C3943" s="194">
        <f>"'INVOCAÇÕES'!AH1184"</f>
        <v/>
      </c>
      <c r="D3943" s="194" t="inlineStr">
        <is>
          <t>resultado</t>
        </is>
      </c>
    </row>
    <row r="3944">
      <c r="A3944" s="194" t="inlineStr">
        <is>
          <t>invocacao.12.liberacao.2.acao</t>
        </is>
      </c>
      <c r="B3944" s="194">
        <f>IF(ISBLANK('INVOCAÇÕES'!$AH$1185),"",'INVOCAÇÕES'!$AH$1185&amp;"")</f>
        <v/>
      </c>
      <c r="C3944" s="194">
        <f>"'INVOCAÇÕES'!AH1185"</f>
        <v/>
      </c>
      <c r="D3944" s="194" t="inlineStr">
        <is>
          <t>resultado</t>
        </is>
      </c>
    </row>
    <row r="3945">
      <c r="A3945" s="194" t="inlineStr">
        <is>
          <t>invocacao.12.liberacao.3.classe</t>
        </is>
      </c>
      <c r="B3945" s="194">
        <f>IF(ISBLANK('INVOCAÇÕES'!$AN$1179),"",'INVOCAÇÕES'!$AN$1179&amp;"")</f>
        <v/>
      </c>
      <c r="C3945" s="194">
        <f>"'INVOCAÇÕES'!AN1179"</f>
        <v/>
      </c>
      <c r="D3945" s="194" t="inlineStr">
        <is>
          <t>entrada</t>
        </is>
      </c>
    </row>
    <row r="3946">
      <c r="A3946" s="194" t="inlineStr">
        <is>
          <t>invocacao.12.liberacao.3.nome</t>
        </is>
      </c>
      <c r="B3946" s="194">
        <f>IF(ISBLANK('INVOCAÇÕES'!$AO$1179),"",'INVOCAÇÕES'!$AO$1179&amp;"")</f>
        <v/>
      </c>
      <c r="C3946" s="194">
        <f>"'INVOCAÇÕES'!AO1179"</f>
        <v/>
      </c>
      <c r="D3946" s="194" t="inlineStr">
        <is>
          <t>entrada</t>
        </is>
      </c>
    </row>
    <row r="3947">
      <c r="A3947" s="194" t="inlineStr">
        <is>
          <t>invocacao.12.liberacao.3.pe</t>
        </is>
      </c>
      <c r="B3947" s="194">
        <f>IF(ISBLANK('INVOCAÇÕES'!$AR$1179),"",'INVOCAÇÕES'!$AR$1179&amp;"")</f>
        <v/>
      </c>
      <c r="C3947" s="194">
        <f>"'INVOCAÇÕES'!AR1179"</f>
        <v/>
      </c>
      <c r="D3947" s="194" t="inlineStr">
        <is>
          <t>resultado</t>
        </is>
      </c>
    </row>
    <row r="3948">
      <c r="A3948" s="194" t="inlineStr">
        <is>
          <t>invocacao.12.liberacao.3.como</t>
        </is>
      </c>
      <c r="B3948" s="194">
        <f>IF(ISBLANK('INVOCAÇÕES'!$AN$1180),"",'INVOCAÇÕES'!$AN$1180&amp;"")</f>
        <v/>
      </c>
      <c r="C3948" s="194">
        <f>"'INVOCAÇÕES'!AN1180"</f>
        <v/>
      </c>
      <c r="D3948" s="194" t="inlineStr">
        <is>
          <t>entrada</t>
        </is>
      </c>
    </row>
    <row r="3949">
      <c r="A3949" s="194" t="inlineStr">
        <is>
          <t>invocacao.12.liberacao.3.pontos</t>
        </is>
      </c>
      <c r="B3949" s="194">
        <f>IF(ISBLANK('INVOCAÇÕES'!$AN$1184),"",'INVOCAÇÕES'!$AN$1184&amp;"")</f>
        <v/>
      </c>
      <c r="C3949" s="194">
        <f>"'INVOCAÇÕES'!AN1184"</f>
        <v/>
      </c>
      <c r="D3949" s="194" t="inlineStr">
        <is>
          <t>resultado</t>
        </is>
      </c>
    </row>
    <row r="3950">
      <c r="A3950" s="194" t="inlineStr">
        <is>
          <t>invocacao.12.liberacao.3.acao</t>
        </is>
      </c>
      <c r="B3950" s="194">
        <f>IF(ISBLANK('INVOCAÇÕES'!$AN$1185),"",'INVOCAÇÕES'!$AN$1185&amp;"")</f>
        <v/>
      </c>
      <c r="C3950" s="194">
        <f>"'INVOCAÇÕES'!AN1185"</f>
        <v/>
      </c>
      <c r="D3950" s="194" t="inlineStr">
        <is>
          <t>resultado</t>
        </is>
      </c>
    </row>
    <row r="3951">
      <c r="A3951" s="194" t="inlineStr">
        <is>
          <t>invocacao.12.tm.nome</t>
        </is>
      </c>
      <c r="B3951" s="194">
        <f>IF(ISBLANK('INVOCAÇÕES'!$AB$1188),"",'INVOCAÇÕES'!$AB$1188&amp;"")</f>
        <v/>
      </c>
      <c r="C3951" s="194">
        <f>"'INVOCAÇÕES'!AB1188"</f>
        <v/>
      </c>
      <c r="D3951" s="194" t="inlineStr">
        <is>
          <t>entrada</t>
        </is>
      </c>
    </row>
    <row r="3952">
      <c r="A3952" s="194" t="inlineStr">
        <is>
          <t>invocacao.12.tm.pe</t>
        </is>
      </c>
      <c r="B3952" s="194">
        <f>IF(ISBLANK('INVOCAÇÕES'!$AF$1188),"",'INVOCAÇÕES'!$AF$1188&amp;"")</f>
        <v/>
      </c>
      <c r="C3952" s="194">
        <f>"'INVOCAÇÕES'!AF1188"</f>
        <v/>
      </c>
      <c r="D3952" s="194" t="inlineStr">
        <is>
          <t>resultado</t>
        </is>
      </c>
    </row>
    <row r="3953">
      <c r="A3953" s="194" t="inlineStr">
        <is>
          <t>invocacao.12.tm.como</t>
        </is>
      </c>
      <c r="B3953" s="194">
        <f>IF(ISBLANK('INVOCAÇÕES'!$AB$1189),"",'INVOCAÇÕES'!$AB$1189&amp;"")</f>
        <v/>
      </c>
      <c r="C3953" s="194">
        <f>"'INVOCAÇÕES'!AB1189"</f>
        <v/>
      </c>
      <c r="D3953" s="194" t="inlineStr">
        <is>
          <t>entrada</t>
        </is>
      </c>
    </row>
    <row r="3954">
      <c r="A3954" s="194" t="inlineStr">
        <is>
          <t>invocacao.12.tm.dados</t>
        </is>
      </c>
      <c r="B3954" s="194">
        <f>IF(ISBLANK('INVOCAÇÕES'!$AB$1193),"",'INVOCAÇÕES'!$AB$1193&amp;"")</f>
        <v/>
      </c>
      <c r="C3954" s="194">
        <f>"'INVOCAÇÕES'!AB1193"</f>
        <v/>
      </c>
      <c r="D3954" s="194" t="inlineStr">
        <is>
          <t>resultado</t>
        </is>
      </c>
    </row>
    <row r="3955">
      <c r="A3955" s="194" t="inlineStr">
        <is>
          <t>invocacao.12.tm.acao</t>
        </is>
      </c>
      <c r="B3955" s="194">
        <f>IF(ISBLANK('INVOCAÇÕES'!$AB$1194),"",'INVOCAÇÕES'!$AB$1194&amp;"")</f>
        <v/>
      </c>
      <c r="C3955" s="194">
        <f>"'INVOCAÇÕES'!AB1194"</f>
        <v/>
      </c>
      <c r="D3955" s="194" t="inlineStr">
        <is>
          <t>resultado</t>
        </is>
      </c>
    </row>
    <row r="3956">
      <c r="A3956" s="194" t="inlineStr">
        <is>
          <t>invocacao.12.exp.nome</t>
        </is>
      </c>
      <c r="B3956" s="194">
        <f>IF(ISBLANK('INVOCAÇÕES'!$AH$1188),"",'INVOCAÇÕES'!$AH$1188&amp;"")</f>
        <v/>
      </c>
      <c r="C3956" s="194">
        <f>"'INVOCAÇÕES'!AH1188"</f>
        <v/>
      </c>
      <c r="D3956" s="194" t="inlineStr">
        <is>
          <t>entrada</t>
        </is>
      </c>
    </row>
    <row r="3957">
      <c r="A3957" s="194" t="inlineStr">
        <is>
          <t>invocacao.12.exp.pe</t>
        </is>
      </c>
      <c r="B3957" s="194">
        <f>IF(ISBLANK('INVOCAÇÕES'!$AL$1188),"",'INVOCAÇÕES'!$AL$1188&amp;"")</f>
        <v/>
      </c>
      <c r="C3957" s="194">
        <f>"'INVOCAÇÕES'!AL1188"</f>
        <v/>
      </c>
      <c r="D3957" s="194" t="inlineStr">
        <is>
          <t>resultado</t>
        </is>
      </c>
    </row>
    <row r="3958">
      <c r="A3958" s="194" t="inlineStr">
        <is>
          <t>invocacao.12.exp.como</t>
        </is>
      </c>
      <c r="B3958" s="194">
        <f>IF(ISBLANK('INVOCAÇÕES'!$AH$1189),"",'INVOCAÇÕES'!$AH$1189&amp;"")</f>
        <v/>
      </c>
      <c r="C3958" s="194">
        <f>"'INVOCAÇÕES'!AH1189"</f>
        <v/>
      </c>
      <c r="D3958" s="194" t="inlineStr">
        <is>
          <t>entrada</t>
        </is>
      </c>
    </row>
    <row r="3959">
      <c r="A3959" s="194" t="inlineStr">
        <is>
          <t>invocacao.12.exp.degrau</t>
        </is>
      </c>
      <c r="B3959" s="194">
        <f>IF(ISBLANK('INVOCAÇÕES'!$AH$1193),"",'INVOCAÇÕES'!$AH$1193&amp;"")</f>
        <v/>
      </c>
      <c r="C3959" s="194">
        <f>"'INVOCAÇÕES'!AH1193"</f>
        <v/>
      </c>
      <c r="D3959" s="194" t="inlineStr">
        <is>
          <t>entrada</t>
        </is>
      </c>
    </row>
    <row r="3960">
      <c r="A3960" s="194" t="inlineStr">
        <is>
          <t>invocacao.12.exp.acerto</t>
        </is>
      </c>
      <c r="B3960" s="194">
        <f>IF(ISBLANK('INVOCAÇÕES'!$AJ$1193),"",'INVOCAÇÕES'!$AJ$1193&amp;"")</f>
        <v/>
      </c>
      <c r="C3960" s="194">
        <f>"'INVOCAÇÕES'!AJ1193"</f>
        <v/>
      </c>
      <c r="D3960" s="194" t="inlineStr">
        <is>
          <t>entrada</t>
        </is>
      </c>
    </row>
    <row r="3961">
      <c r="A3961" s="194" t="inlineStr">
        <is>
          <t>invocacao.12.exp.pede</t>
        </is>
      </c>
      <c r="B3961" s="194">
        <f>IF(ISBLANK('INVOCAÇÕES'!$AH$1194),"",'INVOCAÇÕES'!$AH$1194&amp;"")</f>
        <v/>
      </c>
      <c r="C3961" s="194">
        <f>"'INVOCAÇÕES'!AH1194"</f>
        <v/>
      </c>
      <c r="D3961" s="194" t="inlineStr">
        <is>
          <t>resultado</t>
        </is>
      </c>
    </row>
    <row r="3962">
      <c r="A3962" s="194" t="inlineStr">
        <is>
          <t>invocacao.1.bas.1.texto</t>
        </is>
      </c>
      <c r="B3962" s="194">
        <f>IF(ISBLANK('INVOCAÇÕES'!$I$60),"",'INVOCAÇÕES'!$I$60&amp;"")</f>
        <v/>
      </c>
      <c r="C3962" s="194">
        <f>"'INVOCAÇÕES'!I60"</f>
        <v/>
      </c>
      <c r="D3962" s="194" t="inlineStr">
        <is>
          <t>entrada</t>
        </is>
      </c>
    </row>
    <row r="3963">
      <c r="A3963" s="194" t="inlineStr">
        <is>
          <t>invocacao.1.bas.1.tipo_dano</t>
        </is>
      </c>
      <c r="B3963" s="194">
        <f>IF(ISBLANK('INVOCAÇÕES'!$I$64),"",'INVOCAÇÕES'!$I$64&amp;"")</f>
        <v/>
      </c>
      <c r="C3963" s="194">
        <f>"'INVOCAÇÕES'!I64"</f>
        <v/>
      </c>
      <c r="D3963" s="194" t="inlineStr">
        <is>
          <t>entrada</t>
        </is>
      </c>
    </row>
    <row r="3964">
      <c r="A3964" s="194" t="inlineStr">
        <is>
          <t>invocacao.1.bas.1.resolucao_escolha</t>
        </is>
      </c>
      <c r="B3964" s="194">
        <f>IF(ISBLANK('INVOCAÇÕES'!$K$64),"",'INVOCAÇÕES'!$K$64&amp;"")</f>
        <v/>
      </c>
      <c r="C3964" s="194">
        <f>"'INVOCAÇÕES'!K64"</f>
        <v/>
      </c>
      <c r="D3964" s="194" t="inlineStr">
        <is>
          <t>entrada</t>
        </is>
      </c>
    </row>
    <row r="3965">
      <c r="A3965" s="194" t="inlineStr">
        <is>
          <t>invocacao.1.bas.1.acao</t>
        </is>
      </c>
      <c r="B3965" s="194">
        <f>IF(ISBLANK('INVOCAÇÕES'!$I$65),"",'INVOCAÇÕES'!$I$65&amp;"")</f>
        <v/>
      </c>
      <c r="C3965" s="194">
        <f>"'INVOCAÇÕES'!I65"</f>
        <v/>
      </c>
      <c r="D3965" s="194" t="inlineStr">
        <is>
          <t>resultado</t>
        </is>
      </c>
    </row>
    <row r="3966">
      <c r="A3966" s="194" t="inlineStr">
        <is>
          <t>invocacao.1.bas.1.resolve</t>
        </is>
      </c>
      <c r="B3966" s="194">
        <f>IF(ISBLANK('INVOCAÇÕES'!$K$65),"",'INVOCAÇÕES'!$K$65&amp;"")</f>
        <v/>
      </c>
      <c r="C3966" s="194">
        <f>"'INVOCAÇÕES'!K65"</f>
        <v/>
      </c>
      <c r="D3966" s="194" t="inlineStr">
        <is>
          <t>resultado</t>
        </is>
      </c>
    </row>
    <row r="3967">
      <c r="A3967" s="194" t="inlineStr">
        <is>
          <t>invocacao.1.bas.1.alcance</t>
        </is>
      </c>
      <c r="B3967" s="194">
        <f>IF(ISBLANK('INVOCAÇÕES'!$I$66),"",'INVOCAÇÕES'!$I$66&amp;"")</f>
        <v/>
      </c>
      <c r="C3967" s="194">
        <f>"'INVOCAÇÕES'!I66"</f>
        <v/>
      </c>
      <c r="D3967" s="194" t="inlineStr">
        <is>
          <t>resultado</t>
        </is>
      </c>
    </row>
    <row r="3968">
      <c r="A3968" s="194" t="inlineStr">
        <is>
          <t>invocacao.1.esp.1.texto</t>
        </is>
      </c>
      <c r="B3968" s="194">
        <f>IF(ISBLANK('INVOCAÇÕES'!$O$60),"",'INVOCAÇÕES'!$O$60&amp;"")</f>
        <v/>
      </c>
      <c r="C3968" s="194">
        <f>"'INVOCAÇÕES'!O60"</f>
        <v/>
      </c>
      <c r="D3968" s="194" t="inlineStr">
        <is>
          <t>entrada</t>
        </is>
      </c>
    </row>
    <row r="3969">
      <c r="A3969" s="194" t="inlineStr">
        <is>
          <t>invocacao.1.esp.1.tipo_dano</t>
        </is>
      </c>
      <c r="B3969" s="194">
        <f>IF(ISBLANK('INVOCAÇÕES'!$O$64),"",'INVOCAÇÕES'!$O$64&amp;"")</f>
        <v/>
      </c>
      <c r="C3969" s="194">
        <f>"'INVOCAÇÕES'!O64"</f>
        <v/>
      </c>
      <c r="D3969" s="194" t="inlineStr">
        <is>
          <t>entrada</t>
        </is>
      </c>
    </row>
    <row r="3970">
      <c r="A3970" s="194" t="inlineStr">
        <is>
          <t>invocacao.1.esp.1.resolucao_escolha</t>
        </is>
      </c>
      <c r="B3970" s="194">
        <f>IF(ISBLANK('INVOCAÇÕES'!$Q$64),"",'INVOCAÇÕES'!$Q$64&amp;"")</f>
        <v/>
      </c>
      <c r="C3970" s="194">
        <f>"'INVOCAÇÕES'!Q64"</f>
        <v/>
      </c>
      <c r="D3970" s="194" t="inlineStr">
        <is>
          <t>entrada</t>
        </is>
      </c>
    </row>
    <row r="3971">
      <c r="A3971" s="194" t="inlineStr">
        <is>
          <t>invocacao.1.esp.1.acao</t>
        </is>
      </c>
      <c r="B3971" s="194">
        <f>IF(ISBLANK('INVOCAÇÕES'!$O$65),"",'INVOCAÇÕES'!$O$65&amp;"")</f>
        <v/>
      </c>
      <c r="C3971" s="194">
        <f>"'INVOCAÇÕES'!O65"</f>
        <v/>
      </c>
      <c r="D3971" s="194" t="inlineStr">
        <is>
          <t>resultado</t>
        </is>
      </c>
    </row>
    <row r="3972">
      <c r="A3972" s="194" t="inlineStr">
        <is>
          <t>invocacao.1.esp.1.resolve</t>
        </is>
      </c>
      <c r="B3972" s="194">
        <f>IF(ISBLANK('INVOCAÇÕES'!$Q$65),"",'INVOCAÇÕES'!$Q$65&amp;"")</f>
        <v/>
      </c>
      <c r="C3972" s="194">
        <f>"'INVOCAÇÕES'!Q65"</f>
        <v/>
      </c>
      <c r="D3972" s="194" t="inlineStr">
        <is>
          <t>resultado</t>
        </is>
      </c>
    </row>
    <row r="3973">
      <c r="A3973" s="194" t="inlineStr">
        <is>
          <t>invocacao.1.esp.1.alcance</t>
        </is>
      </c>
      <c r="B3973" s="194">
        <f>IF(ISBLANK('INVOCAÇÕES'!$O$66),"",'INVOCAÇÕES'!$O$66&amp;"")</f>
        <v/>
      </c>
      <c r="C3973" s="194">
        <f>"'INVOCAÇÕES'!O66"</f>
        <v/>
      </c>
      <c r="D3973" s="194" t="inlineStr">
        <is>
          <t>resultado</t>
        </is>
      </c>
    </row>
    <row r="3974">
      <c r="A3974" s="194" t="inlineStr">
        <is>
          <t>invocacao.1.esp.2.texto</t>
        </is>
      </c>
      <c r="B3974" s="194">
        <f>IF(ISBLANK('INVOCAÇÕES'!$U$60),"",'INVOCAÇÕES'!$U$60&amp;"")</f>
        <v/>
      </c>
      <c r="C3974" s="194">
        <f>"'INVOCAÇÕES'!U60"</f>
        <v/>
      </c>
      <c r="D3974" s="194" t="inlineStr">
        <is>
          <t>entrada</t>
        </is>
      </c>
    </row>
    <row r="3975">
      <c r="A3975" s="194" t="inlineStr">
        <is>
          <t>invocacao.1.esp.2.tipo_dano</t>
        </is>
      </c>
      <c r="B3975" s="194">
        <f>IF(ISBLANK('INVOCAÇÕES'!$U$64),"",'INVOCAÇÕES'!$U$64&amp;"")</f>
        <v/>
      </c>
      <c r="C3975" s="194">
        <f>"'INVOCAÇÕES'!U64"</f>
        <v/>
      </c>
      <c r="D3975" s="194" t="inlineStr">
        <is>
          <t>entrada</t>
        </is>
      </c>
    </row>
    <row r="3976">
      <c r="A3976" s="194" t="inlineStr">
        <is>
          <t>invocacao.1.esp.2.resolucao_escolha</t>
        </is>
      </c>
      <c r="B3976" s="194">
        <f>IF(ISBLANK('INVOCAÇÕES'!$W$64),"",'INVOCAÇÕES'!$W$64&amp;"")</f>
        <v/>
      </c>
      <c r="C3976" s="194">
        <f>"'INVOCAÇÕES'!W64"</f>
        <v/>
      </c>
      <c r="D3976" s="194" t="inlineStr">
        <is>
          <t>entrada</t>
        </is>
      </c>
    </row>
    <row r="3977">
      <c r="A3977" s="194" t="inlineStr">
        <is>
          <t>invocacao.1.esp.2.acao</t>
        </is>
      </c>
      <c r="B3977" s="194">
        <f>IF(ISBLANK('INVOCAÇÕES'!$U$65),"",'INVOCAÇÕES'!$U$65&amp;"")</f>
        <v/>
      </c>
      <c r="C3977" s="194">
        <f>"'INVOCAÇÕES'!U65"</f>
        <v/>
      </c>
      <c r="D3977" s="194" t="inlineStr">
        <is>
          <t>resultado</t>
        </is>
      </c>
    </row>
    <row r="3978">
      <c r="A3978" s="194" t="inlineStr">
        <is>
          <t>invocacao.1.esp.2.resolve</t>
        </is>
      </c>
      <c r="B3978" s="194">
        <f>IF(ISBLANK('INVOCAÇÕES'!$W$65),"",'INVOCAÇÕES'!$W$65&amp;"")</f>
        <v/>
      </c>
      <c r="C3978" s="194">
        <f>"'INVOCAÇÕES'!W65"</f>
        <v/>
      </c>
      <c r="D3978" s="194" t="inlineStr">
        <is>
          <t>resultado</t>
        </is>
      </c>
    </row>
    <row r="3979">
      <c r="A3979" s="194" t="inlineStr">
        <is>
          <t>invocacao.1.esp.2.alcance</t>
        </is>
      </c>
      <c r="B3979" s="194">
        <f>IF(ISBLANK('INVOCAÇÕES'!$U$66),"",'INVOCAÇÕES'!$U$66&amp;"")</f>
        <v/>
      </c>
      <c r="C3979" s="194">
        <f>"'INVOCAÇÕES'!U66"</f>
        <v/>
      </c>
      <c r="D3979" s="194" t="inlineStr">
        <is>
          <t>resultado</t>
        </is>
      </c>
    </row>
    <row r="3980">
      <c r="A3980" s="194" t="inlineStr">
        <is>
          <t>invocacao.1.bas.2.texto</t>
        </is>
      </c>
      <c r="B3980" s="194">
        <f>IF(ISBLANK('INVOCAÇÕES'!$I$94),"",'INVOCAÇÕES'!$I$94&amp;"")</f>
        <v/>
      </c>
      <c r="C3980" s="194">
        <f>"'INVOCAÇÕES'!I94"</f>
        <v/>
      </c>
      <c r="D3980" s="194" t="inlineStr">
        <is>
          <t>entrada</t>
        </is>
      </c>
    </row>
    <row r="3981">
      <c r="A3981" s="194" t="inlineStr">
        <is>
          <t>invocacao.1.bas.2.tipo_dano</t>
        </is>
      </c>
      <c r="B3981" s="194">
        <f>IF(ISBLANK('INVOCAÇÕES'!$I$98),"",'INVOCAÇÕES'!$I$98&amp;"")</f>
        <v/>
      </c>
      <c r="C3981" s="194">
        <f>"'INVOCAÇÕES'!I98"</f>
        <v/>
      </c>
      <c r="D3981" s="194" t="inlineStr">
        <is>
          <t>entrada</t>
        </is>
      </c>
    </row>
    <row r="3982">
      <c r="A3982" s="194" t="inlineStr">
        <is>
          <t>invocacao.1.bas.2.resolucao_escolha</t>
        </is>
      </c>
      <c r="B3982" s="194">
        <f>IF(ISBLANK('INVOCAÇÕES'!$K$98),"",'INVOCAÇÕES'!$K$98&amp;"")</f>
        <v/>
      </c>
      <c r="C3982" s="194">
        <f>"'INVOCAÇÕES'!K98"</f>
        <v/>
      </c>
      <c r="D3982" s="194" t="inlineStr">
        <is>
          <t>entrada</t>
        </is>
      </c>
    </row>
    <row r="3983">
      <c r="A3983" s="194" t="inlineStr">
        <is>
          <t>invocacao.1.bas.2.acao</t>
        </is>
      </c>
      <c r="B3983" s="194">
        <f>IF(ISBLANK('INVOCAÇÕES'!$I$99),"",'INVOCAÇÕES'!$I$99&amp;"")</f>
        <v/>
      </c>
      <c r="C3983" s="194">
        <f>"'INVOCAÇÕES'!I99"</f>
        <v/>
      </c>
      <c r="D3983" s="194" t="inlineStr">
        <is>
          <t>resultado</t>
        </is>
      </c>
    </row>
    <row r="3984">
      <c r="A3984" s="194" t="inlineStr">
        <is>
          <t>invocacao.1.bas.2.resolve</t>
        </is>
      </c>
      <c r="B3984" s="194">
        <f>IF(ISBLANK('INVOCAÇÕES'!$K$99),"",'INVOCAÇÕES'!$K$99&amp;"")</f>
        <v/>
      </c>
      <c r="C3984" s="194">
        <f>"'INVOCAÇÕES'!K99"</f>
        <v/>
      </c>
      <c r="D3984" s="194" t="inlineStr">
        <is>
          <t>resultado</t>
        </is>
      </c>
    </row>
    <row r="3985">
      <c r="A3985" s="194" t="inlineStr">
        <is>
          <t>invocacao.1.bas.2.alcance</t>
        </is>
      </c>
      <c r="B3985" s="194">
        <f>IF(ISBLANK('INVOCAÇÕES'!$I$100),"",'INVOCAÇÕES'!$I$100&amp;"")</f>
        <v/>
      </c>
      <c r="C3985" s="194">
        <f>"'INVOCAÇÕES'!I100"</f>
        <v/>
      </c>
      <c r="D3985" s="194" t="inlineStr">
        <is>
          <t>resultado</t>
        </is>
      </c>
    </row>
    <row r="3986">
      <c r="A3986" s="194" t="inlineStr">
        <is>
          <t>invocacao.1.esp.3.texto</t>
        </is>
      </c>
      <c r="B3986" s="194">
        <f>IF(ISBLANK('INVOCAÇÕES'!$O$94),"",'INVOCAÇÕES'!$O$94&amp;"")</f>
        <v/>
      </c>
      <c r="C3986" s="194">
        <f>"'INVOCAÇÕES'!O94"</f>
        <v/>
      </c>
      <c r="D3986" s="194" t="inlineStr">
        <is>
          <t>entrada</t>
        </is>
      </c>
    </row>
    <row r="3987">
      <c r="A3987" s="194" t="inlineStr">
        <is>
          <t>invocacao.1.esp.3.tipo_dano</t>
        </is>
      </c>
      <c r="B3987" s="194">
        <f>IF(ISBLANK('INVOCAÇÕES'!$O$98),"",'INVOCAÇÕES'!$O$98&amp;"")</f>
        <v/>
      </c>
      <c r="C3987" s="194">
        <f>"'INVOCAÇÕES'!O98"</f>
        <v/>
      </c>
      <c r="D3987" s="194" t="inlineStr">
        <is>
          <t>entrada</t>
        </is>
      </c>
    </row>
    <row r="3988">
      <c r="A3988" s="194" t="inlineStr">
        <is>
          <t>invocacao.1.esp.3.resolucao_escolha</t>
        </is>
      </c>
      <c r="B3988" s="194">
        <f>IF(ISBLANK('INVOCAÇÕES'!$Q$98),"",'INVOCAÇÕES'!$Q$98&amp;"")</f>
        <v/>
      </c>
      <c r="C3988" s="194">
        <f>"'INVOCAÇÕES'!Q98"</f>
        <v/>
      </c>
      <c r="D3988" s="194" t="inlineStr">
        <is>
          <t>entrada</t>
        </is>
      </c>
    </row>
    <row r="3989">
      <c r="A3989" s="194" t="inlineStr">
        <is>
          <t>invocacao.1.esp.3.acao</t>
        </is>
      </c>
      <c r="B3989" s="194">
        <f>IF(ISBLANK('INVOCAÇÕES'!$O$99),"",'INVOCAÇÕES'!$O$99&amp;"")</f>
        <v/>
      </c>
      <c r="C3989" s="194">
        <f>"'INVOCAÇÕES'!O99"</f>
        <v/>
      </c>
      <c r="D3989" s="194" t="inlineStr">
        <is>
          <t>resultado</t>
        </is>
      </c>
    </row>
    <row r="3990">
      <c r="A3990" s="194" t="inlineStr">
        <is>
          <t>invocacao.1.esp.3.resolve</t>
        </is>
      </c>
      <c r="B3990" s="194">
        <f>IF(ISBLANK('INVOCAÇÕES'!$Q$99),"",'INVOCAÇÕES'!$Q$99&amp;"")</f>
        <v/>
      </c>
      <c r="C3990" s="194">
        <f>"'INVOCAÇÕES'!Q99"</f>
        <v/>
      </c>
      <c r="D3990" s="194" t="inlineStr">
        <is>
          <t>resultado</t>
        </is>
      </c>
    </row>
    <row r="3991">
      <c r="A3991" s="194" t="inlineStr">
        <is>
          <t>invocacao.1.esp.3.alcance</t>
        </is>
      </c>
      <c r="B3991" s="194">
        <f>IF(ISBLANK('INVOCAÇÕES'!$O$100),"",'INVOCAÇÕES'!$O$100&amp;"")</f>
        <v/>
      </c>
      <c r="C3991" s="194">
        <f>"'INVOCAÇÕES'!O100"</f>
        <v/>
      </c>
      <c r="D3991" s="194" t="inlineStr">
        <is>
          <t>resultado</t>
        </is>
      </c>
    </row>
    <row r="3992">
      <c r="A3992" s="194" t="inlineStr">
        <is>
          <t>invocacao.1.esp.4.texto</t>
        </is>
      </c>
      <c r="B3992" s="194">
        <f>IF(ISBLANK('INVOCAÇÕES'!$U$94),"",'INVOCAÇÕES'!$U$94&amp;"")</f>
        <v/>
      </c>
      <c r="C3992" s="194">
        <f>"'INVOCAÇÕES'!U94"</f>
        <v/>
      </c>
      <c r="D3992" s="194" t="inlineStr">
        <is>
          <t>entrada</t>
        </is>
      </c>
    </row>
    <row r="3993">
      <c r="A3993" s="194" t="inlineStr">
        <is>
          <t>invocacao.1.esp.4.tipo_dano</t>
        </is>
      </c>
      <c r="B3993" s="194">
        <f>IF(ISBLANK('INVOCAÇÕES'!$U$98),"",'INVOCAÇÕES'!$U$98&amp;"")</f>
        <v/>
      </c>
      <c r="C3993" s="194">
        <f>"'INVOCAÇÕES'!U98"</f>
        <v/>
      </c>
      <c r="D3993" s="194" t="inlineStr">
        <is>
          <t>entrada</t>
        </is>
      </c>
    </row>
    <row r="3994">
      <c r="A3994" s="194" t="inlineStr">
        <is>
          <t>invocacao.1.esp.4.resolucao_escolha</t>
        </is>
      </c>
      <c r="B3994" s="194">
        <f>IF(ISBLANK('INVOCAÇÕES'!$W$98),"",'INVOCAÇÕES'!$W$98&amp;"")</f>
        <v/>
      </c>
      <c r="C3994" s="194">
        <f>"'INVOCAÇÕES'!W98"</f>
        <v/>
      </c>
      <c r="D3994" s="194" t="inlineStr">
        <is>
          <t>entrada</t>
        </is>
      </c>
    </row>
    <row r="3995">
      <c r="A3995" s="194" t="inlineStr">
        <is>
          <t>invocacao.1.esp.4.acao</t>
        </is>
      </c>
      <c r="B3995" s="194">
        <f>IF(ISBLANK('INVOCAÇÕES'!$U$99),"",'INVOCAÇÕES'!$U$99&amp;"")</f>
        <v/>
      </c>
      <c r="C3995" s="194">
        <f>"'INVOCAÇÕES'!U99"</f>
        <v/>
      </c>
      <c r="D3995" s="194" t="inlineStr">
        <is>
          <t>resultado</t>
        </is>
      </c>
    </row>
    <row r="3996">
      <c r="A3996" s="194" t="inlineStr">
        <is>
          <t>invocacao.1.esp.4.resolve</t>
        </is>
      </c>
      <c r="B3996" s="194">
        <f>IF(ISBLANK('INVOCAÇÕES'!$W$99),"",'INVOCAÇÕES'!$W$99&amp;"")</f>
        <v/>
      </c>
      <c r="C3996" s="194">
        <f>"'INVOCAÇÕES'!W99"</f>
        <v/>
      </c>
      <c r="D3996" s="194" t="inlineStr">
        <is>
          <t>resultado</t>
        </is>
      </c>
    </row>
    <row r="3997">
      <c r="A3997" s="194" t="inlineStr">
        <is>
          <t>invocacao.1.esp.4.alcance</t>
        </is>
      </c>
      <c r="B3997" s="194">
        <f>IF(ISBLANK('INVOCAÇÕES'!$U$100),"",'INVOCAÇÕES'!$U$100&amp;"")</f>
        <v/>
      </c>
      <c r="C3997" s="194">
        <f>"'INVOCAÇÕES'!U100"</f>
        <v/>
      </c>
      <c r="D3997" s="194" t="inlineStr">
        <is>
          <t>resultado</t>
        </is>
      </c>
    </row>
    <row r="3998">
      <c r="A3998" s="194" t="inlineStr">
        <is>
          <t>invocacao.1.esp.5.texto</t>
        </is>
      </c>
      <c r="B3998" s="194">
        <f>IF(ISBLANK('INVOCAÇÕES'!$I$116),"",'INVOCAÇÕES'!$I$116&amp;"")</f>
        <v/>
      </c>
      <c r="C3998" s="194">
        <f>"'INVOCAÇÕES'!I116"</f>
        <v/>
      </c>
      <c r="D3998" s="194" t="inlineStr">
        <is>
          <t>entrada</t>
        </is>
      </c>
    </row>
    <row r="3999">
      <c r="A3999" s="194" t="inlineStr">
        <is>
          <t>invocacao.1.esp.5.tipo_dano</t>
        </is>
      </c>
      <c r="B3999" s="194">
        <f>IF(ISBLANK('INVOCAÇÕES'!$I$120),"",'INVOCAÇÕES'!$I$120&amp;"")</f>
        <v/>
      </c>
      <c r="C3999" s="194">
        <f>"'INVOCAÇÕES'!I120"</f>
        <v/>
      </c>
      <c r="D3999" s="194" t="inlineStr">
        <is>
          <t>entrada</t>
        </is>
      </c>
    </row>
    <row r="4000">
      <c r="A4000" s="194" t="inlineStr">
        <is>
          <t>invocacao.1.esp.5.resolucao_escolha</t>
        </is>
      </c>
      <c r="B4000" s="194">
        <f>IF(ISBLANK('INVOCAÇÕES'!$K$120),"",'INVOCAÇÕES'!$K$120&amp;"")</f>
        <v/>
      </c>
      <c r="C4000" s="194">
        <f>"'INVOCAÇÕES'!K120"</f>
        <v/>
      </c>
      <c r="D4000" s="194" t="inlineStr">
        <is>
          <t>entrada</t>
        </is>
      </c>
    </row>
    <row r="4001">
      <c r="A4001" s="194" t="inlineStr">
        <is>
          <t>invocacao.1.esp.5.acao</t>
        </is>
      </c>
      <c r="B4001" s="194">
        <f>IF(ISBLANK('INVOCAÇÕES'!$I$121),"",'INVOCAÇÕES'!$I$121&amp;"")</f>
        <v/>
      </c>
      <c r="C4001" s="194">
        <f>"'INVOCAÇÕES'!I121"</f>
        <v/>
      </c>
      <c r="D4001" s="194" t="inlineStr">
        <is>
          <t>resultado</t>
        </is>
      </c>
    </row>
    <row r="4002">
      <c r="A4002" s="194" t="inlineStr">
        <is>
          <t>invocacao.1.esp.5.resolve</t>
        </is>
      </c>
      <c r="B4002" s="194">
        <f>IF(ISBLANK('INVOCAÇÕES'!$K$121),"",'INVOCAÇÕES'!$K$121&amp;"")</f>
        <v/>
      </c>
      <c r="C4002" s="194">
        <f>"'INVOCAÇÕES'!K121"</f>
        <v/>
      </c>
      <c r="D4002" s="194" t="inlineStr">
        <is>
          <t>resultado</t>
        </is>
      </c>
    </row>
    <row r="4003">
      <c r="A4003" s="194" t="inlineStr">
        <is>
          <t>invocacao.1.esp.5.alcance</t>
        </is>
      </c>
      <c r="B4003" s="194">
        <f>IF(ISBLANK('INVOCAÇÕES'!$I$122),"",'INVOCAÇÕES'!$I$122&amp;"")</f>
        <v/>
      </c>
      <c r="C4003" s="194">
        <f>"'INVOCAÇÕES'!I122"</f>
        <v/>
      </c>
      <c r="D4003" s="194" t="inlineStr">
        <is>
          <t>resultado</t>
        </is>
      </c>
    </row>
    <row r="4004">
      <c r="A4004" s="194" t="inlineStr">
        <is>
          <t>invocacao.1.esp.6.texto</t>
        </is>
      </c>
      <c r="B4004" s="194">
        <f>IF(ISBLANK('INVOCAÇÕES'!$O$116),"",'INVOCAÇÕES'!$O$116&amp;"")</f>
        <v/>
      </c>
      <c r="C4004" s="194">
        <f>"'INVOCAÇÕES'!O116"</f>
        <v/>
      </c>
      <c r="D4004" s="194" t="inlineStr">
        <is>
          <t>entrada</t>
        </is>
      </c>
    </row>
    <row r="4005">
      <c r="A4005" s="194" t="inlineStr">
        <is>
          <t>invocacao.1.esp.6.tipo_dano</t>
        </is>
      </c>
      <c r="B4005" s="194">
        <f>IF(ISBLANK('INVOCAÇÕES'!$O$120),"",'INVOCAÇÕES'!$O$120&amp;"")</f>
        <v/>
      </c>
      <c r="C4005" s="194">
        <f>"'INVOCAÇÕES'!O120"</f>
        <v/>
      </c>
      <c r="D4005" s="194" t="inlineStr">
        <is>
          <t>entrada</t>
        </is>
      </c>
    </row>
    <row r="4006">
      <c r="A4006" s="194" t="inlineStr">
        <is>
          <t>invocacao.1.esp.6.resolucao_escolha</t>
        </is>
      </c>
      <c r="B4006" s="194">
        <f>IF(ISBLANK('INVOCAÇÕES'!$Q$120),"",'INVOCAÇÕES'!$Q$120&amp;"")</f>
        <v/>
      </c>
      <c r="C4006" s="194">
        <f>"'INVOCAÇÕES'!Q120"</f>
        <v/>
      </c>
      <c r="D4006" s="194" t="inlineStr">
        <is>
          <t>entrada</t>
        </is>
      </c>
    </row>
    <row r="4007">
      <c r="A4007" s="194" t="inlineStr">
        <is>
          <t>invocacao.1.esp.6.acao</t>
        </is>
      </c>
      <c r="B4007" s="194">
        <f>IF(ISBLANK('INVOCAÇÕES'!$O$121),"",'INVOCAÇÕES'!$O$121&amp;"")</f>
        <v/>
      </c>
      <c r="C4007" s="194">
        <f>"'INVOCAÇÕES'!O121"</f>
        <v/>
      </c>
      <c r="D4007" s="194" t="inlineStr">
        <is>
          <t>resultado</t>
        </is>
      </c>
    </row>
    <row r="4008">
      <c r="A4008" s="194" t="inlineStr">
        <is>
          <t>invocacao.1.esp.6.resolve</t>
        </is>
      </c>
      <c r="B4008" s="194">
        <f>IF(ISBLANK('INVOCAÇÕES'!$Q$121),"",'INVOCAÇÕES'!$Q$121&amp;"")</f>
        <v/>
      </c>
      <c r="C4008" s="194">
        <f>"'INVOCAÇÕES'!Q121"</f>
        <v/>
      </c>
      <c r="D4008" s="194" t="inlineStr">
        <is>
          <t>resultado</t>
        </is>
      </c>
    </row>
    <row r="4009">
      <c r="A4009" s="194" t="inlineStr">
        <is>
          <t>invocacao.1.esp.6.alcance</t>
        </is>
      </c>
      <c r="B4009" s="194">
        <f>IF(ISBLANK('INVOCAÇÕES'!$O$122),"",'INVOCAÇÕES'!$O$122&amp;"")</f>
        <v/>
      </c>
      <c r="C4009" s="194">
        <f>"'INVOCAÇÕES'!O122"</f>
        <v/>
      </c>
      <c r="D4009" s="194" t="inlineStr">
        <is>
          <t>resultado</t>
        </is>
      </c>
    </row>
    <row r="4010">
      <c r="A4010" s="194" t="inlineStr">
        <is>
          <t>invocacao.1.esp.7.texto</t>
        </is>
      </c>
      <c r="B4010" s="194">
        <f>IF(ISBLANK('INVOCAÇÕES'!$U$116),"",'INVOCAÇÕES'!$U$116&amp;"")</f>
        <v/>
      </c>
      <c r="C4010" s="194">
        <f>"'INVOCAÇÕES'!U116"</f>
        <v/>
      </c>
      <c r="D4010" s="194" t="inlineStr">
        <is>
          <t>entrada</t>
        </is>
      </c>
    </row>
    <row r="4011">
      <c r="A4011" s="194" t="inlineStr">
        <is>
          <t>invocacao.1.esp.7.tipo_dano</t>
        </is>
      </c>
      <c r="B4011" s="194">
        <f>IF(ISBLANK('INVOCAÇÕES'!$U$120),"",'INVOCAÇÕES'!$U$120&amp;"")</f>
        <v/>
      </c>
      <c r="C4011" s="194">
        <f>"'INVOCAÇÕES'!U120"</f>
        <v/>
      </c>
      <c r="D4011" s="194" t="inlineStr">
        <is>
          <t>entrada</t>
        </is>
      </c>
    </row>
    <row r="4012">
      <c r="A4012" s="194" t="inlineStr">
        <is>
          <t>invocacao.1.esp.7.resolucao_escolha</t>
        </is>
      </c>
      <c r="B4012" s="194">
        <f>IF(ISBLANK('INVOCAÇÕES'!$W$120),"",'INVOCAÇÕES'!$W$120&amp;"")</f>
        <v/>
      </c>
      <c r="C4012" s="194">
        <f>"'INVOCAÇÕES'!W120"</f>
        <v/>
      </c>
      <c r="D4012" s="194" t="inlineStr">
        <is>
          <t>entrada</t>
        </is>
      </c>
    </row>
    <row r="4013">
      <c r="A4013" s="194" t="inlineStr">
        <is>
          <t>invocacao.1.esp.7.acao</t>
        </is>
      </c>
      <c r="B4013" s="194">
        <f>IF(ISBLANK('INVOCAÇÕES'!$U$121),"",'INVOCAÇÕES'!$U$121&amp;"")</f>
        <v/>
      </c>
      <c r="C4013" s="194">
        <f>"'INVOCAÇÕES'!U121"</f>
        <v/>
      </c>
      <c r="D4013" s="194" t="inlineStr">
        <is>
          <t>resultado</t>
        </is>
      </c>
    </row>
    <row r="4014">
      <c r="A4014" s="194" t="inlineStr">
        <is>
          <t>invocacao.1.esp.7.resolve</t>
        </is>
      </c>
      <c r="B4014" s="194">
        <f>IF(ISBLANK('INVOCAÇÕES'!$W$121),"",'INVOCAÇÕES'!$W$121&amp;"")</f>
        <v/>
      </c>
      <c r="C4014" s="194">
        <f>"'INVOCAÇÕES'!W121"</f>
        <v/>
      </c>
      <c r="D4014" s="194" t="inlineStr">
        <is>
          <t>resultado</t>
        </is>
      </c>
    </row>
    <row r="4015">
      <c r="A4015" s="194" t="inlineStr">
        <is>
          <t>invocacao.1.esp.7.alcance</t>
        </is>
      </c>
      <c r="B4015" s="194">
        <f>IF(ISBLANK('INVOCAÇÕES'!$U$122),"",'INVOCAÇÕES'!$U$122&amp;"")</f>
        <v/>
      </c>
      <c r="C4015" s="194">
        <f>"'INVOCAÇÕES'!U122"</f>
        <v/>
      </c>
      <c r="D4015" s="194" t="inlineStr">
        <is>
          <t>resultado</t>
        </is>
      </c>
    </row>
    <row r="4016">
      <c r="A4016" s="194" t="inlineStr">
        <is>
          <t>invocacao.1.esp.8.texto</t>
        </is>
      </c>
      <c r="B4016" s="194">
        <f>IF(ISBLANK('INVOCAÇÕES'!$I$138),"",'INVOCAÇÕES'!$I$138&amp;"")</f>
        <v/>
      </c>
      <c r="C4016" s="194">
        <f>"'INVOCAÇÕES'!I138"</f>
        <v/>
      </c>
      <c r="D4016" s="194" t="inlineStr">
        <is>
          <t>entrada</t>
        </is>
      </c>
    </row>
    <row r="4017">
      <c r="A4017" s="194" t="inlineStr">
        <is>
          <t>invocacao.1.esp.8.tipo_dano</t>
        </is>
      </c>
      <c r="B4017" s="194">
        <f>IF(ISBLANK('INVOCAÇÕES'!$I$142),"",'INVOCAÇÕES'!$I$142&amp;"")</f>
        <v/>
      </c>
      <c r="C4017" s="194">
        <f>"'INVOCAÇÕES'!I142"</f>
        <v/>
      </c>
      <c r="D4017" s="194" t="inlineStr">
        <is>
          <t>entrada</t>
        </is>
      </c>
    </row>
    <row r="4018">
      <c r="A4018" s="194" t="inlineStr">
        <is>
          <t>invocacao.1.esp.8.resolucao_escolha</t>
        </is>
      </c>
      <c r="B4018" s="194">
        <f>IF(ISBLANK('INVOCAÇÕES'!$K$142),"",'INVOCAÇÕES'!$K$142&amp;"")</f>
        <v/>
      </c>
      <c r="C4018" s="194">
        <f>"'INVOCAÇÕES'!K142"</f>
        <v/>
      </c>
      <c r="D4018" s="194" t="inlineStr">
        <is>
          <t>entrada</t>
        </is>
      </c>
    </row>
    <row r="4019">
      <c r="A4019" s="194" t="inlineStr">
        <is>
          <t>invocacao.1.esp.8.acao</t>
        </is>
      </c>
      <c r="B4019" s="194">
        <f>IF(ISBLANK('INVOCAÇÕES'!$I$143),"",'INVOCAÇÕES'!$I$143&amp;"")</f>
        <v/>
      </c>
      <c r="C4019" s="194">
        <f>"'INVOCAÇÕES'!I143"</f>
        <v/>
      </c>
      <c r="D4019" s="194" t="inlineStr">
        <is>
          <t>resultado</t>
        </is>
      </c>
    </row>
    <row r="4020">
      <c r="A4020" s="194" t="inlineStr">
        <is>
          <t>invocacao.1.esp.8.resolve</t>
        </is>
      </c>
      <c r="B4020" s="194">
        <f>IF(ISBLANK('INVOCAÇÕES'!$K$143),"",'INVOCAÇÕES'!$K$143&amp;"")</f>
        <v/>
      </c>
      <c r="C4020" s="194">
        <f>"'INVOCAÇÕES'!K143"</f>
        <v/>
      </c>
      <c r="D4020" s="194" t="inlineStr">
        <is>
          <t>resultado</t>
        </is>
      </c>
    </row>
    <row r="4021">
      <c r="A4021" s="194" t="inlineStr">
        <is>
          <t>invocacao.1.esp.8.alcance</t>
        </is>
      </c>
      <c r="B4021" s="194">
        <f>IF(ISBLANK('INVOCAÇÕES'!$I$144),"",'INVOCAÇÕES'!$I$144&amp;"")</f>
        <v/>
      </c>
      <c r="C4021" s="194">
        <f>"'INVOCAÇÕES'!I144"</f>
        <v/>
      </c>
      <c r="D4021" s="194" t="inlineStr">
        <is>
          <t>resultado</t>
        </is>
      </c>
    </row>
    <row r="4022">
      <c r="A4022" s="194" t="inlineStr">
        <is>
          <t>invocacao.1.ext.1.texto</t>
        </is>
      </c>
      <c r="B4022" s="194">
        <f>IF(ISBLANK('INVOCAÇÕES'!$I$162),"",'INVOCAÇÕES'!$I$162&amp;"")</f>
        <v/>
      </c>
      <c r="C4022" s="194">
        <f>"'INVOCAÇÕES'!I162"</f>
        <v/>
      </c>
      <c r="D4022" s="194" t="inlineStr">
        <is>
          <t>entrada</t>
        </is>
      </c>
    </row>
    <row r="4023">
      <c r="A4023" s="194" t="inlineStr">
        <is>
          <t>invocacao.1.ext.1.tipo_dano</t>
        </is>
      </c>
      <c r="B4023" s="194">
        <f>IF(ISBLANK('INVOCAÇÕES'!$I$166),"",'INVOCAÇÕES'!$I$166&amp;"")</f>
        <v/>
      </c>
      <c r="C4023" s="194">
        <f>"'INVOCAÇÕES'!I166"</f>
        <v/>
      </c>
      <c r="D4023" s="194" t="inlineStr">
        <is>
          <t>entrada</t>
        </is>
      </c>
    </row>
    <row r="4024">
      <c r="A4024" s="194" t="inlineStr">
        <is>
          <t>invocacao.1.ext.1.resolucao_escolha</t>
        </is>
      </c>
      <c r="B4024" s="194">
        <f>IF(ISBLANK('INVOCAÇÕES'!$K$166),"",'INVOCAÇÕES'!$K$166&amp;"")</f>
        <v/>
      </c>
      <c r="C4024" s="194">
        <f>"'INVOCAÇÕES'!K166"</f>
        <v/>
      </c>
      <c r="D4024" s="194" t="inlineStr">
        <is>
          <t>entrada</t>
        </is>
      </c>
    </row>
    <row r="4025">
      <c r="A4025" s="194" t="inlineStr">
        <is>
          <t>invocacao.1.ext.1.acao</t>
        </is>
      </c>
      <c r="B4025" s="194">
        <f>IF(ISBLANK('INVOCAÇÕES'!$I$167),"",'INVOCAÇÕES'!$I$167&amp;"")</f>
        <v/>
      </c>
      <c r="C4025" s="194">
        <f>"'INVOCAÇÕES'!I167"</f>
        <v/>
      </c>
      <c r="D4025" s="194" t="inlineStr">
        <is>
          <t>resultado</t>
        </is>
      </c>
    </row>
    <row r="4026">
      <c r="A4026" s="194" t="inlineStr">
        <is>
          <t>invocacao.1.ext.1.resolve</t>
        </is>
      </c>
      <c r="B4026" s="194">
        <f>IF(ISBLANK('INVOCAÇÕES'!$K$167),"",'INVOCAÇÕES'!$K$167&amp;"")</f>
        <v/>
      </c>
      <c r="C4026" s="194">
        <f>"'INVOCAÇÕES'!K167"</f>
        <v/>
      </c>
      <c r="D4026" s="194" t="inlineStr">
        <is>
          <t>resultado</t>
        </is>
      </c>
    </row>
    <row r="4027">
      <c r="A4027" s="194" t="inlineStr">
        <is>
          <t>invocacao.1.ext.1.alcance</t>
        </is>
      </c>
      <c r="B4027" s="194">
        <f>IF(ISBLANK('INVOCAÇÕES'!$I$168),"",'INVOCAÇÕES'!$I$168&amp;"")</f>
        <v/>
      </c>
      <c r="C4027" s="194">
        <f>"'INVOCAÇÕES'!I168"</f>
        <v/>
      </c>
      <c r="D4027" s="194" t="inlineStr">
        <is>
          <t>resultado</t>
        </is>
      </c>
    </row>
    <row r="4028">
      <c r="A4028" s="194" t="inlineStr">
        <is>
          <t>invocacao.1.ext.2.texto</t>
        </is>
      </c>
      <c r="B4028" s="194">
        <f>IF(ISBLANK('INVOCAÇÕES'!$O$162),"",'INVOCAÇÕES'!$O$162&amp;"")</f>
        <v/>
      </c>
      <c r="C4028" s="194">
        <f>"'INVOCAÇÕES'!O162"</f>
        <v/>
      </c>
      <c r="D4028" s="194" t="inlineStr">
        <is>
          <t>entrada</t>
        </is>
      </c>
    </row>
    <row r="4029">
      <c r="A4029" s="194" t="inlineStr">
        <is>
          <t>invocacao.1.ext.2.tipo_dano</t>
        </is>
      </c>
      <c r="B4029" s="194">
        <f>IF(ISBLANK('INVOCAÇÕES'!$O$166),"",'INVOCAÇÕES'!$O$166&amp;"")</f>
        <v/>
      </c>
      <c r="C4029" s="194">
        <f>"'INVOCAÇÕES'!O166"</f>
        <v/>
      </c>
      <c r="D4029" s="194" t="inlineStr">
        <is>
          <t>entrada</t>
        </is>
      </c>
    </row>
    <row r="4030">
      <c r="A4030" s="194" t="inlineStr">
        <is>
          <t>invocacao.1.ext.2.resolucao_escolha</t>
        </is>
      </c>
      <c r="B4030" s="194">
        <f>IF(ISBLANK('INVOCAÇÕES'!$Q$166),"",'INVOCAÇÕES'!$Q$166&amp;"")</f>
        <v/>
      </c>
      <c r="C4030" s="194">
        <f>"'INVOCAÇÕES'!Q166"</f>
        <v/>
      </c>
      <c r="D4030" s="194" t="inlineStr">
        <is>
          <t>entrada</t>
        </is>
      </c>
    </row>
    <row r="4031">
      <c r="A4031" s="194" t="inlineStr">
        <is>
          <t>invocacao.1.ext.2.acao</t>
        </is>
      </c>
      <c r="B4031" s="194">
        <f>IF(ISBLANK('INVOCAÇÕES'!$O$167),"",'INVOCAÇÕES'!$O$167&amp;"")</f>
        <v/>
      </c>
      <c r="C4031" s="194">
        <f>"'INVOCAÇÕES'!O167"</f>
        <v/>
      </c>
      <c r="D4031" s="194" t="inlineStr">
        <is>
          <t>resultado</t>
        </is>
      </c>
    </row>
    <row r="4032">
      <c r="A4032" s="194" t="inlineStr">
        <is>
          <t>invocacao.1.ext.2.resolve</t>
        </is>
      </c>
      <c r="B4032" s="194">
        <f>IF(ISBLANK('INVOCAÇÕES'!$Q$167),"",'INVOCAÇÕES'!$Q$167&amp;"")</f>
        <v/>
      </c>
      <c r="C4032" s="194">
        <f>"'INVOCAÇÕES'!Q167"</f>
        <v/>
      </c>
      <c r="D4032" s="194" t="inlineStr">
        <is>
          <t>resultado</t>
        </is>
      </c>
    </row>
    <row r="4033">
      <c r="A4033" s="194" t="inlineStr">
        <is>
          <t>invocacao.1.ext.2.alcance</t>
        </is>
      </c>
      <c r="B4033" s="194">
        <f>IF(ISBLANK('INVOCAÇÕES'!$O$168),"",'INVOCAÇÕES'!$O$168&amp;"")</f>
        <v/>
      </c>
      <c r="C4033" s="194">
        <f>"'INVOCAÇÕES'!O168"</f>
        <v/>
      </c>
      <c r="D4033" s="194" t="inlineStr">
        <is>
          <t>resultado</t>
        </is>
      </c>
    </row>
    <row r="4034">
      <c r="A4034" s="194" t="inlineStr">
        <is>
          <t>invocacao.1.ext.3.texto</t>
        </is>
      </c>
      <c r="B4034" s="194">
        <f>IF(ISBLANK('INVOCAÇÕES'!$U$162),"",'INVOCAÇÕES'!$U$162&amp;"")</f>
        <v/>
      </c>
      <c r="C4034" s="194">
        <f>"'INVOCAÇÕES'!U162"</f>
        <v/>
      </c>
      <c r="D4034" s="194" t="inlineStr">
        <is>
          <t>entrada</t>
        </is>
      </c>
    </row>
    <row r="4035">
      <c r="A4035" s="194" t="inlineStr">
        <is>
          <t>invocacao.1.ext.3.tipo_dano</t>
        </is>
      </c>
      <c r="B4035" s="194">
        <f>IF(ISBLANK('INVOCAÇÕES'!$U$166),"",'INVOCAÇÕES'!$U$166&amp;"")</f>
        <v/>
      </c>
      <c r="C4035" s="194">
        <f>"'INVOCAÇÕES'!U166"</f>
        <v/>
      </c>
      <c r="D4035" s="194" t="inlineStr">
        <is>
          <t>entrada</t>
        </is>
      </c>
    </row>
    <row r="4036">
      <c r="A4036" s="194" t="inlineStr">
        <is>
          <t>invocacao.1.ext.3.resolucao_escolha</t>
        </is>
      </c>
      <c r="B4036" s="194">
        <f>IF(ISBLANK('INVOCAÇÕES'!$W$166),"",'INVOCAÇÕES'!$W$166&amp;"")</f>
        <v/>
      </c>
      <c r="C4036" s="194">
        <f>"'INVOCAÇÕES'!W166"</f>
        <v/>
      </c>
      <c r="D4036" s="194" t="inlineStr">
        <is>
          <t>entrada</t>
        </is>
      </c>
    </row>
    <row r="4037">
      <c r="A4037" s="194" t="inlineStr">
        <is>
          <t>invocacao.1.ext.3.acao</t>
        </is>
      </c>
      <c r="B4037" s="194">
        <f>IF(ISBLANK('INVOCAÇÕES'!$U$167),"",'INVOCAÇÕES'!$U$167&amp;"")</f>
        <v/>
      </c>
      <c r="C4037" s="194">
        <f>"'INVOCAÇÕES'!U167"</f>
        <v/>
      </c>
      <c r="D4037" s="194" t="inlineStr">
        <is>
          <t>resultado</t>
        </is>
      </c>
    </row>
    <row r="4038">
      <c r="A4038" s="194" t="inlineStr">
        <is>
          <t>invocacao.1.ext.3.resolve</t>
        </is>
      </c>
      <c r="B4038" s="194">
        <f>IF(ISBLANK('INVOCAÇÕES'!$W$167),"",'INVOCAÇÕES'!$W$167&amp;"")</f>
        <v/>
      </c>
      <c r="C4038" s="194">
        <f>"'INVOCAÇÕES'!W167"</f>
        <v/>
      </c>
      <c r="D4038" s="194" t="inlineStr">
        <is>
          <t>resultado</t>
        </is>
      </c>
    </row>
    <row r="4039">
      <c r="A4039" s="194" t="inlineStr">
        <is>
          <t>invocacao.1.ext.3.alcance</t>
        </is>
      </c>
      <c r="B4039" s="194">
        <f>IF(ISBLANK('INVOCAÇÕES'!$U$168),"",'INVOCAÇÕES'!$U$168&amp;"")</f>
        <v/>
      </c>
      <c r="C4039" s="194">
        <f>"'INVOCAÇÕES'!U168"</f>
        <v/>
      </c>
      <c r="D4039" s="194" t="inlineStr">
        <is>
          <t>resultado</t>
        </is>
      </c>
    </row>
    <row r="4040">
      <c r="A4040" s="194" t="inlineStr">
        <is>
          <t>invocacao.2.bas.1.texto</t>
        </is>
      </c>
      <c r="B4040" s="194">
        <f>IF(ISBLANK('INVOCAÇÕES'!$I$258),"",'INVOCAÇÕES'!$I$258&amp;"")</f>
        <v/>
      </c>
      <c r="C4040" s="194">
        <f>"'INVOCAÇÕES'!I258"</f>
        <v/>
      </c>
      <c r="D4040" s="194" t="inlineStr">
        <is>
          <t>entrada</t>
        </is>
      </c>
    </row>
    <row r="4041">
      <c r="A4041" s="194" t="inlineStr">
        <is>
          <t>invocacao.2.bas.1.tipo_dano</t>
        </is>
      </c>
      <c r="B4041" s="194">
        <f>IF(ISBLANK('INVOCAÇÕES'!$I$262),"",'INVOCAÇÕES'!$I$262&amp;"")</f>
        <v/>
      </c>
      <c r="C4041" s="194">
        <f>"'INVOCAÇÕES'!I262"</f>
        <v/>
      </c>
      <c r="D4041" s="194" t="inlineStr">
        <is>
          <t>entrada</t>
        </is>
      </c>
    </row>
    <row r="4042">
      <c r="A4042" s="194" t="inlineStr">
        <is>
          <t>invocacao.2.bas.1.resolucao_escolha</t>
        </is>
      </c>
      <c r="B4042" s="194">
        <f>IF(ISBLANK('INVOCAÇÕES'!$K$262),"",'INVOCAÇÕES'!$K$262&amp;"")</f>
        <v/>
      </c>
      <c r="C4042" s="194">
        <f>"'INVOCAÇÕES'!K262"</f>
        <v/>
      </c>
      <c r="D4042" s="194" t="inlineStr">
        <is>
          <t>entrada</t>
        </is>
      </c>
    </row>
    <row r="4043">
      <c r="A4043" s="194" t="inlineStr">
        <is>
          <t>invocacao.2.bas.1.acao</t>
        </is>
      </c>
      <c r="B4043" s="194">
        <f>IF(ISBLANK('INVOCAÇÕES'!$I$263),"",'INVOCAÇÕES'!$I$263&amp;"")</f>
        <v/>
      </c>
      <c r="C4043" s="194">
        <f>"'INVOCAÇÕES'!I263"</f>
        <v/>
      </c>
      <c r="D4043" s="194" t="inlineStr">
        <is>
          <t>resultado</t>
        </is>
      </c>
    </row>
    <row r="4044">
      <c r="A4044" s="194" t="inlineStr">
        <is>
          <t>invocacao.2.bas.1.resolve</t>
        </is>
      </c>
      <c r="B4044" s="194">
        <f>IF(ISBLANK('INVOCAÇÕES'!$K$263),"",'INVOCAÇÕES'!$K$263&amp;"")</f>
        <v/>
      </c>
      <c r="C4044" s="194">
        <f>"'INVOCAÇÕES'!K263"</f>
        <v/>
      </c>
      <c r="D4044" s="194" t="inlineStr">
        <is>
          <t>resultado</t>
        </is>
      </c>
    </row>
    <row r="4045">
      <c r="A4045" s="194" t="inlineStr">
        <is>
          <t>invocacao.2.bas.1.alcance</t>
        </is>
      </c>
      <c r="B4045" s="194">
        <f>IF(ISBLANK('INVOCAÇÕES'!$I$264),"",'INVOCAÇÕES'!$I$264&amp;"")</f>
        <v/>
      </c>
      <c r="C4045" s="194">
        <f>"'INVOCAÇÕES'!I264"</f>
        <v/>
      </c>
      <c r="D4045" s="194" t="inlineStr">
        <is>
          <t>resultado</t>
        </is>
      </c>
    </row>
    <row r="4046">
      <c r="A4046" s="194" t="inlineStr">
        <is>
          <t>invocacao.2.esp.1.texto</t>
        </is>
      </c>
      <c r="B4046" s="194">
        <f>IF(ISBLANK('INVOCAÇÕES'!$O$258),"",'INVOCAÇÕES'!$O$258&amp;"")</f>
        <v/>
      </c>
      <c r="C4046" s="194">
        <f>"'INVOCAÇÕES'!O258"</f>
        <v/>
      </c>
      <c r="D4046" s="194" t="inlineStr">
        <is>
          <t>entrada</t>
        </is>
      </c>
    </row>
    <row r="4047">
      <c r="A4047" s="194" t="inlineStr">
        <is>
          <t>invocacao.2.esp.1.tipo_dano</t>
        </is>
      </c>
      <c r="B4047" s="194">
        <f>IF(ISBLANK('INVOCAÇÕES'!$O$262),"",'INVOCAÇÕES'!$O$262&amp;"")</f>
        <v/>
      </c>
      <c r="C4047" s="194">
        <f>"'INVOCAÇÕES'!O262"</f>
        <v/>
      </c>
      <c r="D4047" s="194" t="inlineStr">
        <is>
          <t>entrada</t>
        </is>
      </c>
    </row>
    <row r="4048">
      <c r="A4048" s="194" t="inlineStr">
        <is>
          <t>invocacao.2.esp.1.resolucao_escolha</t>
        </is>
      </c>
      <c r="B4048" s="194">
        <f>IF(ISBLANK('INVOCAÇÕES'!$Q$262),"",'INVOCAÇÕES'!$Q$262&amp;"")</f>
        <v/>
      </c>
      <c r="C4048" s="194">
        <f>"'INVOCAÇÕES'!Q262"</f>
        <v/>
      </c>
      <c r="D4048" s="194" t="inlineStr">
        <is>
          <t>entrada</t>
        </is>
      </c>
    </row>
    <row r="4049">
      <c r="A4049" s="194" t="inlineStr">
        <is>
          <t>invocacao.2.esp.1.acao</t>
        </is>
      </c>
      <c r="B4049" s="194">
        <f>IF(ISBLANK('INVOCAÇÕES'!$O$263),"",'INVOCAÇÕES'!$O$263&amp;"")</f>
        <v/>
      </c>
      <c r="C4049" s="194">
        <f>"'INVOCAÇÕES'!O263"</f>
        <v/>
      </c>
      <c r="D4049" s="194" t="inlineStr">
        <is>
          <t>resultado</t>
        </is>
      </c>
    </row>
    <row r="4050">
      <c r="A4050" s="194" t="inlineStr">
        <is>
          <t>invocacao.2.esp.1.resolve</t>
        </is>
      </c>
      <c r="B4050" s="194">
        <f>IF(ISBLANK('INVOCAÇÕES'!$Q$263),"",'INVOCAÇÕES'!$Q$263&amp;"")</f>
        <v/>
      </c>
      <c r="C4050" s="194">
        <f>"'INVOCAÇÕES'!Q263"</f>
        <v/>
      </c>
      <c r="D4050" s="194" t="inlineStr">
        <is>
          <t>resultado</t>
        </is>
      </c>
    </row>
    <row r="4051">
      <c r="A4051" s="194" t="inlineStr">
        <is>
          <t>invocacao.2.esp.1.alcance</t>
        </is>
      </c>
      <c r="B4051" s="194">
        <f>IF(ISBLANK('INVOCAÇÕES'!$O$264),"",'INVOCAÇÕES'!$O$264&amp;"")</f>
        <v/>
      </c>
      <c r="C4051" s="194">
        <f>"'INVOCAÇÕES'!O264"</f>
        <v/>
      </c>
      <c r="D4051" s="194" t="inlineStr">
        <is>
          <t>resultado</t>
        </is>
      </c>
    </row>
    <row r="4052">
      <c r="A4052" s="194" t="inlineStr">
        <is>
          <t>invocacao.2.esp.2.texto</t>
        </is>
      </c>
      <c r="B4052" s="194">
        <f>IF(ISBLANK('INVOCAÇÕES'!$U$258),"",'INVOCAÇÕES'!$U$258&amp;"")</f>
        <v/>
      </c>
      <c r="C4052" s="194">
        <f>"'INVOCAÇÕES'!U258"</f>
        <v/>
      </c>
      <c r="D4052" s="194" t="inlineStr">
        <is>
          <t>entrada</t>
        </is>
      </c>
    </row>
    <row r="4053">
      <c r="A4053" s="194" t="inlineStr">
        <is>
          <t>invocacao.2.esp.2.tipo_dano</t>
        </is>
      </c>
      <c r="B4053" s="194">
        <f>IF(ISBLANK('INVOCAÇÕES'!$U$262),"",'INVOCAÇÕES'!$U$262&amp;"")</f>
        <v/>
      </c>
      <c r="C4053" s="194">
        <f>"'INVOCAÇÕES'!U262"</f>
        <v/>
      </c>
      <c r="D4053" s="194" t="inlineStr">
        <is>
          <t>entrada</t>
        </is>
      </c>
    </row>
    <row r="4054">
      <c r="A4054" s="194" t="inlineStr">
        <is>
          <t>invocacao.2.esp.2.resolucao_escolha</t>
        </is>
      </c>
      <c r="B4054" s="194">
        <f>IF(ISBLANK('INVOCAÇÕES'!$W$262),"",'INVOCAÇÕES'!$W$262&amp;"")</f>
        <v/>
      </c>
      <c r="C4054" s="194">
        <f>"'INVOCAÇÕES'!W262"</f>
        <v/>
      </c>
      <c r="D4054" s="194" t="inlineStr">
        <is>
          <t>entrada</t>
        </is>
      </c>
    </row>
    <row r="4055">
      <c r="A4055" s="194" t="inlineStr">
        <is>
          <t>invocacao.2.esp.2.acao</t>
        </is>
      </c>
      <c r="B4055" s="194">
        <f>IF(ISBLANK('INVOCAÇÕES'!$U$263),"",'INVOCAÇÕES'!$U$263&amp;"")</f>
        <v/>
      </c>
      <c r="C4055" s="194">
        <f>"'INVOCAÇÕES'!U263"</f>
        <v/>
      </c>
      <c r="D4055" s="194" t="inlineStr">
        <is>
          <t>resultado</t>
        </is>
      </c>
    </row>
    <row r="4056">
      <c r="A4056" s="194" t="inlineStr">
        <is>
          <t>invocacao.2.esp.2.resolve</t>
        </is>
      </c>
      <c r="B4056" s="194">
        <f>IF(ISBLANK('INVOCAÇÕES'!$W$263),"",'INVOCAÇÕES'!$W$263&amp;"")</f>
        <v/>
      </c>
      <c r="C4056" s="194">
        <f>"'INVOCAÇÕES'!W263"</f>
        <v/>
      </c>
      <c r="D4056" s="194" t="inlineStr">
        <is>
          <t>resultado</t>
        </is>
      </c>
    </row>
    <row r="4057">
      <c r="A4057" s="194" t="inlineStr">
        <is>
          <t>invocacao.2.esp.2.alcance</t>
        </is>
      </c>
      <c r="B4057" s="194">
        <f>IF(ISBLANK('INVOCAÇÕES'!$U$264),"",'INVOCAÇÕES'!$U$264&amp;"")</f>
        <v/>
      </c>
      <c r="C4057" s="194">
        <f>"'INVOCAÇÕES'!U264"</f>
        <v/>
      </c>
      <c r="D4057" s="194" t="inlineStr">
        <is>
          <t>resultado</t>
        </is>
      </c>
    </row>
    <row r="4058">
      <c r="A4058" s="194" t="inlineStr">
        <is>
          <t>invocacao.2.bas.2.texto</t>
        </is>
      </c>
      <c r="B4058" s="194">
        <f>IF(ISBLANK('INVOCAÇÕES'!$I$292),"",'INVOCAÇÕES'!$I$292&amp;"")</f>
        <v/>
      </c>
      <c r="C4058" s="194">
        <f>"'INVOCAÇÕES'!I292"</f>
        <v/>
      </c>
      <c r="D4058" s="194" t="inlineStr">
        <is>
          <t>entrada</t>
        </is>
      </c>
    </row>
    <row r="4059">
      <c r="A4059" s="194" t="inlineStr">
        <is>
          <t>invocacao.2.bas.2.tipo_dano</t>
        </is>
      </c>
      <c r="B4059" s="194">
        <f>IF(ISBLANK('INVOCAÇÕES'!$I$296),"",'INVOCAÇÕES'!$I$296&amp;"")</f>
        <v/>
      </c>
      <c r="C4059" s="194">
        <f>"'INVOCAÇÕES'!I296"</f>
        <v/>
      </c>
      <c r="D4059" s="194" t="inlineStr">
        <is>
          <t>entrada</t>
        </is>
      </c>
    </row>
    <row r="4060">
      <c r="A4060" s="194" t="inlineStr">
        <is>
          <t>invocacao.2.bas.2.resolucao_escolha</t>
        </is>
      </c>
      <c r="B4060" s="194">
        <f>IF(ISBLANK('INVOCAÇÕES'!$K$296),"",'INVOCAÇÕES'!$K$296&amp;"")</f>
        <v/>
      </c>
      <c r="C4060" s="194">
        <f>"'INVOCAÇÕES'!K296"</f>
        <v/>
      </c>
      <c r="D4060" s="194" t="inlineStr">
        <is>
          <t>entrada</t>
        </is>
      </c>
    </row>
    <row r="4061">
      <c r="A4061" s="194" t="inlineStr">
        <is>
          <t>invocacao.2.bas.2.acao</t>
        </is>
      </c>
      <c r="B4061" s="194">
        <f>IF(ISBLANK('INVOCAÇÕES'!$I$297),"",'INVOCAÇÕES'!$I$297&amp;"")</f>
        <v/>
      </c>
      <c r="C4061" s="194">
        <f>"'INVOCAÇÕES'!I297"</f>
        <v/>
      </c>
      <c r="D4061" s="194" t="inlineStr">
        <is>
          <t>resultado</t>
        </is>
      </c>
    </row>
    <row r="4062">
      <c r="A4062" s="194" t="inlineStr">
        <is>
          <t>invocacao.2.bas.2.resolve</t>
        </is>
      </c>
      <c r="B4062" s="194">
        <f>IF(ISBLANK('INVOCAÇÕES'!$K$297),"",'INVOCAÇÕES'!$K$297&amp;"")</f>
        <v/>
      </c>
      <c r="C4062" s="194">
        <f>"'INVOCAÇÕES'!K297"</f>
        <v/>
      </c>
      <c r="D4062" s="194" t="inlineStr">
        <is>
          <t>resultado</t>
        </is>
      </c>
    </row>
    <row r="4063">
      <c r="A4063" s="194" t="inlineStr">
        <is>
          <t>invocacao.2.bas.2.alcance</t>
        </is>
      </c>
      <c r="B4063" s="194">
        <f>IF(ISBLANK('INVOCAÇÕES'!$I$298),"",'INVOCAÇÕES'!$I$298&amp;"")</f>
        <v/>
      </c>
      <c r="C4063" s="194">
        <f>"'INVOCAÇÕES'!I298"</f>
        <v/>
      </c>
      <c r="D4063" s="194" t="inlineStr">
        <is>
          <t>resultado</t>
        </is>
      </c>
    </row>
    <row r="4064">
      <c r="A4064" s="194" t="inlineStr">
        <is>
          <t>invocacao.2.esp.3.texto</t>
        </is>
      </c>
      <c r="B4064" s="194">
        <f>IF(ISBLANK('INVOCAÇÕES'!$O$292),"",'INVOCAÇÕES'!$O$292&amp;"")</f>
        <v/>
      </c>
      <c r="C4064" s="194">
        <f>"'INVOCAÇÕES'!O292"</f>
        <v/>
      </c>
      <c r="D4064" s="194" t="inlineStr">
        <is>
          <t>entrada</t>
        </is>
      </c>
    </row>
    <row r="4065">
      <c r="A4065" s="194" t="inlineStr">
        <is>
          <t>invocacao.2.esp.3.tipo_dano</t>
        </is>
      </c>
      <c r="B4065" s="194">
        <f>IF(ISBLANK('INVOCAÇÕES'!$O$296),"",'INVOCAÇÕES'!$O$296&amp;"")</f>
        <v/>
      </c>
      <c r="C4065" s="194">
        <f>"'INVOCAÇÕES'!O296"</f>
        <v/>
      </c>
      <c r="D4065" s="194" t="inlineStr">
        <is>
          <t>entrada</t>
        </is>
      </c>
    </row>
    <row r="4066">
      <c r="A4066" s="194" t="inlineStr">
        <is>
          <t>invocacao.2.esp.3.resolucao_escolha</t>
        </is>
      </c>
      <c r="B4066" s="194">
        <f>IF(ISBLANK('INVOCAÇÕES'!$Q$296),"",'INVOCAÇÕES'!$Q$296&amp;"")</f>
        <v/>
      </c>
      <c r="C4066" s="194">
        <f>"'INVOCAÇÕES'!Q296"</f>
        <v/>
      </c>
      <c r="D4066" s="194" t="inlineStr">
        <is>
          <t>entrada</t>
        </is>
      </c>
    </row>
    <row r="4067">
      <c r="A4067" s="194" t="inlineStr">
        <is>
          <t>invocacao.2.esp.3.acao</t>
        </is>
      </c>
      <c r="B4067" s="194">
        <f>IF(ISBLANK('INVOCAÇÕES'!$O$297),"",'INVOCAÇÕES'!$O$297&amp;"")</f>
        <v/>
      </c>
      <c r="C4067" s="194">
        <f>"'INVOCAÇÕES'!O297"</f>
        <v/>
      </c>
      <c r="D4067" s="194" t="inlineStr">
        <is>
          <t>resultado</t>
        </is>
      </c>
    </row>
    <row r="4068">
      <c r="A4068" s="194" t="inlineStr">
        <is>
          <t>invocacao.2.esp.3.resolve</t>
        </is>
      </c>
      <c r="B4068" s="194">
        <f>IF(ISBLANK('INVOCAÇÕES'!$Q$297),"",'INVOCAÇÕES'!$Q$297&amp;"")</f>
        <v/>
      </c>
      <c r="C4068" s="194">
        <f>"'INVOCAÇÕES'!Q297"</f>
        <v/>
      </c>
      <c r="D4068" s="194" t="inlineStr">
        <is>
          <t>resultado</t>
        </is>
      </c>
    </row>
    <row r="4069">
      <c r="A4069" s="194" t="inlineStr">
        <is>
          <t>invocacao.2.esp.3.alcance</t>
        </is>
      </c>
      <c r="B4069" s="194">
        <f>IF(ISBLANK('INVOCAÇÕES'!$O$298),"",'INVOCAÇÕES'!$O$298&amp;"")</f>
        <v/>
      </c>
      <c r="C4069" s="194">
        <f>"'INVOCAÇÕES'!O298"</f>
        <v/>
      </c>
      <c r="D4069" s="194" t="inlineStr">
        <is>
          <t>resultado</t>
        </is>
      </c>
    </row>
    <row r="4070">
      <c r="A4070" s="194" t="inlineStr">
        <is>
          <t>invocacao.2.esp.4.texto</t>
        </is>
      </c>
      <c r="B4070" s="194">
        <f>IF(ISBLANK('INVOCAÇÕES'!$U$292),"",'INVOCAÇÕES'!$U$292&amp;"")</f>
        <v/>
      </c>
      <c r="C4070" s="194">
        <f>"'INVOCAÇÕES'!U292"</f>
        <v/>
      </c>
      <c r="D4070" s="194" t="inlineStr">
        <is>
          <t>entrada</t>
        </is>
      </c>
    </row>
    <row r="4071">
      <c r="A4071" s="194" t="inlineStr">
        <is>
          <t>invocacao.2.esp.4.tipo_dano</t>
        </is>
      </c>
      <c r="B4071" s="194">
        <f>IF(ISBLANK('INVOCAÇÕES'!$U$296),"",'INVOCAÇÕES'!$U$296&amp;"")</f>
        <v/>
      </c>
      <c r="C4071" s="194">
        <f>"'INVOCAÇÕES'!U296"</f>
        <v/>
      </c>
      <c r="D4071" s="194" t="inlineStr">
        <is>
          <t>entrada</t>
        </is>
      </c>
    </row>
    <row r="4072">
      <c r="A4072" s="194" t="inlineStr">
        <is>
          <t>invocacao.2.esp.4.resolucao_escolha</t>
        </is>
      </c>
      <c r="B4072" s="194">
        <f>IF(ISBLANK('INVOCAÇÕES'!$W$296),"",'INVOCAÇÕES'!$W$296&amp;"")</f>
        <v/>
      </c>
      <c r="C4072" s="194">
        <f>"'INVOCAÇÕES'!W296"</f>
        <v/>
      </c>
      <c r="D4072" s="194" t="inlineStr">
        <is>
          <t>entrada</t>
        </is>
      </c>
    </row>
    <row r="4073">
      <c r="A4073" s="194" t="inlineStr">
        <is>
          <t>invocacao.2.esp.4.acao</t>
        </is>
      </c>
      <c r="B4073" s="194">
        <f>IF(ISBLANK('INVOCAÇÕES'!$U$297),"",'INVOCAÇÕES'!$U$297&amp;"")</f>
        <v/>
      </c>
      <c r="C4073" s="194">
        <f>"'INVOCAÇÕES'!U297"</f>
        <v/>
      </c>
      <c r="D4073" s="194" t="inlineStr">
        <is>
          <t>resultado</t>
        </is>
      </c>
    </row>
    <row r="4074">
      <c r="A4074" s="194" t="inlineStr">
        <is>
          <t>invocacao.2.esp.4.resolve</t>
        </is>
      </c>
      <c r="B4074" s="194">
        <f>IF(ISBLANK('INVOCAÇÕES'!$W$297),"",'INVOCAÇÕES'!$W$297&amp;"")</f>
        <v/>
      </c>
      <c r="C4074" s="194">
        <f>"'INVOCAÇÕES'!W297"</f>
        <v/>
      </c>
      <c r="D4074" s="194" t="inlineStr">
        <is>
          <t>resultado</t>
        </is>
      </c>
    </row>
    <row r="4075">
      <c r="A4075" s="194" t="inlineStr">
        <is>
          <t>invocacao.2.esp.4.alcance</t>
        </is>
      </c>
      <c r="B4075" s="194">
        <f>IF(ISBLANK('INVOCAÇÕES'!$U$298),"",'INVOCAÇÕES'!$U$298&amp;"")</f>
        <v/>
      </c>
      <c r="C4075" s="194">
        <f>"'INVOCAÇÕES'!U298"</f>
        <v/>
      </c>
      <c r="D4075" s="194" t="inlineStr">
        <is>
          <t>resultado</t>
        </is>
      </c>
    </row>
    <row r="4076">
      <c r="A4076" s="194" t="inlineStr">
        <is>
          <t>invocacao.2.esp.5.texto</t>
        </is>
      </c>
      <c r="B4076" s="194">
        <f>IF(ISBLANK('INVOCAÇÕES'!$I$314),"",'INVOCAÇÕES'!$I$314&amp;"")</f>
        <v/>
      </c>
      <c r="C4076" s="194">
        <f>"'INVOCAÇÕES'!I314"</f>
        <v/>
      </c>
      <c r="D4076" s="194" t="inlineStr">
        <is>
          <t>entrada</t>
        </is>
      </c>
    </row>
    <row r="4077">
      <c r="A4077" s="194" t="inlineStr">
        <is>
          <t>invocacao.2.esp.5.tipo_dano</t>
        </is>
      </c>
      <c r="B4077" s="194">
        <f>IF(ISBLANK('INVOCAÇÕES'!$I$318),"",'INVOCAÇÕES'!$I$318&amp;"")</f>
        <v/>
      </c>
      <c r="C4077" s="194">
        <f>"'INVOCAÇÕES'!I318"</f>
        <v/>
      </c>
      <c r="D4077" s="194" t="inlineStr">
        <is>
          <t>entrada</t>
        </is>
      </c>
    </row>
    <row r="4078">
      <c r="A4078" s="194" t="inlineStr">
        <is>
          <t>invocacao.2.esp.5.resolucao_escolha</t>
        </is>
      </c>
      <c r="B4078" s="194">
        <f>IF(ISBLANK('INVOCAÇÕES'!$K$318),"",'INVOCAÇÕES'!$K$318&amp;"")</f>
        <v/>
      </c>
      <c r="C4078" s="194">
        <f>"'INVOCAÇÕES'!K318"</f>
        <v/>
      </c>
      <c r="D4078" s="194" t="inlineStr">
        <is>
          <t>entrada</t>
        </is>
      </c>
    </row>
    <row r="4079">
      <c r="A4079" s="194" t="inlineStr">
        <is>
          <t>invocacao.2.esp.5.acao</t>
        </is>
      </c>
      <c r="B4079" s="194">
        <f>IF(ISBLANK('INVOCAÇÕES'!$I$319),"",'INVOCAÇÕES'!$I$319&amp;"")</f>
        <v/>
      </c>
      <c r="C4079" s="194">
        <f>"'INVOCAÇÕES'!I319"</f>
        <v/>
      </c>
      <c r="D4079" s="194" t="inlineStr">
        <is>
          <t>resultado</t>
        </is>
      </c>
    </row>
    <row r="4080">
      <c r="A4080" s="194" t="inlineStr">
        <is>
          <t>invocacao.2.esp.5.resolve</t>
        </is>
      </c>
      <c r="B4080" s="194">
        <f>IF(ISBLANK('INVOCAÇÕES'!$K$319),"",'INVOCAÇÕES'!$K$319&amp;"")</f>
        <v/>
      </c>
      <c r="C4080" s="194">
        <f>"'INVOCAÇÕES'!K319"</f>
        <v/>
      </c>
      <c r="D4080" s="194" t="inlineStr">
        <is>
          <t>resultado</t>
        </is>
      </c>
    </row>
    <row r="4081">
      <c r="A4081" s="194" t="inlineStr">
        <is>
          <t>invocacao.2.esp.5.alcance</t>
        </is>
      </c>
      <c r="B4081" s="194">
        <f>IF(ISBLANK('INVOCAÇÕES'!$I$320),"",'INVOCAÇÕES'!$I$320&amp;"")</f>
        <v/>
      </c>
      <c r="C4081" s="194">
        <f>"'INVOCAÇÕES'!I320"</f>
        <v/>
      </c>
      <c r="D4081" s="194" t="inlineStr">
        <is>
          <t>resultado</t>
        </is>
      </c>
    </row>
    <row r="4082">
      <c r="A4082" s="194" t="inlineStr">
        <is>
          <t>invocacao.2.esp.6.texto</t>
        </is>
      </c>
      <c r="B4082" s="194">
        <f>IF(ISBLANK('INVOCAÇÕES'!$O$314),"",'INVOCAÇÕES'!$O$314&amp;"")</f>
        <v/>
      </c>
      <c r="C4082" s="194">
        <f>"'INVOCAÇÕES'!O314"</f>
        <v/>
      </c>
      <c r="D4082" s="194" t="inlineStr">
        <is>
          <t>entrada</t>
        </is>
      </c>
    </row>
    <row r="4083">
      <c r="A4083" s="194" t="inlineStr">
        <is>
          <t>invocacao.2.esp.6.tipo_dano</t>
        </is>
      </c>
      <c r="B4083" s="194">
        <f>IF(ISBLANK('INVOCAÇÕES'!$O$318),"",'INVOCAÇÕES'!$O$318&amp;"")</f>
        <v/>
      </c>
      <c r="C4083" s="194">
        <f>"'INVOCAÇÕES'!O318"</f>
        <v/>
      </c>
      <c r="D4083" s="194" t="inlineStr">
        <is>
          <t>entrada</t>
        </is>
      </c>
    </row>
    <row r="4084">
      <c r="A4084" s="194" t="inlineStr">
        <is>
          <t>invocacao.2.esp.6.resolucao_escolha</t>
        </is>
      </c>
      <c r="B4084" s="194">
        <f>IF(ISBLANK('INVOCAÇÕES'!$Q$318),"",'INVOCAÇÕES'!$Q$318&amp;"")</f>
        <v/>
      </c>
      <c r="C4084" s="194">
        <f>"'INVOCAÇÕES'!Q318"</f>
        <v/>
      </c>
      <c r="D4084" s="194" t="inlineStr">
        <is>
          <t>entrada</t>
        </is>
      </c>
    </row>
    <row r="4085">
      <c r="A4085" s="194" t="inlineStr">
        <is>
          <t>invocacao.2.esp.6.acao</t>
        </is>
      </c>
      <c r="B4085" s="194">
        <f>IF(ISBLANK('INVOCAÇÕES'!$O$319),"",'INVOCAÇÕES'!$O$319&amp;"")</f>
        <v/>
      </c>
      <c r="C4085" s="194">
        <f>"'INVOCAÇÕES'!O319"</f>
        <v/>
      </c>
      <c r="D4085" s="194" t="inlineStr">
        <is>
          <t>resultado</t>
        </is>
      </c>
    </row>
    <row r="4086">
      <c r="A4086" s="194" t="inlineStr">
        <is>
          <t>invocacao.2.esp.6.resolve</t>
        </is>
      </c>
      <c r="B4086" s="194">
        <f>IF(ISBLANK('INVOCAÇÕES'!$Q$319),"",'INVOCAÇÕES'!$Q$319&amp;"")</f>
        <v/>
      </c>
      <c r="C4086" s="194">
        <f>"'INVOCAÇÕES'!Q319"</f>
        <v/>
      </c>
      <c r="D4086" s="194" t="inlineStr">
        <is>
          <t>resultado</t>
        </is>
      </c>
    </row>
    <row r="4087">
      <c r="A4087" s="194" t="inlineStr">
        <is>
          <t>invocacao.2.esp.6.alcance</t>
        </is>
      </c>
      <c r="B4087" s="194">
        <f>IF(ISBLANK('INVOCAÇÕES'!$O$320),"",'INVOCAÇÕES'!$O$320&amp;"")</f>
        <v/>
      </c>
      <c r="C4087" s="194">
        <f>"'INVOCAÇÕES'!O320"</f>
        <v/>
      </c>
      <c r="D4087" s="194" t="inlineStr">
        <is>
          <t>resultado</t>
        </is>
      </c>
    </row>
    <row r="4088">
      <c r="A4088" s="194" t="inlineStr">
        <is>
          <t>invocacao.2.esp.7.texto</t>
        </is>
      </c>
      <c r="B4088" s="194">
        <f>IF(ISBLANK('INVOCAÇÕES'!$U$314),"",'INVOCAÇÕES'!$U$314&amp;"")</f>
        <v/>
      </c>
      <c r="C4088" s="194">
        <f>"'INVOCAÇÕES'!U314"</f>
        <v/>
      </c>
      <c r="D4088" s="194" t="inlineStr">
        <is>
          <t>entrada</t>
        </is>
      </c>
    </row>
    <row r="4089">
      <c r="A4089" s="194" t="inlineStr">
        <is>
          <t>invocacao.2.esp.7.tipo_dano</t>
        </is>
      </c>
      <c r="B4089" s="194">
        <f>IF(ISBLANK('INVOCAÇÕES'!$U$318),"",'INVOCAÇÕES'!$U$318&amp;"")</f>
        <v/>
      </c>
      <c r="C4089" s="194">
        <f>"'INVOCAÇÕES'!U318"</f>
        <v/>
      </c>
      <c r="D4089" s="194" t="inlineStr">
        <is>
          <t>entrada</t>
        </is>
      </c>
    </row>
    <row r="4090">
      <c r="A4090" s="194" t="inlineStr">
        <is>
          <t>invocacao.2.esp.7.resolucao_escolha</t>
        </is>
      </c>
      <c r="B4090" s="194">
        <f>IF(ISBLANK('INVOCAÇÕES'!$W$318),"",'INVOCAÇÕES'!$W$318&amp;"")</f>
        <v/>
      </c>
      <c r="C4090" s="194">
        <f>"'INVOCAÇÕES'!W318"</f>
        <v/>
      </c>
      <c r="D4090" s="194" t="inlineStr">
        <is>
          <t>entrada</t>
        </is>
      </c>
    </row>
    <row r="4091">
      <c r="A4091" s="194" t="inlineStr">
        <is>
          <t>invocacao.2.esp.7.acao</t>
        </is>
      </c>
      <c r="B4091" s="194">
        <f>IF(ISBLANK('INVOCAÇÕES'!$U$319),"",'INVOCAÇÕES'!$U$319&amp;"")</f>
        <v/>
      </c>
      <c r="C4091" s="194">
        <f>"'INVOCAÇÕES'!U319"</f>
        <v/>
      </c>
      <c r="D4091" s="194" t="inlineStr">
        <is>
          <t>resultado</t>
        </is>
      </c>
    </row>
    <row r="4092">
      <c r="A4092" s="194" t="inlineStr">
        <is>
          <t>invocacao.2.esp.7.resolve</t>
        </is>
      </c>
      <c r="B4092" s="194">
        <f>IF(ISBLANK('INVOCAÇÕES'!$W$319),"",'INVOCAÇÕES'!$W$319&amp;"")</f>
        <v/>
      </c>
      <c r="C4092" s="194">
        <f>"'INVOCAÇÕES'!W319"</f>
        <v/>
      </c>
      <c r="D4092" s="194" t="inlineStr">
        <is>
          <t>resultado</t>
        </is>
      </c>
    </row>
    <row r="4093">
      <c r="A4093" s="194" t="inlineStr">
        <is>
          <t>invocacao.2.esp.7.alcance</t>
        </is>
      </c>
      <c r="B4093" s="194">
        <f>IF(ISBLANK('INVOCAÇÕES'!$U$320),"",'INVOCAÇÕES'!$U$320&amp;"")</f>
        <v/>
      </c>
      <c r="C4093" s="194">
        <f>"'INVOCAÇÕES'!U320"</f>
        <v/>
      </c>
      <c r="D4093" s="194" t="inlineStr">
        <is>
          <t>resultado</t>
        </is>
      </c>
    </row>
    <row r="4094">
      <c r="A4094" s="194" t="inlineStr">
        <is>
          <t>invocacao.2.esp.8.texto</t>
        </is>
      </c>
      <c r="B4094" s="194">
        <f>IF(ISBLANK('INVOCAÇÕES'!$I$336),"",'INVOCAÇÕES'!$I$336&amp;"")</f>
        <v/>
      </c>
      <c r="C4094" s="194">
        <f>"'INVOCAÇÕES'!I336"</f>
        <v/>
      </c>
      <c r="D4094" s="194" t="inlineStr">
        <is>
          <t>entrada</t>
        </is>
      </c>
    </row>
    <row r="4095">
      <c r="A4095" s="194" t="inlineStr">
        <is>
          <t>invocacao.2.esp.8.tipo_dano</t>
        </is>
      </c>
      <c r="B4095" s="194">
        <f>IF(ISBLANK('INVOCAÇÕES'!$I$340),"",'INVOCAÇÕES'!$I$340&amp;"")</f>
        <v/>
      </c>
      <c r="C4095" s="194">
        <f>"'INVOCAÇÕES'!I340"</f>
        <v/>
      </c>
      <c r="D4095" s="194" t="inlineStr">
        <is>
          <t>entrada</t>
        </is>
      </c>
    </row>
    <row r="4096">
      <c r="A4096" s="194" t="inlineStr">
        <is>
          <t>invocacao.2.esp.8.resolucao_escolha</t>
        </is>
      </c>
      <c r="B4096" s="194">
        <f>IF(ISBLANK('INVOCAÇÕES'!$K$340),"",'INVOCAÇÕES'!$K$340&amp;"")</f>
        <v/>
      </c>
      <c r="C4096" s="194">
        <f>"'INVOCAÇÕES'!K340"</f>
        <v/>
      </c>
      <c r="D4096" s="194" t="inlineStr">
        <is>
          <t>entrada</t>
        </is>
      </c>
    </row>
    <row r="4097">
      <c r="A4097" s="194" t="inlineStr">
        <is>
          <t>invocacao.2.esp.8.acao</t>
        </is>
      </c>
      <c r="B4097" s="194">
        <f>IF(ISBLANK('INVOCAÇÕES'!$I$341),"",'INVOCAÇÕES'!$I$341&amp;"")</f>
        <v/>
      </c>
      <c r="C4097" s="194">
        <f>"'INVOCAÇÕES'!I341"</f>
        <v/>
      </c>
      <c r="D4097" s="194" t="inlineStr">
        <is>
          <t>resultado</t>
        </is>
      </c>
    </row>
    <row r="4098">
      <c r="A4098" s="194" t="inlineStr">
        <is>
          <t>invocacao.2.esp.8.resolve</t>
        </is>
      </c>
      <c r="B4098" s="194">
        <f>IF(ISBLANK('INVOCAÇÕES'!$K$341),"",'INVOCAÇÕES'!$K$341&amp;"")</f>
        <v/>
      </c>
      <c r="C4098" s="194">
        <f>"'INVOCAÇÕES'!K341"</f>
        <v/>
      </c>
      <c r="D4098" s="194" t="inlineStr">
        <is>
          <t>resultado</t>
        </is>
      </c>
    </row>
    <row r="4099">
      <c r="A4099" s="194" t="inlineStr">
        <is>
          <t>invocacao.2.esp.8.alcance</t>
        </is>
      </c>
      <c r="B4099" s="194">
        <f>IF(ISBLANK('INVOCAÇÕES'!$I$342),"",'INVOCAÇÕES'!$I$342&amp;"")</f>
        <v/>
      </c>
      <c r="C4099" s="194">
        <f>"'INVOCAÇÕES'!I342"</f>
        <v/>
      </c>
      <c r="D4099" s="194" t="inlineStr">
        <is>
          <t>resultado</t>
        </is>
      </c>
    </row>
    <row r="4100">
      <c r="A4100" s="194" t="inlineStr">
        <is>
          <t>invocacao.2.ext.1.texto</t>
        </is>
      </c>
      <c r="B4100" s="194">
        <f>IF(ISBLANK('INVOCAÇÕES'!$I$360),"",'INVOCAÇÕES'!$I$360&amp;"")</f>
        <v/>
      </c>
      <c r="C4100" s="194">
        <f>"'INVOCAÇÕES'!I360"</f>
        <v/>
      </c>
      <c r="D4100" s="194" t="inlineStr">
        <is>
          <t>entrada</t>
        </is>
      </c>
    </row>
    <row r="4101">
      <c r="A4101" s="194" t="inlineStr">
        <is>
          <t>invocacao.2.ext.1.tipo_dano</t>
        </is>
      </c>
      <c r="B4101" s="194">
        <f>IF(ISBLANK('INVOCAÇÕES'!$I$364),"",'INVOCAÇÕES'!$I$364&amp;"")</f>
        <v/>
      </c>
      <c r="C4101" s="194">
        <f>"'INVOCAÇÕES'!I364"</f>
        <v/>
      </c>
      <c r="D4101" s="194" t="inlineStr">
        <is>
          <t>entrada</t>
        </is>
      </c>
    </row>
    <row r="4102">
      <c r="A4102" s="194" t="inlineStr">
        <is>
          <t>invocacao.2.ext.1.resolucao_escolha</t>
        </is>
      </c>
      <c r="B4102" s="194">
        <f>IF(ISBLANK('INVOCAÇÕES'!$K$364),"",'INVOCAÇÕES'!$K$364&amp;"")</f>
        <v/>
      </c>
      <c r="C4102" s="194">
        <f>"'INVOCAÇÕES'!K364"</f>
        <v/>
      </c>
      <c r="D4102" s="194" t="inlineStr">
        <is>
          <t>entrada</t>
        </is>
      </c>
    </row>
    <row r="4103">
      <c r="A4103" s="194" t="inlineStr">
        <is>
          <t>invocacao.2.ext.1.acao</t>
        </is>
      </c>
      <c r="B4103" s="194">
        <f>IF(ISBLANK('INVOCAÇÕES'!$I$365),"",'INVOCAÇÕES'!$I$365&amp;"")</f>
        <v/>
      </c>
      <c r="C4103" s="194">
        <f>"'INVOCAÇÕES'!I365"</f>
        <v/>
      </c>
      <c r="D4103" s="194" t="inlineStr">
        <is>
          <t>resultado</t>
        </is>
      </c>
    </row>
    <row r="4104">
      <c r="A4104" s="194" t="inlineStr">
        <is>
          <t>invocacao.2.ext.1.resolve</t>
        </is>
      </c>
      <c r="B4104" s="194">
        <f>IF(ISBLANK('INVOCAÇÕES'!$K$365),"",'INVOCAÇÕES'!$K$365&amp;"")</f>
        <v/>
      </c>
      <c r="C4104" s="194">
        <f>"'INVOCAÇÕES'!K365"</f>
        <v/>
      </c>
      <c r="D4104" s="194" t="inlineStr">
        <is>
          <t>resultado</t>
        </is>
      </c>
    </row>
    <row r="4105">
      <c r="A4105" s="194" t="inlineStr">
        <is>
          <t>invocacao.2.ext.1.alcance</t>
        </is>
      </c>
      <c r="B4105" s="194">
        <f>IF(ISBLANK('INVOCAÇÕES'!$I$366),"",'INVOCAÇÕES'!$I$366&amp;"")</f>
        <v/>
      </c>
      <c r="C4105" s="194">
        <f>"'INVOCAÇÕES'!I366"</f>
        <v/>
      </c>
      <c r="D4105" s="194" t="inlineStr">
        <is>
          <t>resultado</t>
        </is>
      </c>
    </row>
    <row r="4106">
      <c r="A4106" s="194" t="inlineStr">
        <is>
          <t>invocacao.2.ext.2.texto</t>
        </is>
      </c>
      <c r="B4106" s="194">
        <f>IF(ISBLANK('INVOCAÇÕES'!$O$360),"",'INVOCAÇÕES'!$O$360&amp;"")</f>
        <v/>
      </c>
      <c r="C4106" s="194">
        <f>"'INVOCAÇÕES'!O360"</f>
        <v/>
      </c>
      <c r="D4106" s="194" t="inlineStr">
        <is>
          <t>entrada</t>
        </is>
      </c>
    </row>
    <row r="4107">
      <c r="A4107" s="194" t="inlineStr">
        <is>
          <t>invocacao.2.ext.2.tipo_dano</t>
        </is>
      </c>
      <c r="B4107" s="194">
        <f>IF(ISBLANK('INVOCAÇÕES'!$O$364),"",'INVOCAÇÕES'!$O$364&amp;"")</f>
        <v/>
      </c>
      <c r="C4107" s="194">
        <f>"'INVOCAÇÕES'!O364"</f>
        <v/>
      </c>
      <c r="D4107" s="194" t="inlineStr">
        <is>
          <t>entrada</t>
        </is>
      </c>
    </row>
    <row r="4108">
      <c r="A4108" s="194" t="inlineStr">
        <is>
          <t>invocacao.2.ext.2.resolucao_escolha</t>
        </is>
      </c>
      <c r="B4108" s="194">
        <f>IF(ISBLANK('INVOCAÇÕES'!$Q$364),"",'INVOCAÇÕES'!$Q$364&amp;"")</f>
        <v/>
      </c>
      <c r="C4108" s="194">
        <f>"'INVOCAÇÕES'!Q364"</f>
        <v/>
      </c>
      <c r="D4108" s="194" t="inlineStr">
        <is>
          <t>entrada</t>
        </is>
      </c>
    </row>
    <row r="4109">
      <c r="A4109" s="194" t="inlineStr">
        <is>
          <t>invocacao.2.ext.2.acao</t>
        </is>
      </c>
      <c r="B4109" s="194">
        <f>IF(ISBLANK('INVOCAÇÕES'!$O$365),"",'INVOCAÇÕES'!$O$365&amp;"")</f>
        <v/>
      </c>
      <c r="C4109" s="194">
        <f>"'INVOCAÇÕES'!O365"</f>
        <v/>
      </c>
      <c r="D4109" s="194" t="inlineStr">
        <is>
          <t>resultado</t>
        </is>
      </c>
    </row>
    <row r="4110">
      <c r="A4110" s="194" t="inlineStr">
        <is>
          <t>invocacao.2.ext.2.resolve</t>
        </is>
      </c>
      <c r="B4110" s="194">
        <f>IF(ISBLANK('INVOCAÇÕES'!$Q$365),"",'INVOCAÇÕES'!$Q$365&amp;"")</f>
        <v/>
      </c>
      <c r="C4110" s="194">
        <f>"'INVOCAÇÕES'!Q365"</f>
        <v/>
      </c>
      <c r="D4110" s="194" t="inlineStr">
        <is>
          <t>resultado</t>
        </is>
      </c>
    </row>
    <row r="4111">
      <c r="A4111" s="194" t="inlineStr">
        <is>
          <t>invocacao.2.ext.2.alcance</t>
        </is>
      </c>
      <c r="B4111" s="194">
        <f>IF(ISBLANK('INVOCAÇÕES'!$O$366),"",'INVOCAÇÕES'!$O$366&amp;"")</f>
        <v/>
      </c>
      <c r="C4111" s="194">
        <f>"'INVOCAÇÕES'!O366"</f>
        <v/>
      </c>
      <c r="D4111" s="194" t="inlineStr">
        <is>
          <t>resultado</t>
        </is>
      </c>
    </row>
    <row r="4112">
      <c r="A4112" s="194" t="inlineStr">
        <is>
          <t>invocacao.2.ext.3.texto</t>
        </is>
      </c>
      <c r="B4112" s="194">
        <f>IF(ISBLANK('INVOCAÇÕES'!$U$360),"",'INVOCAÇÕES'!$U$360&amp;"")</f>
        <v/>
      </c>
      <c r="C4112" s="194">
        <f>"'INVOCAÇÕES'!U360"</f>
        <v/>
      </c>
      <c r="D4112" s="194" t="inlineStr">
        <is>
          <t>entrada</t>
        </is>
      </c>
    </row>
    <row r="4113">
      <c r="A4113" s="194" t="inlineStr">
        <is>
          <t>invocacao.2.ext.3.tipo_dano</t>
        </is>
      </c>
      <c r="B4113" s="194">
        <f>IF(ISBLANK('INVOCAÇÕES'!$U$364),"",'INVOCAÇÕES'!$U$364&amp;"")</f>
        <v/>
      </c>
      <c r="C4113" s="194">
        <f>"'INVOCAÇÕES'!U364"</f>
        <v/>
      </c>
      <c r="D4113" s="194" t="inlineStr">
        <is>
          <t>entrada</t>
        </is>
      </c>
    </row>
    <row r="4114">
      <c r="A4114" s="194" t="inlineStr">
        <is>
          <t>invocacao.2.ext.3.resolucao_escolha</t>
        </is>
      </c>
      <c r="B4114" s="194">
        <f>IF(ISBLANK('INVOCAÇÕES'!$W$364),"",'INVOCAÇÕES'!$W$364&amp;"")</f>
        <v/>
      </c>
      <c r="C4114" s="194">
        <f>"'INVOCAÇÕES'!W364"</f>
        <v/>
      </c>
      <c r="D4114" s="194" t="inlineStr">
        <is>
          <t>entrada</t>
        </is>
      </c>
    </row>
    <row r="4115">
      <c r="A4115" s="194" t="inlineStr">
        <is>
          <t>invocacao.2.ext.3.acao</t>
        </is>
      </c>
      <c r="B4115" s="194">
        <f>IF(ISBLANK('INVOCAÇÕES'!$U$365),"",'INVOCAÇÕES'!$U$365&amp;"")</f>
        <v/>
      </c>
      <c r="C4115" s="194">
        <f>"'INVOCAÇÕES'!U365"</f>
        <v/>
      </c>
      <c r="D4115" s="194" t="inlineStr">
        <is>
          <t>resultado</t>
        </is>
      </c>
    </row>
    <row r="4116">
      <c r="A4116" s="194" t="inlineStr">
        <is>
          <t>invocacao.2.ext.3.resolve</t>
        </is>
      </c>
      <c r="B4116" s="194">
        <f>IF(ISBLANK('INVOCAÇÕES'!$W$365),"",'INVOCAÇÕES'!$W$365&amp;"")</f>
        <v/>
      </c>
      <c r="C4116" s="194">
        <f>"'INVOCAÇÕES'!W365"</f>
        <v/>
      </c>
      <c r="D4116" s="194" t="inlineStr">
        <is>
          <t>resultado</t>
        </is>
      </c>
    </row>
    <row r="4117">
      <c r="A4117" s="194" t="inlineStr">
        <is>
          <t>invocacao.2.ext.3.alcance</t>
        </is>
      </c>
      <c r="B4117" s="194">
        <f>IF(ISBLANK('INVOCAÇÕES'!$U$366),"",'INVOCAÇÕES'!$U$366&amp;"")</f>
        <v/>
      </c>
      <c r="C4117" s="194">
        <f>"'INVOCAÇÕES'!U366"</f>
        <v/>
      </c>
      <c r="D4117" s="194" t="inlineStr">
        <is>
          <t>resultado</t>
        </is>
      </c>
    </row>
    <row r="4118">
      <c r="A4118" s="194" t="inlineStr">
        <is>
          <t>invocacao.3.bas.1.texto</t>
        </is>
      </c>
      <c r="B4118" s="194">
        <f>IF(ISBLANK('INVOCAÇÕES'!$I$456),"",'INVOCAÇÕES'!$I$456&amp;"")</f>
        <v/>
      </c>
      <c r="C4118" s="194">
        <f>"'INVOCAÇÕES'!I456"</f>
        <v/>
      </c>
      <c r="D4118" s="194" t="inlineStr">
        <is>
          <t>entrada</t>
        </is>
      </c>
    </row>
    <row r="4119">
      <c r="A4119" s="194" t="inlineStr">
        <is>
          <t>invocacao.3.bas.1.tipo_dano</t>
        </is>
      </c>
      <c r="B4119" s="194">
        <f>IF(ISBLANK('INVOCAÇÕES'!$I$460),"",'INVOCAÇÕES'!$I$460&amp;"")</f>
        <v/>
      </c>
      <c r="C4119" s="194">
        <f>"'INVOCAÇÕES'!I460"</f>
        <v/>
      </c>
      <c r="D4119" s="194" t="inlineStr">
        <is>
          <t>entrada</t>
        </is>
      </c>
    </row>
    <row r="4120">
      <c r="A4120" s="194" t="inlineStr">
        <is>
          <t>invocacao.3.bas.1.resolucao_escolha</t>
        </is>
      </c>
      <c r="B4120" s="194">
        <f>IF(ISBLANK('INVOCAÇÕES'!$K$460),"",'INVOCAÇÕES'!$K$460&amp;"")</f>
        <v/>
      </c>
      <c r="C4120" s="194">
        <f>"'INVOCAÇÕES'!K460"</f>
        <v/>
      </c>
      <c r="D4120" s="194" t="inlineStr">
        <is>
          <t>entrada</t>
        </is>
      </c>
    </row>
    <row r="4121">
      <c r="A4121" s="194" t="inlineStr">
        <is>
          <t>invocacao.3.bas.1.acao</t>
        </is>
      </c>
      <c r="B4121" s="194">
        <f>IF(ISBLANK('INVOCAÇÕES'!$I$461),"",'INVOCAÇÕES'!$I$461&amp;"")</f>
        <v/>
      </c>
      <c r="C4121" s="194">
        <f>"'INVOCAÇÕES'!I461"</f>
        <v/>
      </c>
      <c r="D4121" s="194" t="inlineStr">
        <is>
          <t>resultado</t>
        </is>
      </c>
    </row>
    <row r="4122">
      <c r="A4122" s="194" t="inlineStr">
        <is>
          <t>invocacao.3.bas.1.resolve</t>
        </is>
      </c>
      <c r="B4122" s="194">
        <f>IF(ISBLANK('INVOCAÇÕES'!$K$461),"",'INVOCAÇÕES'!$K$461&amp;"")</f>
        <v/>
      </c>
      <c r="C4122" s="194">
        <f>"'INVOCAÇÕES'!K461"</f>
        <v/>
      </c>
      <c r="D4122" s="194" t="inlineStr">
        <is>
          <t>resultado</t>
        </is>
      </c>
    </row>
    <row r="4123">
      <c r="A4123" s="194" t="inlineStr">
        <is>
          <t>invocacao.3.bas.1.alcance</t>
        </is>
      </c>
      <c r="B4123" s="194">
        <f>IF(ISBLANK('INVOCAÇÕES'!$I$462),"",'INVOCAÇÕES'!$I$462&amp;"")</f>
        <v/>
      </c>
      <c r="C4123" s="194">
        <f>"'INVOCAÇÕES'!I462"</f>
        <v/>
      </c>
      <c r="D4123" s="194" t="inlineStr">
        <is>
          <t>resultado</t>
        </is>
      </c>
    </row>
    <row r="4124">
      <c r="A4124" s="194" t="inlineStr">
        <is>
          <t>invocacao.3.esp.1.texto</t>
        </is>
      </c>
      <c r="B4124" s="194">
        <f>IF(ISBLANK('INVOCAÇÕES'!$O$456),"",'INVOCAÇÕES'!$O$456&amp;"")</f>
        <v/>
      </c>
      <c r="C4124" s="194">
        <f>"'INVOCAÇÕES'!O456"</f>
        <v/>
      </c>
      <c r="D4124" s="194" t="inlineStr">
        <is>
          <t>entrada</t>
        </is>
      </c>
    </row>
    <row r="4125">
      <c r="A4125" s="194" t="inlineStr">
        <is>
          <t>invocacao.3.esp.1.tipo_dano</t>
        </is>
      </c>
      <c r="B4125" s="194">
        <f>IF(ISBLANK('INVOCAÇÕES'!$O$460),"",'INVOCAÇÕES'!$O$460&amp;"")</f>
        <v/>
      </c>
      <c r="C4125" s="194">
        <f>"'INVOCAÇÕES'!O460"</f>
        <v/>
      </c>
      <c r="D4125" s="194" t="inlineStr">
        <is>
          <t>entrada</t>
        </is>
      </c>
    </row>
    <row r="4126">
      <c r="A4126" s="194" t="inlineStr">
        <is>
          <t>invocacao.3.esp.1.resolucao_escolha</t>
        </is>
      </c>
      <c r="B4126" s="194">
        <f>IF(ISBLANK('INVOCAÇÕES'!$Q$460),"",'INVOCAÇÕES'!$Q$460&amp;"")</f>
        <v/>
      </c>
      <c r="C4126" s="194">
        <f>"'INVOCAÇÕES'!Q460"</f>
        <v/>
      </c>
      <c r="D4126" s="194" t="inlineStr">
        <is>
          <t>entrada</t>
        </is>
      </c>
    </row>
    <row r="4127">
      <c r="A4127" s="194" t="inlineStr">
        <is>
          <t>invocacao.3.esp.1.acao</t>
        </is>
      </c>
      <c r="B4127" s="194">
        <f>IF(ISBLANK('INVOCAÇÕES'!$O$461),"",'INVOCAÇÕES'!$O$461&amp;"")</f>
        <v/>
      </c>
      <c r="C4127" s="194">
        <f>"'INVOCAÇÕES'!O461"</f>
        <v/>
      </c>
      <c r="D4127" s="194" t="inlineStr">
        <is>
          <t>resultado</t>
        </is>
      </c>
    </row>
    <row r="4128">
      <c r="A4128" s="194" t="inlineStr">
        <is>
          <t>invocacao.3.esp.1.resolve</t>
        </is>
      </c>
      <c r="B4128" s="194">
        <f>IF(ISBLANK('INVOCAÇÕES'!$Q$461),"",'INVOCAÇÕES'!$Q$461&amp;"")</f>
        <v/>
      </c>
      <c r="C4128" s="194">
        <f>"'INVOCAÇÕES'!Q461"</f>
        <v/>
      </c>
      <c r="D4128" s="194" t="inlineStr">
        <is>
          <t>resultado</t>
        </is>
      </c>
    </row>
    <row r="4129">
      <c r="A4129" s="194" t="inlineStr">
        <is>
          <t>invocacao.3.esp.1.alcance</t>
        </is>
      </c>
      <c r="B4129" s="194">
        <f>IF(ISBLANK('INVOCAÇÕES'!$O$462),"",'INVOCAÇÕES'!$O$462&amp;"")</f>
        <v/>
      </c>
      <c r="C4129" s="194">
        <f>"'INVOCAÇÕES'!O462"</f>
        <v/>
      </c>
      <c r="D4129" s="194" t="inlineStr">
        <is>
          <t>resultado</t>
        </is>
      </c>
    </row>
    <row r="4130">
      <c r="A4130" s="194" t="inlineStr">
        <is>
          <t>invocacao.3.esp.2.texto</t>
        </is>
      </c>
      <c r="B4130" s="194">
        <f>IF(ISBLANK('INVOCAÇÕES'!$U$456),"",'INVOCAÇÕES'!$U$456&amp;"")</f>
        <v/>
      </c>
      <c r="C4130" s="194">
        <f>"'INVOCAÇÕES'!U456"</f>
        <v/>
      </c>
      <c r="D4130" s="194" t="inlineStr">
        <is>
          <t>entrada</t>
        </is>
      </c>
    </row>
    <row r="4131">
      <c r="A4131" s="194" t="inlineStr">
        <is>
          <t>invocacao.3.esp.2.tipo_dano</t>
        </is>
      </c>
      <c r="B4131" s="194">
        <f>IF(ISBLANK('INVOCAÇÕES'!$U$460),"",'INVOCAÇÕES'!$U$460&amp;"")</f>
        <v/>
      </c>
      <c r="C4131" s="194">
        <f>"'INVOCAÇÕES'!U460"</f>
        <v/>
      </c>
      <c r="D4131" s="194" t="inlineStr">
        <is>
          <t>entrada</t>
        </is>
      </c>
    </row>
    <row r="4132">
      <c r="A4132" s="194" t="inlineStr">
        <is>
          <t>invocacao.3.esp.2.resolucao_escolha</t>
        </is>
      </c>
      <c r="B4132" s="194">
        <f>IF(ISBLANK('INVOCAÇÕES'!$W$460),"",'INVOCAÇÕES'!$W$460&amp;"")</f>
        <v/>
      </c>
      <c r="C4132" s="194">
        <f>"'INVOCAÇÕES'!W460"</f>
        <v/>
      </c>
      <c r="D4132" s="194" t="inlineStr">
        <is>
          <t>entrada</t>
        </is>
      </c>
    </row>
    <row r="4133">
      <c r="A4133" s="194" t="inlineStr">
        <is>
          <t>invocacao.3.esp.2.acao</t>
        </is>
      </c>
      <c r="B4133" s="194">
        <f>IF(ISBLANK('INVOCAÇÕES'!$U$461),"",'INVOCAÇÕES'!$U$461&amp;"")</f>
        <v/>
      </c>
      <c r="C4133" s="194">
        <f>"'INVOCAÇÕES'!U461"</f>
        <v/>
      </c>
      <c r="D4133" s="194" t="inlineStr">
        <is>
          <t>resultado</t>
        </is>
      </c>
    </row>
    <row r="4134">
      <c r="A4134" s="194" t="inlineStr">
        <is>
          <t>invocacao.3.esp.2.resolve</t>
        </is>
      </c>
      <c r="B4134" s="194">
        <f>IF(ISBLANK('INVOCAÇÕES'!$W$461),"",'INVOCAÇÕES'!$W$461&amp;"")</f>
        <v/>
      </c>
      <c r="C4134" s="194">
        <f>"'INVOCAÇÕES'!W461"</f>
        <v/>
      </c>
      <c r="D4134" s="194" t="inlineStr">
        <is>
          <t>resultado</t>
        </is>
      </c>
    </row>
    <row r="4135">
      <c r="A4135" s="194" t="inlineStr">
        <is>
          <t>invocacao.3.esp.2.alcance</t>
        </is>
      </c>
      <c r="B4135" s="194">
        <f>IF(ISBLANK('INVOCAÇÕES'!$U$462),"",'INVOCAÇÕES'!$U$462&amp;"")</f>
        <v/>
      </c>
      <c r="C4135" s="194">
        <f>"'INVOCAÇÕES'!U462"</f>
        <v/>
      </c>
      <c r="D4135" s="194" t="inlineStr">
        <is>
          <t>resultado</t>
        </is>
      </c>
    </row>
    <row r="4136">
      <c r="A4136" s="194" t="inlineStr">
        <is>
          <t>invocacao.3.bas.2.texto</t>
        </is>
      </c>
      <c r="B4136" s="194">
        <f>IF(ISBLANK('INVOCAÇÕES'!$I$490),"",'INVOCAÇÕES'!$I$490&amp;"")</f>
        <v/>
      </c>
      <c r="C4136" s="194">
        <f>"'INVOCAÇÕES'!I490"</f>
        <v/>
      </c>
      <c r="D4136" s="194" t="inlineStr">
        <is>
          <t>entrada</t>
        </is>
      </c>
    </row>
    <row r="4137">
      <c r="A4137" s="194" t="inlineStr">
        <is>
          <t>invocacao.3.bas.2.tipo_dano</t>
        </is>
      </c>
      <c r="B4137" s="194">
        <f>IF(ISBLANK('INVOCAÇÕES'!$I$494),"",'INVOCAÇÕES'!$I$494&amp;"")</f>
        <v/>
      </c>
      <c r="C4137" s="194">
        <f>"'INVOCAÇÕES'!I494"</f>
        <v/>
      </c>
      <c r="D4137" s="194" t="inlineStr">
        <is>
          <t>entrada</t>
        </is>
      </c>
    </row>
    <row r="4138">
      <c r="A4138" s="194" t="inlineStr">
        <is>
          <t>invocacao.3.bas.2.resolucao_escolha</t>
        </is>
      </c>
      <c r="B4138" s="194">
        <f>IF(ISBLANK('INVOCAÇÕES'!$K$494),"",'INVOCAÇÕES'!$K$494&amp;"")</f>
        <v/>
      </c>
      <c r="C4138" s="194">
        <f>"'INVOCAÇÕES'!K494"</f>
        <v/>
      </c>
      <c r="D4138" s="194" t="inlineStr">
        <is>
          <t>entrada</t>
        </is>
      </c>
    </row>
    <row r="4139">
      <c r="A4139" s="194" t="inlineStr">
        <is>
          <t>invocacao.3.bas.2.acao</t>
        </is>
      </c>
      <c r="B4139" s="194">
        <f>IF(ISBLANK('INVOCAÇÕES'!$I$495),"",'INVOCAÇÕES'!$I$495&amp;"")</f>
        <v/>
      </c>
      <c r="C4139" s="194">
        <f>"'INVOCAÇÕES'!I495"</f>
        <v/>
      </c>
      <c r="D4139" s="194" t="inlineStr">
        <is>
          <t>resultado</t>
        </is>
      </c>
    </row>
    <row r="4140">
      <c r="A4140" s="194" t="inlineStr">
        <is>
          <t>invocacao.3.bas.2.resolve</t>
        </is>
      </c>
      <c r="B4140" s="194">
        <f>IF(ISBLANK('INVOCAÇÕES'!$K$495),"",'INVOCAÇÕES'!$K$495&amp;"")</f>
        <v/>
      </c>
      <c r="C4140" s="194">
        <f>"'INVOCAÇÕES'!K495"</f>
        <v/>
      </c>
      <c r="D4140" s="194" t="inlineStr">
        <is>
          <t>resultado</t>
        </is>
      </c>
    </row>
    <row r="4141">
      <c r="A4141" s="194" t="inlineStr">
        <is>
          <t>invocacao.3.bas.2.alcance</t>
        </is>
      </c>
      <c r="B4141" s="194">
        <f>IF(ISBLANK('INVOCAÇÕES'!$I$496),"",'INVOCAÇÕES'!$I$496&amp;"")</f>
        <v/>
      </c>
      <c r="C4141" s="194">
        <f>"'INVOCAÇÕES'!I496"</f>
        <v/>
      </c>
      <c r="D4141" s="194" t="inlineStr">
        <is>
          <t>resultado</t>
        </is>
      </c>
    </row>
    <row r="4142">
      <c r="A4142" s="194" t="inlineStr">
        <is>
          <t>invocacao.3.esp.3.texto</t>
        </is>
      </c>
      <c r="B4142" s="194">
        <f>IF(ISBLANK('INVOCAÇÕES'!$O$490),"",'INVOCAÇÕES'!$O$490&amp;"")</f>
        <v/>
      </c>
      <c r="C4142" s="194">
        <f>"'INVOCAÇÕES'!O490"</f>
        <v/>
      </c>
      <c r="D4142" s="194" t="inlineStr">
        <is>
          <t>entrada</t>
        </is>
      </c>
    </row>
    <row r="4143">
      <c r="A4143" s="194" t="inlineStr">
        <is>
          <t>invocacao.3.esp.3.tipo_dano</t>
        </is>
      </c>
      <c r="B4143" s="194">
        <f>IF(ISBLANK('INVOCAÇÕES'!$O$494),"",'INVOCAÇÕES'!$O$494&amp;"")</f>
        <v/>
      </c>
      <c r="C4143" s="194">
        <f>"'INVOCAÇÕES'!O494"</f>
        <v/>
      </c>
      <c r="D4143" s="194" t="inlineStr">
        <is>
          <t>entrada</t>
        </is>
      </c>
    </row>
    <row r="4144">
      <c r="A4144" s="194" t="inlineStr">
        <is>
          <t>invocacao.3.esp.3.resolucao_escolha</t>
        </is>
      </c>
      <c r="B4144" s="194">
        <f>IF(ISBLANK('INVOCAÇÕES'!$Q$494),"",'INVOCAÇÕES'!$Q$494&amp;"")</f>
        <v/>
      </c>
      <c r="C4144" s="194">
        <f>"'INVOCAÇÕES'!Q494"</f>
        <v/>
      </c>
      <c r="D4144" s="194" t="inlineStr">
        <is>
          <t>entrada</t>
        </is>
      </c>
    </row>
    <row r="4145">
      <c r="A4145" s="194" t="inlineStr">
        <is>
          <t>invocacao.3.esp.3.acao</t>
        </is>
      </c>
      <c r="B4145" s="194">
        <f>IF(ISBLANK('INVOCAÇÕES'!$O$495),"",'INVOCAÇÕES'!$O$495&amp;"")</f>
        <v/>
      </c>
      <c r="C4145" s="194">
        <f>"'INVOCAÇÕES'!O495"</f>
        <v/>
      </c>
      <c r="D4145" s="194" t="inlineStr">
        <is>
          <t>resultado</t>
        </is>
      </c>
    </row>
    <row r="4146">
      <c r="A4146" s="194" t="inlineStr">
        <is>
          <t>invocacao.3.esp.3.resolve</t>
        </is>
      </c>
      <c r="B4146" s="194">
        <f>IF(ISBLANK('INVOCAÇÕES'!$Q$495),"",'INVOCAÇÕES'!$Q$495&amp;"")</f>
        <v/>
      </c>
      <c r="C4146" s="194">
        <f>"'INVOCAÇÕES'!Q495"</f>
        <v/>
      </c>
      <c r="D4146" s="194" t="inlineStr">
        <is>
          <t>resultado</t>
        </is>
      </c>
    </row>
    <row r="4147">
      <c r="A4147" s="194" t="inlineStr">
        <is>
          <t>invocacao.3.esp.3.alcance</t>
        </is>
      </c>
      <c r="B4147" s="194">
        <f>IF(ISBLANK('INVOCAÇÕES'!$O$496),"",'INVOCAÇÕES'!$O$496&amp;"")</f>
        <v/>
      </c>
      <c r="C4147" s="194">
        <f>"'INVOCAÇÕES'!O496"</f>
        <v/>
      </c>
      <c r="D4147" s="194" t="inlineStr">
        <is>
          <t>resultado</t>
        </is>
      </c>
    </row>
    <row r="4148">
      <c r="A4148" s="194" t="inlineStr">
        <is>
          <t>invocacao.3.esp.4.texto</t>
        </is>
      </c>
      <c r="B4148" s="194">
        <f>IF(ISBLANK('INVOCAÇÕES'!$U$490),"",'INVOCAÇÕES'!$U$490&amp;"")</f>
        <v/>
      </c>
      <c r="C4148" s="194">
        <f>"'INVOCAÇÕES'!U490"</f>
        <v/>
      </c>
      <c r="D4148" s="194" t="inlineStr">
        <is>
          <t>entrada</t>
        </is>
      </c>
    </row>
    <row r="4149">
      <c r="A4149" s="194" t="inlineStr">
        <is>
          <t>invocacao.3.esp.4.tipo_dano</t>
        </is>
      </c>
      <c r="B4149" s="194">
        <f>IF(ISBLANK('INVOCAÇÕES'!$U$494),"",'INVOCAÇÕES'!$U$494&amp;"")</f>
        <v/>
      </c>
      <c r="C4149" s="194">
        <f>"'INVOCAÇÕES'!U494"</f>
        <v/>
      </c>
      <c r="D4149" s="194" t="inlineStr">
        <is>
          <t>entrada</t>
        </is>
      </c>
    </row>
    <row r="4150">
      <c r="A4150" s="194" t="inlineStr">
        <is>
          <t>invocacao.3.esp.4.resolucao_escolha</t>
        </is>
      </c>
      <c r="B4150" s="194">
        <f>IF(ISBLANK('INVOCAÇÕES'!$W$494),"",'INVOCAÇÕES'!$W$494&amp;"")</f>
        <v/>
      </c>
      <c r="C4150" s="194">
        <f>"'INVOCAÇÕES'!W494"</f>
        <v/>
      </c>
      <c r="D4150" s="194" t="inlineStr">
        <is>
          <t>entrada</t>
        </is>
      </c>
    </row>
    <row r="4151">
      <c r="A4151" s="194" t="inlineStr">
        <is>
          <t>invocacao.3.esp.4.acao</t>
        </is>
      </c>
      <c r="B4151" s="194">
        <f>IF(ISBLANK('INVOCAÇÕES'!$U$495),"",'INVOCAÇÕES'!$U$495&amp;"")</f>
        <v/>
      </c>
      <c r="C4151" s="194">
        <f>"'INVOCAÇÕES'!U495"</f>
        <v/>
      </c>
      <c r="D4151" s="194" t="inlineStr">
        <is>
          <t>resultado</t>
        </is>
      </c>
    </row>
    <row r="4152">
      <c r="A4152" s="194" t="inlineStr">
        <is>
          <t>invocacao.3.esp.4.resolve</t>
        </is>
      </c>
      <c r="B4152" s="194">
        <f>IF(ISBLANK('INVOCAÇÕES'!$W$495),"",'INVOCAÇÕES'!$W$495&amp;"")</f>
        <v/>
      </c>
      <c r="C4152" s="194">
        <f>"'INVOCAÇÕES'!W495"</f>
        <v/>
      </c>
      <c r="D4152" s="194" t="inlineStr">
        <is>
          <t>resultado</t>
        </is>
      </c>
    </row>
    <row r="4153">
      <c r="A4153" s="194" t="inlineStr">
        <is>
          <t>invocacao.3.esp.4.alcance</t>
        </is>
      </c>
      <c r="B4153" s="194">
        <f>IF(ISBLANK('INVOCAÇÕES'!$U$496),"",'INVOCAÇÕES'!$U$496&amp;"")</f>
        <v/>
      </c>
      <c r="C4153" s="194">
        <f>"'INVOCAÇÕES'!U496"</f>
        <v/>
      </c>
      <c r="D4153" s="194" t="inlineStr">
        <is>
          <t>resultado</t>
        </is>
      </c>
    </row>
    <row r="4154">
      <c r="A4154" s="194" t="inlineStr">
        <is>
          <t>invocacao.3.esp.5.texto</t>
        </is>
      </c>
      <c r="B4154" s="194">
        <f>IF(ISBLANK('INVOCAÇÕES'!$I$512),"",'INVOCAÇÕES'!$I$512&amp;"")</f>
        <v/>
      </c>
      <c r="C4154" s="194">
        <f>"'INVOCAÇÕES'!I512"</f>
        <v/>
      </c>
      <c r="D4154" s="194" t="inlineStr">
        <is>
          <t>entrada</t>
        </is>
      </c>
    </row>
    <row r="4155">
      <c r="A4155" s="194" t="inlineStr">
        <is>
          <t>invocacao.3.esp.5.tipo_dano</t>
        </is>
      </c>
      <c r="B4155" s="194">
        <f>IF(ISBLANK('INVOCAÇÕES'!$I$516),"",'INVOCAÇÕES'!$I$516&amp;"")</f>
        <v/>
      </c>
      <c r="C4155" s="194">
        <f>"'INVOCAÇÕES'!I516"</f>
        <v/>
      </c>
      <c r="D4155" s="194" t="inlineStr">
        <is>
          <t>entrada</t>
        </is>
      </c>
    </row>
    <row r="4156">
      <c r="A4156" s="194" t="inlineStr">
        <is>
          <t>invocacao.3.esp.5.resolucao_escolha</t>
        </is>
      </c>
      <c r="B4156" s="194">
        <f>IF(ISBLANK('INVOCAÇÕES'!$K$516),"",'INVOCAÇÕES'!$K$516&amp;"")</f>
        <v/>
      </c>
      <c r="C4156" s="194">
        <f>"'INVOCAÇÕES'!K516"</f>
        <v/>
      </c>
      <c r="D4156" s="194" t="inlineStr">
        <is>
          <t>entrada</t>
        </is>
      </c>
    </row>
    <row r="4157">
      <c r="A4157" s="194" t="inlineStr">
        <is>
          <t>invocacao.3.esp.5.acao</t>
        </is>
      </c>
      <c r="B4157" s="194">
        <f>IF(ISBLANK('INVOCAÇÕES'!$I$517),"",'INVOCAÇÕES'!$I$517&amp;"")</f>
        <v/>
      </c>
      <c r="C4157" s="194">
        <f>"'INVOCAÇÕES'!I517"</f>
        <v/>
      </c>
      <c r="D4157" s="194" t="inlineStr">
        <is>
          <t>resultado</t>
        </is>
      </c>
    </row>
    <row r="4158">
      <c r="A4158" s="194" t="inlineStr">
        <is>
          <t>invocacao.3.esp.5.resolve</t>
        </is>
      </c>
      <c r="B4158" s="194">
        <f>IF(ISBLANK('INVOCAÇÕES'!$K$517),"",'INVOCAÇÕES'!$K$517&amp;"")</f>
        <v/>
      </c>
      <c r="C4158" s="194">
        <f>"'INVOCAÇÕES'!K517"</f>
        <v/>
      </c>
      <c r="D4158" s="194" t="inlineStr">
        <is>
          <t>resultado</t>
        </is>
      </c>
    </row>
    <row r="4159">
      <c r="A4159" s="194" t="inlineStr">
        <is>
          <t>invocacao.3.esp.5.alcance</t>
        </is>
      </c>
      <c r="B4159" s="194">
        <f>IF(ISBLANK('INVOCAÇÕES'!$I$518),"",'INVOCAÇÕES'!$I$518&amp;"")</f>
        <v/>
      </c>
      <c r="C4159" s="194">
        <f>"'INVOCAÇÕES'!I518"</f>
        <v/>
      </c>
      <c r="D4159" s="194" t="inlineStr">
        <is>
          <t>resultado</t>
        </is>
      </c>
    </row>
    <row r="4160">
      <c r="A4160" s="194" t="inlineStr">
        <is>
          <t>invocacao.3.esp.6.texto</t>
        </is>
      </c>
      <c r="B4160" s="194">
        <f>IF(ISBLANK('INVOCAÇÕES'!$O$512),"",'INVOCAÇÕES'!$O$512&amp;"")</f>
        <v/>
      </c>
      <c r="C4160" s="194">
        <f>"'INVOCAÇÕES'!O512"</f>
        <v/>
      </c>
      <c r="D4160" s="194" t="inlineStr">
        <is>
          <t>entrada</t>
        </is>
      </c>
    </row>
    <row r="4161">
      <c r="A4161" s="194" t="inlineStr">
        <is>
          <t>invocacao.3.esp.6.tipo_dano</t>
        </is>
      </c>
      <c r="B4161" s="194">
        <f>IF(ISBLANK('INVOCAÇÕES'!$O$516),"",'INVOCAÇÕES'!$O$516&amp;"")</f>
        <v/>
      </c>
      <c r="C4161" s="194">
        <f>"'INVOCAÇÕES'!O516"</f>
        <v/>
      </c>
      <c r="D4161" s="194" t="inlineStr">
        <is>
          <t>entrada</t>
        </is>
      </c>
    </row>
    <row r="4162">
      <c r="A4162" s="194" t="inlineStr">
        <is>
          <t>invocacao.3.esp.6.resolucao_escolha</t>
        </is>
      </c>
      <c r="B4162" s="194">
        <f>IF(ISBLANK('INVOCAÇÕES'!$Q$516),"",'INVOCAÇÕES'!$Q$516&amp;"")</f>
        <v/>
      </c>
      <c r="C4162" s="194">
        <f>"'INVOCAÇÕES'!Q516"</f>
        <v/>
      </c>
      <c r="D4162" s="194" t="inlineStr">
        <is>
          <t>entrada</t>
        </is>
      </c>
    </row>
    <row r="4163">
      <c r="A4163" s="194" t="inlineStr">
        <is>
          <t>invocacao.3.esp.6.acao</t>
        </is>
      </c>
      <c r="B4163" s="194">
        <f>IF(ISBLANK('INVOCAÇÕES'!$O$517),"",'INVOCAÇÕES'!$O$517&amp;"")</f>
        <v/>
      </c>
      <c r="C4163" s="194">
        <f>"'INVOCAÇÕES'!O517"</f>
        <v/>
      </c>
      <c r="D4163" s="194" t="inlineStr">
        <is>
          <t>resultado</t>
        </is>
      </c>
    </row>
    <row r="4164">
      <c r="A4164" s="194" t="inlineStr">
        <is>
          <t>invocacao.3.esp.6.resolve</t>
        </is>
      </c>
      <c r="B4164" s="194">
        <f>IF(ISBLANK('INVOCAÇÕES'!$Q$517),"",'INVOCAÇÕES'!$Q$517&amp;"")</f>
        <v/>
      </c>
      <c r="C4164" s="194">
        <f>"'INVOCAÇÕES'!Q517"</f>
        <v/>
      </c>
      <c r="D4164" s="194" t="inlineStr">
        <is>
          <t>resultado</t>
        </is>
      </c>
    </row>
    <row r="4165">
      <c r="A4165" s="194" t="inlineStr">
        <is>
          <t>invocacao.3.esp.6.alcance</t>
        </is>
      </c>
      <c r="B4165" s="194">
        <f>IF(ISBLANK('INVOCAÇÕES'!$O$518),"",'INVOCAÇÕES'!$O$518&amp;"")</f>
        <v/>
      </c>
      <c r="C4165" s="194">
        <f>"'INVOCAÇÕES'!O518"</f>
        <v/>
      </c>
      <c r="D4165" s="194" t="inlineStr">
        <is>
          <t>resultado</t>
        </is>
      </c>
    </row>
    <row r="4166">
      <c r="A4166" s="194" t="inlineStr">
        <is>
          <t>invocacao.3.esp.7.texto</t>
        </is>
      </c>
      <c r="B4166" s="194">
        <f>IF(ISBLANK('INVOCAÇÕES'!$U$512),"",'INVOCAÇÕES'!$U$512&amp;"")</f>
        <v/>
      </c>
      <c r="C4166" s="194">
        <f>"'INVOCAÇÕES'!U512"</f>
        <v/>
      </c>
      <c r="D4166" s="194" t="inlineStr">
        <is>
          <t>entrada</t>
        </is>
      </c>
    </row>
    <row r="4167">
      <c r="A4167" s="194" t="inlineStr">
        <is>
          <t>invocacao.3.esp.7.tipo_dano</t>
        </is>
      </c>
      <c r="B4167" s="194">
        <f>IF(ISBLANK('INVOCAÇÕES'!$U$516),"",'INVOCAÇÕES'!$U$516&amp;"")</f>
        <v/>
      </c>
      <c r="C4167" s="194">
        <f>"'INVOCAÇÕES'!U516"</f>
        <v/>
      </c>
      <c r="D4167" s="194" t="inlineStr">
        <is>
          <t>entrada</t>
        </is>
      </c>
    </row>
    <row r="4168">
      <c r="A4168" s="194" t="inlineStr">
        <is>
          <t>invocacao.3.esp.7.resolucao_escolha</t>
        </is>
      </c>
      <c r="B4168" s="194">
        <f>IF(ISBLANK('INVOCAÇÕES'!$W$516),"",'INVOCAÇÕES'!$W$516&amp;"")</f>
        <v/>
      </c>
      <c r="C4168" s="194">
        <f>"'INVOCAÇÕES'!W516"</f>
        <v/>
      </c>
      <c r="D4168" s="194" t="inlineStr">
        <is>
          <t>entrada</t>
        </is>
      </c>
    </row>
    <row r="4169">
      <c r="A4169" s="194" t="inlineStr">
        <is>
          <t>invocacao.3.esp.7.acao</t>
        </is>
      </c>
      <c r="B4169" s="194">
        <f>IF(ISBLANK('INVOCAÇÕES'!$U$517),"",'INVOCAÇÕES'!$U$517&amp;"")</f>
        <v/>
      </c>
      <c r="C4169" s="194">
        <f>"'INVOCAÇÕES'!U517"</f>
        <v/>
      </c>
      <c r="D4169" s="194" t="inlineStr">
        <is>
          <t>resultado</t>
        </is>
      </c>
    </row>
    <row r="4170">
      <c r="A4170" s="194" t="inlineStr">
        <is>
          <t>invocacao.3.esp.7.resolve</t>
        </is>
      </c>
      <c r="B4170" s="194">
        <f>IF(ISBLANK('INVOCAÇÕES'!$W$517),"",'INVOCAÇÕES'!$W$517&amp;"")</f>
        <v/>
      </c>
      <c r="C4170" s="194">
        <f>"'INVOCAÇÕES'!W517"</f>
        <v/>
      </c>
      <c r="D4170" s="194" t="inlineStr">
        <is>
          <t>resultado</t>
        </is>
      </c>
    </row>
    <row r="4171">
      <c r="A4171" s="194" t="inlineStr">
        <is>
          <t>invocacao.3.esp.7.alcance</t>
        </is>
      </c>
      <c r="B4171" s="194">
        <f>IF(ISBLANK('INVOCAÇÕES'!$U$518),"",'INVOCAÇÕES'!$U$518&amp;"")</f>
        <v/>
      </c>
      <c r="C4171" s="194">
        <f>"'INVOCAÇÕES'!U518"</f>
        <v/>
      </c>
      <c r="D4171" s="194" t="inlineStr">
        <is>
          <t>resultado</t>
        </is>
      </c>
    </row>
    <row r="4172">
      <c r="A4172" s="194" t="inlineStr">
        <is>
          <t>invocacao.3.esp.8.texto</t>
        </is>
      </c>
      <c r="B4172" s="194">
        <f>IF(ISBLANK('INVOCAÇÕES'!$I$534),"",'INVOCAÇÕES'!$I$534&amp;"")</f>
        <v/>
      </c>
      <c r="C4172" s="194">
        <f>"'INVOCAÇÕES'!I534"</f>
        <v/>
      </c>
      <c r="D4172" s="194" t="inlineStr">
        <is>
          <t>entrada</t>
        </is>
      </c>
    </row>
    <row r="4173">
      <c r="A4173" s="194" t="inlineStr">
        <is>
          <t>invocacao.3.esp.8.tipo_dano</t>
        </is>
      </c>
      <c r="B4173" s="194">
        <f>IF(ISBLANK('INVOCAÇÕES'!$I$538),"",'INVOCAÇÕES'!$I$538&amp;"")</f>
        <v/>
      </c>
      <c r="C4173" s="194">
        <f>"'INVOCAÇÕES'!I538"</f>
        <v/>
      </c>
      <c r="D4173" s="194" t="inlineStr">
        <is>
          <t>entrada</t>
        </is>
      </c>
    </row>
    <row r="4174">
      <c r="A4174" s="194" t="inlineStr">
        <is>
          <t>invocacao.3.esp.8.resolucao_escolha</t>
        </is>
      </c>
      <c r="B4174" s="194">
        <f>IF(ISBLANK('INVOCAÇÕES'!$K$538),"",'INVOCAÇÕES'!$K$538&amp;"")</f>
        <v/>
      </c>
      <c r="C4174" s="194">
        <f>"'INVOCAÇÕES'!K538"</f>
        <v/>
      </c>
      <c r="D4174" s="194" t="inlineStr">
        <is>
          <t>entrada</t>
        </is>
      </c>
    </row>
    <row r="4175">
      <c r="A4175" s="194" t="inlineStr">
        <is>
          <t>invocacao.3.esp.8.acao</t>
        </is>
      </c>
      <c r="B4175" s="194">
        <f>IF(ISBLANK('INVOCAÇÕES'!$I$539),"",'INVOCAÇÕES'!$I$539&amp;"")</f>
        <v/>
      </c>
      <c r="C4175" s="194">
        <f>"'INVOCAÇÕES'!I539"</f>
        <v/>
      </c>
      <c r="D4175" s="194" t="inlineStr">
        <is>
          <t>resultado</t>
        </is>
      </c>
    </row>
    <row r="4176">
      <c r="A4176" s="194" t="inlineStr">
        <is>
          <t>invocacao.3.esp.8.resolve</t>
        </is>
      </c>
      <c r="B4176" s="194">
        <f>IF(ISBLANK('INVOCAÇÕES'!$K$539),"",'INVOCAÇÕES'!$K$539&amp;"")</f>
        <v/>
      </c>
      <c r="C4176" s="194">
        <f>"'INVOCAÇÕES'!K539"</f>
        <v/>
      </c>
      <c r="D4176" s="194" t="inlineStr">
        <is>
          <t>resultado</t>
        </is>
      </c>
    </row>
    <row r="4177">
      <c r="A4177" s="194" t="inlineStr">
        <is>
          <t>invocacao.3.esp.8.alcance</t>
        </is>
      </c>
      <c r="B4177" s="194">
        <f>IF(ISBLANK('INVOCAÇÕES'!$I$540),"",'INVOCAÇÕES'!$I$540&amp;"")</f>
        <v/>
      </c>
      <c r="C4177" s="194">
        <f>"'INVOCAÇÕES'!I540"</f>
        <v/>
      </c>
      <c r="D4177" s="194" t="inlineStr">
        <is>
          <t>resultado</t>
        </is>
      </c>
    </row>
    <row r="4178">
      <c r="A4178" s="194" t="inlineStr">
        <is>
          <t>invocacao.3.ext.1.texto</t>
        </is>
      </c>
      <c r="B4178" s="194">
        <f>IF(ISBLANK('INVOCAÇÕES'!$I$558),"",'INVOCAÇÕES'!$I$558&amp;"")</f>
        <v/>
      </c>
      <c r="C4178" s="194">
        <f>"'INVOCAÇÕES'!I558"</f>
        <v/>
      </c>
      <c r="D4178" s="194" t="inlineStr">
        <is>
          <t>entrada</t>
        </is>
      </c>
    </row>
    <row r="4179">
      <c r="A4179" s="194" t="inlineStr">
        <is>
          <t>invocacao.3.ext.1.tipo_dano</t>
        </is>
      </c>
      <c r="B4179" s="194">
        <f>IF(ISBLANK('INVOCAÇÕES'!$I$562),"",'INVOCAÇÕES'!$I$562&amp;"")</f>
        <v/>
      </c>
      <c r="C4179" s="194">
        <f>"'INVOCAÇÕES'!I562"</f>
        <v/>
      </c>
      <c r="D4179" s="194" t="inlineStr">
        <is>
          <t>entrada</t>
        </is>
      </c>
    </row>
    <row r="4180">
      <c r="A4180" s="194" t="inlineStr">
        <is>
          <t>invocacao.3.ext.1.resolucao_escolha</t>
        </is>
      </c>
      <c r="B4180" s="194">
        <f>IF(ISBLANK('INVOCAÇÕES'!$K$562),"",'INVOCAÇÕES'!$K$562&amp;"")</f>
        <v/>
      </c>
      <c r="C4180" s="194">
        <f>"'INVOCAÇÕES'!K562"</f>
        <v/>
      </c>
      <c r="D4180" s="194" t="inlineStr">
        <is>
          <t>entrada</t>
        </is>
      </c>
    </row>
    <row r="4181">
      <c r="A4181" s="194" t="inlineStr">
        <is>
          <t>invocacao.3.ext.1.acao</t>
        </is>
      </c>
      <c r="B4181" s="194">
        <f>IF(ISBLANK('INVOCAÇÕES'!$I$563),"",'INVOCAÇÕES'!$I$563&amp;"")</f>
        <v/>
      </c>
      <c r="C4181" s="194">
        <f>"'INVOCAÇÕES'!I563"</f>
        <v/>
      </c>
      <c r="D4181" s="194" t="inlineStr">
        <is>
          <t>resultado</t>
        </is>
      </c>
    </row>
    <row r="4182">
      <c r="A4182" s="194" t="inlineStr">
        <is>
          <t>invocacao.3.ext.1.resolve</t>
        </is>
      </c>
      <c r="B4182" s="194">
        <f>IF(ISBLANK('INVOCAÇÕES'!$K$563),"",'INVOCAÇÕES'!$K$563&amp;"")</f>
        <v/>
      </c>
      <c r="C4182" s="194">
        <f>"'INVOCAÇÕES'!K563"</f>
        <v/>
      </c>
      <c r="D4182" s="194" t="inlineStr">
        <is>
          <t>resultado</t>
        </is>
      </c>
    </row>
    <row r="4183">
      <c r="A4183" s="194" t="inlineStr">
        <is>
          <t>invocacao.3.ext.1.alcance</t>
        </is>
      </c>
      <c r="B4183" s="194">
        <f>IF(ISBLANK('INVOCAÇÕES'!$I$564),"",'INVOCAÇÕES'!$I$564&amp;"")</f>
        <v/>
      </c>
      <c r="C4183" s="194">
        <f>"'INVOCAÇÕES'!I564"</f>
        <v/>
      </c>
      <c r="D4183" s="194" t="inlineStr">
        <is>
          <t>resultado</t>
        </is>
      </c>
    </row>
    <row r="4184">
      <c r="A4184" s="194" t="inlineStr">
        <is>
          <t>invocacao.3.ext.2.texto</t>
        </is>
      </c>
      <c r="B4184" s="194">
        <f>IF(ISBLANK('INVOCAÇÕES'!$O$558),"",'INVOCAÇÕES'!$O$558&amp;"")</f>
        <v/>
      </c>
      <c r="C4184" s="194">
        <f>"'INVOCAÇÕES'!O558"</f>
        <v/>
      </c>
      <c r="D4184" s="194" t="inlineStr">
        <is>
          <t>entrada</t>
        </is>
      </c>
    </row>
    <row r="4185">
      <c r="A4185" s="194" t="inlineStr">
        <is>
          <t>invocacao.3.ext.2.tipo_dano</t>
        </is>
      </c>
      <c r="B4185" s="194">
        <f>IF(ISBLANK('INVOCAÇÕES'!$O$562),"",'INVOCAÇÕES'!$O$562&amp;"")</f>
        <v/>
      </c>
      <c r="C4185" s="194">
        <f>"'INVOCAÇÕES'!O562"</f>
        <v/>
      </c>
      <c r="D4185" s="194" t="inlineStr">
        <is>
          <t>entrada</t>
        </is>
      </c>
    </row>
    <row r="4186">
      <c r="A4186" s="194" t="inlineStr">
        <is>
          <t>invocacao.3.ext.2.resolucao_escolha</t>
        </is>
      </c>
      <c r="B4186" s="194">
        <f>IF(ISBLANK('INVOCAÇÕES'!$Q$562),"",'INVOCAÇÕES'!$Q$562&amp;"")</f>
        <v/>
      </c>
      <c r="C4186" s="194">
        <f>"'INVOCAÇÕES'!Q562"</f>
        <v/>
      </c>
      <c r="D4186" s="194" t="inlineStr">
        <is>
          <t>entrada</t>
        </is>
      </c>
    </row>
    <row r="4187">
      <c r="A4187" s="194" t="inlineStr">
        <is>
          <t>invocacao.3.ext.2.acao</t>
        </is>
      </c>
      <c r="B4187" s="194">
        <f>IF(ISBLANK('INVOCAÇÕES'!$O$563),"",'INVOCAÇÕES'!$O$563&amp;"")</f>
        <v/>
      </c>
      <c r="C4187" s="194">
        <f>"'INVOCAÇÕES'!O563"</f>
        <v/>
      </c>
      <c r="D4187" s="194" t="inlineStr">
        <is>
          <t>resultado</t>
        </is>
      </c>
    </row>
    <row r="4188">
      <c r="A4188" s="194" t="inlineStr">
        <is>
          <t>invocacao.3.ext.2.resolve</t>
        </is>
      </c>
      <c r="B4188" s="194">
        <f>IF(ISBLANK('INVOCAÇÕES'!$Q$563),"",'INVOCAÇÕES'!$Q$563&amp;"")</f>
        <v/>
      </c>
      <c r="C4188" s="194">
        <f>"'INVOCAÇÕES'!Q563"</f>
        <v/>
      </c>
      <c r="D4188" s="194" t="inlineStr">
        <is>
          <t>resultado</t>
        </is>
      </c>
    </row>
    <row r="4189">
      <c r="A4189" s="194" t="inlineStr">
        <is>
          <t>invocacao.3.ext.2.alcance</t>
        </is>
      </c>
      <c r="B4189" s="194">
        <f>IF(ISBLANK('INVOCAÇÕES'!$O$564),"",'INVOCAÇÕES'!$O$564&amp;"")</f>
        <v/>
      </c>
      <c r="C4189" s="194">
        <f>"'INVOCAÇÕES'!O564"</f>
        <v/>
      </c>
      <c r="D4189" s="194" t="inlineStr">
        <is>
          <t>resultado</t>
        </is>
      </c>
    </row>
    <row r="4190">
      <c r="A4190" s="194" t="inlineStr">
        <is>
          <t>invocacao.3.ext.3.texto</t>
        </is>
      </c>
      <c r="B4190" s="194">
        <f>IF(ISBLANK('INVOCAÇÕES'!$U$558),"",'INVOCAÇÕES'!$U$558&amp;"")</f>
        <v/>
      </c>
      <c r="C4190" s="194">
        <f>"'INVOCAÇÕES'!U558"</f>
        <v/>
      </c>
      <c r="D4190" s="194" t="inlineStr">
        <is>
          <t>entrada</t>
        </is>
      </c>
    </row>
    <row r="4191">
      <c r="A4191" s="194" t="inlineStr">
        <is>
          <t>invocacao.3.ext.3.tipo_dano</t>
        </is>
      </c>
      <c r="B4191" s="194">
        <f>IF(ISBLANK('INVOCAÇÕES'!$U$562),"",'INVOCAÇÕES'!$U$562&amp;"")</f>
        <v/>
      </c>
      <c r="C4191" s="194">
        <f>"'INVOCAÇÕES'!U562"</f>
        <v/>
      </c>
      <c r="D4191" s="194" t="inlineStr">
        <is>
          <t>entrada</t>
        </is>
      </c>
    </row>
    <row r="4192">
      <c r="A4192" s="194" t="inlineStr">
        <is>
          <t>invocacao.3.ext.3.resolucao_escolha</t>
        </is>
      </c>
      <c r="B4192" s="194">
        <f>IF(ISBLANK('INVOCAÇÕES'!$W$562),"",'INVOCAÇÕES'!$W$562&amp;"")</f>
        <v/>
      </c>
      <c r="C4192" s="194">
        <f>"'INVOCAÇÕES'!W562"</f>
        <v/>
      </c>
      <c r="D4192" s="194" t="inlineStr">
        <is>
          <t>entrada</t>
        </is>
      </c>
    </row>
    <row r="4193">
      <c r="A4193" s="194" t="inlineStr">
        <is>
          <t>invocacao.3.ext.3.acao</t>
        </is>
      </c>
      <c r="B4193" s="194">
        <f>IF(ISBLANK('INVOCAÇÕES'!$U$563),"",'INVOCAÇÕES'!$U$563&amp;"")</f>
        <v/>
      </c>
      <c r="C4193" s="194">
        <f>"'INVOCAÇÕES'!U563"</f>
        <v/>
      </c>
      <c r="D4193" s="194" t="inlineStr">
        <is>
          <t>resultado</t>
        </is>
      </c>
    </row>
    <row r="4194">
      <c r="A4194" s="194" t="inlineStr">
        <is>
          <t>invocacao.3.ext.3.resolve</t>
        </is>
      </c>
      <c r="B4194" s="194">
        <f>IF(ISBLANK('INVOCAÇÕES'!$W$563),"",'INVOCAÇÕES'!$W$563&amp;"")</f>
        <v/>
      </c>
      <c r="C4194" s="194">
        <f>"'INVOCAÇÕES'!W563"</f>
        <v/>
      </c>
      <c r="D4194" s="194" t="inlineStr">
        <is>
          <t>resultado</t>
        </is>
      </c>
    </row>
    <row r="4195">
      <c r="A4195" s="194" t="inlineStr">
        <is>
          <t>invocacao.3.ext.3.alcance</t>
        </is>
      </c>
      <c r="B4195" s="194">
        <f>IF(ISBLANK('INVOCAÇÕES'!$U$564),"",'INVOCAÇÕES'!$U$564&amp;"")</f>
        <v/>
      </c>
      <c r="C4195" s="194">
        <f>"'INVOCAÇÕES'!U564"</f>
        <v/>
      </c>
      <c r="D4195" s="194" t="inlineStr">
        <is>
          <t>resultado</t>
        </is>
      </c>
    </row>
    <row r="4196">
      <c r="A4196" s="194" t="inlineStr">
        <is>
          <t>invocacao.4.bas.1.texto</t>
        </is>
      </c>
      <c r="B4196" s="194">
        <f>IF(ISBLANK('INVOCAÇÕES'!$I$654),"",'INVOCAÇÕES'!$I$654&amp;"")</f>
        <v/>
      </c>
      <c r="C4196" s="194">
        <f>"'INVOCAÇÕES'!I654"</f>
        <v/>
      </c>
      <c r="D4196" s="194" t="inlineStr">
        <is>
          <t>entrada</t>
        </is>
      </c>
    </row>
    <row r="4197">
      <c r="A4197" s="194" t="inlineStr">
        <is>
          <t>invocacao.4.bas.1.tipo_dano</t>
        </is>
      </c>
      <c r="B4197" s="194">
        <f>IF(ISBLANK('INVOCAÇÕES'!$I$658),"",'INVOCAÇÕES'!$I$658&amp;"")</f>
        <v/>
      </c>
      <c r="C4197" s="194">
        <f>"'INVOCAÇÕES'!I658"</f>
        <v/>
      </c>
      <c r="D4197" s="194" t="inlineStr">
        <is>
          <t>entrada</t>
        </is>
      </c>
    </row>
    <row r="4198">
      <c r="A4198" s="194" t="inlineStr">
        <is>
          <t>invocacao.4.bas.1.resolucao_escolha</t>
        </is>
      </c>
      <c r="B4198" s="194">
        <f>IF(ISBLANK('INVOCAÇÕES'!$K$658),"",'INVOCAÇÕES'!$K$658&amp;"")</f>
        <v/>
      </c>
      <c r="C4198" s="194">
        <f>"'INVOCAÇÕES'!K658"</f>
        <v/>
      </c>
      <c r="D4198" s="194" t="inlineStr">
        <is>
          <t>entrada</t>
        </is>
      </c>
    </row>
    <row r="4199">
      <c r="A4199" s="194" t="inlineStr">
        <is>
          <t>invocacao.4.bas.1.acao</t>
        </is>
      </c>
      <c r="B4199" s="194">
        <f>IF(ISBLANK('INVOCAÇÕES'!$I$659),"",'INVOCAÇÕES'!$I$659&amp;"")</f>
        <v/>
      </c>
      <c r="C4199" s="194">
        <f>"'INVOCAÇÕES'!I659"</f>
        <v/>
      </c>
      <c r="D4199" s="194" t="inlineStr">
        <is>
          <t>resultado</t>
        </is>
      </c>
    </row>
    <row r="4200">
      <c r="A4200" s="194" t="inlineStr">
        <is>
          <t>invocacao.4.bas.1.resolve</t>
        </is>
      </c>
      <c r="B4200" s="194">
        <f>IF(ISBLANK('INVOCAÇÕES'!$K$659),"",'INVOCAÇÕES'!$K$659&amp;"")</f>
        <v/>
      </c>
      <c r="C4200" s="194">
        <f>"'INVOCAÇÕES'!K659"</f>
        <v/>
      </c>
      <c r="D4200" s="194" t="inlineStr">
        <is>
          <t>resultado</t>
        </is>
      </c>
    </row>
    <row r="4201">
      <c r="A4201" s="194" t="inlineStr">
        <is>
          <t>invocacao.4.bas.1.alcance</t>
        </is>
      </c>
      <c r="B4201" s="194">
        <f>IF(ISBLANK('INVOCAÇÕES'!$I$660),"",'INVOCAÇÕES'!$I$660&amp;"")</f>
        <v/>
      </c>
      <c r="C4201" s="194">
        <f>"'INVOCAÇÕES'!I660"</f>
        <v/>
      </c>
      <c r="D4201" s="194" t="inlineStr">
        <is>
          <t>resultado</t>
        </is>
      </c>
    </row>
    <row r="4202">
      <c r="A4202" s="194" t="inlineStr">
        <is>
          <t>invocacao.4.esp.1.texto</t>
        </is>
      </c>
      <c r="B4202" s="194">
        <f>IF(ISBLANK('INVOCAÇÕES'!$O$654),"",'INVOCAÇÕES'!$O$654&amp;"")</f>
        <v/>
      </c>
      <c r="C4202" s="194">
        <f>"'INVOCAÇÕES'!O654"</f>
        <v/>
      </c>
      <c r="D4202" s="194" t="inlineStr">
        <is>
          <t>entrada</t>
        </is>
      </c>
    </row>
    <row r="4203">
      <c r="A4203" s="194" t="inlineStr">
        <is>
          <t>invocacao.4.esp.1.tipo_dano</t>
        </is>
      </c>
      <c r="B4203" s="194">
        <f>IF(ISBLANK('INVOCAÇÕES'!$O$658),"",'INVOCAÇÕES'!$O$658&amp;"")</f>
        <v/>
      </c>
      <c r="C4203" s="194">
        <f>"'INVOCAÇÕES'!O658"</f>
        <v/>
      </c>
      <c r="D4203" s="194" t="inlineStr">
        <is>
          <t>entrada</t>
        </is>
      </c>
    </row>
    <row r="4204">
      <c r="A4204" s="194" t="inlineStr">
        <is>
          <t>invocacao.4.esp.1.resolucao_escolha</t>
        </is>
      </c>
      <c r="B4204" s="194">
        <f>IF(ISBLANK('INVOCAÇÕES'!$Q$658),"",'INVOCAÇÕES'!$Q$658&amp;"")</f>
        <v/>
      </c>
      <c r="C4204" s="194">
        <f>"'INVOCAÇÕES'!Q658"</f>
        <v/>
      </c>
      <c r="D4204" s="194" t="inlineStr">
        <is>
          <t>entrada</t>
        </is>
      </c>
    </row>
    <row r="4205">
      <c r="A4205" s="194" t="inlineStr">
        <is>
          <t>invocacao.4.esp.1.acao</t>
        </is>
      </c>
      <c r="B4205" s="194">
        <f>IF(ISBLANK('INVOCAÇÕES'!$O$659),"",'INVOCAÇÕES'!$O$659&amp;"")</f>
        <v/>
      </c>
      <c r="C4205" s="194">
        <f>"'INVOCAÇÕES'!O659"</f>
        <v/>
      </c>
      <c r="D4205" s="194" t="inlineStr">
        <is>
          <t>resultado</t>
        </is>
      </c>
    </row>
    <row r="4206">
      <c r="A4206" s="194" t="inlineStr">
        <is>
          <t>invocacao.4.esp.1.resolve</t>
        </is>
      </c>
      <c r="B4206" s="194">
        <f>IF(ISBLANK('INVOCAÇÕES'!$Q$659),"",'INVOCAÇÕES'!$Q$659&amp;"")</f>
        <v/>
      </c>
      <c r="C4206" s="194">
        <f>"'INVOCAÇÕES'!Q659"</f>
        <v/>
      </c>
      <c r="D4206" s="194" t="inlineStr">
        <is>
          <t>resultado</t>
        </is>
      </c>
    </row>
    <row r="4207">
      <c r="A4207" s="194" t="inlineStr">
        <is>
          <t>invocacao.4.esp.1.alcance</t>
        </is>
      </c>
      <c r="B4207" s="194">
        <f>IF(ISBLANK('INVOCAÇÕES'!$O$660),"",'INVOCAÇÕES'!$O$660&amp;"")</f>
        <v/>
      </c>
      <c r="C4207" s="194">
        <f>"'INVOCAÇÕES'!O660"</f>
        <v/>
      </c>
      <c r="D4207" s="194" t="inlineStr">
        <is>
          <t>resultado</t>
        </is>
      </c>
    </row>
    <row r="4208">
      <c r="A4208" s="194" t="inlineStr">
        <is>
          <t>invocacao.4.esp.2.texto</t>
        </is>
      </c>
      <c r="B4208" s="194">
        <f>IF(ISBLANK('INVOCAÇÕES'!$U$654),"",'INVOCAÇÕES'!$U$654&amp;"")</f>
        <v/>
      </c>
      <c r="C4208" s="194">
        <f>"'INVOCAÇÕES'!U654"</f>
        <v/>
      </c>
      <c r="D4208" s="194" t="inlineStr">
        <is>
          <t>entrada</t>
        </is>
      </c>
    </row>
    <row r="4209">
      <c r="A4209" s="194" t="inlineStr">
        <is>
          <t>invocacao.4.esp.2.tipo_dano</t>
        </is>
      </c>
      <c r="B4209" s="194">
        <f>IF(ISBLANK('INVOCAÇÕES'!$U$658),"",'INVOCAÇÕES'!$U$658&amp;"")</f>
        <v/>
      </c>
      <c r="C4209" s="194">
        <f>"'INVOCAÇÕES'!U658"</f>
        <v/>
      </c>
      <c r="D4209" s="194" t="inlineStr">
        <is>
          <t>entrada</t>
        </is>
      </c>
    </row>
    <row r="4210">
      <c r="A4210" s="194" t="inlineStr">
        <is>
          <t>invocacao.4.esp.2.resolucao_escolha</t>
        </is>
      </c>
      <c r="B4210" s="194">
        <f>IF(ISBLANK('INVOCAÇÕES'!$W$658),"",'INVOCAÇÕES'!$W$658&amp;"")</f>
        <v/>
      </c>
      <c r="C4210" s="194">
        <f>"'INVOCAÇÕES'!W658"</f>
        <v/>
      </c>
      <c r="D4210" s="194" t="inlineStr">
        <is>
          <t>entrada</t>
        </is>
      </c>
    </row>
    <row r="4211">
      <c r="A4211" s="194" t="inlineStr">
        <is>
          <t>invocacao.4.esp.2.acao</t>
        </is>
      </c>
      <c r="B4211" s="194">
        <f>IF(ISBLANK('INVOCAÇÕES'!$U$659),"",'INVOCAÇÕES'!$U$659&amp;"")</f>
        <v/>
      </c>
      <c r="C4211" s="194">
        <f>"'INVOCAÇÕES'!U659"</f>
        <v/>
      </c>
      <c r="D4211" s="194" t="inlineStr">
        <is>
          <t>resultado</t>
        </is>
      </c>
    </row>
    <row r="4212">
      <c r="A4212" s="194" t="inlineStr">
        <is>
          <t>invocacao.4.esp.2.resolve</t>
        </is>
      </c>
      <c r="B4212" s="194">
        <f>IF(ISBLANK('INVOCAÇÕES'!$W$659),"",'INVOCAÇÕES'!$W$659&amp;"")</f>
        <v/>
      </c>
      <c r="C4212" s="194">
        <f>"'INVOCAÇÕES'!W659"</f>
        <v/>
      </c>
      <c r="D4212" s="194" t="inlineStr">
        <is>
          <t>resultado</t>
        </is>
      </c>
    </row>
    <row r="4213">
      <c r="A4213" s="194" t="inlineStr">
        <is>
          <t>invocacao.4.esp.2.alcance</t>
        </is>
      </c>
      <c r="B4213" s="194">
        <f>IF(ISBLANK('INVOCAÇÕES'!$U$660),"",'INVOCAÇÕES'!$U$660&amp;"")</f>
        <v/>
      </c>
      <c r="C4213" s="194">
        <f>"'INVOCAÇÕES'!U660"</f>
        <v/>
      </c>
      <c r="D4213" s="194" t="inlineStr">
        <is>
          <t>resultado</t>
        </is>
      </c>
    </row>
    <row r="4214">
      <c r="A4214" s="194" t="inlineStr">
        <is>
          <t>invocacao.4.bas.2.texto</t>
        </is>
      </c>
      <c r="B4214" s="194">
        <f>IF(ISBLANK('INVOCAÇÕES'!$I$688),"",'INVOCAÇÕES'!$I$688&amp;"")</f>
        <v/>
      </c>
      <c r="C4214" s="194">
        <f>"'INVOCAÇÕES'!I688"</f>
        <v/>
      </c>
      <c r="D4214" s="194" t="inlineStr">
        <is>
          <t>entrada</t>
        </is>
      </c>
    </row>
    <row r="4215">
      <c r="A4215" s="194" t="inlineStr">
        <is>
          <t>invocacao.4.bas.2.tipo_dano</t>
        </is>
      </c>
      <c r="B4215" s="194">
        <f>IF(ISBLANK('INVOCAÇÕES'!$I$692),"",'INVOCAÇÕES'!$I$692&amp;"")</f>
        <v/>
      </c>
      <c r="C4215" s="194">
        <f>"'INVOCAÇÕES'!I692"</f>
        <v/>
      </c>
      <c r="D4215" s="194" t="inlineStr">
        <is>
          <t>entrada</t>
        </is>
      </c>
    </row>
    <row r="4216">
      <c r="A4216" s="194" t="inlineStr">
        <is>
          <t>invocacao.4.bas.2.resolucao_escolha</t>
        </is>
      </c>
      <c r="B4216" s="194">
        <f>IF(ISBLANK('INVOCAÇÕES'!$K$692),"",'INVOCAÇÕES'!$K$692&amp;"")</f>
        <v/>
      </c>
      <c r="C4216" s="194">
        <f>"'INVOCAÇÕES'!K692"</f>
        <v/>
      </c>
      <c r="D4216" s="194" t="inlineStr">
        <is>
          <t>entrada</t>
        </is>
      </c>
    </row>
    <row r="4217">
      <c r="A4217" s="194" t="inlineStr">
        <is>
          <t>invocacao.4.bas.2.acao</t>
        </is>
      </c>
      <c r="B4217" s="194">
        <f>IF(ISBLANK('INVOCAÇÕES'!$I$693),"",'INVOCAÇÕES'!$I$693&amp;"")</f>
        <v/>
      </c>
      <c r="C4217" s="194">
        <f>"'INVOCAÇÕES'!I693"</f>
        <v/>
      </c>
      <c r="D4217" s="194" t="inlineStr">
        <is>
          <t>resultado</t>
        </is>
      </c>
    </row>
    <row r="4218">
      <c r="A4218" s="194" t="inlineStr">
        <is>
          <t>invocacao.4.bas.2.resolve</t>
        </is>
      </c>
      <c r="B4218" s="194">
        <f>IF(ISBLANK('INVOCAÇÕES'!$K$693),"",'INVOCAÇÕES'!$K$693&amp;"")</f>
        <v/>
      </c>
      <c r="C4218" s="194">
        <f>"'INVOCAÇÕES'!K693"</f>
        <v/>
      </c>
      <c r="D4218" s="194" t="inlineStr">
        <is>
          <t>resultado</t>
        </is>
      </c>
    </row>
    <row r="4219">
      <c r="A4219" s="194" t="inlineStr">
        <is>
          <t>invocacao.4.bas.2.alcance</t>
        </is>
      </c>
      <c r="B4219" s="194">
        <f>IF(ISBLANK('INVOCAÇÕES'!$I$694),"",'INVOCAÇÕES'!$I$694&amp;"")</f>
        <v/>
      </c>
      <c r="C4219" s="194">
        <f>"'INVOCAÇÕES'!I694"</f>
        <v/>
      </c>
      <c r="D4219" s="194" t="inlineStr">
        <is>
          <t>resultado</t>
        </is>
      </c>
    </row>
    <row r="4220">
      <c r="A4220" s="194" t="inlineStr">
        <is>
          <t>invocacao.4.esp.3.texto</t>
        </is>
      </c>
      <c r="B4220" s="194">
        <f>IF(ISBLANK('INVOCAÇÕES'!$O$688),"",'INVOCAÇÕES'!$O$688&amp;"")</f>
        <v/>
      </c>
      <c r="C4220" s="194">
        <f>"'INVOCAÇÕES'!O688"</f>
        <v/>
      </c>
      <c r="D4220" s="194" t="inlineStr">
        <is>
          <t>entrada</t>
        </is>
      </c>
    </row>
    <row r="4221">
      <c r="A4221" s="194" t="inlineStr">
        <is>
          <t>invocacao.4.esp.3.tipo_dano</t>
        </is>
      </c>
      <c r="B4221" s="194">
        <f>IF(ISBLANK('INVOCAÇÕES'!$O$692),"",'INVOCAÇÕES'!$O$692&amp;"")</f>
        <v/>
      </c>
      <c r="C4221" s="194">
        <f>"'INVOCAÇÕES'!O692"</f>
        <v/>
      </c>
      <c r="D4221" s="194" t="inlineStr">
        <is>
          <t>entrada</t>
        </is>
      </c>
    </row>
    <row r="4222">
      <c r="A4222" s="194" t="inlineStr">
        <is>
          <t>invocacao.4.esp.3.resolucao_escolha</t>
        </is>
      </c>
      <c r="B4222" s="194">
        <f>IF(ISBLANK('INVOCAÇÕES'!$Q$692),"",'INVOCAÇÕES'!$Q$692&amp;"")</f>
        <v/>
      </c>
      <c r="C4222" s="194">
        <f>"'INVOCAÇÕES'!Q692"</f>
        <v/>
      </c>
      <c r="D4222" s="194" t="inlineStr">
        <is>
          <t>entrada</t>
        </is>
      </c>
    </row>
    <row r="4223">
      <c r="A4223" s="194" t="inlineStr">
        <is>
          <t>invocacao.4.esp.3.acao</t>
        </is>
      </c>
      <c r="B4223" s="194">
        <f>IF(ISBLANK('INVOCAÇÕES'!$O$693),"",'INVOCAÇÕES'!$O$693&amp;"")</f>
        <v/>
      </c>
      <c r="C4223" s="194">
        <f>"'INVOCAÇÕES'!O693"</f>
        <v/>
      </c>
      <c r="D4223" s="194" t="inlineStr">
        <is>
          <t>resultado</t>
        </is>
      </c>
    </row>
    <row r="4224">
      <c r="A4224" s="194" t="inlineStr">
        <is>
          <t>invocacao.4.esp.3.resolve</t>
        </is>
      </c>
      <c r="B4224" s="194">
        <f>IF(ISBLANK('INVOCAÇÕES'!$Q$693),"",'INVOCAÇÕES'!$Q$693&amp;"")</f>
        <v/>
      </c>
      <c r="C4224" s="194">
        <f>"'INVOCAÇÕES'!Q693"</f>
        <v/>
      </c>
      <c r="D4224" s="194" t="inlineStr">
        <is>
          <t>resultado</t>
        </is>
      </c>
    </row>
    <row r="4225">
      <c r="A4225" s="194" t="inlineStr">
        <is>
          <t>invocacao.4.esp.3.alcance</t>
        </is>
      </c>
      <c r="B4225" s="194">
        <f>IF(ISBLANK('INVOCAÇÕES'!$O$694),"",'INVOCAÇÕES'!$O$694&amp;"")</f>
        <v/>
      </c>
      <c r="C4225" s="194">
        <f>"'INVOCAÇÕES'!O694"</f>
        <v/>
      </c>
      <c r="D4225" s="194" t="inlineStr">
        <is>
          <t>resultado</t>
        </is>
      </c>
    </row>
    <row r="4226">
      <c r="A4226" s="194" t="inlineStr">
        <is>
          <t>invocacao.4.esp.4.texto</t>
        </is>
      </c>
      <c r="B4226" s="194">
        <f>IF(ISBLANK('INVOCAÇÕES'!$U$688),"",'INVOCAÇÕES'!$U$688&amp;"")</f>
        <v/>
      </c>
      <c r="C4226" s="194">
        <f>"'INVOCAÇÕES'!U688"</f>
        <v/>
      </c>
      <c r="D4226" s="194" t="inlineStr">
        <is>
          <t>entrada</t>
        </is>
      </c>
    </row>
    <row r="4227">
      <c r="A4227" s="194" t="inlineStr">
        <is>
          <t>invocacao.4.esp.4.tipo_dano</t>
        </is>
      </c>
      <c r="B4227" s="194">
        <f>IF(ISBLANK('INVOCAÇÕES'!$U$692),"",'INVOCAÇÕES'!$U$692&amp;"")</f>
        <v/>
      </c>
      <c r="C4227" s="194">
        <f>"'INVOCAÇÕES'!U692"</f>
        <v/>
      </c>
      <c r="D4227" s="194" t="inlineStr">
        <is>
          <t>entrada</t>
        </is>
      </c>
    </row>
    <row r="4228">
      <c r="A4228" s="194" t="inlineStr">
        <is>
          <t>invocacao.4.esp.4.resolucao_escolha</t>
        </is>
      </c>
      <c r="B4228" s="194">
        <f>IF(ISBLANK('INVOCAÇÕES'!$W$692),"",'INVOCAÇÕES'!$W$692&amp;"")</f>
        <v/>
      </c>
      <c r="C4228" s="194">
        <f>"'INVOCAÇÕES'!W692"</f>
        <v/>
      </c>
      <c r="D4228" s="194" t="inlineStr">
        <is>
          <t>entrada</t>
        </is>
      </c>
    </row>
    <row r="4229">
      <c r="A4229" s="194" t="inlineStr">
        <is>
          <t>invocacao.4.esp.4.acao</t>
        </is>
      </c>
      <c r="B4229" s="194">
        <f>IF(ISBLANK('INVOCAÇÕES'!$U$693),"",'INVOCAÇÕES'!$U$693&amp;"")</f>
        <v/>
      </c>
      <c r="C4229" s="194">
        <f>"'INVOCAÇÕES'!U693"</f>
        <v/>
      </c>
      <c r="D4229" s="194" t="inlineStr">
        <is>
          <t>resultado</t>
        </is>
      </c>
    </row>
    <row r="4230">
      <c r="A4230" s="194" t="inlineStr">
        <is>
          <t>invocacao.4.esp.4.resolve</t>
        </is>
      </c>
      <c r="B4230" s="194">
        <f>IF(ISBLANK('INVOCAÇÕES'!$W$693),"",'INVOCAÇÕES'!$W$693&amp;"")</f>
        <v/>
      </c>
      <c r="C4230" s="194">
        <f>"'INVOCAÇÕES'!W693"</f>
        <v/>
      </c>
      <c r="D4230" s="194" t="inlineStr">
        <is>
          <t>resultado</t>
        </is>
      </c>
    </row>
    <row r="4231">
      <c r="A4231" s="194" t="inlineStr">
        <is>
          <t>invocacao.4.esp.4.alcance</t>
        </is>
      </c>
      <c r="B4231" s="194">
        <f>IF(ISBLANK('INVOCAÇÕES'!$U$694),"",'INVOCAÇÕES'!$U$694&amp;"")</f>
        <v/>
      </c>
      <c r="C4231" s="194">
        <f>"'INVOCAÇÕES'!U694"</f>
        <v/>
      </c>
      <c r="D4231" s="194" t="inlineStr">
        <is>
          <t>resultado</t>
        </is>
      </c>
    </row>
    <row r="4232">
      <c r="A4232" s="194" t="inlineStr">
        <is>
          <t>invocacao.4.esp.5.texto</t>
        </is>
      </c>
      <c r="B4232" s="194">
        <f>IF(ISBLANK('INVOCAÇÕES'!$I$710),"",'INVOCAÇÕES'!$I$710&amp;"")</f>
        <v/>
      </c>
      <c r="C4232" s="194">
        <f>"'INVOCAÇÕES'!I710"</f>
        <v/>
      </c>
      <c r="D4232" s="194" t="inlineStr">
        <is>
          <t>entrada</t>
        </is>
      </c>
    </row>
    <row r="4233">
      <c r="A4233" s="194" t="inlineStr">
        <is>
          <t>invocacao.4.esp.5.tipo_dano</t>
        </is>
      </c>
      <c r="B4233" s="194">
        <f>IF(ISBLANK('INVOCAÇÕES'!$I$714),"",'INVOCAÇÕES'!$I$714&amp;"")</f>
        <v/>
      </c>
      <c r="C4233" s="194">
        <f>"'INVOCAÇÕES'!I714"</f>
        <v/>
      </c>
      <c r="D4233" s="194" t="inlineStr">
        <is>
          <t>entrada</t>
        </is>
      </c>
    </row>
    <row r="4234">
      <c r="A4234" s="194" t="inlineStr">
        <is>
          <t>invocacao.4.esp.5.resolucao_escolha</t>
        </is>
      </c>
      <c r="B4234" s="194">
        <f>IF(ISBLANK('INVOCAÇÕES'!$K$714),"",'INVOCAÇÕES'!$K$714&amp;"")</f>
        <v/>
      </c>
      <c r="C4234" s="194">
        <f>"'INVOCAÇÕES'!K714"</f>
        <v/>
      </c>
      <c r="D4234" s="194" t="inlineStr">
        <is>
          <t>entrada</t>
        </is>
      </c>
    </row>
    <row r="4235">
      <c r="A4235" s="194" t="inlineStr">
        <is>
          <t>invocacao.4.esp.5.acao</t>
        </is>
      </c>
      <c r="B4235" s="194">
        <f>IF(ISBLANK('INVOCAÇÕES'!$I$715),"",'INVOCAÇÕES'!$I$715&amp;"")</f>
        <v/>
      </c>
      <c r="C4235" s="194">
        <f>"'INVOCAÇÕES'!I715"</f>
        <v/>
      </c>
      <c r="D4235" s="194" t="inlineStr">
        <is>
          <t>resultado</t>
        </is>
      </c>
    </row>
    <row r="4236">
      <c r="A4236" s="194" t="inlineStr">
        <is>
          <t>invocacao.4.esp.5.resolve</t>
        </is>
      </c>
      <c r="B4236" s="194">
        <f>IF(ISBLANK('INVOCAÇÕES'!$K$715),"",'INVOCAÇÕES'!$K$715&amp;"")</f>
        <v/>
      </c>
      <c r="C4236" s="194">
        <f>"'INVOCAÇÕES'!K715"</f>
        <v/>
      </c>
      <c r="D4236" s="194" t="inlineStr">
        <is>
          <t>resultado</t>
        </is>
      </c>
    </row>
    <row r="4237">
      <c r="A4237" s="194" t="inlineStr">
        <is>
          <t>invocacao.4.esp.5.alcance</t>
        </is>
      </c>
      <c r="B4237" s="194">
        <f>IF(ISBLANK('INVOCAÇÕES'!$I$716),"",'INVOCAÇÕES'!$I$716&amp;"")</f>
        <v/>
      </c>
      <c r="C4237" s="194">
        <f>"'INVOCAÇÕES'!I716"</f>
        <v/>
      </c>
      <c r="D4237" s="194" t="inlineStr">
        <is>
          <t>resultado</t>
        </is>
      </c>
    </row>
    <row r="4238">
      <c r="A4238" s="194" t="inlineStr">
        <is>
          <t>invocacao.4.esp.6.texto</t>
        </is>
      </c>
      <c r="B4238" s="194">
        <f>IF(ISBLANK('INVOCAÇÕES'!$O$710),"",'INVOCAÇÕES'!$O$710&amp;"")</f>
        <v/>
      </c>
      <c r="C4238" s="194">
        <f>"'INVOCAÇÕES'!O710"</f>
        <v/>
      </c>
      <c r="D4238" s="194" t="inlineStr">
        <is>
          <t>entrada</t>
        </is>
      </c>
    </row>
    <row r="4239">
      <c r="A4239" s="194" t="inlineStr">
        <is>
          <t>invocacao.4.esp.6.tipo_dano</t>
        </is>
      </c>
      <c r="B4239" s="194">
        <f>IF(ISBLANK('INVOCAÇÕES'!$O$714),"",'INVOCAÇÕES'!$O$714&amp;"")</f>
        <v/>
      </c>
      <c r="C4239" s="194">
        <f>"'INVOCAÇÕES'!O714"</f>
        <v/>
      </c>
      <c r="D4239" s="194" t="inlineStr">
        <is>
          <t>entrada</t>
        </is>
      </c>
    </row>
    <row r="4240">
      <c r="A4240" s="194" t="inlineStr">
        <is>
          <t>invocacao.4.esp.6.resolucao_escolha</t>
        </is>
      </c>
      <c r="B4240" s="194">
        <f>IF(ISBLANK('INVOCAÇÕES'!$Q$714),"",'INVOCAÇÕES'!$Q$714&amp;"")</f>
        <v/>
      </c>
      <c r="C4240" s="194">
        <f>"'INVOCAÇÕES'!Q714"</f>
        <v/>
      </c>
      <c r="D4240" s="194" t="inlineStr">
        <is>
          <t>entrada</t>
        </is>
      </c>
    </row>
    <row r="4241">
      <c r="A4241" s="194" t="inlineStr">
        <is>
          <t>invocacao.4.esp.6.acao</t>
        </is>
      </c>
      <c r="B4241" s="194">
        <f>IF(ISBLANK('INVOCAÇÕES'!$O$715),"",'INVOCAÇÕES'!$O$715&amp;"")</f>
        <v/>
      </c>
      <c r="C4241" s="194">
        <f>"'INVOCAÇÕES'!O715"</f>
        <v/>
      </c>
      <c r="D4241" s="194" t="inlineStr">
        <is>
          <t>resultado</t>
        </is>
      </c>
    </row>
    <row r="4242">
      <c r="A4242" s="194" t="inlineStr">
        <is>
          <t>invocacao.4.esp.6.resolve</t>
        </is>
      </c>
      <c r="B4242" s="194">
        <f>IF(ISBLANK('INVOCAÇÕES'!$Q$715),"",'INVOCAÇÕES'!$Q$715&amp;"")</f>
        <v/>
      </c>
      <c r="C4242" s="194">
        <f>"'INVOCAÇÕES'!Q715"</f>
        <v/>
      </c>
      <c r="D4242" s="194" t="inlineStr">
        <is>
          <t>resultado</t>
        </is>
      </c>
    </row>
    <row r="4243">
      <c r="A4243" s="194" t="inlineStr">
        <is>
          <t>invocacao.4.esp.6.alcance</t>
        </is>
      </c>
      <c r="B4243" s="194">
        <f>IF(ISBLANK('INVOCAÇÕES'!$O$716),"",'INVOCAÇÕES'!$O$716&amp;"")</f>
        <v/>
      </c>
      <c r="C4243" s="194">
        <f>"'INVOCAÇÕES'!O716"</f>
        <v/>
      </c>
      <c r="D4243" s="194" t="inlineStr">
        <is>
          <t>resultado</t>
        </is>
      </c>
    </row>
    <row r="4244">
      <c r="A4244" s="194" t="inlineStr">
        <is>
          <t>invocacao.4.esp.7.texto</t>
        </is>
      </c>
      <c r="B4244" s="194">
        <f>IF(ISBLANK('INVOCAÇÕES'!$U$710),"",'INVOCAÇÕES'!$U$710&amp;"")</f>
        <v/>
      </c>
      <c r="C4244" s="194">
        <f>"'INVOCAÇÕES'!U710"</f>
        <v/>
      </c>
      <c r="D4244" s="194" t="inlineStr">
        <is>
          <t>entrada</t>
        </is>
      </c>
    </row>
    <row r="4245">
      <c r="A4245" s="194" t="inlineStr">
        <is>
          <t>invocacao.4.esp.7.tipo_dano</t>
        </is>
      </c>
      <c r="B4245" s="194">
        <f>IF(ISBLANK('INVOCAÇÕES'!$U$714),"",'INVOCAÇÕES'!$U$714&amp;"")</f>
        <v/>
      </c>
      <c r="C4245" s="194">
        <f>"'INVOCAÇÕES'!U714"</f>
        <v/>
      </c>
      <c r="D4245" s="194" t="inlineStr">
        <is>
          <t>entrada</t>
        </is>
      </c>
    </row>
    <row r="4246">
      <c r="A4246" s="194" t="inlineStr">
        <is>
          <t>invocacao.4.esp.7.resolucao_escolha</t>
        </is>
      </c>
      <c r="B4246" s="194">
        <f>IF(ISBLANK('INVOCAÇÕES'!$W$714),"",'INVOCAÇÕES'!$W$714&amp;"")</f>
        <v/>
      </c>
      <c r="C4246" s="194">
        <f>"'INVOCAÇÕES'!W714"</f>
        <v/>
      </c>
      <c r="D4246" s="194" t="inlineStr">
        <is>
          <t>entrada</t>
        </is>
      </c>
    </row>
    <row r="4247">
      <c r="A4247" s="194" t="inlineStr">
        <is>
          <t>invocacao.4.esp.7.acao</t>
        </is>
      </c>
      <c r="B4247" s="194">
        <f>IF(ISBLANK('INVOCAÇÕES'!$U$715),"",'INVOCAÇÕES'!$U$715&amp;"")</f>
        <v/>
      </c>
      <c r="C4247" s="194">
        <f>"'INVOCAÇÕES'!U715"</f>
        <v/>
      </c>
      <c r="D4247" s="194" t="inlineStr">
        <is>
          <t>resultado</t>
        </is>
      </c>
    </row>
    <row r="4248">
      <c r="A4248" s="194" t="inlineStr">
        <is>
          <t>invocacao.4.esp.7.resolve</t>
        </is>
      </c>
      <c r="B4248" s="194">
        <f>IF(ISBLANK('INVOCAÇÕES'!$W$715),"",'INVOCAÇÕES'!$W$715&amp;"")</f>
        <v/>
      </c>
      <c r="C4248" s="194">
        <f>"'INVOCAÇÕES'!W715"</f>
        <v/>
      </c>
      <c r="D4248" s="194" t="inlineStr">
        <is>
          <t>resultado</t>
        </is>
      </c>
    </row>
    <row r="4249">
      <c r="A4249" s="194" t="inlineStr">
        <is>
          <t>invocacao.4.esp.7.alcance</t>
        </is>
      </c>
      <c r="B4249" s="194">
        <f>IF(ISBLANK('INVOCAÇÕES'!$U$716),"",'INVOCAÇÕES'!$U$716&amp;"")</f>
        <v/>
      </c>
      <c r="C4249" s="194">
        <f>"'INVOCAÇÕES'!U716"</f>
        <v/>
      </c>
      <c r="D4249" s="194" t="inlineStr">
        <is>
          <t>resultado</t>
        </is>
      </c>
    </row>
    <row r="4250">
      <c r="A4250" s="194" t="inlineStr">
        <is>
          <t>invocacao.4.esp.8.texto</t>
        </is>
      </c>
      <c r="B4250" s="194">
        <f>IF(ISBLANK('INVOCAÇÕES'!$I$732),"",'INVOCAÇÕES'!$I$732&amp;"")</f>
        <v/>
      </c>
      <c r="C4250" s="194">
        <f>"'INVOCAÇÕES'!I732"</f>
        <v/>
      </c>
      <c r="D4250" s="194" t="inlineStr">
        <is>
          <t>entrada</t>
        </is>
      </c>
    </row>
    <row r="4251">
      <c r="A4251" s="194" t="inlineStr">
        <is>
          <t>invocacao.4.esp.8.tipo_dano</t>
        </is>
      </c>
      <c r="B4251" s="194">
        <f>IF(ISBLANK('INVOCAÇÕES'!$I$736),"",'INVOCAÇÕES'!$I$736&amp;"")</f>
        <v/>
      </c>
      <c r="C4251" s="194">
        <f>"'INVOCAÇÕES'!I736"</f>
        <v/>
      </c>
      <c r="D4251" s="194" t="inlineStr">
        <is>
          <t>entrada</t>
        </is>
      </c>
    </row>
    <row r="4252">
      <c r="A4252" s="194" t="inlineStr">
        <is>
          <t>invocacao.4.esp.8.resolucao_escolha</t>
        </is>
      </c>
      <c r="B4252" s="194">
        <f>IF(ISBLANK('INVOCAÇÕES'!$K$736),"",'INVOCAÇÕES'!$K$736&amp;"")</f>
        <v/>
      </c>
      <c r="C4252" s="194">
        <f>"'INVOCAÇÕES'!K736"</f>
        <v/>
      </c>
      <c r="D4252" s="194" t="inlineStr">
        <is>
          <t>entrada</t>
        </is>
      </c>
    </row>
    <row r="4253">
      <c r="A4253" s="194" t="inlineStr">
        <is>
          <t>invocacao.4.esp.8.acao</t>
        </is>
      </c>
      <c r="B4253" s="194">
        <f>IF(ISBLANK('INVOCAÇÕES'!$I$737),"",'INVOCAÇÕES'!$I$737&amp;"")</f>
        <v/>
      </c>
      <c r="C4253" s="194">
        <f>"'INVOCAÇÕES'!I737"</f>
        <v/>
      </c>
      <c r="D4253" s="194" t="inlineStr">
        <is>
          <t>resultado</t>
        </is>
      </c>
    </row>
    <row r="4254">
      <c r="A4254" s="194" t="inlineStr">
        <is>
          <t>invocacao.4.esp.8.resolve</t>
        </is>
      </c>
      <c r="B4254" s="194">
        <f>IF(ISBLANK('INVOCAÇÕES'!$K$737),"",'INVOCAÇÕES'!$K$737&amp;"")</f>
        <v/>
      </c>
      <c r="C4254" s="194">
        <f>"'INVOCAÇÕES'!K737"</f>
        <v/>
      </c>
      <c r="D4254" s="194" t="inlineStr">
        <is>
          <t>resultado</t>
        </is>
      </c>
    </row>
    <row r="4255">
      <c r="A4255" s="194" t="inlineStr">
        <is>
          <t>invocacao.4.esp.8.alcance</t>
        </is>
      </c>
      <c r="B4255" s="194">
        <f>IF(ISBLANK('INVOCAÇÕES'!$I$738),"",'INVOCAÇÕES'!$I$738&amp;"")</f>
        <v/>
      </c>
      <c r="C4255" s="194">
        <f>"'INVOCAÇÕES'!I738"</f>
        <v/>
      </c>
      <c r="D4255" s="194" t="inlineStr">
        <is>
          <t>resultado</t>
        </is>
      </c>
    </row>
    <row r="4256">
      <c r="A4256" s="194" t="inlineStr">
        <is>
          <t>invocacao.4.ext.1.texto</t>
        </is>
      </c>
      <c r="B4256" s="194">
        <f>IF(ISBLANK('INVOCAÇÕES'!$I$756),"",'INVOCAÇÕES'!$I$756&amp;"")</f>
        <v/>
      </c>
      <c r="C4256" s="194">
        <f>"'INVOCAÇÕES'!I756"</f>
        <v/>
      </c>
      <c r="D4256" s="194" t="inlineStr">
        <is>
          <t>entrada</t>
        </is>
      </c>
    </row>
    <row r="4257">
      <c r="A4257" s="194" t="inlineStr">
        <is>
          <t>invocacao.4.ext.1.tipo_dano</t>
        </is>
      </c>
      <c r="B4257" s="194">
        <f>IF(ISBLANK('INVOCAÇÕES'!$I$760),"",'INVOCAÇÕES'!$I$760&amp;"")</f>
        <v/>
      </c>
      <c r="C4257" s="194">
        <f>"'INVOCAÇÕES'!I760"</f>
        <v/>
      </c>
      <c r="D4257" s="194" t="inlineStr">
        <is>
          <t>entrada</t>
        </is>
      </c>
    </row>
    <row r="4258">
      <c r="A4258" s="194" t="inlineStr">
        <is>
          <t>invocacao.4.ext.1.resolucao_escolha</t>
        </is>
      </c>
      <c r="B4258" s="194">
        <f>IF(ISBLANK('INVOCAÇÕES'!$K$760),"",'INVOCAÇÕES'!$K$760&amp;"")</f>
        <v/>
      </c>
      <c r="C4258" s="194">
        <f>"'INVOCAÇÕES'!K760"</f>
        <v/>
      </c>
      <c r="D4258" s="194" t="inlineStr">
        <is>
          <t>entrada</t>
        </is>
      </c>
    </row>
    <row r="4259">
      <c r="A4259" s="194" t="inlineStr">
        <is>
          <t>invocacao.4.ext.1.acao</t>
        </is>
      </c>
      <c r="B4259" s="194">
        <f>IF(ISBLANK('INVOCAÇÕES'!$I$761),"",'INVOCAÇÕES'!$I$761&amp;"")</f>
        <v/>
      </c>
      <c r="C4259" s="194">
        <f>"'INVOCAÇÕES'!I761"</f>
        <v/>
      </c>
      <c r="D4259" s="194" t="inlineStr">
        <is>
          <t>resultado</t>
        </is>
      </c>
    </row>
    <row r="4260">
      <c r="A4260" s="194" t="inlineStr">
        <is>
          <t>invocacao.4.ext.1.resolve</t>
        </is>
      </c>
      <c r="B4260" s="194">
        <f>IF(ISBLANK('INVOCAÇÕES'!$K$761),"",'INVOCAÇÕES'!$K$761&amp;"")</f>
        <v/>
      </c>
      <c r="C4260" s="194">
        <f>"'INVOCAÇÕES'!K761"</f>
        <v/>
      </c>
      <c r="D4260" s="194" t="inlineStr">
        <is>
          <t>resultado</t>
        </is>
      </c>
    </row>
    <row r="4261">
      <c r="A4261" s="194" t="inlineStr">
        <is>
          <t>invocacao.4.ext.1.alcance</t>
        </is>
      </c>
      <c r="B4261" s="194">
        <f>IF(ISBLANK('INVOCAÇÕES'!$I$762),"",'INVOCAÇÕES'!$I$762&amp;"")</f>
        <v/>
      </c>
      <c r="C4261" s="194">
        <f>"'INVOCAÇÕES'!I762"</f>
        <v/>
      </c>
      <c r="D4261" s="194" t="inlineStr">
        <is>
          <t>resultado</t>
        </is>
      </c>
    </row>
    <row r="4262">
      <c r="A4262" s="194" t="inlineStr">
        <is>
          <t>invocacao.4.ext.2.texto</t>
        </is>
      </c>
      <c r="B4262" s="194">
        <f>IF(ISBLANK('INVOCAÇÕES'!$O$756),"",'INVOCAÇÕES'!$O$756&amp;"")</f>
        <v/>
      </c>
      <c r="C4262" s="194">
        <f>"'INVOCAÇÕES'!O756"</f>
        <v/>
      </c>
      <c r="D4262" s="194" t="inlineStr">
        <is>
          <t>entrada</t>
        </is>
      </c>
    </row>
    <row r="4263">
      <c r="A4263" s="194" t="inlineStr">
        <is>
          <t>invocacao.4.ext.2.tipo_dano</t>
        </is>
      </c>
      <c r="B4263" s="194">
        <f>IF(ISBLANK('INVOCAÇÕES'!$O$760),"",'INVOCAÇÕES'!$O$760&amp;"")</f>
        <v/>
      </c>
      <c r="C4263" s="194">
        <f>"'INVOCAÇÕES'!O760"</f>
        <v/>
      </c>
      <c r="D4263" s="194" t="inlineStr">
        <is>
          <t>entrada</t>
        </is>
      </c>
    </row>
    <row r="4264">
      <c r="A4264" s="194" t="inlineStr">
        <is>
          <t>invocacao.4.ext.2.resolucao_escolha</t>
        </is>
      </c>
      <c r="B4264" s="194">
        <f>IF(ISBLANK('INVOCAÇÕES'!$Q$760),"",'INVOCAÇÕES'!$Q$760&amp;"")</f>
        <v/>
      </c>
      <c r="C4264" s="194">
        <f>"'INVOCAÇÕES'!Q760"</f>
        <v/>
      </c>
      <c r="D4264" s="194" t="inlineStr">
        <is>
          <t>entrada</t>
        </is>
      </c>
    </row>
    <row r="4265">
      <c r="A4265" s="194" t="inlineStr">
        <is>
          <t>invocacao.4.ext.2.acao</t>
        </is>
      </c>
      <c r="B4265" s="194">
        <f>IF(ISBLANK('INVOCAÇÕES'!$O$761),"",'INVOCAÇÕES'!$O$761&amp;"")</f>
        <v/>
      </c>
      <c r="C4265" s="194">
        <f>"'INVOCAÇÕES'!O761"</f>
        <v/>
      </c>
      <c r="D4265" s="194" t="inlineStr">
        <is>
          <t>resultado</t>
        </is>
      </c>
    </row>
    <row r="4266">
      <c r="A4266" s="194" t="inlineStr">
        <is>
          <t>invocacao.4.ext.2.resolve</t>
        </is>
      </c>
      <c r="B4266" s="194">
        <f>IF(ISBLANK('INVOCAÇÕES'!$Q$761),"",'INVOCAÇÕES'!$Q$761&amp;"")</f>
        <v/>
      </c>
      <c r="C4266" s="194">
        <f>"'INVOCAÇÕES'!Q761"</f>
        <v/>
      </c>
      <c r="D4266" s="194" t="inlineStr">
        <is>
          <t>resultado</t>
        </is>
      </c>
    </row>
    <row r="4267">
      <c r="A4267" s="194" t="inlineStr">
        <is>
          <t>invocacao.4.ext.2.alcance</t>
        </is>
      </c>
      <c r="B4267" s="194">
        <f>IF(ISBLANK('INVOCAÇÕES'!$O$762),"",'INVOCAÇÕES'!$O$762&amp;"")</f>
        <v/>
      </c>
      <c r="C4267" s="194">
        <f>"'INVOCAÇÕES'!O762"</f>
        <v/>
      </c>
      <c r="D4267" s="194" t="inlineStr">
        <is>
          <t>resultado</t>
        </is>
      </c>
    </row>
    <row r="4268">
      <c r="A4268" s="194" t="inlineStr">
        <is>
          <t>invocacao.4.ext.3.texto</t>
        </is>
      </c>
      <c r="B4268" s="194">
        <f>IF(ISBLANK('INVOCAÇÕES'!$U$756),"",'INVOCAÇÕES'!$U$756&amp;"")</f>
        <v/>
      </c>
      <c r="C4268" s="194">
        <f>"'INVOCAÇÕES'!U756"</f>
        <v/>
      </c>
      <c r="D4268" s="194" t="inlineStr">
        <is>
          <t>entrada</t>
        </is>
      </c>
    </row>
    <row r="4269">
      <c r="A4269" s="194" t="inlineStr">
        <is>
          <t>invocacao.4.ext.3.tipo_dano</t>
        </is>
      </c>
      <c r="B4269" s="194">
        <f>IF(ISBLANK('INVOCAÇÕES'!$U$760),"",'INVOCAÇÕES'!$U$760&amp;"")</f>
        <v/>
      </c>
      <c r="C4269" s="194">
        <f>"'INVOCAÇÕES'!U760"</f>
        <v/>
      </c>
      <c r="D4269" s="194" t="inlineStr">
        <is>
          <t>entrada</t>
        </is>
      </c>
    </row>
    <row r="4270">
      <c r="A4270" s="194" t="inlineStr">
        <is>
          <t>invocacao.4.ext.3.resolucao_escolha</t>
        </is>
      </c>
      <c r="B4270" s="194">
        <f>IF(ISBLANK('INVOCAÇÕES'!$W$760),"",'INVOCAÇÕES'!$W$760&amp;"")</f>
        <v/>
      </c>
      <c r="C4270" s="194">
        <f>"'INVOCAÇÕES'!W760"</f>
        <v/>
      </c>
      <c r="D4270" s="194" t="inlineStr">
        <is>
          <t>entrada</t>
        </is>
      </c>
    </row>
    <row r="4271">
      <c r="A4271" s="194" t="inlineStr">
        <is>
          <t>invocacao.4.ext.3.acao</t>
        </is>
      </c>
      <c r="B4271" s="194">
        <f>IF(ISBLANK('INVOCAÇÕES'!$U$761),"",'INVOCAÇÕES'!$U$761&amp;"")</f>
        <v/>
      </c>
      <c r="C4271" s="194">
        <f>"'INVOCAÇÕES'!U761"</f>
        <v/>
      </c>
      <c r="D4271" s="194" t="inlineStr">
        <is>
          <t>resultado</t>
        </is>
      </c>
    </row>
    <row r="4272">
      <c r="A4272" s="194" t="inlineStr">
        <is>
          <t>invocacao.4.ext.3.resolve</t>
        </is>
      </c>
      <c r="B4272" s="194">
        <f>IF(ISBLANK('INVOCAÇÕES'!$W$761),"",'INVOCAÇÕES'!$W$761&amp;"")</f>
        <v/>
      </c>
      <c r="C4272" s="194">
        <f>"'INVOCAÇÕES'!W761"</f>
        <v/>
      </c>
      <c r="D4272" s="194" t="inlineStr">
        <is>
          <t>resultado</t>
        </is>
      </c>
    </row>
    <row r="4273">
      <c r="A4273" s="194" t="inlineStr">
        <is>
          <t>invocacao.4.ext.3.alcance</t>
        </is>
      </c>
      <c r="B4273" s="194">
        <f>IF(ISBLANK('INVOCAÇÕES'!$U$762),"",'INVOCAÇÕES'!$U$762&amp;"")</f>
        <v/>
      </c>
      <c r="C4273" s="194">
        <f>"'INVOCAÇÕES'!U762"</f>
        <v/>
      </c>
      <c r="D4273" s="194" t="inlineStr">
        <is>
          <t>resultado</t>
        </is>
      </c>
    </row>
    <row r="4274">
      <c r="A4274" s="194" t="inlineStr">
        <is>
          <t>invocacao.5.bas.1.texto</t>
        </is>
      </c>
      <c r="B4274" s="194">
        <f>IF(ISBLANK('INVOCAÇÕES'!$I$852),"",'INVOCAÇÕES'!$I$852&amp;"")</f>
        <v/>
      </c>
      <c r="C4274" s="194">
        <f>"'INVOCAÇÕES'!I852"</f>
        <v/>
      </c>
      <c r="D4274" s="194" t="inlineStr">
        <is>
          <t>entrada</t>
        </is>
      </c>
    </row>
    <row r="4275">
      <c r="A4275" s="194" t="inlineStr">
        <is>
          <t>invocacao.5.bas.1.tipo_dano</t>
        </is>
      </c>
      <c r="B4275" s="194">
        <f>IF(ISBLANK('INVOCAÇÕES'!$I$856),"",'INVOCAÇÕES'!$I$856&amp;"")</f>
        <v/>
      </c>
      <c r="C4275" s="194">
        <f>"'INVOCAÇÕES'!I856"</f>
        <v/>
      </c>
      <c r="D4275" s="194" t="inlineStr">
        <is>
          <t>entrada</t>
        </is>
      </c>
    </row>
    <row r="4276">
      <c r="A4276" s="194" t="inlineStr">
        <is>
          <t>invocacao.5.bas.1.resolucao_escolha</t>
        </is>
      </c>
      <c r="B4276" s="194">
        <f>IF(ISBLANK('INVOCAÇÕES'!$K$856),"",'INVOCAÇÕES'!$K$856&amp;"")</f>
        <v/>
      </c>
      <c r="C4276" s="194">
        <f>"'INVOCAÇÕES'!K856"</f>
        <v/>
      </c>
      <c r="D4276" s="194" t="inlineStr">
        <is>
          <t>entrada</t>
        </is>
      </c>
    </row>
    <row r="4277">
      <c r="A4277" s="194" t="inlineStr">
        <is>
          <t>invocacao.5.bas.1.acao</t>
        </is>
      </c>
      <c r="B4277" s="194">
        <f>IF(ISBLANK('INVOCAÇÕES'!$I$857),"",'INVOCAÇÕES'!$I$857&amp;"")</f>
        <v/>
      </c>
      <c r="C4277" s="194">
        <f>"'INVOCAÇÕES'!I857"</f>
        <v/>
      </c>
      <c r="D4277" s="194" t="inlineStr">
        <is>
          <t>resultado</t>
        </is>
      </c>
    </row>
    <row r="4278">
      <c r="A4278" s="194" t="inlineStr">
        <is>
          <t>invocacao.5.bas.1.resolve</t>
        </is>
      </c>
      <c r="B4278" s="194">
        <f>IF(ISBLANK('INVOCAÇÕES'!$K$857),"",'INVOCAÇÕES'!$K$857&amp;"")</f>
        <v/>
      </c>
      <c r="C4278" s="194">
        <f>"'INVOCAÇÕES'!K857"</f>
        <v/>
      </c>
      <c r="D4278" s="194" t="inlineStr">
        <is>
          <t>resultado</t>
        </is>
      </c>
    </row>
    <row r="4279">
      <c r="A4279" s="194" t="inlineStr">
        <is>
          <t>invocacao.5.bas.1.alcance</t>
        </is>
      </c>
      <c r="B4279" s="194">
        <f>IF(ISBLANK('INVOCAÇÕES'!$I$858),"",'INVOCAÇÕES'!$I$858&amp;"")</f>
        <v/>
      </c>
      <c r="C4279" s="194">
        <f>"'INVOCAÇÕES'!I858"</f>
        <v/>
      </c>
      <c r="D4279" s="194" t="inlineStr">
        <is>
          <t>resultado</t>
        </is>
      </c>
    </row>
    <row r="4280">
      <c r="A4280" s="194" t="inlineStr">
        <is>
          <t>invocacao.5.esp.1.texto</t>
        </is>
      </c>
      <c r="B4280" s="194">
        <f>IF(ISBLANK('INVOCAÇÕES'!$O$852),"",'INVOCAÇÕES'!$O$852&amp;"")</f>
        <v/>
      </c>
      <c r="C4280" s="194">
        <f>"'INVOCAÇÕES'!O852"</f>
        <v/>
      </c>
      <c r="D4280" s="194" t="inlineStr">
        <is>
          <t>entrada</t>
        </is>
      </c>
    </row>
    <row r="4281">
      <c r="A4281" s="194" t="inlineStr">
        <is>
          <t>invocacao.5.esp.1.tipo_dano</t>
        </is>
      </c>
      <c r="B4281" s="194">
        <f>IF(ISBLANK('INVOCAÇÕES'!$O$856),"",'INVOCAÇÕES'!$O$856&amp;"")</f>
        <v/>
      </c>
      <c r="C4281" s="194">
        <f>"'INVOCAÇÕES'!O856"</f>
        <v/>
      </c>
      <c r="D4281" s="194" t="inlineStr">
        <is>
          <t>entrada</t>
        </is>
      </c>
    </row>
    <row r="4282">
      <c r="A4282" s="194" t="inlineStr">
        <is>
          <t>invocacao.5.esp.1.resolucao_escolha</t>
        </is>
      </c>
      <c r="B4282" s="194">
        <f>IF(ISBLANK('INVOCAÇÕES'!$Q$856),"",'INVOCAÇÕES'!$Q$856&amp;"")</f>
        <v/>
      </c>
      <c r="C4282" s="194">
        <f>"'INVOCAÇÕES'!Q856"</f>
        <v/>
      </c>
      <c r="D4282" s="194" t="inlineStr">
        <is>
          <t>entrada</t>
        </is>
      </c>
    </row>
    <row r="4283">
      <c r="A4283" s="194" t="inlineStr">
        <is>
          <t>invocacao.5.esp.1.acao</t>
        </is>
      </c>
      <c r="B4283" s="194">
        <f>IF(ISBLANK('INVOCAÇÕES'!$O$857),"",'INVOCAÇÕES'!$O$857&amp;"")</f>
        <v/>
      </c>
      <c r="C4283" s="194">
        <f>"'INVOCAÇÕES'!O857"</f>
        <v/>
      </c>
      <c r="D4283" s="194" t="inlineStr">
        <is>
          <t>resultado</t>
        </is>
      </c>
    </row>
    <row r="4284">
      <c r="A4284" s="194" t="inlineStr">
        <is>
          <t>invocacao.5.esp.1.resolve</t>
        </is>
      </c>
      <c r="B4284" s="194">
        <f>IF(ISBLANK('INVOCAÇÕES'!$Q$857),"",'INVOCAÇÕES'!$Q$857&amp;"")</f>
        <v/>
      </c>
      <c r="C4284" s="194">
        <f>"'INVOCAÇÕES'!Q857"</f>
        <v/>
      </c>
      <c r="D4284" s="194" t="inlineStr">
        <is>
          <t>resultado</t>
        </is>
      </c>
    </row>
    <row r="4285">
      <c r="A4285" s="194" t="inlineStr">
        <is>
          <t>invocacao.5.esp.1.alcance</t>
        </is>
      </c>
      <c r="B4285" s="194">
        <f>IF(ISBLANK('INVOCAÇÕES'!$O$858),"",'INVOCAÇÕES'!$O$858&amp;"")</f>
        <v/>
      </c>
      <c r="C4285" s="194">
        <f>"'INVOCAÇÕES'!O858"</f>
        <v/>
      </c>
      <c r="D4285" s="194" t="inlineStr">
        <is>
          <t>resultado</t>
        </is>
      </c>
    </row>
    <row r="4286">
      <c r="A4286" s="194" t="inlineStr">
        <is>
          <t>invocacao.5.esp.2.texto</t>
        </is>
      </c>
      <c r="B4286" s="194">
        <f>IF(ISBLANK('INVOCAÇÕES'!$U$852),"",'INVOCAÇÕES'!$U$852&amp;"")</f>
        <v/>
      </c>
      <c r="C4286" s="194">
        <f>"'INVOCAÇÕES'!U852"</f>
        <v/>
      </c>
      <c r="D4286" s="194" t="inlineStr">
        <is>
          <t>entrada</t>
        </is>
      </c>
    </row>
    <row r="4287">
      <c r="A4287" s="194" t="inlineStr">
        <is>
          <t>invocacao.5.esp.2.tipo_dano</t>
        </is>
      </c>
      <c r="B4287" s="194">
        <f>IF(ISBLANK('INVOCAÇÕES'!$U$856),"",'INVOCAÇÕES'!$U$856&amp;"")</f>
        <v/>
      </c>
      <c r="C4287" s="194">
        <f>"'INVOCAÇÕES'!U856"</f>
        <v/>
      </c>
      <c r="D4287" s="194" t="inlineStr">
        <is>
          <t>entrada</t>
        </is>
      </c>
    </row>
    <row r="4288">
      <c r="A4288" s="194" t="inlineStr">
        <is>
          <t>invocacao.5.esp.2.resolucao_escolha</t>
        </is>
      </c>
      <c r="B4288" s="194">
        <f>IF(ISBLANK('INVOCAÇÕES'!$W$856),"",'INVOCAÇÕES'!$W$856&amp;"")</f>
        <v/>
      </c>
      <c r="C4288" s="194">
        <f>"'INVOCAÇÕES'!W856"</f>
        <v/>
      </c>
      <c r="D4288" s="194" t="inlineStr">
        <is>
          <t>entrada</t>
        </is>
      </c>
    </row>
    <row r="4289">
      <c r="A4289" s="194" t="inlineStr">
        <is>
          <t>invocacao.5.esp.2.acao</t>
        </is>
      </c>
      <c r="B4289" s="194">
        <f>IF(ISBLANK('INVOCAÇÕES'!$U$857),"",'INVOCAÇÕES'!$U$857&amp;"")</f>
        <v/>
      </c>
      <c r="C4289" s="194">
        <f>"'INVOCAÇÕES'!U857"</f>
        <v/>
      </c>
      <c r="D4289" s="194" t="inlineStr">
        <is>
          <t>resultado</t>
        </is>
      </c>
    </row>
    <row r="4290">
      <c r="A4290" s="194" t="inlineStr">
        <is>
          <t>invocacao.5.esp.2.resolve</t>
        </is>
      </c>
      <c r="B4290" s="194">
        <f>IF(ISBLANK('INVOCAÇÕES'!$W$857),"",'INVOCAÇÕES'!$W$857&amp;"")</f>
        <v/>
      </c>
      <c r="C4290" s="194">
        <f>"'INVOCAÇÕES'!W857"</f>
        <v/>
      </c>
      <c r="D4290" s="194" t="inlineStr">
        <is>
          <t>resultado</t>
        </is>
      </c>
    </row>
    <row r="4291">
      <c r="A4291" s="194" t="inlineStr">
        <is>
          <t>invocacao.5.esp.2.alcance</t>
        </is>
      </c>
      <c r="B4291" s="194">
        <f>IF(ISBLANK('INVOCAÇÕES'!$U$858),"",'INVOCAÇÕES'!$U$858&amp;"")</f>
        <v/>
      </c>
      <c r="C4291" s="194">
        <f>"'INVOCAÇÕES'!U858"</f>
        <v/>
      </c>
      <c r="D4291" s="194" t="inlineStr">
        <is>
          <t>resultado</t>
        </is>
      </c>
    </row>
    <row r="4292">
      <c r="A4292" s="194" t="inlineStr">
        <is>
          <t>invocacao.5.bas.2.texto</t>
        </is>
      </c>
      <c r="B4292" s="194">
        <f>IF(ISBLANK('INVOCAÇÕES'!$I$886),"",'INVOCAÇÕES'!$I$886&amp;"")</f>
        <v/>
      </c>
      <c r="C4292" s="194">
        <f>"'INVOCAÇÕES'!I886"</f>
        <v/>
      </c>
      <c r="D4292" s="194" t="inlineStr">
        <is>
          <t>entrada</t>
        </is>
      </c>
    </row>
    <row r="4293">
      <c r="A4293" s="194" t="inlineStr">
        <is>
          <t>invocacao.5.bas.2.tipo_dano</t>
        </is>
      </c>
      <c r="B4293" s="194">
        <f>IF(ISBLANK('INVOCAÇÕES'!$I$890),"",'INVOCAÇÕES'!$I$890&amp;"")</f>
        <v/>
      </c>
      <c r="C4293" s="194">
        <f>"'INVOCAÇÕES'!I890"</f>
        <v/>
      </c>
      <c r="D4293" s="194" t="inlineStr">
        <is>
          <t>entrada</t>
        </is>
      </c>
    </row>
    <row r="4294">
      <c r="A4294" s="194" t="inlineStr">
        <is>
          <t>invocacao.5.bas.2.resolucao_escolha</t>
        </is>
      </c>
      <c r="B4294" s="194">
        <f>IF(ISBLANK('INVOCAÇÕES'!$K$890),"",'INVOCAÇÕES'!$K$890&amp;"")</f>
        <v/>
      </c>
      <c r="C4294" s="194">
        <f>"'INVOCAÇÕES'!K890"</f>
        <v/>
      </c>
      <c r="D4294" s="194" t="inlineStr">
        <is>
          <t>entrada</t>
        </is>
      </c>
    </row>
    <row r="4295">
      <c r="A4295" s="194" t="inlineStr">
        <is>
          <t>invocacao.5.bas.2.acao</t>
        </is>
      </c>
      <c r="B4295" s="194">
        <f>IF(ISBLANK('INVOCAÇÕES'!$I$891),"",'INVOCAÇÕES'!$I$891&amp;"")</f>
        <v/>
      </c>
      <c r="C4295" s="194">
        <f>"'INVOCAÇÕES'!I891"</f>
        <v/>
      </c>
      <c r="D4295" s="194" t="inlineStr">
        <is>
          <t>resultado</t>
        </is>
      </c>
    </row>
    <row r="4296">
      <c r="A4296" s="194" t="inlineStr">
        <is>
          <t>invocacao.5.bas.2.resolve</t>
        </is>
      </c>
      <c r="B4296" s="194">
        <f>IF(ISBLANK('INVOCAÇÕES'!$K$891),"",'INVOCAÇÕES'!$K$891&amp;"")</f>
        <v/>
      </c>
      <c r="C4296" s="194">
        <f>"'INVOCAÇÕES'!K891"</f>
        <v/>
      </c>
      <c r="D4296" s="194" t="inlineStr">
        <is>
          <t>resultado</t>
        </is>
      </c>
    </row>
    <row r="4297">
      <c r="A4297" s="194" t="inlineStr">
        <is>
          <t>invocacao.5.bas.2.alcance</t>
        </is>
      </c>
      <c r="B4297" s="194">
        <f>IF(ISBLANK('INVOCAÇÕES'!$I$892),"",'INVOCAÇÕES'!$I$892&amp;"")</f>
        <v/>
      </c>
      <c r="C4297" s="194">
        <f>"'INVOCAÇÕES'!I892"</f>
        <v/>
      </c>
      <c r="D4297" s="194" t="inlineStr">
        <is>
          <t>resultado</t>
        </is>
      </c>
    </row>
    <row r="4298">
      <c r="A4298" s="194" t="inlineStr">
        <is>
          <t>invocacao.5.esp.3.texto</t>
        </is>
      </c>
      <c r="B4298" s="194">
        <f>IF(ISBLANK('INVOCAÇÕES'!$O$886),"",'INVOCAÇÕES'!$O$886&amp;"")</f>
        <v/>
      </c>
      <c r="C4298" s="194">
        <f>"'INVOCAÇÕES'!O886"</f>
        <v/>
      </c>
      <c r="D4298" s="194" t="inlineStr">
        <is>
          <t>entrada</t>
        </is>
      </c>
    </row>
    <row r="4299">
      <c r="A4299" s="194" t="inlineStr">
        <is>
          <t>invocacao.5.esp.3.tipo_dano</t>
        </is>
      </c>
      <c r="B4299" s="194">
        <f>IF(ISBLANK('INVOCAÇÕES'!$O$890),"",'INVOCAÇÕES'!$O$890&amp;"")</f>
        <v/>
      </c>
      <c r="C4299" s="194">
        <f>"'INVOCAÇÕES'!O890"</f>
        <v/>
      </c>
      <c r="D4299" s="194" t="inlineStr">
        <is>
          <t>entrada</t>
        </is>
      </c>
    </row>
    <row r="4300">
      <c r="A4300" s="194" t="inlineStr">
        <is>
          <t>invocacao.5.esp.3.resolucao_escolha</t>
        </is>
      </c>
      <c r="B4300" s="194">
        <f>IF(ISBLANK('INVOCAÇÕES'!$Q$890),"",'INVOCAÇÕES'!$Q$890&amp;"")</f>
        <v/>
      </c>
      <c r="C4300" s="194">
        <f>"'INVOCAÇÕES'!Q890"</f>
        <v/>
      </c>
      <c r="D4300" s="194" t="inlineStr">
        <is>
          <t>entrada</t>
        </is>
      </c>
    </row>
    <row r="4301">
      <c r="A4301" s="194" t="inlineStr">
        <is>
          <t>invocacao.5.esp.3.acao</t>
        </is>
      </c>
      <c r="B4301" s="194">
        <f>IF(ISBLANK('INVOCAÇÕES'!$O$891),"",'INVOCAÇÕES'!$O$891&amp;"")</f>
        <v/>
      </c>
      <c r="C4301" s="194">
        <f>"'INVOCAÇÕES'!O891"</f>
        <v/>
      </c>
      <c r="D4301" s="194" t="inlineStr">
        <is>
          <t>resultado</t>
        </is>
      </c>
    </row>
    <row r="4302">
      <c r="A4302" s="194" t="inlineStr">
        <is>
          <t>invocacao.5.esp.3.resolve</t>
        </is>
      </c>
      <c r="B4302" s="194">
        <f>IF(ISBLANK('INVOCAÇÕES'!$Q$891),"",'INVOCAÇÕES'!$Q$891&amp;"")</f>
        <v/>
      </c>
      <c r="C4302" s="194">
        <f>"'INVOCAÇÕES'!Q891"</f>
        <v/>
      </c>
      <c r="D4302" s="194" t="inlineStr">
        <is>
          <t>resultado</t>
        </is>
      </c>
    </row>
    <row r="4303">
      <c r="A4303" s="194" t="inlineStr">
        <is>
          <t>invocacao.5.esp.3.alcance</t>
        </is>
      </c>
      <c r="B4303" s="194">
        <f>IF(ISBLANK('INVOCAÇÕES'!$O$892),"",'INVOCAÇÕES'!$O$892&amp;"")</f>
        <v/>
      </c>
      <c r="C4303" s="194">
        <f>"'INVOCAÇÕES'!O892"</f>
        <v/>
      </c>
      <c r="D4303" s="194" t="inlineStr">
        <is>
          <t>resultado</t>
        </is>
      </c>
    </row>
    <row r="4304">
      <c r="A4304" s="194" t="inlineStr">
        <is>
          <t>invocacao.5.esp.4.texto</t>
        </is>
      </c>
      <c r="B4304" s="194">
        <f>IF(ISBLANK('INVOCAÇÕES'!$U$886),"",'INVOCAÇÕES'!$U$886&amp;"")</f>
        <v/>
      </c>
      <c r="C4304" s="194">
        <f>"'INVOCAÇÕES'!U886"</f>
        <v/>
      </c>
      <c r="D4304" s="194" t="inlineStr">
        <is>
          <t>entrada</t>
        </is>
      </c>
    </row>
    <row r="4305">
      <c r="A4305" s="194" t="inlineStr">
        <is>
          <t>invocacao.5.esp.4.tipo_dano</t>
        </is>
      </c>
      <c r="B4305" s="194">
        <f>IF(ISBLANK('INVOCAÇÕES'!$U$890),"",'INVOCAÇÕES'!$U$890&amp;"")</f>
        <v/>
      </c>
      <c r="C4305" s="194">
        <f>"'INVOCAÇÕES'!U890"</f>
        <v/>
      </c>
      <c r="D4305" s="194" t="inlineStr">
        <is>
          <t>entrada</t>
        </is>
      </c>
    </row>
    <row r="4306">
      <c r="A4306" s="194" t="inlineStr">
        <is>
          <t>invocacao.5.esp.4.resolucao_escolha</t>
        </is>
      </c>
      <c r="B4306" s="194">
        <f>IF(ISBLANK('INVOCAÇÕES'!$W$890),"",'INVOCAÇÕES'!$W$890&amp;"")</f>
        <v/>
      </c>
      <c r="C4306" s="194">
        <f>"'INVOCAÇÕES'!W890"</f>
        <v/>
      </c>
      <c r="D4306" s="194" t="inlineStr">
        <is>
          <t>entrada</t>
        </is>
      </c>
    </row>
    <row r="4307">
      <c r="A4307" s="194" t="inlineStr">
        <is>
          <t>invocacao.5.esp.4.acao</t>
        </is>
      </c>
      <c r="B4307" s="194">
        <f>IF(ISBLANK('INVOCAÇÕES'!$U$891),"",'INVOCAÇÕES'!$U$891&amp;"")</f>
        <v/>
      </c>
      <c r="C4307" s="194">
        <f>"'INVOCAÇÕES'!U891"</f>
        <v/>
      </c>
      <c r="D4307" s="194" t="inlineStr">
        <is>
          <t>resultado</t>
        </is>
      </c>
    </row>
    <row r="4308">
      <c r="A4308" s="194" t="inlineStr">
        <is>
          <t>invocacao.5.esp.4.resolve</t>
        </is>
      </c>
      <c r="B4308" s="194">
        <f>IF(ISBLANK('INVOCAÇÕES'!$W$891),"",'INVOCAÇÕES'!$W$891&amp;"")</f>
        <v/>
      </c>
      <c r="C4308" s="194">
        <f>"'INVOCAÇÕES'!W891"</f>
        <v/>
      </c>
      <c r="D4308" s="194" t="inlineStr">
        <is>
          <t>resultado</t>
        </is>
      </c>
    </row>
    <row r="4309">
      <c r="A4309" s="194" t="inlineStr">
        <is>
          <t>invocacao.5.esp.4.alcance</t>
        </is>
      </c>
      <c r="B4309" s="194">
        <f>IF(ISBLANK('INVOCAÇÕES'!$U$892),"",'INVOCAÇÕES'!$U$892&amp;"")</f>
        <v/>
      </c>
      <c r="C4309" s="194">
        <f>"'INVOCAÇÕES'!U892"</f>
        <v/>
      </c>
      <c r="D4309" s="194" t="inlineStr">
        <is>
          <t>resultado</t>
        </is>
      </c>
    </row>
    <row r="4310">
      <c r="A4310" s="194" t="inlineStr">
        <is>
          <t>invocacao.5.esp.5.texto</t>
        </is>
      </c>
      <c r="B4310" s="194">
        <f>IF(ISBLANK('INVOCAÇÕES'!$I$908),"",'INVOCAÇÕES'!$I$908&amp;"")</f>
        <v/>
      </c>
      <c r="C4310" s="194">
        <f>"'INVOCAÇÕES'!I908"</f>
        <v/>
      </c>
      <c r="D4310" s="194" t="inlineStr">
        <is>
          <t>entrada</t>
        </is>
      </c>
    </row>
    <row r="4311">
      <c r="A4311" s="194" t="inlineStr">
        <is>
          <t>invocacao.5.esp.5.tipo_dano</t>
        </is>
      </c>
      <c r="B4311" s="194">
        <f>IF(ISBLANK('INVOCAÇÕES'!$I$912),"",'INVOCAÇÕES'!$I$912&amp;"")</f>
        <v/>
      </c>
      <c r="C4311" s="194">
        <f>"'INVOCAÇÕES'!I912"</f>
        <v/>
      </c>
      <c r="D4311" s="194" t="inlineStr">
        <is>
          <t>entrada</t>
        </is>
      </c>
    </row>
    <row r="4312">
      <c r="A4312" s="194" t="inlineStr">
        <is>
          <t>invocacao.5.esp.5.resolucao_escolha</t>
        </is>
      </c>
      <c r="B4312" s="194">
        <f>IF(ISBLANK('INVOCAÇÕES'!$K$912),"",'INVOCAÇÕES'!$K$912&amp;"")</f>
        <v/>
      </c>
      <c r="C4312" s="194">
        <f>"'INVOCAÇÕES'!K912"</f>
        <v/>
      </c>
      <c r="D4312" s="194" t="inlineStr">
        <is>
          <t>entrada</t>
        </is>
      </c>
    </row>
    <row r="4313">
      <c r="A4313" s="194" t="inlineStr">
        <is>
          <t>invocacao.5.esp.5.acao</t>
        </is>
      </c>
      <c r="B4313" s="194">
        <f>IF(ISBLANK('INVOCAÇÕES'!$I$913),"",'INVOCAÇÕES'!$I$913&amp;"")</f>
        <v/>
      </c>
      <c r="C4313" s="194">
        <f>"'INVOCAÇÕES'!I913"</f>
        <v/>
      </c>
      <c r="D4313" s="194" t="inlineStr">
        <is>
          <t>resultado</t>
        </is>
      </c>
    </row>
    <row r="4314">
      <c r="A4314" s="194" t="inlineStr">
        <is>
          <t>invocacao.5.esp.5.resolve</t>
        </is>
      </c>
      <c r="B4314" s="194">
        <f>IF(ISBLANK('INVOCAÇÕES'!$K$913),"",'INVOCAÇÕES'!$K$913&amp;"")</f>
        <v/>
      </c>
      <c r="C4314" s="194">
        <f>"'INVOCAÇÕES'!K913"</f>
        <v/>
      </c>
      <c r="D4314" s="194" t="inlineStr">
        <is>
          <t>resultado</t>
        </is>
      </c>
    </row>
    <row r="4315">
      <c r="A4315" s="194" t="inlineStr">
        <is>
          <t>invocacao.5.esp.5.alcance</t>
        </is>
      </c>
      <c r="B4315" s="194">
        <f>IF(ISBLANK('INVOCAÇÕES'!$I$914),"",'INVOCAÇÕES'!$I$914&amp;"")</f>
        <v/>
      </c>
      <c r="C4315" s="194">
        <f>"'INVOCAÇÕES'!I914"</f>
        <v/>
      </c>
      <c r="D4315" s="194" t="inlineStr">
        <is>
          <t>resultado</t>
        </is>
      </c>
    </row>
    <row r="4316">
      <c r="A4316" s="194" t="inlineStr">
        <is>
          <t>invocacao.5.esp.6.texto</t>
        </is>
      </c>
      <c r="B4316" s="194">
        <f>IF(ISBLANK('INVOCAÇÕES'!$O$908),"",'INVOCAÇÕES'!$O$908&amp;"")</f>
        <v/>
      </c>
      <c r="C4316" s="194">
        <f>"'INVOCAÇÕES'!O908"</f>
        <v/>
      </c>
      <c r="D4316" s="194" t="inlineStr">
        <is>
          <t>entrada</t>
        </is>
      </c>
    </row>
    <row r="4317">
      <c r="A4317" s="194" t="inlineStr">
        <is>
          <t>invocacao.5.esp.6.tipo_dano</t>
        </is>
      </c>
      <c r="B4317" s="194">
        <f>IF(ISBLANK('INVOCAÇÕES'!$O$912),"",'INVOCAÇÕES'!$O$912&amp;"")</f>
        <v/>
      </c>
      <c r="C4317" s="194">
        <f>"'INVOCAÇÕES'!O912"</f>
        <v/>
      </c>
      <c r="D4317" s="194" t="inlineStr">
        <is>
          <t>entrada</t>
        </is>
      </c>
    </row>
    <row r="4318">
      <c r="A4318" s="194" t="inlineStr">
        <is>
          <t>invocacao.5.esp.6.resolucao_escolha</t>
        </is>
      </c>
      <c r="B4318" s="194">
        <f>IF(ISBLANK('INVOCAÇÕES'!$Q$912),"",'INVOCAÇÕES'!$Q$912&amp;"")</f>
        <v/>
      </c>
      <c r="C4318" s="194">
        <f>"'INVOCAÇÕES'!Q912"</f>
        <v/>
      </c>
      <c r="D4318" s="194" t="inlineStr">
        <is>
          <t>entrada</t>
        </is>
      </c>
    </row>
    <row r="4319">
      <c r="A4319" s="194" t="inlineStr">
        <is>
          <t>invocacao.5.esp.6.acao</t>
        </is>
      </c>
      <c r="B4319" s="194">
        <f>IF(ISBLANK('INVOCAÇÕES'!$O$913),"",'INVOCAÇÕES'!$O$913&amp;"")</f>
        <v/>
      </c>
      <c r="C4319" s="194">
        <f>"'INVOCAÇÕES'!O913"</f>
        <v/>
      </c>
      <c r="D4319" s="194" t="inlineStr">
        <is>
          <t>resultado</t>
        </is>
      </c>
    </row>
    <row r="4320">
      <c r="A4320" s="194" t="inlineStr">
        <is>
          <t>invocacao.5.esp.6.resolve</t>
        </is>
      </c>
      <c r="B4320" s="194">
        <f>IF(ISBLANK('INVOCAÇÕES'!$Q$913),"",'INVOCAÇÕES'!$Q$913&amp;"")</f>
        <v/>
      </c>
      <c r="C4320" s="194">
        <f>"'INVOCAÇÕES'!Q913"</f>
        <v/>
      </c>
      <c r="D4320" s="194" t="inlineStr">
        <is>
          <t>resultado</t>
        </is>
      </c>
    </row>
    <row r="4321">
      <c r="A4321" s="194" t="inlineStr">
        <is>
          <t>invocacao.5.esp.6.alcance</t>
        </is>
      </c>
      <c r="B4321" s="194">
        <f>IF(ISBLANK('INVOCAÇÕES'!$O$914),"",'INVOCAÇÕES'!$O$914&amp;"")</f>
        <v/>
      </c>
      <c r="C4321" s="194">
        <f>"'INVOCAÇÕES'!O914"</f>
        <v/>
      </c>
      <c r="D4321" s="194" t="inlineStr">
        <is>
          <t>resultado</t>
        </is>
      </c>
    </row>
    <row r="4322">
      <c r="A4322" s="194" t="inlineStr">
        <is>
          <t>invocacao.5.esp.7.texto</t>
        </is>
      </c>
      <c r="B4322" s="194">
        <f>IF(ISBLANK('INVOCAÇÕES'!$U$908),"",'INVOCAÇÕES'!$U$908&amp;"")</f>
        <v/>
      </c>
      <c r="C4322" s="194">
        <f>"'INVOCAÇÕES'!U908"</f>
        <v/>
      </c>
      <c r="D4322" s="194" t="inlineStr">
        <is>
          <t>entrada</t>
        </is>
      </c>
    </row>
    <row r="4323">
      <c r="A4323" s="194" t="inlineStr">
        <is>
          <t>invocacao.5.esp.7.tipo_dano</t>
        </is>
      </c>
      <c r="B4323" s="194">
        <f>IF(ISBLANK('INVOCAÇÕES'!$U$912),"",'INVOCAÇÕES'!$U$912&amp;"")</f>
        <v/>
      </c>
      <c r="C4323" s="194">
        <f>"'INVOCAÇÕES'!U912"</f>
        <v/>
      </c>
      <c r="D4323" s="194" t="inlineStr">
        <is>
          <t>entrada</t>
        </is>
      </c>
    </row>
    <row r="4324">
      <c r="A4324" s="194" t="inlineStr">
        <is>
          <t>invocacao.5.esp.7.resolucao_escolha</t>
        </is>
      </c>
      <c r="B4324" s="194">
        <f>IF(ISBLANK('INVOCAÇÕES'!$W$912),"",'INVOCAÇÕES'!$W$912&amp;"")</f>
        <v/>
      </c>
      <c r="C4324" s="194">
        <f>"'INVOCAÇÕES'!W912"</f>
        <v/>
      </c>
      <c r="D4324" s="194" t="inlineStr">
        <is>
          <t>entrada</t>
        </is>
      </c>
    </row>
    <row r="4325">
      <c r="A4325" s="194" t="inlineStr">
        <is>
          <t>invocacao.5.esp.7.acao</t>
        </is>
      </c>
      <c r="B4325" s="194">
        <f>IF(ISBLANK('INVOCAÇÕES'!$U$913),"",'INVOCAÇÕES'!$U$913&amp;"")</f>
        <v/>
      </c>
      <c r="C4325" s="194">
        <f>"'INVOCAÇÕES'!U913"</f>
        <v/>
      </c>
      <c r="D4325" s="194" t="inlineStr">
        <is>
          <t>resultado</t>
        </is>
      </c>
    </row>
    <row r="4326">
      <c r="A4326" s="194" t="inlineStr">
        <is>
          <t>invocacao.5.esp.7.resolve</t>
        </is>
      </c>
      <c r="B4326" s="194">
        <f>IF(ISBLANK('INVOCAÇÕES'!$W$913),"",'INVOCAÇÕES'!$W$913&amp;"")</f>
        <v/>
      </c>
      <c r="C4326" s="194">
        <f>"'INVOCAÇÕES'!W913"</f>
        <v/>
      </c>
      <c r="D4326" s="194" t="inlineStr">
        <is>
          <t>resultado</t>
        </is>
      </c>
    </row>
    <row r="4327">
      <c r="A4327" s="194" t="inlineStr">
        <is>
          <t>invocacao.5.esp.7.alcance</t>
        </is>
      </c>
      <c r="B4327" s="194">
        <f>IF(ISBLANK('INVOCAÇÕES'!$U$914),"",'INVOCAÇÕES'!$U$914&amp;"")</f>
        <v/>
      </c>
      <c r="C4327" s="194">
        <f>"'INVOCAÇÕES'!U914"</f>
        <v/>
      </c>
      <c r="D4327" s="194" t="inlineStr">
        <is>
          <t>resultado</t>
        </is>
      </c>
    </row>
    <row r="4328">
      <c r="A4328" s="194" t="inlineStr">
        <is>
          <t>invocacao.5.esp.8.texto</t>
        </is>
      </c>
      <c r="B4328" s="194">
        <f>IF(ISBLANK('INVOCAÇÕES'!$I$930),"",'INVOCAÇÕES'!$I$930&amp;"")</f>
        <v/>
      </c>
      <c r="C4328" s="194">
        <f>"'INVOCAÇÕES'!I930"</f>
        <v/>
      </c>
      <c r="D4328" s="194" t="inlineStr">
        <is>
          <t>entrada</t>
        </is>
      </c>
    </row>
    <row r="4329">
      <c r="A4329" s="194" t="inlineStr">
        <is>
          <t>invocacao.5.esp.8.tipo_dano</t>
        </is>
      </c>
      <c r="B4329" s="194">
        <f>IF(ISBLANK('INVOCAÇÕES'!$I$934),"",'INVOCAÇÕES'!$I$934&amp;"")</f>
        <v/>
      </c>
      <c r="C4329" s="194">
        <f>"'INVOCAÇÕES'!I934"</f>
        <v/>
      </c>
      <c r="D4329" s="194" t="inlineStr">
        <is>
          <t>entrada</t>
        </is>
      </c>
    </row>
    <row r="4330">
      <c r="A4330" s="194" t="inlineStr">
        <is>
          <t>invocacao.5.esp.8.resolucao_escolha</t>
        </is>
      </c>
      <c r="B4330" s="194">
        <f>IF(ISBLANK('INVOCAÇÕES'!$K$934),"",'INVOCAÇÕES'!$K$934&amp;"")</f>
        <v/>
      </c>
      <c r="C4330" s="194">
        <f>"'INVOCAÇÕES'!K934"</f>
        <v/>
      </c>
      <c r="D4330" s="194" t="inlineStr">
        <is>
          <t>entrada</t>
        </is>
      </c>
    </row>
    <row r="4331">
      <c r="A4331" s="194" t="inlineStr">
        <is>
          <t>invocacao.5.esp.8.acao</t>
        </is>
      </c>
      <c r="B4331" s="194">
        <f>IF(ISBLANK('INVOCAÇÕES'!$I$935),"",'INVOCAÇÕES'!$I$935&amp;"")</f>
        <v/>
      </c>
      <c r="C4331" s="194">
        <f>"'INVOCAÇÕES'!I935"</f>
        <v/>
      </c>
      <c r="D4331" s="194" t="inlineStr">
        <is>
          <t>resultado</t>
        </is>
      </c>
    </row>
    <row r="4332">
      <c r="A4332" s="194" t="inlineStr">
        <is>
          <t>invocacao.5.esp.8.resolve</t>
        </is>
      </c>
      <c r="B4332" s="194">
        <f>IF(ISBLANK('INVOCAÇÕES'!$K$935),"",'INVOCAÇÕES'!$K$935&amp;"")</f>
        <v/>
      </c>
      <c r="C4332" s="194">
        <f>"'INVOCAÇÕES'!K935"</f>
        <v/>
      </c>
      <c r="D4332" s="194" t="inlineStr">
        <is>
          <t>resultado</t>
        </is>
      </c>
    </row>
    <row r="4333">
      <c r="A4333" s="194" t="inlineStr">
        <is>
          <t>invocacao.5.esp.8.alcance</t>
        </is>
      </c>
      <c r="B4333" s="194">
        <f>IF(ISBLANK('INVOCAÇÕES'!$I$936),"",'INVOCAÇÕES'!$I$936&amp;"")</f>
        <v/>
      </c>
      <c r="C4333" s="194">
        <f>"'INVOCAÇÕES'!I936"</f>
        <v/>
      </c>
      <c r="D4333" s="194" t="inlineStr">
        <is>
          <t>resultado</t>
        </is>
      </c>
    </row>
    <row r="4334">
      <c r="A4334" s="194" t="inlineStr">
        <is>
          <t>invocacao.5.ext.1.texto</t>
        </is>
      </c>
      <c r="B4334" s="194">
        <f>IF(ISBLANK('INVOCAÇÕES'!$I$954),"",'INVOCAÇÕES'!$I$954&amp;"")</f>
        <v/>
      </c>
      <c r="C4334" s="194">
        <f>"'INVOCAÇÕES'!I954"</f>
        <v/>
      </c>
      <c r="D4334" s="194" t="inlineStr">
        <is>
          <t>entrada</t>
        </is>
      </c>
    </row>
    <row r="4335">
      <c r="A4335" s="194" t="inlineStr">
        <is>
          <t>invocacao.5.ext.1.tipo_dano</t>
        </is>
      </c>
      <c r="B4335" s="194">
        <f>IF(ISBLANK('INVOCAÇÕES'!$I$958),"",'INVOCAÇÕES'!$I$958&amp;"")</f>
        <v/>
      </c>
      <c r="C4335" s="194">
        <f>"'INVOCAÇÕES'!I958"</f>
        <v/>
      </c>
      <c r="D4335" s="194" t="inlineStr">
        <is>
          <t>entrada</t>
        </is>
      </c>
    </row>
    <row r="4336">
      <c r="A4336" s="194" t="inlineStr">
        <is>
          <t>invocacao.5.ext.1.resolucao_escolha</t>
        </is>
      </c>
      <c r="B4336" s="194">
        <f>IF(ISBLANK('INVOCAÇÕES'!$K$958),"",'INVOCAÇÕES'!$K$958&amp;"")</f>
        <v/>
      </c>
      <c r="C4336" s="194">
        <f>"'INVOCAÇÕES'!K958"</f>
        <v/>
      </c>
      <c r="D4336" s="194" t="inlineStr">
        <is>
          <t>entrada</t>
        </is>
      </c>
    </row>
    <row r="4337">
      <c r="A4337" s="194" t="inlineStr">
        <is>
          <t>invocacao.5.ext.1.acao</t>
        </is>
      </c>
      <c r="B4337" s="194">
        <f>IF(ISBLANK('INVOCAÇÕES'!$I$959),"",'INVOCAÇÕES'!$I$959&amp;"")</f>
        <v/>
      </c>
      <c r="C4337" s="194">
        <f>"'INVOCAÇÕES'!I959"</f>
        <v/>
      </c>
      <c r="D4337" s="194" t="inlineStr">
        <is>
          <t>resultado</t>
        </is>
      </c>
    </row>
    <row r="4338">
      <c r="A4338" s="194" t="inlineStr">
        <is>
          <t>invocacao.5.ext.1.resolve</t>
        </is>
      </c>
      <c r="B4338" s="194">
        <f>IF(ISBLANK('INVOCAÇÕES'!$K$959),"",'INVOCAÇÕES'!$K$959&amp;"")</f>
        <v/>
      </c>
      <c r="C4338" s="194">
        <f>"'INVOCAÇÕES'!K959"</f>
        <v/>
      </c>
      <c r="D4338" s="194" t="inlineStr">
        <is>
          <t>resultado</t>
        </is>
      </c>
    </row>
    <row r="4339">
      <c r="A4339" s="194" t="inlineStr">
        <is>
          <t>invocacao.5.ext.1.alcance</t>
        </is>
      </c>
      <c r="B4339" s="194">
        <f>IF(ISBLANK('INVOCAÇÕES'!$I$960),"",'INVOCAÇÕES'!$I$960&amp;"")</f>
        <v/>
      </c>
      <c r="C4339" s="194">
        <f>"'INVOCAÇÕES'!I960"</f>
        <v/>
      </c>
      <c r="D4339" s="194" t="inlineStr">
        <is>
          <t>resultado</t>
        </is>
      </c>
    </row>
    <row r="4340">
      <c r="A4340" s="194" t="inlineStr">
        <is>
          <t>invocacao.5.ext.2.texto</t>
        </is>
      </c>
      <c r="B4340" s="194">
        <f>IF(ISBLANK('INVOCAÇÕES'!$O$954),"",'INVOCAÇÕES'!$O$954&amp;"")</f>
        <v/>
      </c>
      <c r="C4340" s="194">
        <f>"'INVOCAÇÕES'!O954"</f>
        <v/>
      </c>
      <c r="D4340" s="194" t="inlineStr">
        <is>
          <t>entrada</t>
        </is>
      </c>
    </row>
    <row r="4341">
      <c r="A4341" s="194" t="inlineStr">
        <is>
          <t>invocacao.5.ext.2.tipo_dano</t>
        </is>
      </c>
      <c r="B4341" s="194">
        <f>IF(ISBLANK('INVOCAÇÕES'!$O$958),"",'INVOCAÇÕES'!$O$958&amp;"")</f>
        <v/>
      </c>
      <c r="C4341" s="194">
        <f>"'INVOCAÇÕES'!O958"</f>
        <v/>
      </c>
      <c r="D4341" s="194" t="inlineStr">
        <is>
          <t>entrada</t>
        </is>
      </c>
    </row>
    <row r="4342">
      <c r="A4342" s="194" t="inlineStr">
        <is>
          <t>invocacao.5.ext.2.resolucao_escolha</t>
        </is>
      </c>
      <c r="B4342" s="194">
        <f>IF(ISBLANK('INVOCAÇÕES'!$Q$958),"",'INVOCAÇÕES'!$Q$958&amp;"")</f>
        <v/>
      </c>
      <c r="C4342" s="194">
        <f>"'INVOCAÇÕES'!Q958"</f>
        <v/>
      </c>
      <c r="D4342" s="194" t="inlineStr">
        <is>
          <t>entrada</t>
        </is>
      </c>
    </row>
    <row r="4343">
      <c r="A4343" s="194" t="inlineStr">
        <is>
          <t>invocacao.5.ext.2.acao</t>
        </is>
      </c>
      <c r="B4343" s="194">
        <f>IF(ISBLANK('INVOCAÇÕES'!$O$959),"",'INVOCAÇÕES'!$O$959&amp;"")</f>
        <v/>
      </c>
      <c r="C4343" s="194">
        <f>"'INVOCAÇÕES'!O959"</f>
        <v/>
      </c>
      <c r="D4343" s="194" t="inlineStr">
        <is>
          <t>resultado</t>
        </is>
      </c>
    </row>
    <row r="4344">
      <c r="A4344" s="194" t="inlineStr">
        <is>
          <t>invocacao.5.ext.2.resolve</t>
        </is>
      </c>
      <c r="B4344" s="194">
        <f>IF(ISBLANK('INVOCAÇÕES'!$Q$959),"",'INVOCAÇÕES'!$Q$959&amp;"")</f>
        <v/>
      </c>
      <c r="C4344" s="194">
        <f>"'INVOCAÇÕES'!Q959"</f>
        <v/>
      </c>
      <c r="D4344" s="194" t="inlineStr">
        <is>
          <t>resultado</t>
        </is>
      </c>
    </row>
    <row r="4345">
      <c r="A4345" s="194" t="inlineStr">
        <is>
          <t>invocacao.5.ext.2.alcance</t>
        </is>
      </c>
      <c r="B4345" s="194">
        <f>IF(ISBLANK('INVOCAÇÕES'!$O$960),"",'INVOCAÇÕES'!$O$960&amp;"")</f>
        <v/>
      </c>
      <c r="C4345" s="194">
        <f>"'INVOCAÇÕES'!O960"</f>
        <v/>
      </c>
      <c r="D4345" s="194" t="inlineStr">
        <is>
          <t>resultado</t>
        </is>
      </c>
    </row>
    <row r="4346">
      <c r="A4346" s="194" t="inlineStr">
        <is>
          <t>invocacao.5.ext.3.texto</t>
        </is>
      </c>
      <c r="B4346" s="194">
        <f>IF(ISBLANK('INVOCAÇÕES'!$U$954),"",'INVOCAÇÕES'!$U$954&amp;"")</f>
        <v/>
      </c>
      <c r="C4346" s="194">
        <f>"'INVOCAÇÕES'!U954"</f>
        <v/>
      </c>
      <c r="D4346" s="194" t="inlineStr">
        <is>
          <t>entrada</t>
        </is>
      </c>
    </row>
    <row r="4347">
      <c r="A4347" s="194" t="inlineStr">
        <is>
          <t>invocacao.5.ext.3.tipo_dano</t>
        </is>
      </c>
      <c r="B4347" s="194">
        <f>IF(ISBLANK('INVOCAÇÕES'!$U$958),"",'INVOCAÇÕES'!$U$958&amp;"")</f>
        <v/>
      </c>
      <c r="C4347" s="194">
        <f>"'INVOCAÇÕES'!U958"</f>
        <v/>
      </c>
      <c r="D4347" s="194" t="inlineStr">
        <is>
          <t>entrada</t>
        </is>
      </c>
    </row>
    <row r="4348">
      <c r="A4348" s="194" t="inlineStr">
        <is>
          <t>invocacao.5.ext.3.resolucao_escolha</t>
        </is>
      </c>
      <c r="B4348" s="194">
        <f>IF(ISBLANK('INVOCAÇÕES'!$W$958),"",'INVOCAÇÕES'!$W$958&amp;"")</f>
        <v/>
      </c>
      <c r="C4348" s="194">
        <f>"'INVOCAÇÕES'!W958"</f>
        <v/>
      </c>
      <c r="D4348" s="194" t="inlineStr">
        <is>
          <t>entrada</t>
        </is>
      </c>
    </row>
    <row r="4349">
      <c r="A4349" s="194" t="inlineStr">
        <is>
          <t>invocacao.5.ext.3.acao</t>
        </is>
      </c>
      <c r="B4349" s="194">
        <f>IF(ISBLANK('INVOCAÇÕES'!$U$959),"",'INVOCAÇÕES'!$U$959&amp;"")</f>
        <v/>
      </c>
      <c r="C4349" s="194">
        <f>"'INVOCAÇÕES'!U959"</f>
        <v/>
      </c>
      <c r="D4349" s="194" t="inlineStr">
        <is>
          <t>resultado</t>
        </is>
      </c>
    </row>
    <row r="4350">
      <c r="A4350" s="194" t="inlineStr">
        <is>
          <t>invocacao.5.ext.3.resolve</t>
        </is>
      </c>
      <c r="B4350" s="194">
        <f>IF(ISBLANK('INVOCAÇÕES'!$W$959),"",'INVOCAÇÕES'!$W$959&amp;"")</f>
        <v/>
      </c>
      <c r="C4350" s="194">
        <f>"'INVOCAÇÕES'!W959"</f>
        <v/>
      </c>
      <c r="D4350" s="194" t="inlineStr">
        <is>
          <t>resultado</t>
        </is>
      </c>
    </row>
    <row r="4351">
      <c r="A4351" s="194" t="inlineStr">
        <is>
          <t>invocacao.5.ext.3.alcance</t>
        </is>
      </c>
      <c r="B4351" s="194">
        <f>IF(ISBLANK('INVOCAÇÕES'!$U$960),"",'INVOCAÇÕES'!$U$960&amp;"")</f>
        <v/>
      </c>
      <c r="C4351" s="194">
        <f>"'INVOCAÇÕES'!U960"</f>
        <v/>
      </c>
      <c r="D4351" s="194" t="inlineStr">
        <is>
          <t>resultado</t>
        </is>
      </c>
    </row>
    <row r="4352">
      <c r="A4352" s="194" t="inlineStr">
        <is>
          <t>invocacao.6.bas.1.texto</t>
        </is>
      </c>
      <c r="B4352" s="194">
        <f>IF(ISBLANK('INVOCAÇÕES'!$I$1050),"",'INVOCAÇÕES'!$I$1050&amp;"")</f>
        <v/>
      </c>
      <c r="C4352" s="194">
        <f>"'INVOCAÇÕES'!I1050"</f>
        <v/>
      </c>
      <c r="D4352" s="194" t="inlineStr">
        <is>
          <t>entrada</t>
        </is>
      </c>
    </row>
    <row r="4353">
      <c r="A4353" s="194" t="inlineStr">
        <is>
          <t>invocacao.6.bas.1.tipo_dano</t>
        </is>
      </c>
      <c r="B4353" s="194">
        <f>IF(ISBLANK('INVOCAÇÕES'!$I$1054),"",'INVOCAÇÕES'!$I$1054&amp;"")</f>
        <v/>
      </c>
      <c r="C4353" s="194">
        <f>"'INVOCAÇÕES'!I1054"</f>
        <v/>
      </c>
      <c r="D4353" s="194" t="inlineStr">
        <is>
          <t>entrada</t>
        </is>
      </c>
    </row>
    <row r="4354">
      <c r="A4354" s="194" t="inlineStr">
        <is>
          <t>invocacao.6.bas.1.resolucao_escolha</t>
        </is>
      </c>
      <c r="B4354" s="194">
        <f>IF(ISBLANK('INVOCAÇÕES'!$K$1054),"",'INVOCAÇÕES'!$K$1054&amp;"")</f>
        <v/>
      </c>
      <c r="C4354" s="194">
        <f>"'INVOCAÇÕES'!K1054"</f>
        <v/>
      </c>
      <c r="D4354" s="194" t="inlineStr">
        <is>
          <t>entrada</t>
        </is>
      </c>
    </row>
    <row r="4355">
      <c r="A4355" s="194" t="inlineStr">
        <is>
          <t>invocacao.6.bas.1.acao</t>
        </is>
      </c>
      <c r="B4355" s="194">
        <f>IF(ISBLANK('INVOCAÇÕES'!$I$1055),"",'INVOCAÇÕES'!$I$1055&amp;"")</f>
        <v/>
      </c>
      <c r="C4355" s="194">
        <f>"'INVOCAÇÕES'!I1055"</f>
        <v/>
      </c>
      <c r="D4355" s="194" t="inlineStr">
        <is>
          <t>resultado</t>
        </is>
      </c>
    </row>
    <row r="4356">
      <c r="A4356" s="194" t="inlineStr">
        <is>
          <t>invocacao.6.bas.1.resolve</t>
        </is>
      </c>
      <c r="B4356" s="194">
        <f>IF(ISBLANK('INVOCAÇÕES'!$K$1055),"",'INVOCAÇÕES'!$K$1055&amp;"")</f>
        <v/>
      </c>
      <c r="C4356" s="194">
        <f>"'INVOCAÇÕES'!K1055"</f>
        <v/>
      </c>
      <c r="D4356" s="194" t="inlineStr">
        <is>
          <t>resultado</t>
        </is>
      </c>
    </row>
    <row r="4357">
      <c r="A4357" s="194" t="inlineStr">
        <is>
          <t>invocacao.6.bas.1.alcance</t>
        </is>
      </c>
      <c r="B4357" s="194">
        <f>IF(ISBLANK('INVOCAÇÕES'!$I$1056),"",'INVOCAÇÕES'!$I$1056&amp;"")</f>
        <v/>
      </c>
      <c r="C4357" s="194">
        <f>"'INVOCAÇÕES'!I1056"</f>
        <v/>
      </c>
      <c r="D4357" s="194" t="inlineStr">
        <is>
          <t>resultado</t>
        </is>
      </c>
    </row>
    <row r="4358">
      <c r="A4358" s="194" t="inlineStr">
        <is>
          <t>invocacao.6.esp.1.texto</t>
        </is>
      </c>
      <c r="B4358" s="194">
        <f>IF(ISBLANK('INVOCAÇÕES'!$O$1050),"",'INVOCAÇÕES'!$O$1050&amp;"")</f>
        <v/>
      </c>
      <c r="C4358" s="194">
        <f>"'INVOCAÇÕES'!O1050"</f>
        <v/>
      </c>
      <c r="D4358" s="194" t="inlineStr">
        <is>
          <t>entrada</t>
        </is>
      </c>
    </row>
    <row r="4359">
      <c r="A4359" s="194" t="inlineStr">
        <is>
          <t>invocacao.6.esp.1.tipo_dano</t>
        </is>
      </c>
      <c r="B4359" s="194">
        <f>IF(ISBLANK('INVOCAÇÕES'!$O$1054),"",'INVOCAÇÕES'!$O$1054&amp;"")</f>
        <v/>
      </c>
      <c r="C4359" s="194">
        <f>"'INVOCAÇÕES'!O1054"</f>
        <v/>
      </c>
      <c r="D4359" s="194" t="inlineStr">
        <is>
          <t>entrada</t>
        </is>
      </c>
    </row>
    <row r="4360">
      <c r="A4360" s="194" t="inlineStr">
        <is>
          <t>invocacao.6.esp.1.resolucao_escolha</t>
        </is>
      </c>
      <c r="B4360" s="194">
        <f>IF(ISBLANK('INVOCAÇÕES'!$Q$1054),"",'INVOCAÇÕES'!$Q$1054&amp;"")</f>
        <v/>
      </c>
      <c r="C4360" s="194">
        <f>"'INVOCAÇÕES'!Q1054"</f>
        <v/>
      </c>
      <c r="D4360" s="194" t="inlineStr">
        <is>
          <t>entrada</t>
        </is>
      </c>
    </row>
    <row r="4361">
      <c r="A4361" s="194" t="inlineStr">
        <is>
          <t>invocacao.6.esp.1.acao</t>
        </is>
      </c>
      <c r="B4361" s="194">
        <f>IF(ISBLANK('INVOCAÇÕES'!$O$1055),"",'INVOCAÇÕES'!$O$1055&amp;"")</f>
        <v/>
      </c>
      <c r="C4361" s="194">
        <f>"'INVOCAÇÕES'!O1055"</f>
        <v/>
      </c>
      <c r="D4361" s="194" t="inlineStr">
        <is>
          <t>resultado</t>
        </is>
      </c>
    </row>
    <row r="4362">
      <c r="A4362" s="194" t="inlineStr">
        <is>
          <t>invocacao.6.esp.1.resolve</t>
        </is>
      </c>
      <c r="B4362" s="194">
        <f>IF(ISBLANK('INVOCAÇÕES'!$Q$1055),"",'INVOCAÇÕES'!$Q$1055&amp;"")</f>
        <v/>
      </c>
      <c r="C4362" s="194">
        <f>"'INVOCAÇÕES'!Q1055"</f>
        <v/>
      </c>
      <c r="D4362" s="194" t="inlineStr">
        <is>
          <t>resultado</t>
        </is>
      </c>
    </row>
    <row r="4363">
      <c r="A4363" s="194" t="inlineStr">
        <is>
          <t>invocacao.6.esp.1.alcance</t>
        </is>
      </c>
      <c r="B4363" s="194">
        <f>IF(ISBLANK('INVOCAÇÕES'!$O$1056),"",'INVOCAÇÕES'!$O$1056&amp;"")</f>
        <v/>
      </c>
      <c r="C4363" s="194">
        <f>"'INVOCAÇÕES'!O1056"</f>
        <v/>
      </c>
      <c r="D4363" s="194" t="inlineStr">
        <is>
          <t>resultado</t>
        </is>
      </c>
    </row>
    <row r="4364">
      <c r="A4364" s="194" t="inlineStr">
        <is>
          <t>invocacao.6.esp.2.texto</t>
        </is>
      </c>
      <c r="B4364" s="194">
        <f>IF(ISBLANK('INVOCAÇÕES'!$U$1050),"",'INVOCAÇÕES'!$U$1050&amp;"")</f>
        <v/>
      </c>
      <c r="C4364" s="194">
        <f>"'INVOCAÇÕES'!U1050"</f>
        <v/>
      </c>
      <c r="D4364" s="194" t="inlineStr">
        <is>
          <t>entrada</t>
        </is>
      </c>
    </row>
    <row r="4365">
      <c r="A4365" s="194" t="inlineStr">
        <is>
          <t>invocacao.6.esp.2.tipo_dano</t>
        </is>
      </c>
      <c r="B4365" s="194">
        <f>IF(ISBLANK('INVOCAÇÕES'!$U$1054),"",'INVOCAÇÕES'!$U$1054&amp;"")</f>
        <v/>
      </c>
      <c r="C4365" s="194">
        <f>"'INVOCAÇÕES'!U1054"</f>
        <v/>
      </c>
      <c r="D4365" s="194" t="inlineStr">
        <is>
          <t>entrada</t>
        </is>
      </c>
    </row>
    <row r="4366">
      <c r="A4366" s="194" t="inlineStr">
        <is>
          <t>invocacao.6.esp.2.resolucao_escolha</t>
        </is>
      </c>
      <c r="B4366" s="194">
        <f>IF(ISBLANK('INVOCAÇÕES'!$W$1054),"",'INVOCAÇÕES'!$W$1054&amp;"")</f>
        <v/>
      </c>
      <c r="C4366" s="194">
        <f>"'INVOCAÇÕES'!W1054"</f>
        <v/>
      </c>
      <c r="D4366" s="194" t="inlineStr">
        <is>
          <t>entrada</t>
        </is>
      </c>
    </row>
    <row r="4367">
      <c r="A4367" s="194" t="inlineStr">
        <is>
          <t>invocacao.6.esp.2.acao</t>
        </is>
      </c>
      <c r="B4367" s="194">
        <f>IF(ISBLANK('INVOCAÇÕES'!$U$1055),"",'INVOCAÇÕES'!$U$1055&amp;"")</f>
        <v/>
      </c>
      <c r="C4367" s="194">
        <f>"'INVOCAÇÕES'!U1055"</f>
        <v/>
      </c>
      <c r="D4367" s="194" t="inlineStr">
        <is>
          <t>resultado</t>
        </is>
      </c>
    </row>
    <row r="4368">
      <c r="A4368" s="194" t="inlineStr">
        <is>
          <t>invocacao.6.esp.2.resolve</t>
        </is>
      </c>
      <c r="B4368" s="194">
        <f>IF(ISBLANK('INVOCAÇÕES'!$W$1055),"",'INVOCAÇÕES'!$W$1055&amp;"")</f>
        <v/>
      </c>
      <c r="C4368" s="194">
        <f>"'INVOCAÇÕES'!W1055"</f>
        <v/>
      </c>
      <c r="D4368" s="194" t="inlineStr">
        <is>
          <t>resultado</t>
        </is>
      </c>
    </row>
    <row r="4369">
      <c r="A4369" s="194" t="inlineStr">
        <is>
          <t>invocacao.6.esp.2.alcance</t>
        </is>
      </c>
      <c r="B4369" s="194">
        <f>IF(ISBLANK('INVOCAÇÕES'!$U$1056),"",'INVOCAÇÕES'!$U$1056&amp;"")</f>
        <v/>
      </c>
      <c r="C4369" s="194">
        <f>"'INVOCAÇÕES'!U1056"</f>
        <v/>
      </c>
      <c r="D4369" s="194" t="inlineStr">
        <is>
          <t>resultado</t>
        </is>
      </c>
    </row>
    <row r="4370">
      <c r="A4370" s="194" t="inlineStr">
        <is>
          <t>invocacao.6.bas.2.texto</t>
        </is>
      </c>
      <c r="B4370" s="194">
        <f>IF(ISBLANK('INVOCAÇÕES'!$I$1084),"",'INVOCAÇÕES'!$I$1084&amp;"")</f>
        <v/>
      </c>
      <c r="C4370" s="194">
        <f>"'INVOCAÇÕES'!I1084"</f>
        <v/>
      </c>
      <c r="D4370" s="194" t="inlineStr">
        <is>
          <t>entrada</t>
        </is>
      </c>
    </row>
    <row r="4371">
      <c r="A4371" s="194" t="inlineStr">
        <is>
          <t>invocacao.6.bas.2.tipo_dano</t>
        </is>
      </c>
      <c r="B4371" s="194">
        <f>IF(ISBLANK('INVOCAÇÕES'!$I$1088),"",'INVOCAÇÕES'!$I$1088&amp;"")</f>
        <v/>
      </c>
      <c r="C4371" s="194">
        <f>"'INVOCAÇÕES'!I1088"</f>
        <v/>
      </c>
      <c r="D4371" s="194" t="inlineStr">
        <is>
          <t>entrada</t>
        </is>
      </c>
    </row>
    <row r="4372">
      <c r="A4372" s="194" t="inlineStr">
        <is>
          <t>invocacao.6.bas.2.resolucao_escolha</t>
        </is>
      </c>
      <c r="B4372" s="194">
        <f>IF(ISBLANK('INVOCAÇÕES'!$K$1088),"",'INVOCAÇÕES'!$K$1088&amp;"")</f>
        <v/>
      </c>
      <c r="C4372" s="194">
        <f>"'INVOCAÇÕES'!K1088"</f>
        <v/>
      </c>
      <c r="D4372" s="194" t="inlineStr">
        <is>
          <t>entrada</t>
        </is>
      </c>
    </row>
    <row r="4373">
      <c r="A4373" s="194" t="inlineStr">
        <is>
          <t>invocacao.6.bas.2.acao</t>
        </is>
      </c>
      <c r="B4373" s="194">
        <f>IF(ISBLANK('INVOCAÇÕES'!$I$1089),"",'INVOCAÇÕES'!$I$1089&amp;"")</f>
        <v/>
      </c>
      <c r="C4373" s="194">
        <f>"'INVOCAÇÕES'!I1089"</f>
        <v/>
      </c>
      <c r="D4373" s="194" t="inlineStr">
        <is>
          <t>resultado</t>
        </is>
      </c>
    </row>
    <row r="4374">
      <c r="A4374" s="194" t="inlineStr">
        <is>
          <t>invocacao.6.bas.2.resolve</t>
        </is>
      </c>
      <c r="B4374" s="194">
        <f>IF(ISBLANK('INVOCAÇÕES'!$K$1089),"",'INVOCAÇÕES'!$K$1089&amp;"")</f>
        <v/>
      </c>
      <c r="C4374" s="194">
        <f>"'INVOCAÇÕES'!K1089"</f>
        <v/>
      </c>
      <c r="D4374" s="194" t="inlineStr">
        <is>
          <t>resultado</t>
        </is>
      </c>
    </row>
    <row r="4375">
      <c r="A4375" s="194" t="inlineStr">
        <is>
          <t>invocacao.6.bas.2.alcance</t>
        </is>
      </c>
      <c r="B4375" s="194">
        <f>IF(ISBLANK('INVOCAÇÕES'!$I$1090),"",'INVOCAÇÕES'!$I$1090&amp;"")</f>
        <v/>
      </c>
      <c r="C4375" s="194">
        <f>"'INVOCAÇÕES'!I1090"</f>
        <v/>
      </c>
      <c r="D4375" s="194" t="inlineStr">
        <is>
          <t>resultado</t>
        </is>
      </c>
    </row>
    <row r="4376">
      <c r="A4376" s="194" t="inlineStr">
        <is>
          <t>invocacao.6.esp.3.texto</t>
        </is>
      </c>
      <c r="B4376" s="194">
        <f>IF(ISBLANK('INVOCAÇÕES'!$O$1084),"",'INVOCAÇÕES'!$O$1084&amp;"")</f>
        <v/>
      </c>
      <c r="C4376" s="194">
        <f>"'INVOCAÇÕES'!O1084"</f>
        <v/>
      </c>
      <c r="D4376" s="194" t="inlineStr">
        <is>
          <t>entrada</t>
        </is>
      </c>
    </row>
    <row r="4377">
      <c r="A4377" s="194" t="inlineStr">
        <is>
          <t>invocacao.6.esp.3.tipo_dano</t>
        </is>
      </c>
      <c r="B4377" s="194">
        <f>IF(ISBLANK('INVOCAÇÕES'!$O$1088),"",'INVOCAÇÕES'!$O$1088&amp;"")</f>
        <v/>
      </c>
      <c r="C4377" s="194">
        <f>"'INVOCAÇÕES'!O1088"</f>
        <v/>
      </c>
      <c r="D4377" s="194" t="inlineStr">
        <is>
          <t>entrada</t>
        </is>
      </c>
    </row>
    <row r="4378">
      <c r="A4378" s="194" t="inlineStr">
        <is>
          <t>invocacao.6.esp.3.resolucao_escolha</t>
        </is>
      </c>
      <c r="B4378" s="194">
        <f>IF(ISBLANK('INVOCAÇÕES'!$Q$1088),"",'INVOCAÇÕES'!$Q$1088&amp;"")</f>
        <v/>
      </c>
      <c r="C4378" s="194">
        <f>"'INVOCAÇÕES'!Q1088"</f>
        <v/>
      </c>
      <c r="D4378" s="194" t="inlineStr">
        <is>
          <t>entrada</t>
        </is>
      </c>
    </row>
    <row r="4379">
      <c r="A4379" s="194" t="inlineStr">
        <is>
          <t>invocacao.6.esp.3.acao</t>
        </is>
      </c>
      <c r="B4379" s="194">
        <f>IF(ISBLANK('INVOCAÇÕES'!$O$1089),"",'INVOCAÇÕES'!$O$1089&amp;"")</f>
        <v/>
      </c>
      <c r="C4379" s="194">
        <f>"'INVOCAÇÕES'!O1089"</f>
        <v/>
      </c>
      <c r="D4379" s="194" t="inlineStr">
        <is>
          <t>resultado</t>
        </is>
      </c>
    </row>
    <row r="4380">
      <c r="A4380" s="194" t="inlineStr">
        <is>
          <t>invocacao.6.esp.3.resolve</t>
        </is>
      </c>
      <c r="B4380" s="194">
        <f>IF(ISBLANK('INVOCAÇÕES'!$Q$1089),"",'INVOCAÇÕES'!$Q$1089&amp;"")</f>
        <v/>
      </c>
      <c r="C4380" s="194">
        <f>"'INVOCAÇÕES'!Q1089"</f>
        <v/>
      </c>
      <c r="D4380" s="194" t="inlineStr">
        <is>
          <t>resultado</t>
        </is>
      </c>
    </row>
    <row r="4381">
      <c r="A4381" s="194" t="inlineStr">
        <is>
          <t>invocacao.6.esp.3.alcance</t>
        </is>
      </c>
      <c r="B4381" s="194">
        <f>IF(ISBLANK('INVOCAÇÕES'!$O$1090),"",'INVOCAÇÕES'!$O$1090&amp;"")</f>
        <v/>
      </c>
      <c r="C4381" s="194">
        <f>"'INVOCAÇÕES'!O1090"</f>
        <v/>
      </c>
      <c r="D4381" s="194" t="inlineStr">
        <is>
          <t>resultado</t>
        </is>
      </c>
    </row>
    <row r="4382">
      <c r="A4382" s="194" t="inlineStr">
        <is>
          <t>invocacao.6.esp.4.texto</t>
        </is>
      </c>
      <c r="B4382" s="194">
        <f>IF(ISBLANK('INVOCAÇÕES'!$U$1084),"",'INVOCAÇÕES'!$U$1084&amp;"")</f>
        <v/>
      </c>
      <c r="C4382" s="194">
        <f>"'INVOCAÇÕES'!U1084"</f>
        <v/>
      </c>
      <c r="D4382" s="194" t="inlineStr">
        <is>
          <t>entrada</t>
        </is>
      </c>
    </row>
    <row r="4383">
      <c r="A4383" s="194" t="inlineStr">
        <is>
          <t>invocacao.6.esp.4.tipo_dano</t>
        </is>
      </c>
      <c r="B4383" s="194">
        <f>IF(ISBLANK('INVOCAÇÕES'!$U$1088),"",'INVOCAÇÕES'!$U$1088&amp;"")</f>
        <v/>
      </c>
      <c r="C4383" s="194">
        <f>"'INVOCAÇÕES'!U1088"</f>
        <v/>
      </c>
      <c r="D4383" s="194" t="inlineStr">
        <is>
          <t>entrada</t>
        </is>
      </c>
    </row>
    <row r="4384">
      <c r="A4384" s="194" t="inlineStr">
        <is>
          <t>invocacao.6.esp.4.resolucao_escolha</t>
        </is>
      </c>
      <c r="B4384" s="194">
        <f>IF(ISBLANK('INVOCAÇÕES'!$W$1088),"",'INVOCAÇÕES'!$W$1088&amp;"")</f>
        <v/>
      </c>
      <c r="C4384" s="194">
        <f>"'INVOCAÇÕES'!W1088"</f>
        <v/>
      </c>
      <c r="D4384" s="194" t="inlineStr">
        <is>
          <t>entrada</t>
        </is>
      </c>
    </row>
    <row r="4385">
      <c r="A4385" s="194" t="inlineStr">
        <is>
          <t>invocacao.6.esp.4.acao</t>
        </is>
      </c>
      <c r="B4385" s="194">
        <f>IF(ISBLANK('INVOCAÇÕES'!$U$1089),"",'INVOCAÇÕES'!$U$1089&amp;"")</f>
        <v/>
      </c>
      <c r="C4385" s="194">
        <f>"'INVOCAÇÕES'!U1089"</f>
        <v/>
      </c>
      <c r="D4385" s="194" t="inlineStr">
        <is>
          <t>resultado</t>
        </is>
      </c>
    </row>
    <row r="4386">
      <c r="A4386" s="194" t="inlineStr">
        <is>
          <t>invocacao.6.esp.4.resolve</t>
        </is>
      </c>
      <c r="B4386" s="194">
        <f>IF(ISBLANK('INVOCAÇÕES'!$W$1089),"",'INVOCAÇÕES'!$W$1089&amp;"")</f>
        <v/>
      </c>
      <c r="C4386" s="194">
        <f>"'INVOCAÇÕES'!W1089"</f>
        <v/>
      </c>
      <c r="D4386" s="194" t="inlineStr">
        <is>
          <t>resultado</t>
        </is>
      </c>
    </row>
    <row r="4387">
      <c r="A4387" s="194" t="inlineStr">
        <is>
          <t>invocacao.6.esp.4.alcance</t>
        </is>
      </c>
      <c r="B4387" s="194">
        <f>IF(ISBLANK('INVOCAÇÕES'!$U$1090),"",'INVOCAÇÕES'!$U$1090&amp;"")</f>
        <v/>
      </c>
      <c r="C4387" s="194">
        <f>"'INVOCAÇÕES'!U1090"</f>
        <v/>
      </c>
      <c r="D4387" s="194" t="inlineStr">
        <is>
          <t>resultado</t>
        </is>
      </c>
    </row>
    <row r="4388">
      <c r="A4388" s="194" t="inlineStr">
        <is>
          <t>invocacao.6.esp.5.texto</t>
        </is>
      </c>
      <c r="B4388" s="194">
        <f>IF(ISBLANK('INVOCAÇÕES'!$I$1106),"",'INVOCAÇÕES'!$I$1106&amp;"")</f>
        <v/>
      </c>
      <c r="C4388" s="194">
        <f>"'INVOCAÇÕES'!I1106"</f>
        <v/>
      </c>
      <c r="D4388" s="194" t="inlineStr">
        <is>
          <t>entrada</t>
        </is>
      </c>
    </row>
    <row r="4389">
      <c r="A4389" s="194" t="inlineStr">
        <is>
          <t>invocacao.6.esp.5.tipo_dano</t>
        </is>
      </c>
      <c r="B4389" s="194">
        <f>IF(ISBLANK('INVOCAÇÕES'!$I$1110),"",'INVOCAÇÕES'!$I$1110&amp;"")</f>
        <v/>
      </c>
      <c r="C4389" s="194">
        <f>"'INVOCAÇÕES'!I1110"</f>
        <v/>
      </c>
      <c r="D4389" s="194" t="inlineStr">
        <is>
          <t>entrada</t>
        </is>
      </c>
    </row>
    <row r="4390">
      <c r="A4390" s="194" t="inlineStr">
        <is>
          <t>invocacao.6.esp.5.resolucao_escolha</t>
        </is>
      </c>
      <c r="B4390" s="194">
        <f>IF(ISBLANK('INVOCAÇÕES'!$K$1110),"",'INVOCAÇÕES'!$K$1110&amp;"")</f>
        <v/>
      </c>
      <c r="C4390" s="194">
        <f>"'INVOCAÇÕES'!K1110"</f>
        <v/>
      </c>
      <c r="D4390" s="194" t="inlineStr">
        <is>
          <t>entrada</t>
        </is>
      </c>
    </row>
    <row r="4391">
      <c r="A4391" s="194" t="inlineStr">
        <is>
          <t>invocacao.6.esp.5.acao</t>
        </is>
      </c>
      <c r="B4391" s="194">
        <f>IF(ISBLANK('INVOCAÇÕES'!$I$1111),"",'INVOCAÇÕES'!$I$1111&amp;"")</f>
        <v/>
      </c>
      <c r="C4391" s="194">
        <f>"'INVOCAÇÕES'!I1111"</f>
        <v/>
      </c>
      <c r="D4391" s="194" t="inlineStr">
        <is>
          <t>resultado</t>
        </is>
      </c>
    </row>
    <row r="4392">
      <c r="A4392" s="194" t="inlineStr">
        <is>
          <t>invocacao.6.esp.5.resolve</t>
        </is>
      </c>
      <c r="B4392" s="194">
        <f>IF(ISBLANK('INVOCAÇÕES'!$K$1111),"",'INVOCAÇÕES'!$K$1111&amp;"")</f>
        <v/>
      </c>
      <c r="C4392" s="194">
        <f>"'INVOCAÇÕES'!K1111"</f>
        <v/>
      </c>
      <c r="D4392" s="194" t="inlineStr">
        <is>
          <t>resultado</t>
        </is>
      </c>
    </row>
    <row r="4393">
      <c r="A4393" s="194" t="inlineStr">
        <is>
          <t>invocacao.6.esp.5.alcance</t>
        </is>
      </c>
      <c r="B4393" s="194">
        <f>IF(ISBLANK('INVOCAÇÕES'!$I$1112),"",'INVOCAÇÕES'!$I$1112&amp;"")</f>
        <v/>
      </c>
      <c r="C4393" s="194">
        <f>"'INVOCAÇÕES'!I1112"</f>
        <v/>
      </c>
      <c r="D4393" s="194" t="inlineStr">
        <is>
          <t>resultado</t>
        </is>
      </c>
    </row>
    <row r="4394">
      <c r="A4394" s="194" t="inlineStr">
        <is>
          <t>invocacao.6.esp.6.texto</t>
        </is>
      </c>
      <c r="B4394" s="194">
        <f>IF(ISBLANK('INVOCAÇÕES'!$O$1106),"",'INVOCAÇÕES'!$O$1106&amp;"")</f>
        <v/>
      </c>
      <c r="C4394" s="194">
        <f>"'INVOCAÇÕES'!O1106"</f>
        <v/>
      </c>
      <c r="D4394" s="194" t="inlineStr">
        <is>
          <t>entrada</t>
        </is>
      </c>
    </row>
    <row r="4395">
      <c r="A4395" s="194" t="inlineStr">
        <is>
          <t>invocacao.6.esp.6.tipo_dano</t>
        </is>
      </c>
      <c r="B4395" s="194">
        <f>IF(ISBLANK('INVOCAÇÕES'!$O$1110),"",'INVOCAÇÕES'!$O$1110&amp;"")</f>
        <v/>
      </c>
      <c r="C4395" s="194">
        <f>"'INVOCAÇÕES'!O1110"</f>
        <v/>
      </c>
      <c r="D4395" s="194" t="inlineStr">
        <is>
          <t>entrada</t>
        </is>
      </c>
    </row>
    <row r="4396">
      <c r="A4396" s="194" t="inlineStr">
        <is>
          <t>invocacao.6.esp.6.resolucao_escolha</t>
        </is>
      </c>
      <c r="B4396" s="194">
        <f>IF(ISBLANK('INVOCAÇÕES'!$Q$1110),"",'INVOCAÇÕES'!$Q$1110&amp;"")</f>
        <v/>
      </c>
      <c r="C4396" s="194">
        <f>"'INVOCAÇÕES'!Q1110"</f>
        <v/>
      </c>
      <c r="D4396" s="194" t="inlineStr">
        <is>
          <t>entrada</t>
        </is>
      </c>
    </row>
    <row r="4397">
      <c r="A4397" s="194" t="inlineStr">
        <is>
          <t>invocacao.6.esp.6.acao</t>
        </is>
      </c>
      <c r="B4397" s="194">
        <f>IF(ISBLANK('INVOCAÇÕES'!$O$1111),"",'INVOCAÇÕES'!$O$1111&amp;"")</f>
        <v/>
      </c>
      <c r="C4397" s="194">
        <f>"'INVOCAÇÕES'!O1111"</f>
        <v/>
      </c>
      <c r="D4397" s="194" t="inlineStr">
        <is>
          <t>resultado</t>
        </is>
      </c>
    </row>
    <row r="4398">
      <c r="A4398" s="194" t="inlineStr">
        <is>
          <t>invocacao.6.esp.6.resolve</t>
        </is>
      </c>
      <c r="B4398" s="194">
        <f>IF(ISBLANK('INVOCAÇÕES'!$Q$1111),"",'INVOCAÇÕES'!$Q$1111&amp;"")</f>
        <v/>
      </c>
      <c r="C4398" s="194">
        <f>"'INVOCAÇÕES'!Q1111"</f>
        <v/>
      </c>
      <c r="D4398" s="194" t="inlineStr">
        <is>
          <t>resultado</t>
        </is>
      </c>
    </row>
    <row r="4399">
      <c r="A4399" s="194" t="inlineStr">
        <is>
          <t>invocacao.6.esp.6.alcance</t>
        </is>
      </c>
      <c r="B4399" s="194">
        <f>IF(ISBLANK('INVOCAÇÕES'!$O$1112),"",'INVOCAÇÕES'!$O$1112&amp;"")</f>
        <v/>
      </c>
      <c r="C4399" s="194">
        <f>"'INVOCAÇÕES'!O1112"</f>
        <v/>
      </c>
      <c r="D4399" s="194" t="inlineStr">
        <is>
          <t>resultado</t>
        </is>
      </c>
    </row>
    <row r="4400">
      <c r="A4400" s="194" t="inlineStr">
        <is>
          <t>invocacao.6.esp.7.texto</t>
        </is>
      </c>
      <c r="B4400" s="194">
        <f>IF(ISBLANK('INVOCAÇÕES'!$U$1106),"",'INVOCAÇÕES'!$U$1106&amp;"")</f>
        <v/>
      </c>
      <c r="C4400" s="194">
        <f>"'INVOCAÇÕES'!U1106"</f>
        <v/>
      </c>
      <c r="D4400" s="194" t="inlineStr">
        <is>
          <t>entrada</t>
        </is>
      </c>
    </row>
    <row r="4401">
      <c r="A4401" s="194" t="inlineStr">
        <is>
          <t>invocacao.6.esp.7.tipo_dano</t>
        </is>
      </c>
      <c r="B4401" s="194">
        <f>IF(ISBLANK('INVOCAÇÕES'!$U$1110),"",'INVOCAÇÕES'!$U$1110&amp;"")</f>
        <v/>
      </c>
      <c r="C4401" s="194">
        <f>"'INVOCAÇÕES'!U1110"</f>
        <v/>
      </c>
      <c r="D4401" s="194" t="inlineStr">
        <is>
          <t>entrada</t>
        </is>
      </c>
    </row>
    <row r="4402">
      <c r="A4402" s="194" t="inlineStr">
        <is>
          <t>invocacao.6.esp.7.resolucao_escolha</t>
        </is>
      </c>
      <c r="B4402" s="194">
        <f>IF(ISBLANK('INVOCAÇÕES'!$W$1110),"",'INVOCAÇÕES'!$W$1110&amp;"")</f>
        <v/>
      </c>
      <c r="C4402" s="194">
        <f>"'INVOCAÇÕES'!W1110"</f>
        <v/>
      </c>
      <c r="D4402" s="194" t="inlineStr">
        <is>
          <t>entrada</t>
        </is>
      </c>
    </row>
    <row r="4403">
      <c r="A4403" s="194" t="inlineStr">
        <is>
          <t>invocacao.6.esp.7.acao</t>
        </is>
      </c>
      <c r="B4403" s="194">
        <f>IF(ISBLANK('INVOCAÇÕES'!$U$1111),"",'INVOCAÇÕES'!$U$1111&amp;"")</f>
        <v/>
      </c>
      <c r="C4403" s="194">
        <f>"'INVOCAÇÕES'!U1111"</f>
        <v/>
      </c>
      <c r="D4403" s="194" t="inlineStr">
        <is>
          <t>resultado</t>
        </is>
      </c>
    </row>
    <row r="4404">
      <c r="A4404" s="194" t="inlineStr">
        <is>
          <t>invocacao.6.esp.7.resolve</t>
        </is>
      </c>
      <c r="B4404" s="194">
        <f>IF(ISBLANK('INVOCAÇÕES'!$W$1111),"",'INVOCAÇÕES'!$W$1111&amp;"")</f>
        <v/>
      </c>
      <c r="C4404" s="194">
        <f>"'INVOCAÇÕES'!W1111"</f>
        <v/>
      </c>
      <c r="D4404" s="194" t="inlineStr">
        <is>
          <t>resultado</t>
        </is>
      </c>
    </row>
    <row r="4405">
      <c r="A4405" s="194" t="inlineStr">
        <is>
          <t>invocacao.6.esp.7.alcance</t>
        </is>
      </c>
      <c r="B4405" s="194">
        <f>IF(ISBLANK('INVOCAÇÕES'!$U$1112),"",'INVOCAÇÕES'!$U$1112&amp;"")</f>
        <v/>
      </c>
      <c r="C4405" s="194">
        <f>"'INVOCAÇÕES'!U1112"</f>
        <v/>
      </c>
      <c r="D4405" s="194" t="inlineStr">
        <is>
          <t>resultado</t>
        </is>
      </c>
    </row>
    <row r="4406">
      <c r="A4406" s="194" t="inlineStr">
        <is>
          <t>invocacao.6.esp.8.texto</t>
        </is>
      </c>
      <c r="B4406" s="194">
        <f>IF(ISBLANK('INVOCAÇÕES'!$I$1128),"",'INVOCAÇÕES'!$I$1128&amp;"")</f>
        <v/>
      </c>
      <c r="C4406" s="194">
        <f>"'INVOCAÇÕES'!I1128"</f>
        <v/>
      </c>
      <c r="D4406" s="194" t="inlineStr">
        <is>
          <t>entrada</t>
        </is>
      </c>
    </row>
    <row r="4407">
      <c r="A4407" s="194" t="inlineStr">
        <is>
          <t>invocacao.6.esp.8.tipo_dano</t>
        </is>
      </c>
      <c r="B4407" s="194">
        <f>IF(ISBLANK('INVOCAÇÕES'!$I$1132),"",'INVOCAÇÕES'!$I$1132&amp;"")</f>
        <v/>
      </c>
      <c r="C4407" s="194">
        <f>"'INVOCAÇÕES'!I1132"</f>
        <v/>
      </c>
      <c r="D4407" s="194" t="inlineStr">
        <is>
          <t>entrada</t>
        </is>
      </c>
    </row>
    <row r="4408">
      <c r="A4408" s="194" t="inlineStr">
        <is>
          <t>invocacao.6.esp.8.resolucao_escolha</t>
        </is>
      </c>
      <c r="B4408" s="194">
        <f>IF(ISBLANK('INVOCAÇÕES'!$K$1132),"",'INVOCAÇÕES'!$K$1132&amp;"")</f>
        <v/>
      </c>
      <c r="C4408" s="194">
        <f>"'INVOCAÇÕES'!K1132"</f>
        <v/>
      </c>
      <c r="D4408" s="194" t="inlineStr">
        <is>
          <t>entrada</t>
        </is>
      </c>
    </row>
    <row r="4409">
      <c r="A4409" s="194" t="inlineStr">
        <is>
          <t>invocacao.6.esp.8.acao</t>
        </is>
      </c>
      <c r="B4409" s="194">
        <f>IF(ISBLANK('INVOCAÇÕES'!$I$1133),"",'INVOCAÇÕES'!$I$1133&amp;"")</f>
        <v/>
      </c>
      <c r="C4409" s="194">
        <f>"'INVOCAÇÕES'!I1133"</f>
        <v/>
      </c>
      <c r="D4409" s="194" t="inlineStr">
        <is>
          <t>resultado</t>
        </is>
      </c>
    </row>
    <row r="4410">
      <c r="A4410" s="194" t="inlineStr">
        <is>
          <t>invocacao.6.esp.8.resolve</t>
        </is>
      </c>
      <c r="B4410" s="194">
        <f>IF(ISBLANK('INVOCAÇÕES'!$K$1133),"",'INVOCAÇÕES'!$K$1133&amp;"")</f>
        <v/>
      </c>
      <c r="C4410" s="194">
        <f>"'INVOCAÇÕES'!K1133"</f>
        <v/>
      </c>
      <c r="D4410" s="194" t="inlineStr">
        <is>
          <t>resultado</t>
        </is>
      </c>
    </row>
    <row r="4411">
      <c r="A4411" s="194" t="inlineStr">
        <is>
          <t>invocacao.6.esp.8.alcance</t>
        </is>
      </c>
      <c r="B4411" s="194">
        <f>IF(ISBLANK('INVOCAÇÕES'!$I$1134),"",'INVOCAÇÕES'!$I$1134&amp;"")</f>
        <v/>
      </c>
      <c r="C4411" s="194">
        <f>"'INVOCAÇÕES'!I1134"</f>
        <v/>
      </c>
      <c r="D4411" s="194" t="inlineStr">
        <is>
          <t>resultado</t>
        </is>
      </c>
    </row>
    <row r="4412">
      <c r="A4412" s="194" t="inlineStr">
        <is>
          <t>invocacao.6.ext.1.texto</t>
        </is>
      </c>
      <c r="B4412" s="194">
        <f>IF(ISBLANK('INVOCAÇÕES'!$I$1152),"",'INVOCAÇÕES'!$I$1152&amp;"")</f>
        <v/>
      </c>
      <c r="C4412" s="194">
        <f>"'INVOCAÇÕES'!I1152"</f>
        <v/>
      </c>
      <c r="D4412" s="194" t="inlineStr">
        <is>
          <t>entrada</t>
        </is>
      </c>
    </row>
    <row r="4413">
      <c r="A4413" s="194" t="inlineStr">
        <is>
          <t>invocacao.6.ext.1.tipo_dano</t>
        </is>
      </c>
      <c r="B4413" s="194">
        <f>IF(ISBLANK('INVOCAÇÕES'!$I$1156),"",'INVOCAÇÕES'!$I$1156&amp;"")</f>
        <v/>
      </c>
      <c r="C4413" s="194">
        <f>"'INVOCAÇÕES'!I1156"</f>
        <v/>
      </c>
      <c r="D4413" s="194" t="inlineStr">
        <is>
          <t>entrada</t>
        </is>
      </c>
    </row>
    <row r="4414">
      <c r="A4414" s="194" t="inlineStr">
        <is>
          <t>invocacao.6.ext.1.resolucao_escolha</t>
        </is>
      </c>
      <c r="B4414" s="194">
        <f>IF(ISBLANK('INVOCAÇÕES'!$K$1156),"",'INVOCAÇÕES'!$K$1156&amp;"")</f>
        <v/>
      </c>
      <c r="C4414" s="194">
        <f>"'INVOCAÇÕES'!K1156"</f>
        <v/>
      </c>
      <c r="D4414" s="194" t="inlineStr">
        <is>
          <t>entrada</t>
        </is>
      </c>
    </row>
    <row r="4415">
      <c r="A4415" s="194" t="inlineStr">
        <is>
          <t>invocacao.6.ext.1.acao</t>
        </is>
      </c>
      <c r="B4415" s="194">
        <f>IF(ISBLANK('INVOCAÇÕES'!$I$1157),"",'INVOCAÇÕES'!$I$1157&amp;"")</f>
        <v/>
      </c>
      <c r="C4415" s="194">
        <f>"'INVOCAÇÕES'!I1157"</f>
        <v/>
      </c>
      <c r="D4415" s="194" t="inlineStr">
        <is>
          <t>resultado</t>
        </is>
      </c>
    </row>
    <row r="4416">
      <c r="A4416" s="194" t="inlineStr">
        <is>
          <t>invocacao.6.ext.1.resolve</t>
        </is>
      </c>
      <c r="B4416" s="194">
        <f>IF(ISBLANK('INVOCAÇÕES'!$K$1157),"",'INVOCAÇÕES'!$K$1157&amp;"")</f>
        <v/>
      </c>
      <c r="C4416" s="194">
        <f>"'INVOCAÇÕES'!K1157"</f>
        <v/>
      </c>
      <c r="D4416" s="194" t="inlineStr">
        <is>
          <t>resultado</t>
        </is>
      </c>
    </row>
    <row r="4417">
      <c r="A4417" s="194" t="inlineStr">
        <is>
          <t>invocacao.6.ext.1.alcance</t>
        </is>
      </c>
      <c r="B4417" s="194">
        <f>IF(ISBLANK('INVOCAÇÕES'!$I$1158),"",'INVOCAÇÕES'!$I$1158&amp;"")</f>
        <v/>
      </c>
      <c r="C4417" s="194">
        <f>"'INVOCAÇÕES'!I1158"</f>
        <v/>
      </c>
      <c r="D4417" s="194" t="inlineStr">
        <is>
          <t>resultado</t>
        </is>
      </c>
    </row>
    <row r="4418">
      <c r="A4418" s="194" t="inlineStr">
        <is>
          <t>invocacao.6.ext.2.texto</t>
        </is>
      </c>
      <c r="B4418" s="194">
        <f>IF(ISBLANK('INVOCAÇÕES'!$O$1152),"",'INVOCAÇÕES'!$O$1152&amp;"")</f>
        <v/>
      </c>
      <c r="C4418" s="194">
        <f>"'INVOCAÇÕES'!O1152"</f>
        <v/>
      </c>
      <c r="D4418" s="194" t="inlineStr">
        <is>
          <t>entrada</t>
        </is>
      </c>
    </row>
    <row r="4419">
      <c r="A4419" s="194" t="inlineStr">
        <is>
          <t>invocacao.6.ext.2.tipo_dano</t>
        </is>
      </c>
      <c r="B4419" s="194">
        <f>IF(ISBLANK('INVOCAÇÕES'!$O$1156),"",'INVOCAÇÕES'!$O$1156&amp;"")</f>
        <v/>
      </c>
      <c r="C4419" s="194">
        <f>"'INVOCAÇÕES'!O1156"</f>
        <v/>
      </c>
      <c r="D4419" s="194" t="inlineStr">
        <is>
          <t>entrada</t>
        </is>
      </c>
    </row>
    <row r="4420">
      <c r="A4420" s="194" t="inlineStr">
        <is>
          <t>invocacao.6.ext.2.resolucao_escolha</t>
        </is>
      </c>
      <c r="B4420" s="194">
        <f>IF(ISBLANK('INVOCAÇÕES'!$Q$1156),"",'INVOCAÇÕES'!$Q$1156&amp;"")</f>
        <v/>
      </c>
      <c r="C4420" s="194">
        <f>"'INVOCAÇÕES'!Q1156"</f>
        <v/>
      </c>
      <c r="D4420" s="194" t="inlineStr">
        <is>
          <t>entrada</t>
        </is>
      </c>
    </row>
    <row r="4421">
      <c r="A4421" s="194" t="inlineStr">
        <is>
          <t>invocacao.6.ext.2.acao</t>
        </is>
      </c>
      <c r="B4421" s="194">
        <f>IF(ISBLANK('INVOCAÇÕES'!$O$1157),"",'INVOCAÇÕES'!$O$1157&amp;"")</f>
        <v/>
      </c>
      <c r="C4421" s="194">
        <f>"'INVOCAÇÕES'!O1157"</f>
        <v/>
      </c>
      <c r="D4421" s="194" t="inlineStr">
        <is>
          <t>resultado</t>
        </is>
      </c>
    </row>
    <row r="4422">
      <c r="A4422" s="194" t="inlineStr">
        <is>
          <t>invocacao.6.ext.2.resolve</t>
        </is>
      </c>
      <c r="B4422" s="194">
        <f>IF(ISBLANK('INVOCAÇÕES'!$Q$1157),"",'INVOCAÇÕES'!$Q$1157&amp;"")</f>
        <v/>
      </c>
      <c r="C4422" s="194">
        <f>"'INVOCAÇÕES'!Q1157"</f>
        <v/>
      </c>
      <c r="D4422" s="194" t="inlineStr">
        <is>
          <t>resultado</t>
        </is>
      </c>
    </row>
    <row r="4423">
      <c r="A4423" s="194" t="inlineStr">
        <is>
          <t>invocacao.6.ext.2.alcance</t>
        </is>
      </c>
      <c r="B4423" s="194">
        <f>IF(ISBLANK('INVOCAÇÕES'!$O$1158),"",'INVOCAÇÕES'!$O$1158&amp;"")</f>
        <v/>
      </c>
      <c r="C4423" s="194">
        <f>"'INVOCAÇÕES'!O1158"</f>
        <v/>
      </c>
      <c r="D4423" s="194" t="inlineStr">
        <is>
          <t>resultado</t>
        </is>
      </c>
    </row>
    <row r="4424">
      <c r="A4424" s="194" t="inlineStr">
        <is>
          <t>invocacao.6.ext.3.texto</t>
        </is>
      </c>
      <c r="B4424" s="194">
        <f>IF(ISBLANK('INVOCAÇÕES'!$U$1152),"",'INVOCAÇÕES'!$U$1152&amp;"")</f>
        <v/>
      </c>
      <c r="C4424" s="194">
        <f>"'INVOCAÇÕES'!U1152"</f>
        <v/>
      </c>
      <c r="D4424" s="194" t="inlineStr">
        <is>
          <t>entrada</t>
        </is>
      </c>
    </row>
    <row r="4425">
      <c r="A4425" s="194" t="inlineStr">
        <is>
          <t>invocacao.6.ext.3.tipo_dano</t>
        </is>
      </c>
      <c r="B4425" s="194">
        <f>IF(ISBLANK('INVOCAÇÕES'!$U$1156),"",'INVOCAÇÕES'!$U$1156&amp;"")</f>
        <v/>
      </c>
      <c r="C4425" s="194">
        <f>"'INVOCAÇÕES'!U1156"</f>
        <v/>
      </c>
      <c r="D4425" s="194" t="inlineStr">
        <is>
          <t>entrada</t>
        </is>
      </c>
    </row>
    <row r="4426">
      <c r="A4426" s="194" t="inlineStr">
        <is>
          <t>invocacao.6.ext.3.resolucao_escolha</t>
        </is>
      </c>
      <c r="B4426" s="194">
        <f>IF(ISBLANK('INVOCAÇÕES'!$W$1156),"",'INVOCAÇÕES'!$W$1156&amp;"")</f>
        <v/>
      </c>
      <c r="C4426" s="194">
        <f>"'INVOCAÇÕES'!W1156"</f>
        <v/>
      </c>
      <c r="D4426" s="194" t="inlineStr">
        <is>
          <t>entrada</t>
        </is>
      </c>
    </row>
    <row r="4427">
      <c r="A4427" s="194" t="inlineStr">
        <is>
          <t>invocacao.6.ext.3.acao</t>
        </is>
      </c>
      <c r="B4427" s="194">
        <f>IF(ISBLANK('INVOCAÇÕES'!$U$1157),"",'INVOCAÇÕES'!$U$1157&amp;"")</f>
        <v/>
      </c>
      <c r="C4427" s="194">
        <f>"'INVOCAÇÕES'!U1157"</f>
        <v/>
      </c>
      <c r="D4427" s="194" t="inlineStr">
        <is>
          <t>resultado</t>
        </is>
      </c>
    </row>
    <row r="4428">
      <c r="A4428" s="194" t="inlineStr">
        <is>
          <t>invocacao.6.ext.3.resolve</t>
        </is>
      </c>
      <c r="B4428" s="194">
        <f>IF(ISBLANK('INVOCAÇÕES'!$W$1157),"",'INVOCAÇÕES'!$W$1157&amp;"")</f>
        <v/>
      </c>
      <c r="C4428" s="194">
        <f>"'INVOCAÇÕES'!W1157"</f>
        <v/>
      </c>
      <c r="D4428" s="194" t="inlineStr">
        <is>
          <t>resultado</t>
        </is>
      </c>
    </row>
    <row r="4429">
      <c r="A4429" s="194" t="inlineStr">
        <is>
          <t>invocacao.6.ext.3.alcance</t>
        </is>
      </c>
      <c r="B4429" s="194">
        <f>IF(ISBLANK('INVOCAÇÕES'!$U$1158),"",'INVOCAÇÕES'!$U$1158&amp;"")</f>
        <v/>
      </c>
      <c r="C4429" s="194">
        <f>"'INVOCAÇÕES'!U1158"</f>
        <v/>
      </c>
      <c r="D4429" s="194" t="inlineStr">
        <is>
          <t>resultado</t>
        </is>
      </c>
    </row>
    <row r="4430">
      <c r="A4430" s="194" t="inlineStr">
        <is>
          <t>invocacao.7.bas.1.texto</t>
        </is>
      </c>
      <c r="B4430" s="194">
        <f>IF(ISBLANK('INVOCAÇÕES'!$AB$60),"",'INVOCAÇÕES'!$AB$60&amp;"")</f>
        <v/>
      </c>
      <c r="C4430" s="194">
        <f>"'INVOCAÇÕES'!AB60"</f>
        <v/>
      </c>
      <c r="D4430" s="194" t="inlineStr">
        <is>
          <t>entrada</t>
        </is>
      </c>
    </row>
    <row r="4431">
      <c r="A4431" s="194" t="inlineStr">
        <is>
          <t>invocacao.7.bas.1.tipo_dano</t>
        </is>
      </c>
      <c r="B4431" s="194">
        <f>IF(ISBLANK('INVOCAÇÕES'!$AB$64),"",'INVOCAÇÕES'!$AB$64&amp;"")</f>
        <v/>
      </c>
      <c r="C4431" s="194">
        <f>"'INVOCAÇÕES'!AB64"</f>
        <v/>
      </c>
      <c r="D4431" s="194" t="inlineStr">
        <is>
          <t>entrada</t>
        </is>
      </c>
    </row>
    <row r="4432">
      <c r="A4432" s="194" t="inlineStr">
        <is>
          <t>invocacao.7.bas.1.resolucao_escolha</t>
        </is>
      </c>
      <c r="B4432" s="194">
        <f>IF(ISBLANK('INVOCAÇÕES'!$AD$64),"",'INVOCAÇÕES'!$AD$64&amp;"")</f>
        <v/>
      </c>
      <c r="C4432" s="194">
        <f>"'INVOCAÇÕES'!AD64"</f>
        <v/>
      </c>
      <c r="D4432" s="194" t="inlineStr">
        <is>
          <t>entrada</t>
        </is>
      </c>
    </row>
    <row r="4433">
      <c r="A4433" s="194" t="inlineStr">
        <is>
          <t>invocacao.7.bas.1.acao</t>
        </is>
      </c>
      <c r="B4433" s="194">
        <f>IF(ISBLANK('INVOCAÇÕES'!$AB$65),"",'INVOCAÇÕES'!$AB$65&amp;"")</f>
        <v/>
      </c>
      <c r="C4433" s="194">
        <f>"'INVOCAÇÕES'!AB65"</f>
        <v/>
      </c>
      <c r="D4433" s="194" t="inlineStr">
        <is>
          <t>resultado</t>
        </is>
      </c>
    </row>
    <row r="4434">
      <c r="A4434" s="194" t="inlineStr">
        <is>
          <t>invocacao.7.bas.1.resolve</t>
        </is>
      </c>
      <c r="B4434" s="194">
        <f>IF(ISBLANK('INVOCAÇÕES'!$AD$65),"",'INVOCAÇÕES'!$AD$65&amp;"")</f>
        <v/>
      </c>
      <c r="C4434" s="194">
        <f>"'INVOCAÇÕES'!AD65"</f>
        <v/>
      </c>
      <c r="D4434" s="194" t="inlineStr">
        <is>
          <t>resultado</t>
        </is>
      </c>
    </row>
    <row r="4435">
      <c r="A4435" s="194" t="inlineStr">
        <is>
          <t>invocacao.7.bas.1.alcance</t>
        </is>
      </c>
      <c r="B4435" s="194">
        <f>IF(ISBLANK('INVOCAÇÕES'!$AB$66),"",'INVOCAÇÕES'!$AB$66&amp;"")</f>
        <v/>
      </c>
      <c r="C4435" s="194">
        <f>"'INVOCAÇÕES'!AB66"</f>
        <v/>
      </c>
      <c r="D4435" s="194" t="inlineStr">
        <is>
          <t>resultado</t>
        </is>
      </c>
    </row>
    <row r="4436">
      <c r="A4436" s="194" t="inlineStr">
        <is>
          <t>invocacao.7.esp.1.texto</t>
        </is>
      </c>
      <c r="B4436" s="194">
        <f>IF(ISBLANK('INVOCAÇÕES'!$AH$60),"",'INVOCAÇÕES'!$AH$60&amp;"")</f>
        <v/>
      </c>
      <c r="C4436" s="194">
        <f>"'INVOCAÇÕES'!AH60"</f>
        <v/>
      </c>
      <c r="D4436" s="194" t="inlineStr">
        <is>
          <t>entrada</t>
        </is>
      </c>
    </row>
    <row r="4437">
      <c r="A4437" s="194" t="inlineStr">
        <is>
          <t>invocacao.7.esp.1.tipo_dano</t>
        </is>
      </c>
      <c r="B4437" s="194">
        <f>IF(ISBLANK('INVOCAÇÕES'!$AH$64),"",'INVOCAÇÕES'!$AH$64&amp;"")</f>
        <v/>
      </c>
      <c r="C4437" s="194">
        <f>"'INVOCAÇÕES'!AH64"</f>
        <v/>
      </c>
      <c r="D4437" s="194" t="inlineStr">
        <is>
          <t>entrada</t>
        </is>
      </c>
    </row>
    <row r="4438">
      <c r="A4438" s="194" t="inlineStr">
        <is>
          <t>invocacao.7.esp.1.resolucao_escolha</t>
        </is>
      </c>
      <c r="B4438" s="194">
        <f>IF(ISBLANK('INVOCAÇÕES'!$AJ$64),"",'INVOCAÇÕES'!$AJ$64&amp;"")</f>
        <v/>
      </c>
      <c r="C4438" s="194">
        <f>"'INVOCAÇÕES'!AJ64"</f>
        <v/>
      </c>
      <c r="D4438" s="194" t="inlineStr">
        <is>
          <t>entrada</t>
        </is>
      </c>
    </row>
    <row r="4439">
      <c r="A4439" s="194" t="inlineStr">
        <is>
          <t>invocacao.7.esp.1.acao</t>
        </is>
      </c>
      <c r="B4439" s="194">
        <f>IF(ISBLANK('INVOCAÇÕES'!$AH$65),"",'INVOCAÇÕES'!$AH$65&amp;"")</f>
        <v/>
      </c>
      <c r="C4439" s="194">
        <f>"'INVOCAÇÕES'!AH65"</f>
        <v/>
      </c>
      <c r="D4439" s="194" t="inlineStr">
        <is>
          <t>resultado</t>
        </is>
      </c>
    </row>
    <row r="4440">
      <c r="A4440" s="194" t="inlineStr">
        <is>
          <t>invocacao.7.esp.1.resolve</t>
        </is>
      </c>
      <c r="B4440" s="194">
        <f>IF(ISBLANK('INVOCAÇÕES'!$AJ$65),"",'INVOCAÇÕES'!$AJ$65&amp;"")</f>
        <v/>
      </c>
      <c r="C4440" s="194">
        <f>"'INVOCAÇÕES'!AJ65"</f>
        <v/>
      </c>
      <c r="D4440" s="194" t="inlineStr">
        <is>
          <t>resultado</t>
        </is>
      </c>
    </row>
    <row r="4441">
      <c r="A4441" s="194" t="inlineStr">
        <is>
          <t>invocacao.7.esp.1.alcance</t>
        </is>
      </c>
      <c r="B4441" s="194">
        <f>IF(ISBLANK('INVOCAÇÕES'!$AH$66),"",'INVOCAÇÕES'!$AH$66&amp;"")</f>
        <v/>
      </c>
      <c r="C4441" s="194">
        <f>"'INVOCAÇÕES'!AH66"</f>
        <v/>
      </c>
      <c r="D4441" s="194" t="inlineStr">
        <is>
          <t>resultado</t>
        </is>
      </c>
    </row>
    <row r="4442">
      <c r="A4442" s="194" t="inlineStr">
        <is>
          <t>invocacao.7.esp.2.texto</t>
        </is>
      </c>
      <c r="B4442" s="194">
        <f>IF(ISBLANK('INVOCAÇÕES'!$AN$60),"",'INVOCAÇÕES'!$AN$60&amp;"")</f>
        <v/>
      </c>
      <c r="C4442" s="194">
        <f>"'INVOCAÇÕES'!AN60"</f>
        <v/>
      </c>
      <c r="D4442" s="194" t="inlineStr">
        <is>
          <t>entrada</t>
        </is>
      </c>
    </row>
    <row r="4443">
      <c r="A4443" s="194" t="inlineStr">
        <is>
          <t>invocacao.7.esp.2.tipo_dano</t>
        </is>
      </c>
      <c r="B4443" s="194">
        <f>IF(ISBLANK('INVOCAÇÕES'!$AN$64),"",'INVOCAÇÕES'!$AN$64&amp;"")</f>
        <v/>
      </c>
      <c r="C4443" s="194">
        <f>"'INVOCAÇÕES'!AN64"</f>
        <v/>
      </c>
      <c r="D4443" s="194" t="inlineStr">
        <is>
          <t>entrada</t>
        </is>
      </c>
    </row>
    <row r="4444">
      <c r="A4444" s="194" t="inlineStr">
        <is>
          <t>invocacao.7.esp.2.resolucao_escolha</t>
        </is>
      </c>
      <c r="B4444" s="194">
        <f>IF(ISBLANK('INVOCAÇÕES'!$AP$64),"",'INVOCAÇÕES'!$AP$64&amp;"")</f>
        <v/>
      </c>
      <c r="C4444" s="194">
        <f>"'INVOCAÇÕES'!AP64"</f>
        <v/>
      </c>
      <c r="D4444" s="194" t="inlineStr">
        <is>
          <t>entrada</t>
        </is>
      </c>
    </row>
    <row r="4445">
      <c r="A4445" s="194" t="inlineStr">
        <is>
          <t>invocacao.7.esp.2.acao</t>
        </is>
      </c>
      <c r="B4445" s="194">
        <f>IF(ISBLANK('INVOCAÇÕES'!$AN$65),"",'INVOCAÇÕES'!$AN$65&amp;"")</f>
        <v/>
      </c>
      <c r="C4445" s="194">
        <f>"'INVOCAÇÕES'!AN65"</f>
        <v/>
      </c>
      <c r="D4445" s="194" t="inlineStr">
        <is>
          <t>resultado</t>
        </is>
      </c>
    </row>
    <row r="4446">
      <c r="A4446" s="194" t="inlineStr">
        <is>
          <t>invocacao.7.esp.2.resolve</t>
        </is>
      </c>
      <c r="B4446" s="194">
        <f>IF(ISBLANK('INVOCAÇÕES'!$AP$65),"",'INVOCAÇÕES'!$AP$65&amp;"")</f>
        <v/>
      </c>
      <c r="C4446" s="194">
        <f>"'INVOCAÇÕES'!AP65"</f>
        <v/>
      </c>
      <c r="D4446" s="194" t="inlineStr">
        <is>
          <t>resultado</t>
        </is>
      </c>
    </row>
    <row r="4447">
      <c r="A4447" s="194" t="inlineStr">
        <is>
          <t>invocacao.7.esp.2.alcance</t>
        </is>
      </c>
      <c r="B4447" s="194">
        <f>IF(ISBLANK('INVOCAÇÕES'!$AN$66),"",'INVOCAÇÕES'!$AN$66&amp;"")</f>
        <v/>
      </c>
      <c r="C4447" s="194">
        <f>"'INVOCAÇÕES'!AN66"</f>
        <v/>
      </c>
      <c r="D4447" s="194" t="inlineStr">
        <is>
          <t>resultado</t>
        </is>
      </c>
    </row>
    <row r="4448">
      <c r="A4448" s="194" t="inlineStr">
        <is>
          <t>invocacao.7.bas.2.texto</t>
        </is>
      </c>
      <c r="B4448" s="194">
        <f>IF(ISBLANK('INVOCAÇÕES'!$AB$94),"",'INVOCAÇÕES'!$AB$94&amp;"")</f>
        <v/>
      </c>
      <c r="C4448" s="194">
        <f>"'INVOCAÇÕES'!AB94"</f>
        <v/>
      </c>
      <c r="D4448" s="194" t="inlineStr">
        <is>
          <t>entrada</t>
        </is>
      </c>
    </row>
    <row r="4449">
      <c r="A4449" s="194" t="inlineStr">
        <is>
          <t>invocacao.7.bas.2.tipo_dano</t>
        </is>
      </c>
      <c r="B4449" s="194">
        <f>IF(ISBLANK('INVOCAÇÕES'!$AB$98),"",'INVOCAÇÕES'!$AB$98&amp;"")</f>
        <v/>
      </c>
      <c r="C4449" s="194">
        <f>"'INVOCAÇÕES'!AB98"</f>
        <v/>
      </c>
      <c r="D4449" s="194" t="inlineStr">
        <is>
          <t>entrada</t>
        </is>
      </c>
    </row>
    <row r="4450">
      <c r="A4450" s="194" t="inlineStr">
        <is>
          <t>invocacao.7.bas.2.resolucao_escolha</t>
        </is>
      </c>
      <c r="B4450" s="194">
        <f>IF(ISBLANK('INVOCAÇÕES'!$AD$98),"",'INVOCAÇÕES'!$AD$98&amp;"")</f>
        <v/>
      </c>
      <c r="C4450" s="194">
        <f>"'INVOCAÇÕES'!AD98"</f>
        <v/>
      </c>
      <c r="D4450" s="194" t="inlineStr">
        <is>
          <t>entrada</t>
        </is>
      </c>
    </row>
    <row r="4451">
      <c r="A4451" s="194" t="inlineStr">
        <is>
          <t>invocacao.7.bas.2.acao</t>
        </is>
      </c>
      <c r="B4451" s="194">
        <f>IF(ISBLANK('INVOCAÇÕES'!$AB$99),"",'INVOCAÇÕES'!$AB$99&amp;"")</f>
        <v/>
      </c>
      <c r="C4451" s="194">
        <f>"'INVOCAÇÕES'!AB99"</f>
        <v/>
      </c>
      <c r="D4451" s="194" t="inlineStr">
        <is>
          <t>resultado</t>
        </is>
      </c>
    </row>
    <row r="4452">
      <c r="A4452" s="194" t="inlineStr">
        <is>
          <t>invocacao.7.bas.2.resolve</t>
        </is>
      </c>
      <c r="B4452" s="194">
        <f>IF(ISBLANK('INVOCAÇÕES'!$AD$99),"",'INVOCAÇÕES'!$AD$99&amp;"")</f>
        <v/>
      </c>
      <c r="C4452" s="194">
        <f>"'INVOCAÇÕES'!AD99"</f>
        <v/>
      </c>
      <c r="D4452" s="194" t="inlineStr">
        <is>
          <t>resultado</t>
        </is>
      </c>
    </row>
    <row r="4453">
      <c r="A4453" s="194" t="inlineStr">
        <is>
          <t>invocacao.7.bas.2.alcance</t>
        </is>
      </c>
      <c r="B4453" s="194">
        <f>IF(ISBLANK('INVOCAÇÕES'!$AB$100),"",'INVOCAÇÕES'!$AB$100&amp;"")</f>
        <v/>
      </c>
      <c r="C4453" s="194">
        <f>"'INVOCAÇÕES'!AB100"</f>
        <v/>
      </c>
      <c r="D4453" s="194" t="inlineStr">
        <is>
          <t>resultado</t>
        </is>
      </c>
    </row>
    <row r="4454">
      <c r="A4454" s="194" t="inlineStr">
        <is>
          <t>invocacao.7.esp.3.texto</t>
        </is>
      </c>
      <c r="B4454" s="194">
        <f>IF(ISBLANK('INVOCAÇÕES'!$AH$94),"",'INVOCAÇÕES'!$AH$94&amp;"")</f>
        <v/>
      </c>
      <c r="C4454" s="194">
        <f>"'INVOCAÇÕES'!AH94"</f>
        <v/>
      </c>
      <c r="D4454" s="194" t="inlineStr">
        <is>
          <t>entrada</t>
        </is>
      </c>
    </row>
    <row r="4455">
      <c r="A4455" s="194" t="inlineStr">
        <is>
          <t>invocacao.7.esp.3.tipo_dano</t>
        </is>
      </c>
      <c r="B4455" s="194">
        <f>IF(ISBLANK('INVOCAÇÕES'!$AH$98),"",'INVOCAÇÕES'!$AH$98&amp;"")</f>
        <v/>
      </c>
      <c r="C4455" s="194">
        <f>"'INVOCAÇÕES'!AH98"</f>
        <v/>
      </c>
      <c r="D4455" s="194" t="inlineStr">
        <is>
          <t>entrada</t>
        </is>
      </c>
    </row>
    <row r="4456">
      <c r="A4456" s="194" t="inlineStr">
        <is>
          <t>invocacao.7.esp.3.resolucao_escolha</t>
        </is>
      </c>
      <c r="B4456" s="194">
        <f>IF(ISBLANK('INVOCAÇÕES'!$AJ$98),"",'INVOCAÇÕES'!$AJ$98&amp;"")</f>
        <v/>
      </c>
      <c r="C4456" s="194">
        <f>"'INVOCAÇÕES'!AJ98"</f>
        <v/>
      </c>
      <c r="D4456" s="194" t="inlineStr">
        <is>
          <t>entrada</t>
        </is>
      </c>
    </row>
    <row r="4457">
      <c r="A4457" s="194" t="inlineStr">
        <is>
          <t>invocacao.7.esp.3.acao</t>
        </is>
      </c>
      <c r="B4457" s="194">
        <f>IF(ISBLANK('INVOCAÇÕES'!$AH$99),"",'INVOCAÇÕES'!$AH$99&amp;"")</f>
        <v/>
      </c>
      <c r="C4457" s="194">
        <f>"'INVOCAÇÕES'!AH99"</f>
        <v/>
      </c>
      <c r="D4457" s="194" t="inlineStr">
        <is>
          <t>resultado</t>
        </is>
      </c>
    </row>
    <row r="4458">
      <c r="A4458" s="194" t="inlineStr">
        <is>
          <t>invocacao.7.esp.3.resolve</t>
        </is>
      </c>
      <c r="B4458" s="194">
        <f>IF(ISBLANK('INVOCAÇÕES'!$AJ$99),"",'INVOCAÇÕES'!$AJ$99&amp;"")</f>
        <v/>
      </c>
      <c r="C4458" s="194">
        <f>"'INVOCAÇÕES'!AJ99"</f>
        <v/>
      </c>
      <c r="D4458" s="194" t="inlineStr">
        <is>
          <t>resultado</t>
        </is>
      </c>
    </row>
    <row r="4459">
      <c r="A4459" s="194" t="inlineStr">
        <is>
          <t>invocacao.7.esp.3.alcance</t>
        </is>
      </c>
      <c r="B4459" s="194">
        <f>IF(ISBLANK('INVOCAÇÕES'!$AH$100),"",'INVOCAÇÕES'!$AH$100&amp;"")</f>
        <v/>
      </c>
      <c r="C4459" s="194">
        <f>"'INVOCAÇÕES'!AH100"</f>
        <v/>
      </c>
      <c r="D4459" s="194" t="inlineStr">
        <is>
          <t>resultado</t>
        </is>
      </c>
    </row>
    <row r="4460">
      <c r="A4460" s="194" t="inlineStr">
        <is>
          <t>invocacao.7.esp.4.texto</t>
        </is>
      </c>
      <c r="B4460" s="194">
        <f>IF(ISBLANK('INVOCAÇÕES'!$AN$94),"",'INVOCAÇÕES'!$AN$94&amp;"")</f>
        <v/>
      </c>
      <c r="C4460" s="194">
        <f>"'INVOCAÇÕES'!AN94"</f>
        <v/>
      </c>
      <c r="D4460" s="194" t="inlineStr">
        <is>
          <t>entrada</t>
        </is>
      </c>
    </row>
    <row r="4461">
      <c r="A4461" s="194" t="inlineStr">
        <is>
          <t>invocacao.7.esp.4.tipo_dano</t>
        </is>
      </c>
      <c r="B4461" s="194">
        <f>IF(ISBLANK('INVOCAÇÕES'!$AN$98),"",'INVOCAÇÕES'!$AN$98&amp;"")</f>
        <v/>
      </c>
      <c r="C4461" s="194">
        <f>"'INVOCAÇÕES'!AN98"</f>
        <v/>
      </c>
      <c r="D4461" s="194" t="inlineStr">
        <is>
          <t>entrada</t>
        </is>
      </c>
    </row>
    <row r="4462">
      <c r="A4462" s="194" t="inlineStr">
        <is>
          <t>invocacao.7.esp.4.resolucao_escolha</t>
        </is>
      </c>
      <c r="B4462" s="194">
        <f>IF(ISBLANK('INVOCAÇÕES'!$AP$98),"",'INVOCAÇÕES'!$AP$98&amp;"")</f>
        <v/>
      </c>
      <c r="C4462" s="194">
        <f>"'INVOCAÇÕES'!AP98"</f>
        <v/>
      </c>
      <c r="D4462" s="194" t="inlineStr">
        <is>
          <t>entrada</t>
        </is>
      </c>
    </row>
    <row r="4463">
      <c r="A4463" s="194" t="inlineStr">
        <is>
          <t>invocacao.7.esp.4.acao</t>
        </is>
      </c>
      <c r="B4463" s="194">
        <f>IF(ISBLANK('INVOCAÇÕES'!$AN$99),"",'INVOCAÇÕES'!$AN$99&amp;"")</f>
        <v/>
      </c>
      <c r="C4463" s="194">
        <f>"'INVOCAÇÕES'!AN99"</f>
        <v/>
      </c>
      <c r="D4463" s="194" t="inlineStr">
        <is>
          <t>resultado</t>
        </is>
      </c>
    </row>
    <row r="4464">
      <c r="A4464" s="194" t="inlineStr">
        <is>
          <t>invocacao.7.esp.4.resolve</t>
        </is>
      </c>
      <c r="B4464" s="194">
        <f>IF(ISBLANK('INVOCAÇÕES'!$AP$99),"",'INVOCAÇÕES'!$AP$99&amp;"")</f>
        <v/>
      </c>
      <c r="C4464" s="194">
        <f>"'INVOCAÇÕES'!AP99"</f>
        <v/>
      </c>
      <c r="D4464" s="194" t="inlineStr">
        <is>
          <t>resultado</t>
        </is>
      </c>
    </row>
    <row r="4465">
      <c r="A4465" s="194" t="inlineStr">
        <is>
          <t>invocacao.7.esp.4.alcance</t>
        </is>
      </c>
      <c r="B4465" s="194">
        <f>IF(ISBLANK('INVOCAÇÕES'!$AN$100),"",'INVOCAÇÕES'!$AN$100&amp;"")</f>
        <v/>
      </c>
      <c r="C4465" s="194">
        <f>"'INVOCAÇÕES'!AN100"</f>
        <v/>
      </c>
      <c r="D4465" s="194" t="inlineStr">
        <is>
          <t>resultado</t>
        </is>
      </c>
    </row>
    <row r="4466">
      <c r="A4466" s="194" t="inlineStr">
        <is>
          <t>invocacao.7.esp.5.texto</t>
        </is>
      </c>
      <c r="B4466" s="194">
        <f>IF(ISBLANK('INVOCAÇÕES'!$AB$116),"",'INVOCAÇÕES'!$AB$116&amp;"")</f>
        <v/>
      </c>
      <c r="C4466" s="194">
        <f>"'INVOCAÇÕES'!AB116"</f>
        <v/>
      </c>
      <c r="D4466" s="194" t="inlineStr">
        <is>
          <t>entrada</t>
        </is>
      </c>
    </row>
    <row r="4467">
      <c r="A4467" s="194" t="inlineStr">
        <is>
          <t>invocacao.7.esp.5.tipo_dano</t>
        </is>
      </c>
      <c r="B4467" s="194">
        <f>IF(ISBLANK('INVOCAÇÕES'!$AB$120),"",'INVOCAÇÕES'!$AB$120&amp;"")</f>
        <v/>
      </c>
      <c r="C4467" s="194">
        <f>"'INVOCAÇÕES'!AB120"</f>
        <v/>
      </c>
      <c r="D4467" s="194" t="inlineStr">
        <is>
          <t>entrada</t>
        </is>
      </c>
    </row>
    <row r="4468">
      <c r="A4468" s="194" t="inlineStr">
        <is>
          <t>invocacao.7.esp.5.resolucao_escolha</t>
        </is>
      </c>
      <c r="B4468" s="194">
        <f>IF(ISBLANK('INVOCAÇÕES'!$AD$120),"",'INVOCAÇÕES'!$AD$120&amp;"")</f>
        <v/>
      </c>
      <c r="C4468" s="194">
        <f>"'INVOCAÇÕES'!AD120"</f>
        <v/>
      </c>
      <c r="D4468" s="194" t="inlineStr">
        <is>
          <t>entrada</t>
        </is>
      </c>
    </row>
    <row r="4469">
      <c r="A4469" s="194" t="inlineStr">
        <is>
          <t>invocacao.7.esp.5.acao</t>
        </is>
      </c>
      <c r="B4469" s="194">
        <f>IF(ISBLANK('INVOCAÇÕES'!$AB$121),"",'INVOCAÇÕES'!$AB$121&amp;"")</f>
        <v/>
      </c>
      <c r="C4469" s="194">
        <f>"'INVOCAÇÕES'!AB121"</f>
        <v/>
      </c>
      <c r="D4469" s="194" t="inlineStr">
        <is>
          <t>resultado</t>
        </is>
      </c>
    </row>
    <row r="4470">
      <c r="A4470" s="194" t="inlineStr">
        <is>
          <t>invocacao.7.esp.5.resolve</t>
        </is>
      </c>
      <c r="B4470" s="194">
        <f>IF(ISBLANK('INVOCAÇÕES'!$AD$121),"",'INVOCAÇÕES'!$AD$121&amp;"")</f>
        <v/>
      </c>
      <c r="C4470" s="194">
        <f>"'INVOCAÇÕES'!AD121"</f>
        <v/>
      </c>
      <c r="D4470" s="194" t="inlineStr">
        <is>
          <t>resultado</t>
        </is>
      </c>
    </row>
    <row r="4471">
      <c r="A4471" s="194" t="inlineStr">
        <is>
          <t>invocacao.7.esp.5.alcance</t>
        </is>
      </c>
      <c r="B4471" s="194">
        <f>IF(ISBLANK('INVOCAÇÕES'!$AB$122),"",'INVOCAÇÕES'!$AB$122&amp;"")</f>
        <v/>
      </c>
      <c r="C4471" s="194">
        <f>"'INVOCAÇÕES'!AB122"</f>
        <v/>
      </c>
      <c r="D4471" s="194" t="inlineStr">
        <is>
          <t>resultado</t>
        </is>
      </c>
    </row>
    <row r="4472">
      <c r="A4472" s="194" t="inlineStr">
        <is>
          <t>invocacao.7.esp.6.texto</t>
        </is>
      </c>
      <c r="B4472" s="194">
        <f>IF(ISBLANK('INVOCAÇÕES'!$AH$116),"",'INVOCAÇÕES'!$AH$116&amp;"")</f>
        <v/>
      </c>
      <c r="C4472" s="194">
        <f>"'INVOCAÇÕES'!AH116"</f>
        <v/>
      </c>
      <c r="D4472" s="194" t="inlineStr">
        <is>
          <t>entrada</t>
        </is>
      </c>
    </row>
    <row r="4473">
      <c r="A4473" s="194" t="inlineStr">
        <is>
          <t>invocacao.7.esp.6.tipo_dano</t>
        </is>
      </c>
      <c r="B4473" s="194">
        <f>IF(ISBLANK('INVOCAÇÕES'!$AH$120),"",'INVOCAÇÕES'!$AH$120&amp;"")</f>
        <v/>
      </c>
      <c r="C4473" s="194">
        <f>"'INVOCAÇÕES'!AH120"</f>
        <v/>
      </c>
      <c r="D4473" s="194" t="inlineStr">
        <is>
          <t>entrada</t>
        </is>
      </c>
    </row>
    <row r="4474">
      <c r="A4474" s="194" t="inlineStr">
        <is>
          <t>invocacao.7.esp.6.resolucao_escolha</t>
        </is>
      </c>
      <c r="B4474" s="194">
        <f>IF(ISBLANK('INVOCAÇÕES'!$AJ$120),"",'INVOCAÇÕES'!$AJ$120&amp;"")</f>
        <v/>
      </c>
      <c r="C4474" s="194">
        <f>"'INVOCAÇÕES'!AJ120"</f>
        <v/>
      </c>
      <c r="D4474" s="194" t="inlineStr">
        <is>
          <t>entrada</t>
        </is>
      </c>
    </row>
    <row r="4475">
      <c r="A4475" s="194" t="inlineStr">
        <is>
          <t>invocacao.7.esp.6.acao</t>
        </is>
      </c>
      <c r="B4475" s="194">
        <f>IF(ISBLANK('INVOCAÇÕES'!$AH$121),"",'INVOCAÇÕES'!$AH$121&amp;"")</f>
        <v/>
      </c>
      <c r="C4475" s="194">
        <f>"'INVOCAÇÕES'!AH121"</f>
        <v/>
      </c>
      <c r="D4475" s="194" t="inlineStr">
        <is>
          <t>resultado</t>
        </is>
      </c>
    </row>
    <row r="4476">
      <c r="A4476" s="194" t="inlineStr">
        <is>
          <t>invocacao.7.esp.6.resolve</t>
        </is>
      </c>
      <c r="B4476" s="194">
        <f>IF(ISBLANK('INVOCAÇÕES'!$AJ$121),"",'INVOCAÇÕES'!$AJ$121&amp;"")</f>
        <v/>
      </c>
      <c r="C4476" s="194">
        <f>"'INVOCAÇÕES'!AJ121"</f>
        <v/>
      </c>
      <c r="D4476" s="194" t="inlineStr">
        <is>
          <t>resultado</t>
        </is>
      </c>
    </row>
    <row r="4477">
      <c r="A4477" s="194" t="inlineStr">
        <is>
          <t>invocacao.7.esp.6.alcance</t>
        </is>
      </c>
      <c r="B4477" s="194">
        <f>IF(ISBLANK('INVOCAÇÕES'!$AH$122),"",'INVOCAÇÕES'!$AH$122&amp;"")</f>
        <v/>
      </c>
      <c r="C4477" s="194">
        <f>"'INVOCAÇÕES'!AH122"</f>
        <v/>
      </c>
      <c r="D4477" s="194" t="inlineStr">
        <is>
          <t>resultado</t>
        </is>
      </c>
    </row>
    <row r="4478">
      <c r="A4478" s="194" t="inlineStr">
        <is>
          <t>invocacao.7.esp.7.texto</t>
        </is>
      </c>
      <c r="B4478" s="194">
        <f>IF(ISBLANK('INVOCAÇÕES'!$AN$116),"",'INVOCAÇÕES'!$AN$116&amp;"")</f>
        <v/>
      </c>
      <c r="C4478" s="194">
        <f>"'INVOCAÇÕES'!AN116"</f>
        <v/>
      </c>
      <c r="D4478" s="194" t="inlineStr">
        <is>
          <t>entrada</t>
        </is>
      </c>
    </row>
    <row r="4479">
      <c r="A4479" s="194" t="inlineStr">
        <is>
          <t>invocacao.7.esp.7.tipo_dano</t>
        </is>
      </c>
      <c r="B4479" s="194">
        <f>IF(ISBLANK('INVOCAÇÕES'!$AN$120),"",'INVOCAÇÕES'!$AN$120&amp;"")</f>
        <v/>
      </c>
      <c r="C4479" s="194">
        <f>"'INVOCAÇÕES'!AN120"</f>
        <v/>
      </c>
      <c r="D4479" s="194" t="inlineStr">
        <is>
          <t>entrada</t>
        </is>
      </c>
    </row>
    <row r="4480">
      <c r="A4480" s="194" t="inlineStr">
        <is>
          <t>invocacao.7.esp.7.resolucao_escolha</t>
        </is>
      </c>
      <c r="B4480" s="194">
        <f>IF(ISBLANK('INVOCAÇÕES'!$AP$120),"",'INVOCAÇÕES'!$AP$120&amp;"")</f>
        <v/>
      </c>
      <c r="C4480" s="194">
        <f>"'INVOCAÇÕES'!AP120"</f>
        <v/>
      </c>
      <c r="D4480" s="194" t="inlineStr">
        <is>
          <t>entrada</t>
        </is>
      </c>
    </row>
    <row r="4481">
      <c r="A4481" s="194" t="inlineStr">
        <is>
          <t>invocacao.7.esp.7.acao</t>
        </is>
      </c>
      <c r="B4481" s="194">
        <f>IF(ISBLANK('INVOCAÇÕES'!$AN$121),"",'INVOCAÇÕES'!$AN$121&amp;"")</f>
        <v/>
      </c>
      <c r="C4481" s="194">
        <f>"'INVOCAÇÕES'!AN121"</f>
        <v/>
      </c>
      <c r="D4481" s="194" t="inlineStr">
        <is>
          <t>resultado</t>
        </is>
      </c>
    </row>
    <row r="4482">
      <c r="A4482" s="194" t="inlineStr">
        <is>
          <t>invocacao.7.esp.7.resolve</t>
        </is>
      </c>
      <c r="B4482" s="194">
        <f>IF(ISBLANK('INVOCAÇÕES'!$AP$121),"",'INVOCAÇÕES'!$AP$121&amp;"")</f>
        <v/>
      </c>
      <c r="C4482" s="194">
        <f>"'INVOCAÇÕES'!AP121"</f>
        <v/>
      </c>
      <c r="D4482" s="194" t="inlineStr">
        <is>
          <t>resultado</t>
        </is>
      </c>
    </row>
    <row r="4483">
      <c r="A4483" s="194" t="inlineStr">
        <is>
          <t>invocacao.7.esp.7.alcance</t>
        </is>
      </c>
      <c r="B4483" s="194">
        <f>IF(ISBLANK('INVOCAÇÕES'!$AN$122),"",'INVOCAÇÕES'!$AN$122&amp;"")</f>
        <v/>
      </c>
      <c r="C4483" s="194">
        <f>"'INVOCAÇÕES'!AN122"</f>
        <v/>
      </c>
      <c r="D4483" s="194" t="inlineStr">
        <is>
          <t>resultado</t>
        </is>
      </c>
    </row>
    <row r="4484">
      <c r="A4484" s="194" t="inlineStr">
        <is>
          <t>invocacao.7.esp.8.texto</t>
        </is>
      </c>
      <c r="B4484" s="194">
        <f>IF(ISBLANK('INVOCAÇÕES'!$AB$138),"",'INVOCAÇÕES'!$AB$138&amp;"")</f>
        <v/>
      </c>
      <c r="C4484" s="194">
        <f>"'INVOCAÇÕES'!AB138"</f>
        <v/>
      </c>
      <c r="D4484" s="194" t="inlineStr">
        <is>
          <t>entrada</t>
        </is>
      </c>
    </row>
    <row r="4485">
      <c r="A4485" s="194" t="inlineStr">
        <is>
          <t>invocacao.7.esp.8.tipo_dano</t>
        </is>
      </c>
      <c r="B4485" s="194">
        <f>IF(ISBLANK('INVOCAÇÕES'!$AB$142),"",'INVOCAÇÕES'!$AB$142&amp;"")</f>
        <v/>
      </c>
      <c r="C4485" s="194">
        <f>"'INVOCAÇÕES'!AB142"</f>
        <v/>
      </c>
      <c r="D4485" s="194" t="inlineStr">
        <is>
          <t>entrada</t>
        </is>
      </c>
    </row>
    <row r="4486">
      <c r="A4486" s="194" t="inlineStr">
        <is>
          <t>invocacao.7.esp.8.resolucao_escolha</t>
        </is>
      </c>
      <c r="B4486" s="194">
        <f>IF(ISBLANK('INVOCAÇÕES'!$AD$142),"",'INVOCAÇÕES'!$AD$142&amp;"")</f>
        <v/>
      </c>
      <c r="C4486" s="194">
        <f>"'INVOCAÇÕES'!AD142"</f>
        <v/>
      </c>
      <c r="D4486" s="194" t="inlineStr">
        <is>
          <t>entrada</t>
        </is>
      </c>
    </row>
    <row r="4487">
      <c r="A4487" s="194" t="inlineStr">
        <is>
          <t>invocacao.7.esp.8.acao</t>
        </is>
      </c>
      <c r="B4487" s="194">
        <f>IF(ISBLANK('INVOCAÇÕES'!$AB$143),"",'INVOCAÇÕES'!$AB$143&amp;"")</f>
        <v/>
      </c>
      <c r="C4487" s="194">
        <f>"'INVOCAÇÕES'!AB143"</f>
        <v/>
      </c>
      <c r="D4487" s="194" t="inlineStr">
        <is>
          <t>resultado</t>
        </is>
      </c>
    </row>
    <row r="4488">
      <c r="A4488" s="194" t="inlineStr">
        <is>
          <t>invocacao.7.esp.8.resolve</t>
        </is>
      </c>
      <c r="B4488" s="194">
        <f>IF(ISBLANK('INVOCAÇÕES'!$AD$143),"",'INVOCAÇÕES'!$AD$143&amp;"")</f>
        <v/>
      </c>
      <c r="C4488" s="194">
        <f>"'INVOCAÇÕES'!AD143"</f>
        <v/>
      </c>
      <c r="D4488" s="194" t="inlineStr">
        <is>
          <t>resultado</t>
        </is>
      </c>
    </row>
    <row r="4489">
      <c r="A4489" s="194" t="inlineStr">
        <is>
          <t>invocacao.7.esp.8.alcance</t>
        </is>
      </c>
      <c r="B4489" s="194">
        <f>IF(ISBLANK('INVOCAÇÕES'!$AB$144),"",'INVOCAÇÕES'!$AB$144&amp;"")</f>
        <v/>
      </c>
      <c r="C4489" s="194">
        <f>"'INVOCAÇÕES'!AB144"</f>
        <v/>
      </c>
      <c r="D4489" s="194" t="inlineStr">
        <is>
          <t>resultado</t>
        </is>
      </c>
    </row>
    <row r="4490">
      <c r="A4490" s="194" t="inlineStr">
        <is>
          <t>invocacao.7.ext.1.texto</t>
        </is>
      </c>
      <c r="B4490" s="194">
        <f>IF(ISBLANK('INVOCAÇÕES'!$AB$162),"",'INVOCAÇÕES'!$AB$162&amp;"")</f>
        <v/>
      </c>
      <c r="C4490" s="194">
        <f>"'INVOCAÇÕES'!AB162"</f>
        <v/>
      </c>
      <c r="D4490" s="194" t="inlineStr">
        <is>
          <t>entrada</t>
        </is>
      </c>
    </row>
    <row r="4491">
      <c r="A4491" s="194" t="inlineStr">
        <is>
          <t>invocacao.7.ext.1.tipo_dano</t>
        </is>
      </c>
      <c r="B4491" s="194">
        <f>IF(ISBLANK('INVOCAÇÕES'!$AB$166),"",'INVOCAÇÕES'!$AB$166&amp;"")</f>
        <v/>
      </c>
      <c r="C4491" s="194">
        <f>"'INVOCAÇÕES'!AB166"</f>
        <v/>
      </c>
      <c r="D4491" s="194" t="inlineStr">
        <is>
          <t>entrada</t>
        </is>
      </c>
    </row>
    <row r="4492">
      <c r="A4492" s="194" t="inlineStr">
        <is>
          <t>invocacao.7.ext.1.resolucao_escolha</t>
        </is>
      </c>
      <c r="B4492" s="194">
        <f>IF(ISBLANK('INVOCAÇÕES'!$AD$166),"",'INVOCAÇÕES'!$AD$166&amp;"")</f>
        <v/>
      </c>
      <c r="C4492" s="194">
        <f>"'INVOCAÇÕES'!AD166"</f>
        <v/>
      </c>
      <c r="D4492" s="194" t="inlineStr">
        <is>
          <t>entrada</t>
        </is>
      </c>
    </row>
    <row r="4493">
      <c r="A4493" s="194" t="inlineStr">
        <is>
          <t>invocacao.7.ext.1.acao</t>
        </is>
      </c>
      <c r="B4493" s="194">
        <f>IF(ISBLANK('INVOCAÇÕES'!$AB$167),"",'INVOCAÇÕES'!$AB$167&amp;"")</f>
        <v/>
      </c>
      <c r="C4493" s="194">
        <f>"'INVOCAÇÕES'!AB167"</f>
        <v/>
      </c>
      <c r="D4493" s="194" t="inlineStr">
        <is>
          <t>resultado</t>
        </is>
      </c>
    </row>
    <row r="4494">
      <c r="A4494" s="194" t="inlineStr">
        <is>
          <t>invocacao.7.ext.1.resolve</t>
        </is>
      </c>
      <c r="B4494" s="194">
        <f>IF(ISBLANK('INVOCAÇÕES'!$AD$167),"",'INVOCAÇÕES'!$AD$167&amp;"")</f>
        <v/>
      </c>
      <c r="C4494" s="194">
        <f>"'INVOCAÇÕES'!AD167"</f>
        <v/>
      </c>
      <c r="D4494" s="194" t="inlineStr">
        <is>
          <t>resultado</t>
        </is>
      </c>
    </row>
    <row r="4495">
      <c r="A4495" s="194" t="inlineStr">
        <is>
          <t>invocacao.7.ext.1.alcance</t>
        </is>
      </c>
      <c r="B4495" s="194">
        <f>IF(ISBLANK('INVOCAÇÕES'!$AB$168),"",'INVOCAÇÕES'!$AB$168&amp;"")</f>
        <v/>
      </c>
      <c r="C4495" s="194">
        <f>"'INVOCAÇÕES'!AB168"</f>
        <v/>
      </c>
      <c r="D4495" s="194" t="inlineStr">
        <is>
          <t>resultado</t>
        </is>
      </c>
    </row>
    <row r="4496">
      <c r="A4496" s="194" t="inlineStr">
        <is>
          <t>invocacao.7.ext.2.texto</t>
        </is>
      </c>
      <c r="B4496" s="194">
        <f>IF(ISBLANK('INVOCAÇÕES'!$AH$162),"",'INVOCAÇÕES'!$AH$162&amp;"")</f>
        <v/>
      </c>
      <c r="C4496" s="194">
        <f>"'INVOCAÇÕES'!AH162"</f>
        <v/>
      </c>
      <c r="D4496" s="194" t="inlineStr">
        <is>
          <t>entrada</t>
        </is>
      </c>
    </row>
    <row r="4497">
      <c r="A4497" s="194" t="inlineStr">
        <is>
          <t>invocacao.7.ext.2.tipo_dano</t>
        </is>
      </c>
      <c r="B4497" s="194">
        <f>IF(ISBLANK('INVOCAÇÕES'!$AH$166),"",'INVOCAÇÕES'!$AH$166&amp;"")</f>
        <v/>
      </c>
      <c r="C4497" s="194">
        <f>"'INVOCAÇÕES'!AH166"</f>
        <v/>
      </c>
      <c r="D4497" s="194" t="inlineStr">
        <is>
          <t>entrada</t>
        </is>
      </c>
    </row>
    <row r="4498">
      <c r="A4498" s="194" t="inlineStr">
        <is>
          <t>invocacao.7.ext.2.resolucao_escolha</t>
        </is>
      </c>
      <c r="B4498" s="194">
        <f>IF(ISBLANK('INVOCAÇÕES'!$AJ$166),"",'INVOCAÇÕES'!$AJ$166&amp;"")</f>
        <v/>
      </c>
      <c r="C4498" s="194">
        <f>"'INVOCAÇÕES'!AJ166"</f>
        <v/>
      </c>
      <c r="D4498" s="194" t="inlineStr">
        <is>
          <t>entrada</t>
        </is>
      </c>
    </row>
    <row r="4499">
      <c r="A4499" s="194" t="inlineStr">
        <is>
          <t>invocacao.7.ext.2.acao</t>
        </is>
      </c>
      <c r="B4499" s="194">
        <f>IF(ISBLANK('INVOCAÇÕES'!$AH$167),"",'INVOCAÇÕES'!$AH$167&amp;"")</f>
        <v/>
      </c>
      <c r="C4499" s="194">
        <f>"'INVOCAÇÕES'!AH167"</f>
        <v/>
      </c>
      <c r="D4499" s="194" t="inlineStr">
        <is>
          <t>resultado</t>
        </is>
      </c>
    </row>
    <row r="4500">
      <c r="A4500" s="194" t="inlineStr">
        <is>
          <t>invocacao.7.ext.2.resolve</t>
        </is>
      </c>
      <c r="B4500" s="194">
        <f>IF(ISBLANK('INVOCAÇÕES'!$AJ$167),"",'INVOCAÇÕES'!$AJ$167&amp;"")</f>
        <v/>
      </c>
      <c r="C4500" s="194">
        <f>"'INVOCAÇÕES'!AJ167"</f>
        <v/>
      </c>
      <c r="D4500" s="194" t="inlineStr">
        <is>
          <t>resultado</t>
        </is>
      </c>
    </row>
    <row r="4501">
      <c r="A4501" s="194" t="inlineStr">
        <is>
          <t>invocacao.7.ext.2.alcance</t>
        </is>
      </c>
      <c r="B4501" s="194">
        <f>IF(ISBLANK('INVOCAÇÕES'!$AH$168),"",'INVOCAÇÕES'!$AH$168&amp;"")</f>
        <v/>
      </c>
      <c r="C4501" s="194">
        <f>"'INVOCAÇÕES'!AH168"</f>
        <v/>
      </c>
      <c r="D4501" s="194" t="inlineStr">
        <is>
          <t>resultado</t>
        </is>
      </c>
    </row>
    <row r="4502">
      <c r="A4502" s="194" t="inlineStr">
        <is>
          <t>invocacao.7.ext.3.texto</t>
        </is>
      </c>
      <c r="B4502" s="194">
        <f>IF(ISBLANK('INVOCAÇÕES'!$AN$162),"",'INVOCAÇÕES'!$AN$162&amp;"")</f>
        <v/>
      </c>
      <c r="C4502" s="194">
        <f>"'INVOCAÇÕES'!AN162"</f>
        <v/>
      </c>
      <c r="D4502" s="194" t="inlineStr">
        <is>
          <t>entrada</t>
        </is>
      </c>
    </row>
    <row r="4503">
      <c r="A4503" s="194" t="inlineStr">
        <is>
          <t>invocacao.7.ext.3.tipo_dano</t>
        </is>
      </c>
      <c r="B4503" s="194">
        <f>IF(ISBLANK('INVOCAÇÕES'!$AN$166),"",'INVOCAÇÕES'!$AN$166&amp;"")</f>
        <v/>
      </c>
      <c r="C4503" s="194">
        <f>"'INVOCAÇÕES'!AN166"</f>
        <v/>
      </c>
      <c r="D4503" s="194" t="inlineStr">
        <is>
          <t>entrada</t>
        </is>
      </c>
    </row>
    <row r="4504">
      <c r="A4504" s="194" t="inlineStr">
        <is>
          <t>invocacao.7.ext.3.resolucao_escolha</t>
        </is>
      </c>
      <c r="B4504" s="194">
        <f>IF(ISBLANK('INVOCAÇÕES'!$AP$166),"",'INVOCAÇÕES'!$AP$166&amp;"")</f>
        <v/>
      </c>
      <c r="C4504" s="194">
        <f>"'INVOCAÇÕES'!AP166"</f>
        <v/>
      </c>
      <c r="D4504" s="194" t="inlineStr">
        <is>
          <t>entrada</t>
        </is>
      </c>
    </row>
    <row r="4505">
      <c r="A4505" s="194" t="inlineStr">
        <is>
          <t>invocacao.7.ext.3.acao</t>
        </is>
      </c>
      <c r="B4505" s="194">
        <f>IF(ISBLANK('INVOCAÇÕES'!$AN$167),"",'INVOCAÇÕES'!$AN$167&amp;"")</f>
        <v/>
      </c>
      <c r="C4505" s="194">
        <f>"'INVOCAÇÕES'!AN167"</f>
        <v/>
      </c>
      <c r="D4505" s="194" t="inlineStr">
        <is>
          <t>resultado</t>
        </is>
      </c>
    </row>
    <row r="4506">
      <c r="A4506" s="194" t="inlineStr">
        <is>
          <t>invocacao.7.ext.3.resolve</t>
        </is>
      </c>
      <c r="B4506" s="194">
        <f>IF(ISBLANK('INVOCAÇÕES'!$AP$167),"",'INVOCAÇÕES'!$AP$167&amp;"")</f>
        <v/>
      </c>
      <c r="C4506" s="194">
        <f>"'INVOCAÇÕES'!AP167"</f>
        <v/>
      </c>
      <c r="D4506" s="194" t="inlineStr">
        <is>
          <t>resultado</t>
        </is>
      </c>
    </row>
    <row r="4507">
      <c r="A4507" s="194" t="inlineStr">
        <is>
          <t>invocacao.7.ext.3.alcance</t>
        </is>
      </c>
      <c r="B4507" s="194">
        <f>IF(ISBLANK('INVOCAÇÕES'!$AN$168),"",'INVOCAÇÕES'!$AN$168&amp;"")</f>
        <v/>
      </c>
      <c r="C4507" s="194">
        <f>"'INVOCAÇÕES'!AN168"</f>
        <v/>
      </c>
      <c r="D4507" s="194" t="inlineStr">
        <is>
          <t>resultado</t>
        </is>
      </c>
    </row>
    <row r="4508">
      <c r="A4508" s="194" t="inlineStr">
        <is>
          <t>invocacao.8.bas.1.texto</t>
        </is>
      </c>
      <c r="B4508" s="194">
        <f>IF(ISBLANK('INVOCAÇÕES'!$AB$258),"",'INVOCAÇÕES'!$AB$258&amp;"")</f>
        <v/>
      </c>
      <c r="C4508" s="194">
        <f>"'INVOCAÇÕES'!AB258"</f>
        <v/>
      </c>
      <c r="D4508" s="194" t="inlineStr">
        <is>
          <t>entrada</t>
        </is>
      </c>
    </row>
    <row r="4509">
      <c r="A4509" s="194" t="inlineStr">
        <is>
          <t>invocacao.8.bas.1.tipo_dano</t>
        </is>
      </c>
      <c r="B4509" s="194">
        <f>IF(ISBLANK('INVOCAÇÕES'!$AB$262),"",'INVOCAÇÕES'!$AB$262&amp;"")</f>
        <v/>
      </c>
      <c r="C4509" s="194">
        <f>"'INVOCAÇÕES'!AB262"</f>
        <v/>
      </c>
      <c r="D4509" s="194" t="inlineStr">
        <is>
          <t>entrada</t>
        </is>
      </c>
    </row>
    <row r="4510">
      <c r="A4510" s="194" t="inlineStr">
        <is>
          <t>invocacao.8.bas.1.resolucao_escolha</t>
        </is>
      </c>
      <c r="B4510" s="194">
        <f>IF(ISBLANK('INVOCAÇÕES'!$AD$262),"",'INVOCAÇÕES'!$AD$262&amp;"")</f>
        <v/>
      </c>
      <c r="C4510" s="194">
        <f>"'INVOCAÇÕES'!AD262"</f>
        <v/>
      </c>
      <c r="D4510" s="194" t="inlineStr">
        <is>
          <t>entrada</t>
        </is>
      </c>
    </row>
    <row r="4511">
      <c r="A4511" s="194" t="inlineStr">
        <is>
          <t>invocacao.8.bas.1.acao</t>
        </is>
      </c>
      <c r="B4511" s="194">
        <f>IF(ISBLANK('INVOCAÇÕES'!$AB$263),"",'INVOCAÇÕES'!$AB$263&amp;"")</f>
        <v/>
      </c>
      <c r="C4511" s="194">
        <f>"'INVOCAÇÕES'!AB263"</f>
        <v/>
      </c>
      <c r="D4511" s="194" t="inlineStr">
        <is>
          <t>resultado</t>
        </is>
      </c>
    </row>
    <row r="4512">
      <c r="A4512" s="194" t="inlineStr">
        <is>
          <t>invocacao.8.bas.1.resolve</t>
        </is>
      </c>
      <c r="B4512" s="194">
        <f>IF(ISBLANK('INVOCAÇÕES'!$AD$263),"",'INVOCAÇÕES'!$AD$263&amp;"")</f>
        <v/>
      </c>
      <c r="C4512" s="194">
        <f>"'INVOCAÇÕES'!AD263"</f>
        <v/>
      </c>
      <c r="D4512" s="194" t="inlineStr">
        <is>
          <t>resultado</t>
        </is>
      </c>
    </row>
    <row r="4513">
      <c r="A4513" s="194" t="inlineStr">
        <is>
          <t>invocacao.8.bas.1.alcance</t>
        </is>
      </c>
      <c r="B4513" s="194">
        <f>IF(ISBLANK('INVOCAÇÕES'!$AB$264),"",'INVOCAÇÕES'!$AB$264&amp;"")</f>
        <v/>
      </c>
      <c r="C4513" s="194">
        <f>"'INVOCAÇÕES'!AB264"</f>
        <v/>
      </c>
      <c r="D4513" s="194" t="inlineStr">
        <is>
          <t>resultado</t>
        </is>
      </c>
    </row>
    <row r="4514">
      <c r="A4514" s="194" t="inlineStr">
        <is>
          <t>invocacao.8.esp.1.texto</t>
        </is>
      </c>
      <c r="B4514" s="194">
        <f>IF(ISBLANK('INVOCAÇÕES'!$AH$258),"",'INVOCAÇÕES'!$AH$258&amp;"")</f>
        <v/>
      </c>
      <c r="C4514" s="194">
        <f>"'INVOCAÇÕES'!AH258"</f>
        <v/>
      </c>
      <c r="D4514" s="194" t="inlineStr">
        <is>
          <t>entrada</t>
        </is>
      </c>
    </row>
    <row r="4515">
      <c r="A4515" s="194" t="inlineStr">
        <is>
          <t>invocacao.8.esp.1.tipo_dano</t>
        </is>
      </c>
      <c r="B4515" s="194">
        <f>IF(ISBLANK('INVOCAÇÕES'!$AH$262),"",'INVOCAÇÕES'!$AH$262&amp;"")</f>
        <v/>
      </c>
      <c r="C4515" s="194">
        <f>"'INVOCAÇÕES'!AH262"</f>
        <v/>
      </c>
      <c r="D4515" s="194" t="inlineStr">
        <is>
          <t>entrada</t>
        </is>
      </c>
    </row>
    <row r="4516">
      <c r="A4516" s="194" t="inlineStr">
        <is>
          <t>invocacao.8.esp.1.resolucao_escolha</t>
        </is>
      </c>
      <c r="B4516" s="194">
        <f>IF(ISBLANK('INVOCAÇÕES'!$AJ$262),"",'INVOCAÇÕES'!$AJ$262&amp;"")</f>
        <v/>
      </c>
      <c r="C4516" s="194">
        <f>"'INVOCAÇÕES'!AJ262"</f>
        <v/>
      </c>
      <c r="D4516" s="194" t="inlineStr">
        <is>
          <t>entrada</t>
        </is>
      </c>
    </row>
    <row r="4517">
      <c r="A4517" s="194" t="inlineStr">
        <is>
          <t>invocacao.8.esp.1.acao</t>
        </is>
      </c>
      <c r="B4517" s="194">
        <f>IF(ISBLANK('INVOCAÇÕES'!$AH$263),"",'INVOCAÇÕES'!$AH$263&amp;"")</f>
        <v/>
      </c>
      <c r="C4517" s="194">
        <f>"'INVOCAÇÕES'!AH263"</f>
        <v/>
      </c>
      <c r="D4517" s="194" t="inlineStr">
        <is>
          <t>resultado</t>
        </is>
      </c>
    </row>
    <row r="4518">
      <c r="A4518" s="194" t="inlineStr">
        <is>
          <t>invocacao.8.esp.1.resolve</t>
        </is>
      </c>
      <c r="B4518" s="194">
        <f>IF(ISBLANK('INVOCAÇÕES'!$AJ$263),"",'INVOCAÇÕES'!$AJ$263&amp;"")</f>
        <v/>
      </c>
      <c r="C4518" s="194">
        <f>"'INVOCAÇÕES'!AJ263"</f>
        <v/>
      </c>
      <c r="D4518" s="194" t="inlineStr">
        <is>
          <t>resultado</t>
        </is>
      </c>
    </row>
    <row r="4519">
      <c r="A4519" s="194" t="inlineStr">
        <is>
          <t>invocacao.8.esp.1.alcance</t>
        </is>
      </c>
      <c r="B4519" s="194">
        <f>IF(ISBLANK('INVOCAÇÕES'!$AH$264),"",'INVOCAÇÕES'!$AH$264&amp;"")</f>
        <v/>
      </c>
      <c r="C4519" s="194">
        <f>"'INVOCAÇÕES'!AH264"</f>
        <v/>
      </c>
      <c r="D4519" s="194" t="inlineStr">
        <is>
          <t>resultado</t>
        </is>
      </c>
    </row>
    <row r="4520">
      <c r="A4520" s="194" t="inlineStr">
        <is>
          <t>invocacao.8.esp.2.texto</t>
        </is>
      </c>
      <c r="B4520" s="194">
        <f>IF(ISBLANK('INVOCAÇÕES'!$AN$258),"",'INVOCAÇÕES'!$AN$258&amp;"")</f>
        <v/>
      </c>
      <c r="C4520" s="194">
        <f>"'INVOCAÇÕES'!AN258"</f>
        <v/>
      </c>
      <c r="D4520" s="194" t="inlineStr">
        <is>
          <t>entrada</t>
        </is>
      </c>
    </row>
    <row r="4521">
      <c r="A4521" s="194" t="inlineStr">
        <is>
          <t>invocacao.8.esp.2.tipo_dano</t>
        </is>
      </c>
      <c r="B4521" s="194">
        <f>IF(ISBLANK('INVOCAÇÕES'!$AN$262),"",'INVOCAÇÕES'!$AN$262&amp;"")</f>
        <v/>
      </c>
      <c r="C4521" s="194">
        <f>"'INVOCAÇÕES'!AN262"</f>
        <v/>
      </c>
      <c r="D4521" s="194" t="inlineStr">
        <is>
          <t>entrada</t>
        </is>
      </c>
    </row>
    <row r="4522">
      <c r="A4522" s="194" t="inlineStr">
        <is>
          <t>invocacao.8.esp.2.resolucao_escolha</t>
        </is>
      </c>
      <c r="B4522" s="194">
        <f>IF(ISBLANK('INVOCAÇÕES'!$AP$262),"",'INVOCAÇÕES'!$AP$262&amp;"")</f>
        <v/>
      </c>
      <c r="C4522" s="194">
        <f>"'INVOCAÇÕES'!AP262"</f>
        <v/>
      </c>
      <c r="D4522" s="194" t="inlineStr">
        <is>
          <t>entrada</t>
        </is>
      </c>
    </row>
    <row r="4523">
      <c r="A4523" s="194" t="inlineStr">
        <is>
          <t>invocacao.8.esp.2.acao</t>
        </is>
      </c>
      <c r="B4523" s="194">
        <f>IF(ISBLANK('INVOCAÇÕES'!$AN$263),"",'INVOCAÇÕES'!$AN$263&amp;"")</f>
        <v/>
      </c>
      <c r="C4523" s="194">
        <f>"'INVOCAÇÕES'!AN263"</f>
        <v/>
      </c>
      <c r="D4523" s="194" t="inlineStr">
        <is>
          <t>resultado</t>
        </is>
      </c>
    </row>
    <row r="4524">
      <c r="A4524" s="194" t="inlineStr">
        <is>
          <t>invocacao.8.esp.2.resolve</t>
        </is>
      </c>
      <c r="B4524" s="194">
        <f>IF(ISBLANK('INVOCAÇÕES'!$AP$263),"",'INVOCAÇÕES'!$AP$263&amp;"")</f>
        <v/>
      </c>
      <c r="C4524" s="194">
        <f>"'INVOCAÇÕES'!AP263"</f>
        <v/>
      </c>
      <c r="D4524" s="194" t="inlineStr">
        <is>
          <t>resultado</t>
        </is>
      </c>
    </row>
    <row r="4525">
      <c r="A4525" s="194" t="inlineStr">
        <is>
          <t>invocacao.8.esp.2.alcance</t>
        </is>
      </c>
      <c r="B4525" s="194">
        <f>IF(ISBLANK('INVOCAÇÕES'!$AN$264),"",'INVOCAÇÕES'!$AN$264&amp;"")</f>
        <v/>
      </c>
      <c r="C4525" s="194">
        <f>"'INVOCAÇÕES'!AN264"</f>
        <v/>
      </c>
      <c r="D4525" s="194" t="inlineStr">
        <is>
          <t>resultado</t>
        </is>
      </c>
    </row>
    <row r="4526">
      <c r="A4526" s="194" t="inlineStr">
        <is>
          <t>invocacao.8.bas.2.texto</t>
        </is>
      </c>
      <c r="B4526" s="194">
        <f>IF(ISBLANK('INVOCAÇÕES'!$AB$292),"",'INVOCAÇÕES'!$AB$292&amp;"")</f>
        <v/>
      </c>
      <c r="C4526" s="194">
        <f>"'INVOCAÇÕES'!AB292"</f>
        <v/>
      </c>
      <c r="D4526" s="194" t="inlineStr">
        <is>
          <t>entrada</t>
        </is>
      </c>
    </row>
    <row r="4527">
      <c r="A4527" s="194" t="inlineStr">
        <is>
          <t>invocacao.8.bas.2.tipo_dano</t>
        </is>
      </c>
      <c r="B4527" s="194">
        <f>IF(ISBLANK('INVOCAÇÕES'!$AB$296),"",'INVOCAÇÕES'!$AB$296&amp;"")</f>
        <v/>
      </c>
      <c r="C4527" s="194">
        <f>"'INVOCAÇÕES'!AB296"</f>
        <v/>
      </c>
      <c r="D4527" s="194" t="inlineStr">
        <is>
          <t>entrada</t>
        </is>
      </c>
    </row>
    <row r="4528">
      <c r="A4528" s="194" t="inlineStr">
        <is>
          <t>invocacao.8.bas.2.resolucao_escolha</t>
        </is>
      </c>
      <c r="B4528" s="194">
        <f>IF(ISBLANK('INVOCAÇÕES'!$AD$296),"",'INVOCAÇÕES'!$AD$296&amp;"")</f>
        <v/>
      </c>
      <c r="C4528" s="194">
        <f>"'INVOCAÇÕES'!AD296"</f>
        <v/>
      </c>
      <c r="D4528" s="194" t="inlineStr">
        <is>
          <t>entrada</t>
        </is>
      </c>
    </row>
    <row r="4529">
      <c r="A4529" s="194" t="inlineStr">
        <is>
          <t>invocacao.8.bas.2.acao</t>
        </is>
      </c>
      <c r="B4529" s="194">
        <f>IF(ISBLANK('INVOCAÇÕES'!$AB$297),"",'INVOCAÇÕES'!$AB$297&amp;"")</f>
        <v/>
      </c>
      <c r="C4529" s="194">
        <f>"'INVOCAÇÕES'!AB297"</f>
        <v/>
      </c>
      <c r="D4529" s="194" t="inlineStr">
        <is>
          <t>resultado</t>
        </is>
      </c>
    </row>
    <row r="4530">
      <c r="A4530" s="194" t="inlineStr">
        <is>
          <t>invocacao.8.bas.2.resolve</t>
        </is>
      </c>
      <c r="B4530" s="194">
        <f>IF(ISBLANK('INVOCAÇÕES'!$AD$297),"",'INVOCAÇÕES'!$AD$297&amp;"")</f>
        <v/>
      </c>
      <c r="C4530" s="194">
        <f>"'INVOCAÇÕES'!AD297"</f>
        <v/>
      </c>
      <c r="D4530" s="194" t="inlineStr">
        <is>
          <t>resultado</t>
        </is>
      </c>
    </row>
    <row r="4531">
      <c r="A4531" s="194" t="inlineStr">
        <is>
          <t>invocacao.8.bas.2.alcance</t>
        </is>
      </c>
      <c r="B4531" s="194">
        <f>IF(ISBLANK('INVOCAÇÕES'!$AB$298),"",'INVOCAÇÕES'!$AB$298&amp;"")</f>
        <v/>
      </c>
      <c r="C4531" s="194">
        <f>"'INVOCAÇÕES'!AB298"</f>
        <v/>
      </c>
      <c r="D4531" s="194" t="inlineStr">
        <is>
          <t>resultado</t>
        </is>
      </c>
    </row>
    <row r="4532">
      <c r="A4532" s="194" t="inlineStr">
        <is>
          <t>invocacao.8.esp.3.texto</t>
        </is>
      </c>
      <c r="B4532" s="194">
        <f>IF(ISBLANK('INVOCAÇÕES'!$AH$292),"",'INVOCAÇÕES'!$AH$292&amp;"")</f>
        <v/>
      </c>
      <c r="C4532" s="194">
        <f>"'INVOCAÇÕES'!AH292"</f>
        <v/>
      </c>
      <c r="D4532" s="194" t="inlineStr">
        <is>
          <t>entrada</t>
        </is>
      </c>
    </row>
    <row r="4533">
      <c r="A4533" s="194" t="inlineStr">
        <is>
          <t>invocacao.8.esp.3.tipo_dano</t>
        </is>
      </c>
      <c r="B4533" s="194">
        <f>IF(ISBLANK('INVOCAÇÕES'!$AH$296),"",'INVOCAÇÕES'!$AH$296&amp;"")</f>
        <v/>
      </c>
      <c r="C4533" s="194">
        <f>"'INVOCAÇÕES'!AH296"</f>
        <v/>
      </c>
      <c r="D4533" s="194" t="inlineStr">
        <is>
          <t>entrada</t>
        </is>
      </c>
    </row>
    <row r="4534">
      <c r="A4534" s="194" t="inlineStr">
        <is>
          <t>invocacao.8.esp.3.resolucao_escolha</t>
        </is>
      </c>
      <c r="B4534" s="194">
        <f>IF(ISBLANK('INVOCAÇÕES'!$AJ$296),"",'INVOCAÇÕES'!$AJ$296&amp;"")</f>
        <v/>
      </c>
      <c r="C4534" s="194">
        <f>"'INVOCAÇÕES'!AJ296"</f>
        <v/>
      </c>
      <c r="D4534" s="194" t="inlineStr">
        <is>
          <t>entrada</t>
        </is>
      </c>
    </row>
    <row r="4535">
      <c r="A4535" s="194" t="inlineStr">
        <is>
          <t>invocacao.8.esp.3.acao</t>
        </is>
      </c>
      <c r="B4535" s="194">
        <f>IF(ISBLANK('INVOCAÇÕES'!$AH$297),"",'INVOCAÇÕES'!$AH$297&amp;"")</f>
        <v/>
      </c>
      <c r="C4535" s="194">
        <f>"'INVOCAÇÕES'!AH297"</f>
        <v/>
      </c>
      <c r="D4535" s="194" t="inlineStr">
        <is>
          <t>resultado</t>
        </is>
      </c>
    </row>
    <row r="4536">
      <c r="A4536" s="194" t="inlineStr">
        <is>
          <t>invocacao.8.esp.3.resolve</t>
        </is>
      </c>
      <c r="B4536" s="194">
        <f>IF(ISBLANK('INVOCAÇÕES'!$AJ$297),"",'INVOCAÇÕES'!$AJ$297&amp;"")</f>
        <v/>
      </c>
      <c r="C4536" s="194">
        <f>"'INVOCAÇÕES'!AJ297"</f>
        <v/>
      </c>
      <c r="D4536" s="194" t="inlineStr">
        <is>
          <t>resultado</t>
        </is>
      </c>
    </row>
    <row r="4537">
      <c r="A4537" s="194" t="inlineStr">
        <is>
          <t>invocacao.8.esp.3.alcance</t>
        </is>
      </c>
      <c r="B4537" s="194">
        <f>IF(ISBLANK('INVOCAÇÕES'!$AH$298),"",'INVOCAÇÕES'!$AH$298&amp;"")</f>
        <v/>
      </c>
      <c r="C4537" s="194">
        <f>"'INVOCAÇÕES'!AH298"</f>
        <v/>
      </c>
      <c r="D4537" s="194" t="inlineStr">
        <is>
          <t>resultado</t>
        </is>
      </c>
    </row>
    <row r="4538">
      <c r="A4538" s="194" t="inlineStr">
        <is>
          <t>invocacao.8.esp.4.texto</t>
        </is>
      </c>
      <c r="B4538" s="194">
        <f>IF(ISBLANK('INVOCAÇÕES'!$AN$292),"",'INVOCAÇÕES'!$AN$292&amp;"")</f>
        <v/>
      </c>
      <c r="C4538" s="194">
        <f>"'INVOCAÇÕES'!AN292"</f>
        <v/>
      </c>
      <c r="D4538" s="194" t="inlineStr">
        <is>
          <t>entrada</t>
        </is>
      </c>
    </row>
    <row r="4539">
      <c r="A4539" s="194" t="inlineStr">
        <is>
          <t>invocacao.8.esp.4.tipo_dano</t>
        </is>
      </c>
      <c r="B4539" s="194">
        <f>IF(ISBLANK('INVOCAÇÕES'!$AN$296),"",'INVOCAÇÕES'!$AN$296&amp;"")</f>
        <v/>
      </c>
      <c r="C4539" s="194">
        <f>"'INVOCAÇÕES'!AN296"</f>
        <v/>
      </c>
      <c r="D4539" s="194" t="inlineStr">
        <is>
          <t>entrada</t>
        </is>
      </c>
    </row>
    <row r="4540">
      <c r="A4540" s="194" t="inlineStr">
        <is>
          <t>invocacao.8.esp.4.resolucao_escolha</t>
        </is>
      </c>
      <c r="B4540" s="194">
        <f>IF(ISBLANK('INVOCAÇÕES'!$AP$296),"",'INVOCAÇÕES'!$AP$296&amp;"")</f>
        <v/>
      </c>
      <c r="C4540" s="194">
        <f>"'INVOCAÇÕES'!AP296"</f>
        <v/>
      </c>
      <c r="D4540" s="194" t="inlineStr">
        <is>
          <t>entrada</t>
        </is>
      </c>
    </row>
    <row r="4541">
      <c r="A4541" s="194" t="inlineStr">
        <is>
          <t>invocacao.8.esp.4.acao</t>
        </is>
      </c>
      <c r="B4541" s="194">
        <f>IF(ISBLANK('INVOCAÇÕES'!$AN$297),"",'INVOCAÇÕES'!$AN$297&amp;"")</f>
        <v/>
      </c>
      <c r="C4541" s="194">
        <f>"'INVOCAÇÕES'!AN297"</f>
        <v/>
      </c>
      <c r="D4541" s="194" t="inlineStr">
        <is>
          <t>resultado</t>
        </is>
      </c>
    </row>
    <row r="4542">
      <c r="A4542" s="194" t="inlineStr">
        <is>
          <t>invocacao.8.esp.4.resolve</t>
        </is>
      </c>
      <c r="B4542" s="194">
        <f>IF(ISBLANK('INVOCAÇÕES'!$AP$297),"",'INVOCAÇÕES'!$AP$297&amp;"")</f>
        <v/>
      </c>
      <c r="C4542" s="194">
        <f>"'INVOCAÇÕES'!AP297"</f>
        <v/>
      </c>
      <c r="D4542" s="194" t="inlineStr">
        <is>
          <t>resultado</t>
        </is>
      </c>
    </row>
    <row r="4543">
      <c r="A4543" s="194" t="inlineStr">
        <is>
          <t>invocacao.8.esp.4.alcance</t>
        </is>
      </c>
      <c r="B4543" s="194">
        <f>IF(ISBLANK('INVOCAÇÕES'!$AN$298),"",'INVOCAÇÕES'!$AN$298&amp;"")</f>
        <v/>
      </c>
      <c r="C4543" s="194">
        <f>"'INVOCAÇÕES'!AN298"</f>
        <v/>
      </c>
      <c r="D4543" s="194" t="inlineStr">
        <is>
          <t>resultado</t>
        </is>
      </c>
    </row>
    <row r="4544">
      <c r="A4544" s="194" t="inlineStr">
        <is>
          <t>invocacao.8.esp.5.texto</t>
        </is>
      </c>
      <c r="B4544" s="194">
        <f>IF(ISBLANK('INVOCAÇÕES'!$AB$314),"",'INVOCAÇÕES'!$AB$314&amp;"")</f>
        <v/>
      </c>
      <c r="C4544" s="194">
        <f>"'INVOCAÇÕES'!AB314"</f>
        <v/>
      </c>
      <c r="D4544" s="194" t="inlineStr">
        <is>
          <t>entrada</t>
        </is>
      </c>
    </row>
    <row r="4545">
      <c r="A4545" s="194" t="inlineStr">
        <is>
          <t>invocacao.8.esp.5.tipo_dano</t>
        </is>
      </c>
      <c r="B4545" s="194">
        <f>IF(ISBLANK('INVOCAÇÕES'!$AB$318),"",'INVOCAÇÕES'!$AB$318&amp;"")</f>
        <v/>
      </c>
      <c r="C4545" s="194">
        <f>"'INVOCAÇÕES'!AB318"</f>
        <v/>
      </c>
      <c r="D4545" s="194" t="inlineStr">
        <is>
          <t>entrada</t>
        </is>
      </c>
    </row>
    <row r="4546">
      <c r="A4546" s="194" t="inlineStr">
        <is>
          <t>invocacao.8.esp.5.resolucao_escolha</t>
        </is>
      </c>
      <c r="B4546" s="194">
        <f>IF(ISBLANK('INVOCAÇÕES'!$AD$318),"",'INVOCAÇÕES'!$AD$318&amp;"")</f>
        <v/>
      </c>
      <c r="C4546" s="194">
        <f>"'INVOCAÇÕES'!AD318"</f>
        <v/>
      </c>
      <c r="D4546" s="194" t="inlineStr">
        <is>
          <t>entrada</t>
        </is>
      </c>
    </row>
    <row r="4547">
      <c r="A4547" s="194" t="inlineStr">
        <is>
          <t>invocacao.8.esp.5.acao</t>
        </is>
      </c>
      <c r="B4547" s="194">
        <f>IF(ISBLANK('INVOCAÇÕES'!$AB$319),"",'INVOCAÇÕES'!$AB$319&amp;"")</f>
        <v/>
      </c>
      <c r="C4547" s="194">
        <f>"'INVOCAÇÕES'!AB319"</f>
        <v/>
      </c>
      <c r="D4547" s="194" t="inlineStr">
        <is>
          <t>resultado</t>
        </is>
      </c>
    </row>
    <row r="4548">
      <c r="A4548" s="194" t="inlineStr">
        <is>
          <t>invocacao.8.esp.5.resolve</t>
        </is>
      </c>
      <c r="B4548" s="194">
        <f>IF(ISBLANK('INVOCAÇÕES'!$AD$319),"",'INVOCAÇÕES'!$AD$319&amp;"")</f>
        <v/>
      </c>
      <c r="C4548" s="194">
        <f>"'INVOCAÇÕES'!AD319"</f>
        <v/>
      </c>
      <c r="D4548" s="194" t="inlineStr">
        <is>
          <t>resultado</t>
        </is>
      </c>
    </row>
    <row r="4549">
      <c r="A4549" s="194" t="inlineStr">
        <is>
          <t>invocacao.8.esp.5.alcance</t>
        </is>
      </c>
      <c r="B4549" s="194">
        <f>IF(ISBLANK('INVOCAÇÕES'!$AB$320),"",'INVOCAÇÕES'!$AB$320&amp;"")</f>
        <v/>
      </c>
      <c r="C4549" s="194">
        <f>"'INVOCAÇÕES'!AB320"</f>
        <v/>
      </c>
      <c r="D4549" s="194" t="inlineStr">
        <is>
          <t>resultado</t>
        </is>
      </c>
    </row>
    <row r="4550">
      <c r="A4550" s="194" t="inlineStr">
        <is>
          <t>invocacao.8.esp.6.texto</t>
        </is>
      </c>
      <c r="B4550" s="194">
        <f>IF(ISBLANK('INVOCAÇÕES'!$AH$314),"",'INVOCAÇÕES'!$AH$314&amp;"")</f>
        <v/>
      </c>
      <c r="C4550" s="194">
        <f>"'INVOCAÇÕES'!AH314"</f>
        <v/>
      </c>
      <c r="D4550" s="194" t="inlineStr">
        <is>
          <t>entrada</t>
        </is>
      </c>
    </row>
    <row r="4551">
      <c r="A4551" s="194" t="inlineStr">
        <is>
          <t>invocacao.8.esp.6.tipo_dano</t>
        </is>
      </c>
      <c r="B4551" s="194">
        <f>IF(ISBLANK('INVOCAÇÕES'!$AH$318),"",'INVOCAÇÕES'!$AH$318&amp;"")</f>
        <v/>
      </c>
      <c r="C4551" s="194">
        <f>"'INVOCAÇÕES'!AH318"</f>
        <v/>
      </c>
      <c r="D4551" s="194" t="inlineStr">
        <is>
          <t>entrada</t>
        </is>
      </c>
    </row>
    <row r="4552">
      <c r="A4552" s="194" t="inlineStr">
        <is>
          <t>invocacao.8.esp.6.resolucao_escolha</t>
        </is>
      </c>
      <c r="B4552" s="194">
        <f>IF(ISBLANK('INVOCAÇÕES'!$AJ$318),"",'INVOCAÇÕES'!$AJ$318&amp;"")</f>
        <v/>
      </c>
      <c r="C4552" s="194">
        <f>"'INVOCAÇÕES'!AJ318"</f>
        <v/>
      </c>
      <c r="D4552" s="194" t="inlineStr">
        <is>
          <t>entrada</t>
        </is>
      </c>
    </row>
    <row r="4553">
      <c r="A4553" s="194" t="inlineStr">
        <is>
          <t>invocacao.8.esp.6.acao</t>
        </is>
      </c>
      <c r="B4553" s="194">
        <f>IF(ISBLANK('INVOCAÇÕES'!$AH$319),"",'INVOCAÇÕES'!$AH$319&amp;"")</f>
        <v/>
      </c>
      <c r="C4553" s="194">
        <f>"'INVOCAÇÕES'!AH319"</f>
        <v/>
      </c>
      <c r="D4553" s="194" t="inlineStr">
        <is>
          <t>resultado</t>
        </is>
      </c>
    </row>
    <row r="4554">
      <c r="A4554" s="194" t="inlineStr">
        <is>
          <t>invocacao.8.esp.6.resolve</t>
        </is>
      </c>
      <c r="B4554" s="194">
        <f>IF(ISBLANK('INVOCAÇÕES'!$AJ$319),"",'INVOCAÇÕES'!$AJ$319&amp;"")</f>
        <v/>
      </c>
      <c r="C4554" s="194">
        <f>"'INVOCAÇÕES'!AJ319"</f>
        <v/>
      </c>
      <c r="D4554" s="194" t="inlineStr">
        <is>
          <t>resultado</t>
        </is>
      </c>
    </row>
    <row r="4555">
      <c r="A4555" s="194" t="inlineStr">
        <is>
          <t>invocacao.8.esp.6.alcance</t>
        </is>
      </c>
      <c r="B4555" s="194">
        <f>IF(ISBLANK('INVOCAÇÕES'!$AH$320),"",'INVOCAÇÕES'!$AH$320&amp;"")</f>
        <v/>
      </c>
      <c r="C4555" s="194">
        <f>"'INVOCAÇÕES'!AH320"</f>
        <v/>
      </c>
      <c r="D4555" s="194" t="inlineStr">
        <is>
          <t>resultado</t>
        </is>
      </c>
    </row>
    <row r="4556">
      <c r="A4556" s="194" t="inlineStr">
        <is>
          <t>invocacao.8.esp.7.texto</t>
        </is>
      </c>
      <c r="B4556" s="194">
        <f>IF(ISBLANK('INVOCAÇÕES'!$AN$314),"",'INVOCAÇÕES'!$AN$314&amp;"")</f>
        <v/>
      </c>
      <c r="C4556" s="194">
        <f>"'INVOCAÇÕES'!AN314"</f>
        <v/>
      </c>
      <c r="D4556" s="194" t="inlineStr">
        <is>
          <t>entrada</t>
        </is>
      </c>
    </row>
    <row r="4557">
      <c r="A4557" s="194" t="inlineStr">
        <is>
          <t>invocacao.8.esp.7.tipo_dano</t>
        </is>
      </c>
      <c r="B4557" s="194">
        <f>IF(ISBLANK('INVOCAÇÕES'!$AN$318),"",'INVOCAÇÕES'!$AN$318&amp;"")</f>
        <v/>
      </c>
      <c r="C4557" s="194">
        <f>"'INVOCAÇÕES'!AN318"</f>
        <v/>
      </c>
      <c r="D4557" s="194" t="inlineStr">
        <is>
          <t>entrada</t>
        </is>
      </c>
    </row>
    <row r="4558">
      <c r="A4558" s="194" t="inlineStr">
        <is>
          <t>invocacao.8.esp.7.resolucao_escolha</t>
        </is>
      </c>
      <c r="B4558" s="194">
        <f>IF(ISBLANK('INVOCAÇÕES'!$AP$318),"",'INVOCAÇÕES'!$AP$318&amp;"")</f>
        <v/>
      </c>
      <c r="C4558" s="194">
        <f>"'INVOCAÇÕES'!AP318"</f>
        <v/>
      </c>
      <c r="D4558" s="194" t="inlineStr">
        <is>
          <t>entrada</t>
        </is>
      </c>
    </row>
    <row r="4559">
      <c r="A4559" s="194" t="inlineStr">
        <is>
          <t>invocacao.8.esp.7.acao</t>
        </is>
      </c>
      <c r="B4559" s="194">
        <f>IF(ISBLANK('INVOCAÇÕES'!$AN$319),"",'INVOCAÇÕES'!$AN$319&amp;"")</f>
        <v/>
      </c>
      <c r="C4559" s="194">
        <f>"'INVOCAÇÕES'!AN319"</f>
        <v/>
      </c>
      <c r="D4559" s="194" t="inlineStr">
        <is>
          <t>resultado</t>
        </is>
      </c>
    </row>
    <row r="4560">
      <c r="A4560" s="194" t="inlineStr">
        <is>
          <t>invocacao.8.esp.7.resolve</t>
        </is>
      </c>
      <c r="B4560" s="194">
        <f>IF(ISBLANK('INVOCAÇÕES'!$AP$319),"",'INVOCAÇÕES'!$AP$319&amp;"")</f>
        <v/>
      </c>
      <c r="C4560" s="194">
        <f>"'INVOCAÇÕES'!AP319"</f>
        <v/>
      </c>
      <c r="D4560" s="194" t="inlineStr">
        <is>
          <t>resultado</t>
        </is>
      </c>
    </row>
    <row r="4561">
      <c r="A4561" s="194" t="inlineStr">
        <is>
          <t>invocacao.8.esp.7.alcance</t>
        </is>
      </c>
      <c r="B4561" s="194">
        <f>IF(ISBLANK('INVOCAÇÕES'!$AN$320),"",'INVOCAÇÕES'!$AN$320&amp;"")</f>
        <v/>
      </c>
      <c r="C4561" s="194">
        <f>"'INVOCAÇÕES'!AN320"</f>
        <v/>
      </c>
      <c r="D4561" s="194" t="inlineStr">
        <is>
          <t>resultado</t>
        </is>
      </c>
    </row>
    <row r="4562">
      <c r="A4562" s="194" t="inlineStr">
        <is>
          <t>invocacao.8.esp.8.texto</t>
        </is>
      </c>
      <c r="B4562" s="194">
        <f>IF(ISBLANK('INVOCAÇÕES'!$AB$336),"",'INVOCAÇÕES'!$AB$336&amp;"")</f>
        <v/>
      </c>
      <c r="C4562" s="194">
        <f>"'INVOCAÇÕES'!AB336"</f>
        <v/>
      </c>
      <c r="D4562" s="194" t="inlineStr">
        <is>
          <t>entrada</t>
        </is>
      </c>
    </row>
    <row r="4563">
      <c r="A4563" s="194" t="inlineStr">
        <is>
          <t>invocacao.8.esp.8.tipo_dano</t>
        </is>
      </c>
      <c r="B4563" s="194">
        <f>IF(ISBLANK('INVOCAÇÕES'!$AB$340),"",'INVOCAÇÕES'!$AB$340&amp;"")</f>
        <v/>
      </c>
      <c r="C4563" s="194">
        <f>"'INVOCAÇÕES'!AB340"</f>
        <v/>
      </c>
      <c r="D4563" s="194" t="inlineStr">
        <is>
          <t>entrada</t>
        </is>
      </c>
    </row>
    <row r="4564">
      <c r="A4564" s="194" t="inlineStr">
        <is>
          <t>invocacao.8.esp.8.resolucao_escolha</t>
        </is>
      </c>
      <c r="B4564" s="194">
        <f>IF(ISBLANK('INVOCAÇÕES'!$AD$340),"",'INVOCAÇÕES'!$AD$340&amp;"")</f>
        <v/>
      </c>
      <c r="C4564" s="194">
        <f>"'INVOCAÇÕES'!AD340"</f>
        <v/>
      </c>
      <c r="D4564" s="194" t="inlineStr">
        <is>
          <t>entrada</t>
        </is>
      </c>
    </row>
    <row r="4565">
      <c r="A4565" s="194" t="inlineStr">
        <is>
          <t>invocacao.8.esp.8.acao</t>
        </is>
      </c>
      <c r="B4565" s="194">
        <f>IF(ISBLANK('INVOCAÇÕES'!$AB$341),"",'INVOCAÇÕES'!$AB$341&amp;"")</f>
        <v/>
      </c>
      <c r="C4565" s="194">
        <f>"'INVOCAÇÕES'!AB341"</f>
        <v/>
      </c>
      <c r="D4565" s="194" t="inlineStr">
        <is>
          <t>resultado</t>
        </is>
      </c>
    </row>
    <row r="4566">
      <c r="A4566" s="194" t="inlineStr">
        <is>
          <t>invocacao.8.esp.8.resolve</t>
        </is>
      </c>
      <c r="B4566" s="194">
        <f>IF(ISBLANK('INVOCAÇÕES'!$AD$341),"",'INVOCAÇÕES'!$AD$341&amp;"")</f>
        <v/>
      </c>
      <c r="C4566" s="194">
        <f>"'INVOCAÇÕES'!AD341"</f>
        <v/>
      </c>
      <c r="D4566" s="194" t="inlineStr">
        <is>
          <t>resultado</t>
        </is>
      </c>
    </row>
    <row r="4567">
      <c r="A4567" s="194" t="inlineStr">
        <is>
          <t>invocacao.8.esp.8.alcance</t>
        </is>
      </c>
      <c r="B4567" s="194">
        <f>IF(ISBLANK('INVOCAÇÕES'!$AB$342),"",'INVOCAÇÕES'!$AB$342&amp;"")</f>
        <v/>
      </c>
      <c r="C4567" s="194">
        <f>"'INVOCAÇÕES'!AB342"</f>
        <v/>
      </c>
      <c r="D4567" s="194" t="inlineStr">
        <is>
          <t>resultado</t>
        </is>
      </c>
    </row>
    <row r="4568">
      <c r="A4568" s="194" t="inlineStr">
        <is>
          <t>invocacao.8.ext.1.texto</t>
        </is>
      </c>
      <c r="B4568" s="194">
        <f>IF(ISBLANK('INVOCAÇÕES'!$AB$360),"",'INVOCAÇÕES'!$AB$360&amp;"")</f>
        <v/>
      </c>
      <c r="C4568" s="194">
        <f>"'INVOCAÇÕES'!AB360"</f>
        <v/>
      </c>
      <c r="D4568" s="194" t="inlineStr">
        <is>
          <t>entrada</t>
        </is>
      </c>
    </row>
    <row r="4569">
      <c r="A4569" s="194" t="inlineStr">
        <is>
          <t>invocacao.8.ext.1.tipo_dano</t>
        </is>
      </c>
      <c r="B4569" s="194">
        <f>IF(ISBLANK('INVOCAÇÕES'!$AB$364),"",'INVOCAÇÕES'!$AB$364&amp;"")</f>
        <v/>
      </c>
      <c r="C4569" s="194">
        <f>"'INVOCAÇÕES'!AB364"</f>
        <v/>
      </c>
      <c r="D4569" s="194" t="inlineStr">
        <is>
          <t>entrada</t>
        </is>
      </c>
    </row>
    <row r="4570">
      <c r="A4570" s="194" t="inlineStr">
        <is>
          <t>invocacao.8.ext.1.resolucao_escolha</t>
        </is>
      </c>
      <c r="B4570" s="194">
        <f>IF(ISBLANK('INVOCAÇÕES'!$AD$364),"",'INVOCAÇÕES'!$AD$364&amp;"")</f>
        <v/>
      </c>
      <c r="C4570" s="194">
        <f>"'INVOCAÇÕES'!AD364"</f>
        <v/>
      </c>
      <c r="D4570" s="194" t="inlineStr">
        <is>
          <t>entrada</t>
        </is>
      </c>
    </row>
    <row r="4571">
      <c r="A4571" s="194" t="inlineStr">
        <is>
          <t>invocacao.8.ext.1.acao</t>
        </is>
      </c>
      <c r="B4571" s="194">
        <f>IF(ISBLANK('INVOCAÇÕES'!$AB$365),"",'INVOCAÇÕES'!$AB$365&amp;"")</f>
        <v/>
      </c>
      <c r="C4571" s="194">
        <f>"'INVOCAÇÕES'!AB365"</f>
        <v/>
      </c>
      <c r="D4571" s="194" t="inlineStr">
        <is>
          <t>resultado</t>
        </is>
      </c>
    </row>
    <row r="4572">
      <c r="A4572" s="194" t="inlineStr">
        <is>
          <t>invocacao.8.ext.1.resolve</t>
        </is>
      </c>
      <c r="B4572" s="194">
        <f>IF(ISBLANK('INVOCAÇÕES'!$AD$365),"",'INVOCAÇÕES'!$AD$365&amp;"")</f>
        <v/>
      </c>
      <c r="C4572" s="194">
        <f>"'INVOCAÇÕES'!AD365"</f>
        <v/>
      </c>
      <c r="D4572" s="194" t="inlineStr">
        <is>
          <t>resultado</t>
        </is>
      </c>
    </row>
    <row r="4573">
      <c r="A4573" s="194" t="inlineStr">
        <is>
          <t>invocacao.8.ext.1.alcance</t>
        </is>
      </c>
      <c r="B4573" s="194">
        <f>IF(ISBLANK('INVOCAÇÕES'!$AB$366),"",'INVOCAÇÕES'!$AB$366&amp;"")</f>
        <v/>
      </c>
      <c r="C4573" s="194">
        <f>"'INVOCAÇÕES'!AB366"</f>
        <v/>
      </c>
      <c r="D4573" s="194" t="inlineStr">
        <is>
          <t>resultado</t>
        </is>
      </c>
    </row>
    <row r="4574">
      <c r="A4574" s="194" t="inlineStr">
        <is>
          <t>invocacao.8.ext.2.texto</t>
        </is>
      </c>
      <c r="B4574" s="194">
        <f>IF(ISBLANK('INVOCAÇÕES'!$AH$360),"",'INVOCAÇÕES'!$AH$360&amp;"")</f>
        <v/>
      </c>
      <c r="C4574" s="194">
        <f>"'INVOCAÇÕES'!AH360"</f>
        <v/>
      </c>
      <c r="D4574" s="194" t="inlineStr">
        <is>
          <t>entrada</t>
        </is>
      </c>
    </row>
    <row r="4575">
      <c r="A4575" s="194" t="inlineStr">
        <is>
          <t>invocacao.8.ext.2.tipo_dano</t>
        </is>
      </c>
      <c r="B4575" s="194">
        <f>IF(ISBLANK('INVOCAÇÕES'!$AH$364),"",'INVOCAÇÕES'!$AH$364&amp;"")</f>
        <v/>
      </c>
      <c r="C4575" s="194">
        <f>"'INVOCAÇÕES'!AH364"</f>
        <v/>
      </c>
      <c r="D4575" s="194" t="inlineStr">
        <is>
          <t>entrada</t>
        </is>
      </c>
    </row>
    <row r="4576">
      <c r="A4576" s="194" t="inlineStr">
        <is>
          <t>invocacao.8.ext.2.resolucao_escolha</t>
        </is>
      </c>
      <c r="B4576" s="194">
        <f>IF(ISBLANK('INVOCAÇÕES'!$AJ$364),"",'INVOCAÇÕES'!$AJ$364&amp;"")</f>
        <v/>
      </c>
      <c r="C4576" s="194">
        <f>"'INVOCAÇÕES'!AJ364"</f>
        <v/>
      </c>
      <c r="D4576" s="194" t="inlineStr">
        <is>
          <t>entrada</t>
        </is>
      </c>
    </row>
    <row r="4577">
      <c r="A4577" s="194" t="inlineStr">
        <is>
          <t>invocacao.8.ext.2.acao</t>
        </is>
      </c>
      <c r="B4577" s="194">
        <f>IF(ISBLANK('INVOCAÇÕES'!$AH$365),"",'INVOCAÇÕES'!$AH$365&amp;"")</f>
        <v/>
      </c>
      <c r="C4577" s="194">
        <f>"'INVOCAÇÕES'!AH365"</f>
        <v/>
      </c>
      <c r="D4577" s="194" t="inlineStr">
        <is>
          <t>resultado</t>
        </is>
      </c>
    </row>
    <row r="4578">
      <c r="A4578" s="194" t="inlineStr">
        <is>
          <t>invocacao.8.ext.2.resolve</t>
        </is>
      </c>
      <c r="B4578" s="194">
        <f>IF(ISBLANK('INVOCAÇÕES'!$AJ$365),"",'INVOCAÇÕES'!$AJ$365&amp;"")</f>
        <v/>
      </c>
      <c r="C4578" s="194">
        <f>"'INVOCAÇÕES'!AJ365"</f>
        <v/>
      </c>
      <c r="D4578" s="194" t="inlineStr">
        <is>
          <t>resultado</t>
        </is>
      </c>
    </row>
    <row r="4579">
      <c r="A4579" s="194" t="inlineStr">
        <is>
          <t>invocacao.8.ext.2.alcance</t>
        </is>
      </c>
      <c r="B4579" s="194">
        <f>IF(ISBLANK('INVOCAÇÕES'!$AH$366),"",'INVOCAÇÕES'!$AH$366&amp;"")</f>
        <v/>
      </c>
      <c r="C4579" s="194">
        <f>"'INVOCAÇÕES'!AH366"</f>
        <v/>
      </c>
      <c r="D4579" s="194" t="inlineStr">
        <is>
          <t>resultado</t>
        </is>
      </c>
    </row>
    <row r="4580">
      <c r="A4580" s="194" t="inlineStr">
        <is>
          <t>invocacao.8.ext.3.texto</t>
        </is>
      </c>
      <c r="B4580" s="194">
        <f>IF(ISBLANK('INVOCAÇÕES'!$AN$360),"",'INVOCAÇÕES'!$AN$360&amp;"")</f>
        <v/>
      </c>
      <c r="C4580" s="194">
        <f>"'INVOCAÇÕES'!AN360"</f>
        <v/>
      </c>
      <c r="D4580" s="194" t="inlineStr">
        <is>
          <t>entrada</t>
        </is>
      </c>
    </row>
    <row r="4581">
      <c r="A4581" s="194" t="inlineStr">
        <is>
          <t>invocacao.8.ext.3.tipo_dano</t>
        </is>
      </c>
      <c r="B4581" s="194">
        <f>IF(ISBLANK('INVOCAÇÕES'!$AN$364),"",'INVOCAÇÕES'!$AN$364&amp;"")</f>
        <v/>
      </c>
      <c r="C4581" s="194">
        <f>"'INVOCAÇÕES'!AN364"</f>
        <v/>
      </c>
      <c r="D4581" s="194" t="inlineStr">
        <is>
          <t>entrada</t>
        </is>
      </c>
    </row>
    <row r="4582">
      <c r="A4582" s="194" t="inlineStr">
        <is>
          <t>invocacao.8.ext.3.resolucao_escolha</t>
        </is>
      </c>
      <c r="B4582" s="194">
        <f>IF(ISBLANK('INVOCAÇÕES'!$AP$364),"",'INVOCAÇÕES'!$AP$364&amp;"")</f>
        <v/>
      </c>
      <c r="C4582" s="194">
        <f>"'INVOCAÇÕES'!AP364"</f>
        <v/>
      </c>
      <c r="D4582" s="194" t="inlineStr">
        <is>
          <t>entrada</t>
        </is>
      </c>
    </row>
    <row r="4583">
      <c r="A4583" s="194" t="inlineStr">
        <is>
          <t>invocacao.8.ext.3.acao</t>
        </is>
      </c>
      <c r="B4583" s="194">
        <f>IF(ISBLANK('INVOCAÇÕES'!$AN$365),"",'INVOCAÇÕES'!$AN$365&amp;"")</f>
        <v/>
      </c>
      <c r="C4583" s="194">
        <f>"'INVOCAÇÕES'!AN365"</f>
        <v/>
      </c>
      <c r="D4583" s="194" t="inlineStr">
        <is>
          <t>resultado</t>
        </is>
      </c>
    </row>
    <row r="4584">
      <c r="A4584" s="194" t="inlineStr">
        <is>
          <t>invocacao.8.ext.3.resolve</t>
        </is>
      </c>
      <c r="B4584" s="194">
        <f>IF(ISBLANK('INVOCAÇÕES'!$AP$365),"",'INVOCAÇÕES'!$AP$365&amp;"")</f>
        <v/>
      </c>
      <c r="C4584" s="194">
        <f>"'INVOCAÇÕES'!AP365"</f>
        <v/>
      </c>
      <c r="D4584" s="194" t="inlineStr">
        <is>
          <t>resultado</t>
        </is>
      </c>
    </row>
    <row r="4585">
      <c r="A4585" s="194" t="inlineStr">
        <is>
          <t>invocacao.8.ext.3.alcance</t>
        </is>
      </c>
      <c r="B4585" s="194">
        <f>IF(ISBLANK('INVOCAÇÕES'!$AN$366),"",'INVOCAÇÕES'!$AN$366&amp;"")</f>
        <v/>
      </c>
      <c r="C4585" s="194">
        <f>"'INVOCAÇÕES'!AN366"</f>
        <v/>
      </c>
      <c r="D4585" s="194" t="inlineStr">
        <is>
          <t>resultado</t>
        </is>
      </c>
    </row>
    <row r="4586">
      <c r="A4586" s="194" t="inlineStr">
        <is>
          <t>invocacao.9.bas.1.texto</t>
        </is>
      </c>
      <c r="B4586" s="194">
        <f>IF(ISBLANK('INVOCAÇÕES'!$AB$456),"",'INVOCAÇÕES'!$AB$456&amp;"")</f>
        <v/>
      </c>
      <c r="C4586" s="194">
        <f>"'INVOCAÇÕES'!AB456"</f>
        <v/>
      </c>
      <c r="D4586" s="194" t="inlineStr">
        <is>
          <t>entrada</t>
        </is>
      </c>
    </row>
    <row r="4587">
      <c r="A4587" s="194" t="inlineStr">
        <is>
          <t>invocacao.9.bas.1.tipo_dano</t>
        </is>
      </c>
      <c r="B4587" s="194">
        <f>IF(ISBLANK('INVOCAÇÕES'!$AB$460),"",'INVOCAÇÕES'!$AB$460&amp;"")</f>
        <v/>
      </c>
      <c r="C4587" s="194">
        <f>"'INVOCAÇÕES'!AB460"</f>
        <v/>
      </c>
      <c r="D4587" s="194" t="inlineStr">
        <is>
          <t>entrada</t>
        </is>
      </c>
    </row>
    <row r="4588">
      <c r="A4588" s="194" t="inlineStr">
        <is>
          <t>invocacao.9.bas.1.resolucao_escolha</t>
        </is>
      </c>
      <c r="B4588" s="194">
        <f>IF(ISBLANK('INVOCAÇÕES'!$AD$460),"",'INVOCAÇÕES'!$AD$460&amp;"")</f>
        <v/>
      </c>
      <c r="C4588" s="194">
        <f>"'INVOCAÇÕES'!AD460"</f>
        <v/>
      </c>
      <c r="D4588" s="194" t="inlineStr">
        <is>
          <t>entrada</t>
        </is>
      </c>
    </row>
    <row r="4589">
      <c r="A4589" s="194" t="inlineStr">
        <is>
          <t>invocacao.9.bas.1.acao</t>
        </is>
      </c>
      <c r="B4589" s="194">
        <f>IF(ISBLANK('INVOCAÇÕES'!$AB$461),"",'INVOCAÇÕES'!$AB$461&amp;"")</f>
        <v/>
      </c>
      <c r="C4589" s="194">
        <f>"'INVOCAÇÕES'!AB461"</f>
        <v/>
      </c>
      <c r="D4589" s="194" t="inlineStr">
        <is>
          <t>resultado</t>
        </is>
      </c>
    </row>
    <row r="4590">
      <c r="A4590" s="194" t="inlineStr">
        <is>
          <t>invocacao.9.bas.1.resolve</t>
        </is>
      </c>
      <c r="B4590" s="194">
        <f>IF(ISBLANK('INVOCAÇÕES'!$AD$461),"",'INVOCAÇÕES'!$AD$461&amp;"")</f>
        <v/>
      </c>
      <c r="C4590" s="194">
        <f>"'INVOCAÇÕES'!AD461"</f>
        <v/>
      </c>
      <c r="D4590" s="194" t="inlineStr">
        <is>
          <t>resultado</t>
        </is>
      </c>
    </row>
    <row r="4591">
      <c r="A4591" s="194" t="inlineStr">
        <is>
          <t>invocacao.9.bas.1.alcance</t>
        </is>
      </c>
      <c r="B4591" s="194">
        <f>IF(ISBLANK('INVOCAÇÕES'!$AB$462),"",'INVOCAÇÕES'!$AB$462&amp;"")</f>
        <v/>
      </c>
      <c r="C4591" s="194">
        <f>"'INVOCAÇÕES'!AB462"</f>
        <v/>
      </c>
      <c r="D4591" s="194" t="inlineStr">
        <is>
          <t>resultado</t>
        </is>
      </c>
    </row>
    <row r="4592">
      <c r="A4592" s="194" t="inlineStr">
        <is>
          <t>invocacao.9.esp.1.texto</t>
        </is>
      </c>
      <c r="B4592" s="194">
        <f>IF(ISBLANK('INVOCAÇÕES'!$AH$456),"",'INVOCAÇÕES'!$AH$456&amp;"")</f>
        <v/>
      </c>
      <c r="C4592" s="194">
        <f>"'INVOCAÇÕES'!AH456"</f>
        <v/>
      </c>
      <c r="D4592" s="194" t="inlineStr">
        <is>
          <t>entrada</t>
        </is>
      </c>
    </row>
    <row r="4593">
      <c r="A4593" s="194" t="inlineStr">
        <is>
          <t>invocacao.9.esp.1.tipo_dano</t>
        </is>
      </c>
      <c r="B4593" s="194">
        <f>IF(ISBLANK('INVOCAÇÕES'!$AH$460),"",'INVOCAÇÕES'!$AH$460&amp;"")</f>
        <v/>
      </c>
      <c r="C4593" s="194">
        <f>"'INVOCAÇÕES'!AH460"</f>
        <v/>
      </c>
      <c r="D4593" s="194" t="inlineStr">
        <is>
          <t>entrada</t>
        </is>
      </c>
    </row>
    <row r="4594">
      <c r="A4594" s="194" t="inlineStr">
        <is>
          <t>invocacao.9.esp.1.resolucao_escolha</t>
        </is>
      </c>
      <c r="B4594" s="194">
        <f>IF(ISBLANK('INVOCAÇÕES'!$AJ$460),"",'INVOCAÇÕES'!$AJ$460&amp;"")</f>
        <v/>
      </c>
      <c r="C4594" s="194">
        <f>"'INVOCAÇÕES'!AJ460"</f>
        <v/>
      </c>
      <c r="D4594" s="194" t="inlineStr">
        <is>
          <t>entrada</t>
        </is>
      </c>
    </row>
    <row r="4595">
      <c r="A4595" s="194" t="inlineStr">
        <is>
          <t>invocacao.9.esp.1.acao</t>
        </is>
      </c>
      <c r="B4595" s="194">
        <f>IF(ISBLANK('INVOCAÇÕES'!$AH$461),"",'INVOCAÇÕES'!$AH$461&amp;"")</f>
        <v/>
      </c>
      <c r="C4595" s="194">
        <f>"'INVOCAÇÕES'!AH461"</f>
        <v/>
      </c>
      <c r="D4595" s="194" t="inlineStr">
        <is>
          <t>resultado</t>
        </is>
      </c>
    </row>
    <row r="4596">
      <c r="A4596" s="194" t="inlineStr">
        <is>
          <t>invocacao.9.esp.1.resolve</t>
        </is>
      </c>
      <c r="B4596" s="194">
        <f>IF(ISBLANK('INVOCAÇÕES'!$AJ$461),"",'INVOCAÇÕES'!$AJ$461&amp;"")</f>
        <v/>
      </c>
      <c r="C4596" s="194">
        <f>"'INVOCAÇÕES'!AJ461"</f>
        <v/>
      </c>
      <c r="D4596" s="194" t="inlineStr">
        <is>
          <t>resultado</t>
        </is>
      </c>
    </row>
    <row r="4597">
      <c r="A4597" s="194" t="inlineStr">
        <is>
          <t>invocacao.9.esp.1.alcance</t>
        </is>
      </c>
      <c r="B4597" s="194">
        <f>IF(ISBLANK('INVOCAÇÕES'!$AH$462),"",'INVOCAÇÕES'!$AH$462&amp;"")</f>
        <v/>
      </c>
      <c r="C4597" s="194">
        <f>"'INVOCAÇÕES'!AH462"</f>
        <v/>
      </c>
      <c r="D4597" s="194" t="inlineStr">
        <is>
          <t>resultado</t>
        </is>
      </c>
    </row>
    <row r="4598">
      <c r="A4598" s="194" t="inlineStr">
        <is>
          <t>invocacao.9.esp.2.texto</t>
        </is>
      </c>
      <c r="B4598" s="194">
        <f>IF(ISBLANK('INVOCAÇÕES'!$AN$456),"",'INVOCAÇÕES'!$AN$456&amp;"")</f>
        <v/>
      </c>
      <c r="C4598" s="194">
        <f>"'INVOCAÇÕES'!AN456"</f>
        <v/>
      </c>
      <c r="D4598" s="194" t="inlineStr">
        <is>
          <t>entrada</t>
        </is>
      </c>
    </row>
    <row r="4599">
      <c r="A4599" s="194" t="inlineStr">
        <is>
          <t>invocacao.9.esp.2.tipo_dano</t>
        </is>
      </c>
      <c r="B4599" s="194">
        <f>IF(ISBLANK('INVOCAÇÕES'!$AN$460),"",'INVOCAÇÕES'!$AN$460&amp;"")</f>
        <v/>
      </c>
      <c r="C4599" s="194">
        <f>"'INVOCAÇÕES'!AN460"</f>
        <v/>
      </c>
      <c r="D4599" s="194" t="inlineStr">
        <is>
          <t>entrada</t>
        </is>
      </c>
    </row>
    <row r="4600">
      <c r="A4600" s="194" t="inlineStr">
        <is>
          <t>invocacao.9.esp.2.resolucao_escolha</t>
        </is>
      </c>
      <c r="B4600" s="194">
        <f>IF(ISBLANK('INVOCAÇÕES'!$AP$460),"",'INVOCAÇÕES'!$AP$460&amp;"")</f>
        <v/>
      </c>
      <c r="C4600" s="194">
        <f>"'INVOCAÇÕES'!AP460"</f>
        <v/>
      </c>
      <c r="D4600" s="194" t="inlineStr">
        <is>
          <t>entrada</t>
        </is>
      </c>
    </row>
    <row r="4601">
      <c r="A4601" s="194" t="inlineStr">
        <is>
          <t>invocacao.9.esp.2.acao</t>
        </is>
      </c>
      <c r="B4601" s="194">
        <f>IF(ISBLANK('INVOCAÇÕES'!$AN$461),"",'INVOCAÇÕES'!$AN$461&amp;"")</f>
        <v/>
      </c>
      <c r="C4601" s="194">
        <f>"'INVOCAÇÕES'!AN461"</f>
        <v/>
      </c>
      <c r="D4601" s="194" t="inlineStr">
        <is>
          <t>resultado</t>
        </is>
      </c>
    </row>
    <row r="4602">
      <c r="A4602" s="194" t="inlineStr">
        <is>
          <t>invocacao.9.esp.2.resolve</t>
        </is>
      </c>
      <c r="B4602" s="194">
        <f>IF(ISBLANK('INVOCAÇÕES'!$AP$461),"",'INVOCAÇÕES'!$AP$461&amp;"")</f>
        <v/>
      </c>
      <c r="C4602" s="194">
        <f>"'INVOCAÇÕES'!AP461"</f>
        <v/>
      </c>
      <c r="D4602" s="194" t="inlineStr">
        <is>
          <t>resultado</t>
        </is>
      </c>
    </row>
    <row r="4603">
      <c r="A4603" s="194" t="inlineStr">
        <is>
          <t>invocacao.9.esp.2.alcance</t>
        </is>
      </c>
      <c r="B4603" s="194">
        <f>IF(ISBLANK('INVOCAÇÕES'!$AN$462),"",'INVOCAÇÕES'!$AN$462&amp;"")</f>
        <v/>
      </c>
      <c r="C4603" s="194">
        <f>"'INVOCAÇÕES'!AN462"</f>
        <v/>
      </c>
      <c r="D4603" s="194" t="inlineStr">
        <is>
          <t>resultado</t>
        </is>
      </c>
    </row>
    <row r="4604">
      <c r="A4604" s="194" t="inlineStr">
        <is>
          <t>invocacao.9.bas.2.texto</t>
        </is>
      </c>
      <c r="B4604" s="194">
        <f>IF(ISBLANK('INVOCAÇÕES'!$AB$490),"",'INVOCAÇÕES'!$AB$490&amp;"")</f>
        <v/>
      </c>
      <c r="C4604" s="194">
        <f>"'INVOCAÇÕES'!AB490"</f>
        <v/>
      </c>
      <c r="D4604" s="194" t="inlineStr">
        <is>
          <t>entrada</t>
        </is>
      </c>
    </row>
    <row r="4605">
      <c r="A4605" s="194" t="inlineStr">
        <is>
          <t>invocacao.9.bas.2.tipo_dano</t>
        </is>
      </c>
      <c r="B4605" s="194">
        <f>IF(ISBLANK('INVOCAÇÕES'!$AB$494),"",'INVOCAÇÕES'!$AB$494&amp;"")</f>
        <v/>
      </c>
      <c r="C4605" s="194">
        <f>"'INVOCAÇÕES'!AB494"</f>
        <v/>
      </c>
      <c r="D4605" s="194" t="inlineStr">
        <is>
          <t>entrada</t>
        </is>
      </c>
    </row>
    <row r="4606">
      <c r="A4606" s="194" t="inlineStr">
        <is>
          <t>invocacao.9.bas.2.resolucao_escolha</t>
        </is>
      </c>
      <c r="B4606" s="194">
        <f>IF(ISBLANK('INVOCAÇÕES'!$AD$494),"",'INVOCAÇÕES'!$AD$494&amp;"")</f>
        <v/>
      </c>
      <c r="C4606" s="194">
        <f>"'INVOCAÇÕES'!AD494"</f>
        <v/>
      </c>
      <c r="D4606" s="194" t="inlineStr">
        <is>
          <t>entrada</t>
        </is>
      </c>
    </row>
    <row r="4607">
      <c r="A4607" s="194" t="inlineStr">
        <is>
          <t>invocacao.9.bas.2.acao</t>
        </is>
      </c>
      <c r="B4607" s="194">
        <f>IF(ISBLANK('INVOCAÇÕES'!$AB$495),"",'INVOCAÇÕES'!$AB$495&amp;"")</f>
        <v/>
      </c>
      <c r="C4607" s="194">
        <f>"'INVOCAÇÕES'!AB495"</f>
        <v/>
      </c>
      <c r="D4607" s="194" t="inlineStr">
        <is>
          <t>resultado</t>
        </is>
      </c>
    </row>
    <row r="4608">
      <c r="A4608" s="194" t="inlineStr">
        <is>
          <t>invocacao.9.bas.2.resolve</t>
        </is>
      </c>
      <c r="B4608" s="194">
        <f>IF(ISBLANK('INVOCAÇÕES'!$AD$495),"",'INVOCAÇÕES'!$AD$495&amp;"")</f>
        <v/>
      </c>
      <c r="C4608" s="194">
        <f>"'INVOCAÇÕES'!AD495"</f>
        <v/>
      </c>
      <c r="D4608" s="194" t="inlineStr">
        <is>
          <t>resultado</t>
        </is>
      </c>
    </row>
    <row r="4609">
      <c r="A4609" s="194" t="inlineStr">
        <is>
          <t>invocacao.9.bas.2.alcance</t>
        </is>
      </c>
      <c r="B4609" s="194">
        <f>IF(ISBLANK('INVOCAÇÕES'!$AB$496),"",'INVOCAÇÕES'!$AB$496&amp;"")</f>
        <v/>
      </c>
      <c r="C4609" s="194">
        <f>"'INVOCAÇÕES'!AB496"</f>
        <v/>
      </c>
      <c r="D4609" s="194" t="inlineStr">
        <is>
          <t>resultado</t>
        </is>
      </c>
    </row>
    <row r="4610">
      <c r="A4610" s="194" t="inlineStr">
        <is>
          <t>invocacao.9.esp.3.texto</t>
        </is>
      </c>
      <c r="B4610" s="194">
        <f>IF(ISBLANK('INVOCAÇÕES'!$AH$490),"",'INVOCAÇÕES'!$AH$490&amp;"")</f>
        <v/>
      </c>
      <c r="C4610" s="194">
        <f>"'INVOCAÇÕES'!AH490"</f>
        <v/>
      </c>
      <c r="D4610" s="194" t="inlineStr">
        <is>
          <t>entrada</t>
        </is>
      </c>
    </row>
    <row r="4611">
      <c r="A4611" s="194" t="inlineStr">
        <is>
          <t>invocacao.9.esp.3.tipo_dano</t>
        </is>
      </c>
      <c r="B4611" s="194">
        <f>IF(ISBLANK('INVOCAÇÕES'!$AH$494),"",'INVOCAÇÕES'!$AH$494&amp;"")</f>
        <v/>
      </c>
      <c r="C4611" s="194">
        <f>"'INVOCAÇÕES'!AH494"</f>
        <v/>
      </c>
      <c r="D4611" s="194" t="inlineStr">
        <is>
          <t>entrada</t>
        </is>
      </c>
    </row>
    <row r="4612">
      <c r="A4612" s="194" t="inlineStr">
        <is>
          <t>invocacao.9.esp.3.resolucao_escolha</t>
        </is>
      </c>
      <c r="B4612" s="194">
        <f>IF(ISBLANK('INVOCAÇÕES'!$AJ$494),"",'INVOCAÇÕES'!$AJ$494&amp;"")</f>
        <v/>
      </c>
      <c r="C4612" s="194">
        <f>"'INVOCAÇÕES'!AJ494"</f>
        <v/>
      </c>
      <c r="D4612" s="194" t="inlineStr">
        <is>
          <t>entrada</t>
        </is>
      </c>
    </row>
    <row r="4613">
      <c r="A4613" s="194" t="inlineStr">
        <is>
          <t>invocacao.9.esp.3.acao</t>
        </is>
      </c>
      <c r="B4613" s="194">
        <f>IF(ISBLANK('INVOCAÇÕES'!$AH$495),"",'INVOCAÇÕES'!$AH$495&amp;"")</f>
        <v/>
      </c>
      <c r="C4613" s="194">
        <f>"'INVOCAÇÕES'!AH495"</f>
        <v/>
      </c>
      <c r="D4613" s="194" t="inlineStr">
        <is>
          <t>resultado</t>
        </is>
      </c>
    </row>
    <row r="4614">
      <c r="A4614" s="194" t="inlineStr">
        <is>
          <t>invocacao.9.esp.3.resolve</t>
        </is>
      </c>
      <c r="B4614" s="194">
        <f>IF(ISBLANK('INVOCAÇÕES'!$AJ$495),"",'INVOCAÇÕES'!$AJ$495&amp;"")</f>
        <v/>
      </c>
      <c r="C4614" s="194">
        <f>"'INVOCAÇÕES'!AJ495"</f>
        <v/>
      </c>
      <c r="D4614" s="194" t="inlineStr">
        <is>
          <t>resultado</t>
        </is>
      </c>
    </row>
    <row r="4615">
      <c r="A4615" s="194" t="inlineStr">
        <is>
          <t>invocacao.9.esp.3.alcance</t>
        </is>
      </c>
      <c r="B4615" s="194">
        <f>IF(ISBLANK('INVOCAÇÕES'!$AH$496),"",'INVOCAÇÕES'!$AH$496&amp;"")</f>
        <v/>
      </c>
      <c r="C4615" s="194">
        <f>"'INVOCAÇÕES'!AH496"</f>
        <v/>
      </c>
      <c r="D4615" s="194" t="inlineStr">
        <is>
          <t>resultado</t>
        </is>
      </c>
    </row>
    <row r="4616">
      <c r="A4616" s="194" t="inlineStr">
        <is>
          <t>invocacao.9.esp.4.texto</t>
        </is>
      </c>
      <c r="B4616" s="194">
        <f>IF(ISBLANK('INVOCAÇÕES'!$AN$490),"",'INVOCAÇÕES'!$AN$490&amp;"")</f>
        <v/>
      </c>
      <c r="C4616" s="194">
        <f>"'INVOCAÇÕES'!AN490"</f>
        <v/>
      </c>
      <c r="D4616" s="194" t="inlineStr">
        <is>
          <t>entrada</t>
        </is>
      </c>
    </row>
    <row r="4617">
      <c r="A4617" s="194" t="inlineStr">
        <is>
          <t>invocacao.9.esp.4.tipo_dano</t>
        </is>
      </c>
      <c r="B4617" s="194">
        <f>IF(ISBLANK('INVOCAÇÕES'!$AN$494),"",'INVOCAÇÕES'!$AN$494&amp;"")</f>
        <v/>
      </c>
      <c r="C4617" s="194">
        <f>"'INVOCAÇÕES'!AN494"</f>
        <v/>
      </c>
      <c r="D4617" s="194" t="inlineStr">
        <is>
          <t>entrada</t>
        </is>
      </c>
    </row>
    <row r="4618">
      <c r="A4618" s="194" t="inlineStr">
        <is>
          <t>invocacao.9.esp.4.resolucao_escolha</t>
        </is>
      </c>
      <c r="B4618" s="194">
        <f>IF(ISBLANK('INVOCAÇÕES'!$AP$494),"",'INVOCAÇÕES'!$AP$494&amp;"")</f>
        <v/>
      </c>
      <c r="C4618" s="194">
        <f>"'INVOCAÇÕES'!AP494"</f>
        <v/>
      </c>
      <c r="D4618" s="194" t="inlineStr">
        <is>
          <t>entrada</t>
        </is>
      </c>
    </row>
    <row r="4619">
      <c r="A4619" s="194" t="inlineStr">
        <is>
          <t>invocacao.9.esp.4.acao</t>
        </is>
      </c>
      <c r="B4619" s="194">
        <f>IF(ISBLANK('INVOCAÇÕES'!$AN$495),"",'INVOCAÇÕES'!$AN$495&amp;"")</f>
        <v/>
      </c>
      <c r="C4619" s="194">
        <f>"'INVOCAÇÕES'!AN495"</f>
        <v/>
      </c>
      <c r="D4619" s="194" t="inlineStr">
        <is>
          <t>resultado</t>
        </is>
      </c>
    </row>
    <row r="4620">
      <c r="A4620" s="194" t="inlineStr">
        <is>
          <t>invocacao.9.esp.4.resolve</t>
        </is>
      </c>
      <c r="B4620" s="194">
        <f>IF(ISBLANK('INVOCAÇÕES'!$AP$495),"",'INVOCAÇÕES'!$AP$495&amp;"")</f>
        <v/>
      </c>
      <c r="C4620" s="194">
        <f>"'INVOCAÇÕES'!AP495"</f>
        <v/>
      </c>
      <c r="D4620" s="194" t="inlineStr">
        <is>
          <t>resultado</t>
        </is>
      </c>
    </row>
    <row r="4621">
      <c r="A4621" s="194" t="inlineStr">
        <is>
          <t>invocacao.9.esp.4.alcance</t>
        </is>
      </c>
      <c r="B4621" s="194">
        <f>IF(ISBLANK('INVOCAÇÕES'!$AN$496),"",'INVOCAÇÕES'!$AN$496&amp;"")</f>
        <v/>
      </c>
      <c r="C4621" s="194">
        <f>"'INVOCAÇÕES'!AN496"</f>
        <v/>
      </c>
      <c r="D4621" s="194" t="inlineStr">
        <is>
          <t>resultado</t>
        </is>
      </c>
    </row>
    <row r="4622">
      <c r="A4622" s="194" t="inlineStr">
        <is>
          <t>invocacao.9.esp.5.texto</t>
        </is>
      </c>
      <c r="B4622" s="194">
        <f>IF(ISBLANK('INVOCAÇÕES'!$AB$512),"",'INVOCAÇÕES'!$AB$512&amp;"")</f>
        <v/>
      </c>
      <c r="C4622" s="194">
        <f>"'INVOCAÇÕES'!AB512"</f>
        <v/>
      </c>
      <c r="D4622" s="194" t="inlineStr">
        <is>
          <t>entrada</t>
        </is>
      </c>
    </row>
    <row r="4623">
      <c r="A4623" s="194" t="inlineStr">
        <is>
          <t>invocacao.9.esp.5.tipo_dano</t>
        </is>
      </c>
      <c r="B4623" s="194">
        <f>IF(ISBLANK('INVOCAÇÕES'!$AB$516),"",'INVOCAÇÕES'!$AB$516&amp;"")</f>
        <v/>
      </c>
      <c r="C4623" s="194">
        <f>"'INVOCAÇÕES'!AB516"</f>
        <v/>
      </c>
      <c r="D4623" s="194" t="inlineStr">
        <is>
          <t>entrada</t>
        </is>
      </c>
    </row>
    <row r="4624">
      <c r="A4624" s="194" t="inlineStr">
        <is>
          <t>invocacao.9.esp.5.resolucao_escolha</t>
        </is>
      </c>
      <c r="B4624" s="194">
        <f>IF(ISBLANK('INVOCAÇÕES'!$AD$516),"",'INVOCAÇÕES'!$AD$516&amp;"")</f>
        <v/>
      </c>
      <c r="C4624" s="194">
        <f>"'INVOCAÇÕES'!AD516"</f>
        <v/>
      </c>
      <c r="D4624" s="194" t="inlineStr">
        <is>
          <t>entrada</t>
        </is>
      </c>
    </row>
    <row r="4625">
      <c r="A4625" s="194" t="inlineStr">
        <is>
          <t>invocacao.9.esp.5.acao</t>
        </is>
      </c>
      <c r="B4625" s="194">
        <f>IF(ISBLANK('INVOCAÇÕES'!$AB$517),"",'INVOCAÇÕES'!$AB$517&amp;"")</f>
        <v/>
      </c>
      <c r="C4625" s="194">
        <f>"'INVOCAÇÕES'!AB517"</f>
        <v/>
      </c>
      <c r="D4625" s="194" t="inlineStr">
        <is>
          <t>resultado</t>
        </is>
      </c>
    </row>
    <row r="4626">
      <c r="A4626" s="194" t="inlineStr">
        <is>
          <t>invocacao.9.esp.5.resolve</t>
        </is>
      </c>
      <c r="B4626" s="194">
        <f>IF(ISBLANK('INVOCAÇÕES'!$AD$517),"",'INVOCAÇÕES'!$AD$517&amp;"")</f>
        <v/>
      </c>
      <c r="C4626" s="194">
        <f>"'INVOCAÇÕES'!AD517"</f>
        <v/>
      </c>
      <c r="D4626" s="194" t="inlineStr">
        <is>
          <t>resultado</t>
        </is>
      </c>
    </row>
    <row r="4627">
      <c r="A4627" s="194" t="inlineStr">
        <is>
          <t>invocacao.9.esp.5.alcance</t>
        </is>
      </c>
      <c r="B4627" s="194">
        <f>IF(ISBLANK('INVOCAÇÕES'!$AB$518),"",'INVOCAÇÕES'!$AB$518&amp;"")</f>
        <v/>
      </c>
      <c r="C4627" s="194">
        <f>"'INVOCAÇÕES'!AB518"</f>
        <v/>
      </c>
      <c r="D4627" s="194" t="inlineStr">
        <is>
          <t>resultado</t>
        </is>
      </c>
    </row>
    <row r="4628">
      <c r="A4628" s="194" t="inlineStr">
        <is>
          <t>invocacao.9.esp.6.texto</t>
        </is>
      </c>
      <c r="B4628" s="194">
        <f>IF(ISBLANK('INVOCAÇÕES'!$AH$512),"",'INVOCAÇÕES'!$AH$512&amp;"")</f>
        <v/>
      </c>
      <c r="C4628" s="194">
        <f>"'INVOCAÇÕES'!AH512"</f>
        <v/>
      </c>
      <c r="D4628" s="194" t="inlineStr">
        <is>
          <t>entrada</t>
        </is>
      </c>
    </row>
    <row r="4629">
      <c r="A4629" s="194" t="inlineStr">
        <is>
          <t>invocacao.9.esp.6.tipo_dano</t>
        </is>
      </c>
      <c r="B4629" s="194">
        <f>IF(ISBLANK('INVOCAÇÕES'!$AH$516),"",'INVOCAÇÕES'!$AH$516&amp;"")</f>
        <v/>
      </c>
      <c r="C4629" s="194">
        <f>"'INVOCAÇÕES'!AH516"</f>
        <v/>
      </c>
      <c r="D4629" s="194" t="inlineStr">
        <is>
          <t>entrada</t>
        </is>
      </c>
    </row>
    <row r="4630">
      <c r="A4630" s="194" t="inlineStr">
        <is>
          <t>invocacao.9.esp.6.resolucao_escolha</t>
        </is>
      </c>
      <c r="B4630" s="194">
        <f>IF(ISBLANK('INVOCAÇÕES'!$AJ$516),"",'INVOCAÇÕES'!$AJ$516&amp;"")</f>
        <v/>
      </c>
      <c r="C4630" s="194">
        <f>"'INVOCAÇÕES'!AJ516"</f>
        <v/>
      </c>
      <c r="D4630" s="194" t="inlineStr">
        <is>
          <t>entrada</t>
        </is>
      </c>
    </row>
    <row r="4631">
      <c r="A4631" s="194" t="inlineStr">
        <is>
          <t>invocacao.9.esp.6.acao</t>
        </is>
      </c>
      <c r="B4631" s="194">
        <f>IF(ISBLANK('INVOCAÇÕES'!$AH$517),"",'INVOCAÇÕES'!$AH$517&amp;"")</f>
        <v/>
      </c>
      <c r="C4631" s="194">
        <f>"'INVOCAÇÕES'!AH517"</f>
        <v/>
      </c>
      <c r="D4631" s="194" t="inlineStr">
        <is>
          <t>resultado</t>
        </is>
      </c>
    </row>
    <row r="4632">
      <c r="A4632" s="194" t="inlineStr">
        <is>
          <t>invocacao.9.esp.6.resolve</t>
        </is>
      </c>
      <c r="B4632" s="194">
        <f>IF(ISBLANK('INVOCAÇÕES'!$AJ$517),"",'INVOCAÇÕES'!$AJ$517&amp;"")</f>
        <v/>
      </c>
      <c r="C4632" s="194">
        <f>"'INVOCAÇÕES'!AJ517"</f>
        <v/>
      </c>
      <c r="D4632" s="194" t="inlineStr">
        <is>
          <t>resultado</t>
        </is>
      </c>
    </row>
    <row r="4633">
      <c r="A4633" s="194" t="inlineStr">
        <is>
          <t>invocacao.9.esp.6.alcance</t>
        </is>
      </c>
      <c r="B4633" s="194">
        <f>IF(ISBLANK('INVOCAÇÕES'!$AH$518),"",'INVOCAÇÕES'!$AH$518&amp;"")</f>
        <v/>
      </c>
      <c r="C4633" s="194">
        <f>"'INVOCAÇÕES'!AH518"</f>
        <v/>
      </c>
      <c r="D4633" s="194" t="inlineStr">
        <is>
          <t>resultado</t>
        </is>
      </c>
    </row>
    <row r="4634">
      <c r="A4634" s="194" t="inlineStr">
        <is>
          <t>invocacao.9.esp.7.texto</t>
        </is>
      </c>
      <c r="B4634" s="194">
        <f>IF(ISBLANK('INVOCAÇÕES'!$AN$512),"",'INVOCAÇÕES'!$AN$512&amp;"")</f>
        <v/>
      </c>
      <c r="C4634" s="194">
        <f>"'INVOCAÇÕES'!AN512"</f>
        <v/>
      </c>
      <c r="D4634" s="194" t="inlineStr">
        <is>
          <t>entrada</t>
        </is>
      </c>
    </row>
    <row r="4635">
      <c r="A4635" s="194" t="inlineStr">
        <is>
          <t>invocacao.9.esp.7.tipo_dano</t>
        </is>
      </c>
      <c r="B4635" s="194">
        <f>IF(ISBLANK('INVOCAÇÕES'!$AN$516),"",'INVOCAÇÕES'!$AN$516&amp;"")</f>
        <v/>
      </c>
      <c r="C4635" s="194">
        <f>"'INVOCAÇÕES'!AN516"</f>
        <v/>
      </c>
      <c r="D4635" s="194" t="inlineStr">
        <is>
          <t>entrada</t>
        </is>
      </c>
    </row>
    <row r="4636">
      <c r="A4636" s="194" t="inlineStr">
        <is>
          <t>invocacao.9.esp.7.resolucao_escolha</t>
        </is>
      </c>
      <c r="B4636" s="194">
        <f>IF(ISBLANK('INVOCAÇÕES'!$AP$516),"",'INVOCAÇÕES'!$AP$516&amp;"")</f>
        <v/>
      </c>
      <c r="C4636" s="194">
        <f>"'INVOCAÇÕES'!AP516"</f>
        <v/>
      </c>
      <c r="D4636" s="194" t="inlineStr">
        <is>
          <t>entrada</t>
        </is>
      </c>
    </row>
    <row r="4637">
      <c r="A4637" s="194" t="inlineStr">
        <is>
          <t>invocacao.9.esp.7.acao</t>
        </is>
      </c>
      <c r="B4637" s="194">
        <f>IF(ISBLANK('INVOCAÇÕES'!$AN$517),"",'INVOCAÇÕES'!$AN$517&amp;"")</f>
        <v/>
      </c>
      <c r="C4637" s="194">
        <f>"'INVOCAÇÕES'!AN517"</f>
        <v/>
      </c>
      <c r="D4637" s="194" t="inlineStr">
        <is>
          <t>resultado</t>
        </is>
      </c>
    </row>
    <row r="4638">
      <c r="A4638" s="194" t="inlineStr">
        <is>
          <t>invocacao.9.esp.7.resolve</t>
        </is>
      </c>
      <c r="B4638" s="194">
        <f>IF(ISBLANK('INVOCAÇÕES'!$AP$517),"",'INVOCAÇÕES'!$AP$517&amp;"")</f>
        <v/>
      </c>
      <c r="C4638" s="194">
        <f>"'INVOCAÇÕES'!AP517"</f>
        <v/>
      </c>
      <c r="D4638" s="194" t="inlineStr">
        <is>
          <t>resultado</t>
        </is>
      </c>
    </row>
    <row r="4639">
      <c r="A4639" s="194" t="inlineStr">
        <is>
          <t>invocacao.9.esp.7.alcance</t>
        </is>
      </c>
      <c r="B4639" s="194">
        <f>IF(ISBLANK('INVOCAÇÕES'!$AN$518),"",'INVOCAÇÕES'!$AN$518&amp;"")</f>
        <v/>
      </c>
      <c r="C4639" s="194">
        <f>"'INVOCAÇÕES'!AN518"</f>
        <v/>
      </c>
      <c r="D4639" s="194" t="inlineStr">
        <is>
          <t>resultado</t>
        </is>
      </c>
    </row>
    <row r="4640">
      <c r="A4640" s="194" t="inlineStr">
        <is>
          <t>invocacao.9.esp.8.texto</t>
        </is>
      </c>
      <c r="B4640" s="194">
        <f>IF(ISBLANK('INVOCAÇÕES'!$AB$534),"",'INVOCAÇÕES'!$AB$534&amp;"")</f>
        <v/>
      </c>
      <c r="C4640" s="194">
        <f>"'INVOCAÇÕES'!AB534"</f>
        <v/>
      </c>
      <c r="D4640" s="194" t="inlineStr">
        <is>
          <t>entrada</t>
        </is>
      </c>
    </row>
    <row r="4641">
      <c r="A4641" s="194" t="inlineStr">
        <is>
          <t>invocacao.9.esp.8.tipo_dano</t>
        </is>
      </c>
      <c r="B4641" s="194">
        <f>IF(ISBLANK('INVOCAÇÕES'!$AB$538),"",'INVOCAÇÕES'!$AB$538&amp;"")</f>
        <v/>
      </c>
      <c r="C4641" s="194">
        <f>"'INVOCAÇÕES'!AB538"</f>
        <v/>
      </c>
      <c r="D4641" s="194" t="inlineStr">
        <is>
          <t>entrada</t>
        </is>
      </c>
    </row>
    <row r="4642">
      <c r="A4642" s="194" t="inlineStr">
        <is>
          <t>invocacao.9.esp.8.resolucao_escolha</t>
        </is>
      </c>
      <c r="B4642" s="194">
        <f>IF(ISBLANK('INVOCAÇÕES'!$AD$538),"",'INVOCAÇÕES'!$AD$538&amp;"")</f>
        <v/>
      </c>
      <c r="C4642" s="194">
        <f>"'INVOCAÇÕES'!AD538"</f>
        <v/>
      </c>
      <c r="D4642" s="194" t="inlineStr">
        <is>
          <t>entrada</t>
        </is>
      </c>
    </row>
    <row r="4643">
      <c r="A4643" s="194" t="inlineStr">
        <is>
          <t>invocacao.9.esp.8.acao</t>
        </is>
      </c>
      <c r="B4643" s="194">
        <f>IF(ISBLANK('INVOCAÇÕES'!$AB$539),"",'INVOCAÇÕES'!$AB$539&amp;"")</f>
        <v/>
      </c>
      <c r="C4643" s="194">
        <f>"'INVOCAÇÕES'!AB539"</f>
        <v/>
      </c>
      <c r="D4643" s="194" t="inlineStr">
        <is>
          <t>resultado</t>
        </is>
      </c>
    </row>
    <row r="4644">
      <c r="A4644" s="194" t="inlineStr">
        <is>
          <t>invocacao.9.esp.8.resolve</t>
        </is>
      </c>
      <c r="B4644" s="194">
        <f>IF(ISBLANK('INVOCAÇÕES'!$AD$539),"",'INVOCAÇÕES'!$AD$539&amp;"")</f>
        <v/>
      </c>
      <c r="C4644" s="194">
        <f>"'INVOCAÇÕES'!AD539"</f>
        <v/>
      </c>
      <c r="D4644" s="194" t="inlineStr">
        <is>
          <t>resultado</t>
        </is>
      </c>
    </row>
    <row r="4645">
      <c r="A4645" s="194" t="inlineStr">
        <is>
          <t>invocacao.9.esp.8.alcance</t>
        </is>
      </c>
      <c r="B4645" s="194">
        <f>IF(ISBLANK('INVOCAÇÕES'!$AB$540),"",'INVOCAÇÕES'!$AB$540&amp;"")</f>
        <v/>
      </c>
      <c r="C4645" s="194">
        <f>"'INVOCAÇÕES'!AB540"</f>
        <v/>
      </c>
      <c r="D4645" s="194" t="inlineStr">
        <is>
          <t>resultado</t>
        </is>
      </c>
    </row>
    <row r="4646">
      <c r="A4646" s="194" t="inlineStr">
        <is>
          <t>invocacao.9.ext.1.texto</t>
        </is>
      </c>
      <c r="B4646" s="194">
        <f>IF(ISBLANK('INVOCAÇÕES'!$AB$558),"",'INVOCAÇÕES'!$AB$558&amp;"")</f>
        <v/>
      </c>
      <c r="C4646" s="194">
        <f>"'INVOCAÇÕES'!AB558"</f>
        <v/>
      </c>
      <c r="D4646" s="194" t="inlineStr">
        <is>
          <t>entrada</t>
        </is>
      </c>
    </row>
    <row r="4647">
      <c r="A4647" s="194" t="inlineStr">
        <is>
          <t>invocacao.9.ext.1.tipo_dano</t>
        </is>
      </c>
      <c r="B4647" s="194">
        <f>IF(ISBLANK('INVOCAÇÕES'!$AB$562),"",'INVOCAÇÕES'!$AB$562&amp;"")</f>
        <v/>
      </c>
      <c r="C4647" s="194">
        <f>"'INVOCAÇÕES'!AB562"</f>
        <v/>
      </c>
      <c r="D4647" s="194" t="inlineStr">
        <is>
          <t>entrada</t>
        </is>
      </c>
    </row>
    <row r="4648">
      <c r="A4648" s="194" t="inlineStr">
        <is>
          <t>invocacao.9.ext.1.resolucao_escolha</t>
        </is>
      </c>
      <c r="B4648" s="194">
        <f>IF(ISBLANK('INVOCAÇÕES'!$AD$562),"",'INVOCAÇÕES'!$AD$562&amp;"")</f>
        <v/>
      </c>
      <c r="C4648" s="194">
        <f>"'INVOCAÇÕES'!AD562"</f>
        <v/>
      </c>
      <c r="D4648" s="194" t="inlineStr">
        <is>
          <t>entrada</t>
        </is>
      </c>
    </row>
    <row r="4649">
      <c r="A4649" s="194" t="inlineStr">
        <is>
          <t>invocacao.9.ext.1.acao</t>
        </is>
      </c>
      <c r="B4649" s="194">
        <f>IF(ISBLANK('INVOCAÇÕES'!$AB$563),"",'INVOCAÇÕES'!$AB$563&amp;"")</f>
        <v/>
      </c>
      <c r="C4649" s="194">
        <f>"'INVOCAÇÕES'!AB563"</f>
        <v/>
      </c>
      <c r="D4649" s="194" t="inlineStr">
        <is>
          <t>resultado</t>
        </is>
      </c>
    </row>
    <row r="4650">
      <c r="A4650" s="194" t="inlineStr">
        <is>
          <t>invocacao.9.ext.1.resolve</t>
        </is>
      </c>
      <c r="B4650" s="194">
        <f>IF(ISBLANK('INVOCAÇÕES'!$AD$563),"",'INVOCAÇÕES'!$AD$563&amp;"")</f>
        <v/>
      </c>
      <c r="C4650" s="194">
        <f>"'INVOCAÇÕES'!AD563"</f>
        <v/>
      </c>
      <c r="D4650" s="194" t="inlineStr">
        <is>
          <t>resultado</t>
        </is>
      </c>
    </row>
    <row r="4651">
      <c r="A4651" s="194" t="inlineStr">
        <is>
          <t>invocacao.9.ext.1.alcance</t>
        </is>
      </c>
      <c r="B4651" s="194">
        <f>IF(ISBLANK('INVOCAÇÕES'!$AB$564),"",'INVOCAÇÕES'!$AB$564&amp;"")</f>
        <v/>
      </c>
      <c r="C4651" s="194">
        <f>"'INVOCAÇÕES'!AB564"</f>
        <v/>
      </c>
      <c r="D4651" s="194" t="inlineStr">
        <is>
          <t>resultado</t>
        </is>
      </c>
    </row>
    <row r="4652">
      <c r="A4652" s="194" t="inlineStr">
        <is>
          <t>invocacao.9.ext.2.texto</t>
        </is>
      </c>
      <c r="B4652" s="194">
        <f>IF(ISBLANK('INVOCAÇÕES'!$AH$558),"",'INVOCAÇÕES'!$AH$558&amp;"")</f>
        <v/>
      </c>
      <c r="C4652" s="194">
        <f>"'INVOCAÇÕES'!AH558"</f>
        <v/>
      </c>
      <c r="D4652" s="194" t="inlineStr">
        <is>
          <t>entrada</t>
        </is>
      </c>
    </row>
    <row r="4653">
      <c r="A4653" s="194" t="inlineStr">
        <is>
          <t>invocacao.9.ext.2.tipo_dano</t>
        </is>
      </c>
      <c r="B4653" s="194">
        <f>IF(ISBLANK('INVOCAÇÕES'!$AH$562),"",'INVOCAÇÕES'!$AH$562&amp;"")</f>
        <v/>
      </c>
      <c r="C4653" s="194">
        <f>"'INVOCAÇÕES'!AH562"</f>
        <v/>
      </c>
      <c r="D4653" s="194" t="inlineStr">
        <is>
          <t>entrada</t>
        </is>
      </c>
    </row>
    <row r="4654">
      <c r="A4654" s="194" t="inlineStr">
        <is>
          <t>invocacao.9.ext.2.resolucao_escolha</t>
        </is>
      </c>
      <c r="B4654" s="194">
        <f>IF(ISBLANK('INVOCAÇÕES'!$AJ$562),"",'INVOCAÇÕES'!$AJ$562&amp;"")</f>
        <v/>
      </c>
      <c r="C4654" s="194">
        <f>"'INVOCAÇÕES'!AJ562"</f>
        <v/>
      </c>
      <c r="D4654" s="194" t="inlineStr">
        <is>
          <t>entrada</t>
        </is>
      </c>
    </row>
    <row r="4655">
      <c r="A4655" s="194" t="inlineStr">
        <is>
          <t>invocacao.9.ext.2.acao</t>
        </is>
      </c>
      <c r="B4655" s="194">
        <f>IF(ISBLANK('INVOCAÇÕES'!$AH$563),"",'INVOCAÇÕES'!$AH$563&amp;"")</f>
        <v/>
      </c>
      <c r="C4655" s="194">
        <f>"'INVOCAÇÕES'!AH563"</f>
        <v/>
      </c>
      <c r="D4655" s="194" t="inlineStr">
        <is>
          <t>resultado</t>
        </is>
      </c>
    </row>
    <row r="4656">
      <c r="A4656" s="194" t="inlineStr">
        <is>
          <t>invocacao.9.ext.2.resolve</t>
        </is>
      </c>
      <c r="B4656" s="194">
        <f>IF(ISBLANK('INVOCAÇÕES'!$AJ$563),"",'INVOCAÇÕES'!$AJ$563&amp;"")</f>
        <v/>
      </c>
      <c r="C4656" s="194">
        <f>"'INVOCAÇÕES'!AJ563"</f>
        <v/>
      </c>
      <c r="D4656" s="194" t="inlineStr">
        <is>
          <t>resultado</t>
        </is>
      </c>
    </row>
    <row r="4657">
      <c r="A4657" s="194" t="inlineStr">
        <is>
          <t>invocacao.9.ext.2.alcance</t>
        </is>
      </c>
      <c r="B4657" s="194">
        <f>IF(ISBLANK('INVOCAÇÕES'!$AH$564),"",'INVOCAÇÕES'!$AH$564&amp;"")</f>
        <v/>
      </c>
      <c r="C4657" s="194">
        <f>"'INVOCAÇÕES'!AH564"</f>
        <v/>
      </c>
      <c r="D4657" s="194" t="inlineStr">
        <is>
          <t>resultado</t>
        </is>
      </c>
    </row>
    <row r="4658">
      <c r="A4658" s="194" t="inlineStr">
        <is>
          <t>invocacao.9.ext.3.texto</t>
        </is>
      </c>
      <c r="B4658" s="194">
        <f>IF(ISBLANK('INVOCAÇÕES'!$AN$558),"",'INVOCAÇÕES'!$AN$558&amp;"")</f>
        <v/>
      </c>
      <c r="C4658" s="194">
        <f>"'INVOCAÇÕES'!AN558"</f>
        <v/>
      </c>
      <c r="D4658" s="194" t="inlineStr">
        <is>
          <t>entrada</t>
        </is>
      </c>
    </row>
    <row r="4659">
      <c r="A4659" s="194" t="inlineStr">
        <is>
          <t>invocacao.9.ext.3.tipo_dano</t>
        </is>
      </c>
      <c r="B4659" s="194">
        <f>IF(ISBLANK('INVOCAÇÕES'!$AN$562),"",'INVOCAÇÕES'!$AN$562&amp;"")</f>
        <v/>
      </c>
      <c r="C4659" s="194">
        <f>"'INVOCAÇÕES'!AN562"</f>
        <v/>
      </c>
      <c r="D4659" s="194" t="inlineStr">
        <is>
          <t>entrada</t>
        </is>
      </c>
    </row>
    <row r="4660">
      <c r="A4660" s="194" t="inlineStr">
        <is>
          <t>invocacao.9.ext.3.resolucao_escolha</t>
        </is>
      </c>
      <c r="B4660" s="194">
        <f>IF(ISBLANK('INVOCAÇÕES'!$AP$562),"",'INVOCAÇÕES'!$AP$562&amp;"")</f>
        <v/>
      </c>
      <c r="C4660" s="194">
        <f>"'INVOCAÇÕES'!AP562"</f>
        <v/>
      </c>
      <c r="D4660" s="194" t="inlineStr">
        <is>
          <t>entrada</t>
        </is>
      </c>
    </row>
    <row r="4661">
      <c r="A4661" s="194" t="inlineStr">
        <is>
          <t>invocacao.9.ext.3.acao</t>
        </is>
      </c>
      <c r="B4661" s="194">
        <f>IF(ISBLANK('INVOCAÇÕES'!$AN$563),"",'INVOCAÇÕES'!$AN$563&amp;"")</f>
        <v/>
      </c>
      <c r="C4661" s="194">
        <f>"'INVOCAÇÕES'!AN563"</f>
        <v/>
      </c>
      <c r="D4661" s="194" t="inlineStr">
        <is>
          <t>resultado</t>
        </is>
      </c>
    </row>
    <row r="4662">
      <c r="A4662" s="194" t="inlineStr">
        <is>
          <t>invocacao.9.ext.3.resolve</t>
        </is>
      </c>
      <c r="B4662" s="194">
        <f>IF(ISBLANK('INVOCAÇÕES'!$AP$563),"",'INVOCAÇÕES'!$AP$563&amp;"")</f>
        <v/>
      </c>
      <c r="C4662" s="194">
        <f>"'INVOCAÇÕES'!AP563"</f>
        <v/>
      </c>
      <c r="D4662" s="194" t="inlineStr">
        <is>
          <t>resultado</t>
        </is>
      </c>
    </row>
    <row r="4663">
      <c r="A4663" s="194" t="inlineStr">
        <is>
          <t>invocacao.9.ext.3.alcance</t>
        </is>
      </c>
      <c r="B4663" s="194">
        <f>IF(ISBLANK('INVOCAÇÕES'!$AN$564),"",'INVOCAÇÕES'!$AN$564&amp;"")</f>
        <v/>
      </c>
      <c r="C4663" s="194">
        <f>"'INVOCAÇÕES'!AN564"</f>
        <v/>
      </c>
      <c r="D4663" s="194" t="inlineStr">
        <is>
          <t>resultado</t>
        </is>
      </c>
    </row>
    <row r="4664">
      <c r="A4664" s="194" t="inlineStr">
        <is>
          <t>invocacao.10.bas.1.texto</t>
        </is>
      </c>
      <c r="B4664" s="194">
        <f>IF(ISBLANK('INVOCAÇÕES'!$AB$654),"",'INVOCAÇÕES'!$AB$654&amp;"")</f>
        <v/>
      </c>
      <c r="C4664" s="194">
        <f>"'INVOCAÇÕES'!AB654"</f>
        <v/>
      </c>
      <c r="D4664" s="194" t="inlineStr">
        <is>
          <t>entrada</t>
        </is>
      </c>
    </row>
    <row r="4665">
      <c r="A4665" s="194" t="inlineStr">
        <is>
          <t>invocacao.10.bas.1.tipo_dano</t>
        </is>
      </c>
      <c r="B4665" s="194">
        <f>IF(ISBLANK('INVOCAÇÕES'!$AB$658),"",'INVOCAÇÕES'!$AB$658&amp;"")</f>
        <v/>
      </c>
      <c r="C4665" s="194">
        <f>"'INVOCAÇÕES'!AB658"</f>
        <v/>
      </c>
      <c r="D4665" s="194" t="inlineStr">
        <is>
          <t>entrada</t>
        </is>
      </c>
    </row>
    <row r="4666">
      <c r="A4666" s="194" t="inlineStr">
        <is>
          <t>invocacao.10.bas.1.resolucao_escolha</t>
        </is>
      </c>
      <c r="B4666" s="194">
        <f>IF(ISBLANK('INVOCAÇÕES'!$AD$658),"",'INVOCAÇÕES'!$AD$658&amp;"")</f>
        <v/>
      </c>
      <c r="C4666" s="194">
        <f>"'INVOCAÇÕES'!AD658"</f>
        <v/>
      </c>
      <c r="D4666" s="194" t="inlineStr">
        <is>
          <t>entrada</t>
        </is>
      </c>
    </row>
    <row r="4667">
      <c r="A4667" s="194" t="inlineStr">
        <is>
          <t>invocacao.10.bas.1.acao</t>
        </is>
      </c>
      <c r="B4667" s="194">
        <f>IF(ISBLANK('INVOCAÇÕES'!$AB$659),"",'INVOCAÇÕES'!$AB$659&amp;"")</f>
        <v/>
      </c>
      <c r="C4667" s="194">
        <f>"'INVOCAÇÕES'!AB659"</f>
        <v/>
      </c>
      <c r="D4667" s="194" t="inlineStr">
        <is>
          <t>resultado</t>
        </is>
      </c>
    </row>
    <row r="4668">
      <c r="A4668" s="194" t="inlineStr">
        <is>
          <t>invocacao.10.bas.1.resolve</t>
        </is>
      </c>
      <c r="B4668" s="194">
        <f>IF(ISBLANK('INVOCAÇÕES'!$AD$659),"",'INVOCAÇÕES'!$AD$659&amp;"")</f>
        <v/>
      </c>
      <c r="C4668" s="194">
        <f>"'INVOCAÇÕES'!AD659"</f>
        <v/>
      </c>
      <c r="D4668" s="194" t="inlineStr">
        <is>
          <t>resultado</t>
        </is>
      </c>
    </row>
    <row r="4669">
      <c r="A4669" s="194" t="inlineStr">
        <is>
          <t>invocacao.10.bas.1.alcance</t>
        </is>
      </c>
      <c r="B4669" s="194">
        <f>IF(ISBLANK('INVOCAÇÕES'!$AB$660),"",'INVOCAÇÕES'!$AB$660&amp;"")</f>
        <v/>
      </c>
      <c r="C4669" s="194">
        <f>"'INVOCAÇÕES'!AB660"</f>
        <v/>
      </c>
      <c r="D4669" s="194" t="inlineStr">
        <is>
          <t>resultado</t>
        </is>
      </c>
    </row>
    <row r="4670">
      <c r="A4670" s="194" t="inlineStr">
        <is>
          <t>invocacao.10.esp.1.texto</t>
        </is>
      </c>
      <c r="B4670" s="194">
        <f>IF(ISBLANK('INVOCAÇÕES'!$AH$654),"",'INVOCAÇÕES'!$AH$654&amp;"")</f>
        <v/>
      </c>
      <c r="C4670" s="194">
        <f>"'INVOCAÇÕES'!AH654"</f>
        <v/>
      </c>
      <c r="D4670" s="194" t="inlineStr">
        <is>
          <t>entrada</t>
        </is>
      </c>
    </row>
    <row r="4671">
      <c r="A4671" s="194" t="inlineStr">
        <is>
          <t>invocacao.10.esp.1.tipo_dano</t>
        </is>
      </c>
      <c r="B4671" s="194">
        <f>IF(ISBLANK('INVOCAÇÕES'!$AH$658),"",'INVOCAÇÕES'!$AH$658&amp;"")</f>
        <v/>
      </c>
      <c r="C4671" s="194">
        <f>"'INVOCAÇÕES'!AH658"</f>
        <v/>
      </c>
      <c r="D4671" s="194" t="inlineStr">
        <is>
          <t>entrada</t>
        </is>
      </c>
    </row>
    <row r="4672">
      <c r="A4672" s="194" t="inlineStr">
        <is>
          <t>invocacao.10.esp.1.resolucao_escolha</t>
        </is>
      </c>
      <c r="B4672" s="194">
        <f>IF(ISBLANK('INVOCAÇÕES'!$AJ$658),"",'INVOCAÇÕES'!$AJ$658&amp;"")</f>
        <v/>
      </c>
      <c r="C4672" s="194">
        <f>"'INVOCAÇÕES'!AJ658"</f>
        <v/>
      </c>
      <c r="D4672" s="194" t="inlineStr">
        <is>
          <t>entrada</t>
        </is>
      </c>
    </row>
    <row r="4673">
      <c r="A4673" s="194" t="inlineStr">
        <is>
          <t>invocacao.10.esp.1.acao</t>
        </is>
      </c>
      <c r="B4673" s="194">
        <f>IF(ISBLANK('INVOCAÇÕES'!$AH$659),"",'INVOCAÇÕES'!$AH$659&amp;"")</f>
        <v/>
      </c>
      <c r="C4673" s="194">
        <f>"'INVOCAÇÕES'!AH659"</f>
        <v/>
      </c>
      <c r="D4673" s="194" t="inlineStr">
        <is>
          <t>resultado</t>
        </is>
      </c>
    </row>
    <row r="4674">
      <c r="A4674" s="194" t="inlineStr">
        <is>
          <t>invocacao.10.esp.1.resolve</t>
        </is>
      </c>
      <c r="B4674" s="194">
        <f>IF(ISBLANK('INVOCAÇÕES'!$AJ$659),"",'INVOCAÇÕES'!$AJ$659&amp;"")</f>
        <v/>
      </c>
      <c r="C4674" s="194">
        <f>"'INVOCAÇÕES'!AJ659"</f>
        <v/>
      </c>
      <c r="D4674" s="194" t="inlineStr">
        <is>
          <t>resultado</t>
        </is>
      </c>
    </row>
    <row r="4675">
      <c r="A4675" s="194" t="inlineStr">
        <is>
          <t>invocacao.10.esp.1.alcance</t>
        </is>
      </c>
      <c r="B4675" s="194">
        <f>IF(ISBLANK('INVOCAÇÕES'!$AH$660),"",'INVOCAÇÕES'!$AH$660&amp;"")</f>
        <v/>
      </c>
      <c r="C4675" s="194">
        <f>"'INVOCAÇÕES'!AH660"</f>
        <v/>
      </c>
      <c r="D4675" s="194" t="inlineStr">
        <is>
          <t>resultado</t>
        </is>
      </c>
    </row>
    <row r="4676">
      <c r="A4676" s="194" t="inlineStr">
        <is>
          <t>invocacao.10.esp.2.texto</t>
        </is>
      </c>
      <c r="B4676" s="194">
        <f>IF(ISBLANK('INVOCAÇÕES'!$AN$654),"",'INVOCAÇÕES'!$AN$654&amp;"")</f>
        <v/>
      </c>
      <c r="C4676" s="194">
        <f>"'INVOCAÇÕES'!AN654"</f>
        <v/>
      </c>
      <c r="D4676" s="194" t="inlineStr">
        <is>
          <t>entrada</t>
        </is>
      </c>
    </row>
    <row r="4677">
      <c r="A4677" s="194" t="inlineStr">
        <is>
          <t>invocacao.10.esp.2.tipo_dano</t>
        </is>
      </c>
      <c r="B4677" s="194">
        <f>IF(ISBLANK('INVOCAÇÕES'!$AN$658),"",'INVOCAÇÕES'!$AN$658&amp;"")</f>
        <v/>
      </c>
      <c r="C4677" s="194">
        <f>"'INVOCAÇÕES'!AN658"</f>
        <v/>
      </c>
      <c r="D4677" s="194" t="inlineStr">
        <is>
          <t>entrada</t>
        </is>
      </c>
    </row>
    <row r="4678">
      <c r="A4678" s="194" t="inlineStr">
        <is>
          <t>invocacao.10.esp.2.resolucao_escolha</t>
        </is>
      </c>
      <c r="B4678" s="194">
        <f>IF(ISBLANK('INVOCAÇÕES'!$AP$658),"",'INVOCAÇÕES'!$AP$658&amp;"")</f>
        <v/>
      </c>
      <c r="C4678" s="194">
        <f>"'INVOCAÇÕES'!AP658"</f>
        <v/>
      </c>
      <c r="D4678" s="194" t="inlineStr">
        <is>
          <t>entrada</t>
        </is>
      </c>
    </row>
    <row r="4679">
      <c r="A4679" s="194" t="inlineStr">
        <is>
          <t>invocacao.10.esp.2.acao</t>
        </is>
      </c>
      <c r="B4679" s="194">
        <f>IF(ISBLANK('INVOCAÇÕES'!$AN$659),"",'INVOCAÇÕES'!$AN$659&amp;"")</f>
        <v/>
      </c>
      <c r="C4679" s="194">
        <f>"'INVOCAÇÕES'!AN659"</f>
        <v/>
      </c>
      <c r="D4679" s="194" t="inlineStr">
        <is>
          <t>resultado</t>
        </is>
      </c>
    </row>
    <row r="4680">
      <c r="A4680" s="194" t="inlineStr">
        <is>
          <t>invocacao.10.esp.2.resolve</t>
        </is>
      </c>
      <c r="B4680" s="194">
        <f>IF(ISBLANK('INVOCAÇÕES'!$AP$659),"",'INVOCAÇÕES'!$AP$659&amp;"")</f>
        <v/>
      </c>
      <c r="C4680" s="194">
        <f>"'INVOCAÇÕES'!AP659"</f>
        <v/>
      </c>
      <c r="D4680" s="194" t="inlineStr">
        <is>
          <t>resultado</t>
        </is>
      </c>
    </row>
    <row r="4681">
      <c r="A4681" s="194" t="inlineStr">
        <is>
          <t>invocacao.10.esp.2.alcance</t>
        </is>
      </c>
      <c r="B4681" s="194">
        <f>IF(ISBLANK('INVOCAÇÕES'!$AN$660),"",'INVOCAÇÕES'!$AN$660&amp;"")</f>
        <v/>
      </c>
      <c r="C4681" s="194">
        <f>"'INVOCAÇÕES'!AN660"</f>
        <v/>
      </c>
      <c r="D4681" s="194" t="inlineStr">
        <is>
          <t>resultado</t>
        </is>
      </c>
    </row>
    <row r="4682">
      <c r="A4682" s="194" t="inlineStr">
        <is>
          <t>invocacao.10.bas.2.texto</t>
        </is>
      </c>
      <c r="B4682" s="194">
        <f>IF(ISBLANK('INVOCAÇÕES'!$AB$688),"",'INVOCAÇÕES'!$AB$688&amp;"")</f>
        <v/>
      </c>
      <c r="C4682" s="194">
        <f>"'INVOCAÇÕES'!AB688"</f>
        <v/>
      </c>
      <c r="D4682" s="194" t="inlineStr">
        <is>
          <t>entrada</t>
        </is>
      </c>
    </row>
    <row r="4683">
      <c r="A4683" s="194" t="inlineStr">
        <is>
          <t>invocacao.10.bas.2.tipo_dano</t>
        </is>
      </c>
      <c r="B4683" s="194">
        <f>IF(ISBLANK('INVOCAÇÕES'!$AB$692),"",'INVOCAÇÕES'!$AB$692&amp;"")</f>
        <v/>
      </c>
      <c r="C4683" s="194">
        <f>"'INVOCAÇÕES'!AB692"</f>
        <v/>
      </c>
      <c r="D4683" s="194" t="inlineStr">
        <is>
          <t>entrada</t>
        </is>
      </c>
    </row>
    <row r="4684">
      <c r="A4684" s="194" t="inlineStr">
        <is>
          <t>invocacao.10.bas.2.resolucao_escolha</t>
        </is>
      </c>
      <c r="B4684" s="194">
        <f>IF(ISBLANK('INVOCAÇÕES'!$AD$692),"",'INVOCAÇÕES'!$AD$692&amp;"")</f>
        <v/>
      </c>
      <c r="C4684" s="194">
        <f>"'INVOCAÇÕES'!AD692"</f>
        <v/>
      </c>
      <c r="D4684" s="194" t="inlineStr">
        <is>
          <t>entrada</t>
        </is>
      </c>
    </row>
    <row r="4685">
      <c r="A4685" s="194" t="inlineStr">
        <is>
          <t>invocacao.10.bas.2.acao</t>
        </is>
      </c>
      <c r="B4685" s="194">
        <f>IF(ISBLANK('INVOCAÇÕES'!$AB$693),"",'INVOCAÇÕES'!$AB$693&amp;"")</f>
        <v/>
      </c>
      <c r="C4685" s="194">
        <f>"'INVOCAÇÕES'!AB693"</f>
        <v/>
      </c>
      <c r="D4685" s="194" t="inlineStr">
        <is>
          <t>resultado</t>
        </is>
      </c>
    </row>
    <row r="4686">
      <c r="A4686" s="194" t="inlineStr">
        <is>
          <t>invocacao.10.bas.2.resolve</t>
        </is>
      </c>
      <c r="B4686" s="194">
        <f>IF(ISBLANK('INVOCAÇÕES'!$AD$693),"",'INVOCAÇÕES'!$AD$693&amp;"")</f>
        <v/>
      </c>
      <c r="C4686" s="194">
        <f>"'INVOCAÇÕES'!AD693"</f>
        <v/>
      </c>
      <c r="D4686" s="194" t="inlineStr">
        <is>
          <t>resultado</t>
        </is>
      </c>
    </row>
    <row r="4687">
      <c r="A4687" s="194" t="inlineStr">
        <is>
          <t>invocacao.10.bas.2.alcance</t>
        </is>
      </c>
      <c r="B4687" s="194">
        <f>IF(ISBLANK('INVOCAÇÕES'!$AB$694),"",'INVOCAÇÕES'!$AB$694&amp;"")</f>
        <v/>
      </c>
      <c r="C4687" s="194">
        <f>"'INVOCAÇÕES'!AB694"</f>
        <v/>
      </c>
      <c r="D4687" s="194" t="inlineStr">
        <is>
          <t>resultado</t>
        </is>
      </c>
    </row>
    <row r="4688">
      <c r="A4688" s="194" t="inlineStr">
        <is>
          <t>invocacao.10.esp.3.texto</t>
        </is>
      </c>
      <c r="B4688" s="194">
        <f>IF(ISBLANK('INVOCAÇÕES'!$AH$688),"",'INVOCAÇÕES'!$AH$688&amp;"")</f>
        <v/>
      </c>
      <c r="C4688" s="194">
        <f>"'INVOCAÇÕES'!AH688"</f>
        <v/>
      </c>
      <c r="D4688" s="194" t="inlineStr">
        <is>
          <t>entrada</t>
        </is>
      </c>
    </row>
    <row r="4689">
      <c r="A4689" s="194" t="inlineStr">
        <is>
          <t>invocacao.10.esp.3.tipo_dano</t>
        </is>
      </c>
      <c r="B4689" s="194">
        <f>IF(ISBLANK('INVOCAÇÕES'!$AH$692),"",'INVOCAÇÕES'!$AH$692&amp;"")</f>
        <v/>
      </c>
      <c r="C4689" s="194">
        <f>"'INVOCAÇÕES'!AH692"</f>
        <v/>
      </c>
      <c r="D4689" s="194" t="inlineStr">
        <is>
          <t>entrada</t>
        </is>
      </c>
    </row>
    <row r="4690">
      <c r="A4690" s="194" t="inlineStr">
        <is>
          <t>invocacao.10.esp.3.resolucao_escolha</t>
        </is>
      </c>
      <c r="B4690" s="194">
        <f>IF(ISBLANK('INVOCAÇÕES'!$AJ$692),"",'INVOCAÇÕES'!$AJ$692&amp;"")</f>
        <v/>
      </c>
      <c r="C4690" s="194">
        <f>"'INVOCAÇÕES'!AJ692"</f>
        <v/>
      </c>
      <c r="D4690" s="194" t="inlineStr">
        <is>
          <t>entrada</t>
        </is>
      </c>
    </row>
    <row r="4691">
      <c r="A4691" s="194" t="inlineStr">
        <is>
          <t>invocacao.10.esp.3.acao</t>
        </is>
      </c>
      <c r="B4691" s="194">
        <f>IF(ISBLANK('INVOCAÇÕES'!$AH$693),"",'INVOCAÇÕES'!$AH$693&amp;"")</f>
        <v/>
      </c>
      <c r="C4691" s="194">
        <f>"'INVOCAÇÕES'!AH693"</f>
        <v/>
      </c>
      <c r="D4691" s="194" t="inlineStr">
        <is>
          <t>resultado</t>
        </is>
      </c>
    </row>
    <row r="4692">
      <c r="A4692" s="194" t="inlineStr">
        <is>
          <t>invocacao.10.esp.3.resolve</t>
        </is>
      </c>
      <c r="B4692" s="194">
        <f>IF(ISBLANK('INVOCAÇÕES'!$AJ$693),"",'INVOCAÇÕES'!$AJ$693&amp;"")</f>
        <v/>
      </c>
      <c r="C4692" s="194">
        <f>"'INVOCAÇÕES'!AJ693"</f>
        <v/>
      </c>
      <c r="D4692" s="194" t="inlineStr">
        <is>
          <t>resultado</t>
        </is>
      </c>
    </row>
    <row r="4693">
      <c r="A4693" s="194" t="inlineStr">
        <is>
          <t>invocacao.10.esp.3.alcance</t>
        </is>
      </c>
      <c r="B4693" s="194">
        <f>IF(ISBLANK('INVOCAÇÕES'!$AH$694),"",'INVOCAÇÕES'!$AH$694&amp;"")</f>
        <v/>
      </c>
      <c r="C4693" s="194">
        <f>"'INVOCAÇÕES'!AH694"</f>
        <v/>
      </c>
      <c r="D4693" s="194" t="inlineStr">
        <is>
          <t>resultado</t>
        </is>
      </c>
    </row>
    <row r="4694">
      <c r="A4694" s="194" t="inlineStr">
        <is>
          <t>invocacao.10.esp.4.texto</t>
        </is>
      </c>
      <c r="B4694" s="194">
        <f>IF(ISBLANK('INVOCAÇÕES'!$AN$688),"",'INVOCAÇÕES'!$AN$688&amp;"")</f>
        <v/>
      </c>
      <c r="C4694" s="194">
        <f>"'INVOCAÇÕES'!AN688"</f>
        <v/>
      </c>
      <c r="D4694" s="194" t="inlineStr">
        <is>
          <t>entrada</t>
        </is>
      </c>
    </row>
    <row r="4695">
      <c r="A4695" s="194" t="inlineStr">
        <is>
          <t>invocacao.10.esp.4.tipo_dano</t>
        </is>
      </c>
      <c r="B4695" s="194">
        <f>IF(ISBLANK('INVOCAÇÕES'!$AN$692),"",'INVOCAÇÕES'!$AN$692&amp;"")</f>
        <v/>
      </c>
      <c r="C4695" s="194">
        <f>"'INVOCAÇÕES'!AN692"</f>
        <v/>
      </c>
      <c r="D4695" s="194" t="inlineStr">
        <is>
          <t>entrada</t>
        </is>
      </c>
    </row>
    <row r="4696">
      <c r="A4696" s="194" t="inlineStr">
        <is>
          <t>invocacao.10.esp.4.resolucao_escolha</t>
        </is>
      </c>
      <c r="B4696" s="194">
        <f>IF(ISBLANK('INVOCAÇÕES'!$AP$692),"",'INVOCAÇÕES'!$AP$692&amp;"")</f>
        <v/>
      </c>
      <c r="C4696" s="194">
        <f>"'INVOCAÇÕES'!AP692"</f>
        <v/>
      </c>
      <c r="D4696" s="194" t="inlineStr">
        <is>
          <t>entrada</t>
        </is>
      </c>
    </row>
    <row r="4697">
      <c r="A4697" s="194" t="inlineStr">
        <is>
          <t>invocacao.10.esp.4.acao</t>
        </is>
      </c>
      <c r="B4697" s="194">
        <f>IF(ISBLANK('INVOCAÇÕES'!$AN$693),"",'INVOCAÇÕES'!$AN$693&amp;"")</f>
        <v/>
      </c>
      <c r="C4697" s="194">
        <f>"'INVOCAÇÕES'!AN693"</f>
        <v/>
      </c>
      <c r="D4697" s="194" t="inlineStr">
        <is>
          <t>resultado</t>
        </is>
      </c>
    </row>
    <row r="4698">
      <c r="A4698" s="194" t="inlineStr">
        <is>
          <t>invocacao.10.esp.4.resolve</t>
        </is>
      </c>
      <c r="B4698" s="194">
        <f>IF(ISBLANK('INVOCAÇÕES'!$AP$693),"",'INVOCAÇÕES'!$AP$693&amp;"")</f>
        <v/>
      </c>
      <c r="C4698" s="194">
        <f>"'INVOCAÇÕES'!AP693"</f>
        <v/>
      </c>
      <c r="D4698" s="194" t="inlineStr">
        <is>
          <t>resultado</t>
        </is>
      </c>
    </row>
    <row r="4699">
      <c r="A4699" s="194" t="inlineStr">
        <is>
          <t>invocacao.10.esp.4.alcance</t>
        </is>
      </c>
      <c r="B4699" s="194">
        <f>IF(ISBLANK('INVOCAÇÕES'!$AN$694),"",'INVOCAÇÕES'!$AN$694&amp;"")</f>
        <v/>
      </c>
      <c r="C4699" s="194">
        <f>"'INVOCAÇÕES'!AN694"</f>
        <v/>
      </c>
      <c r="D4699" s="194" t="inlineStr">
        <is>
          <t>resultado</t>
        </is>
      </c>
    </row>
    <row r="4700">
      <c r="A4700" s="194" t="inlineStr">
        <is>
          <t>invocacao.10.esp.5.texto</t>
        </is>
      </c>
      <c r="B4700" s="194">
        <f>IF(ISBLANK('INVOCAÇÕES'!$AB$710),"",'INVOCAÇÕES'!$AB$710&amp;"")</f>
        <v/>
      </c>
      <c r="C4700" s="194">
        <f>"'INVOCAÇÕES'!AB710"</f>
        <v/>
      </c>
      <c r="D4700" s="194" t="inlineStr">
        <is>
          <t>entrada</t>
        </is>
      </c>
    </row>
    <row r="4701">
      <c r="A4701" s="194" t="inlineStr">
        <is>
          <t>invocacao.10.esp.5.tipo_dano</t>
        </is>
      </c>
      <c r="B4701" s="194">
        <f>IF(ISBLANK('INVOCAÇÕES'!$AB$714),"",'INVOCAÇÕES'!$AB$714&amp;"")</f>
        <v/>
      </c>
      <c r="C4701" s="194">
        <f>"'INVOCAÇÕES'!AB714"</f>
        <v/>
      </c>
      <c r="D4701" s="194" t="inlineStr">
        <is>
          <t>entrada</t>
        </is>
      </c>
    </row>
    <row r="4702">
      <c r="A4702" s="194" t="inlineStr">
        <is>
          <t>invocacao.10.esp.5.resolucao_escolha</t>
        </is>
      </c>
      <c r="B4702" s="194">
        <f>IF(ISBLANK('INVOCAÇÕES'!$AD$714),"",'INVOCAÇÕES'!$AD$714&amp;"")</f>
        <v/>
      </c>
      <c r="C4702" s="194">
        <f>"'INVOCAÇÕES'!AD714"</f>
        <v/>
      </c>
      <c r="D4702" s="194" t="inlineStr">
        <is>
          <t>entrada</t>
        </is>
      </c>
    </row>
    <row r="4703">
      <c r="A4703" s="194" t="inlineStr">
        <is>
          <t>invocacao.10.esp.5.acao</t>
        </is>
      </c>
      <c r="B4703" s="194">
        <f>IF(ISBLANK('INVOCAÇÕES'!$AB$715),"",'INVOCAÇÕES'!$AB$715&amp;"")</f>
        <v/>
      </c>
      <c r="C4703" s="194">
        <f>"'INVOCAÇÕES'!AB715"</f>
        <v/>
      </c>
      <c r="D4703" s="194" t="inlineStr">
        <is>
          <t>resultado</t>
        </is>
      </c>
    </row>
    <row r="4704">
      <c r="A4704" s="194" t="inlineStr">
        <is>
          <t>invocacao.10.esp.5.resolve</t>
        </is>
      </c>
      <c r="B4704" s="194">
        <f>IF(ISBLANK('INVOCAÇÕES'!$AD$715),"",'INVOCAÇÕES'!$AD$715&amp;"")</f>
        <v/>
      </c>
      <c r="C4704" s="194">
        <f>"'INVOCAÇÕES'!AD715"</f>
        <v/>
      </c>
      <c r="D4704" s="194" t="inlineStr">
        <is>
          <t>resultado</t>
        </is>
      </c>
    </row>
    <row r="4705">
      <c r="A4705" s="194" t="inlineStr">
        <is>
          <t>invocacao.10.esp.5.alcance</t>
        </is>
      </c>
      <c r="B4705" s="194">
        <f>IF(ISBLANK('INVOCAÇÕES'!$AB$716),"",'INVOCAÇÕES'!$AB$716&amp;"")</f>
        <v/>
      </c>
      <c r="C4705" s="194">
        <f>"'INVOCAÇÕES'!AB716"</f>
        <v/>
      </c>
      <c r="D4705" s="194" t="inlineStr">
        <is>
          <t>resultado</t>
        </is>
      </c>
    </row>
    <row r="4706">
      <c r="A4706" s="194" t="inlineStr">
        <is>
          <t>invocacao.10.esp.6.texto</t>
        </is>
      </c>
      <c r="B4706" s="194">
        <f>IF(ISBLANK('INVOCAÇÕES'!$AH$710),"",'INVOCAÇÕES'!$AH$710&amp;"")</f>
        <v/>
      </c>
      <c r="C4706" s="194">
        <f>"'INVOCAÇÕES'!AH710"</f>
        <v/>
      </c>
      <c r="D4706" s="194" t="inlineStr">
        <is>
          <t>entrada</t>
        </is>
      </c>
    </row>
    <row r="4707">
      <c r="A4707" s="194" t="inlineStr">
        <is>
          <t>invocacao.10.esp.6.tipo_dano</t>
        </is>
      </c>
      <c r="B4707" s="194">
        <f>IF(ISBLANK('INVOCAÇÕES'!$AH$714),"",'INVOCAÇÕES'!$AH$714&amp;"")</f>
        <v/>
      </c>
      <c r="C4707" s="194">
        <f>"'INVOCAÇÕES'!AH714"</f>
        <v/>
      </c>
      <c r="D4707" s="194" t="inlineStr">
        <is>
          <t>entrada</t>
        </is>
      </c>
    </row>
    <row r="4708">
      <c r="A4708" s="194" t="inlineStr">
        <is>
          <t>invocacao.10.esp.6.resolucao_escolha</t>
        </is>
      </c>
      <c r="B4708" s="194">
        <f>IF(ISBLANK('INVOCAÇÕES'!$AJ$714),"",'INVOCAÇÕES'!$AJ$714&amp;"")</f>
        <v/>
      </c>
      <c r="C4708" s="194">
        <f>"'INVOCAÇÕES'!AJ714"</f>
        <v/>
      </c>
      <c r="D4708" s="194" t="inlineStr">
        <is>
          <t>entrada</t>
        </is>
      </c>
    </row>
    <row r="4709">
      <c r="A4709" s="194" t="inlineStr">
        <is>
          <t>invocacao.10.esp.6.acao</t>
        </is>
      </c>
      <c r="B4709" s="194">
        <f>IF(ISBLANK('INVOCAÇÕES'!$AH$715),"",'INVOCAÇÕES'!$AH$715&amp;"")</f>
        <v/>
      </c>
      <c r="C4709" s="194">
        <f>"'INVOCAÇÕES'!AH715"</f>
        <v/>
      </c>
      <c r="D4709" s="194" t="inlineStr">
        <is>
          <t>resultado</t>
        </is>
      </c>
    </row>
    <row r="4710">
      <c r="A4710" s="194" t="inlineStr">
        <is>
          <t>invocacao.10.esp.6.resolve</t>
        </is>
      </c>
      <c r="B4710" s="194">
        <f>IF(ISBLANK('INVOCAÇÕES'!$AJ$715),"",'INVOCAÇÕES'!$AJ$715&amp;"")</f>
        <v/>
      </c>
      <c r="C4710" s="194">
        <f>"'INVOCAÇÕES'!AJ715"</f>
        <v/>
      </c>
      <c r="D4710" s="194" t="inlineStr">
        <is>
          <t>resultado</t>
        </is>
      </c>
    </row>
    <row r="4711">
      <c r="A4711" s="194" t="inlineStr">
        <is>
          <t>invocacao.10.esp.6.alcance</t>
        </is>
      </c>
      <c r="B4711" s="194">
        <f>IF(ISBLANK('INVOCAÇÕES'!$AH$716),"",'INVOCAÇÕES'!$AH$716&amp;"")</f>
        <v/>
      </c>
      <c r="C4711" s="194">
        <f>"'INVOCAÇÕES'!AH716"</f>
        <v/>
      </c>
      <c r="D4711" s="194" t="inlineStr">
        <is>
          <t>resultado</t>
        </is>
      </c>
    </row>
    <row r="4712">
      <c r="A4712" s="194" t="inlineStr">
        <is>
          <t>invocacao.10.esp.7.texto</t>
        </is>
      </c>
      <c r="B4712" s="194">
        <f>IF(ISBLANK('INVOCAÇÕES'!$AN$710),"",'INVOCAÇÕES'!$AN$710&amp;"")</f>
        <v/>
      </c>
      <c r="C4712" s="194">
        <f>"'INVOCAÇÕES'!AN710"</f>
        <v/>
      </c>
      <c r="D4712" s="194" t="inlineStr">
        <is>
          <t>entrada</t>
        </is>
      </c>
    </row>
    <row r="4713">
      <c r="A4713" s="194" t="inlineStr">
        <is>
          <t>invocacao.10.esp.7.tipo_dano</t>
        </is>
      </c>
      <c r="B4713" s="194">
        <f>IF(ISBLANK('INVOCAÇÕES'!$AN$714),"",'INVOCAÇÕES'!$AN$714&amp;"")</f>
        <v/>
      </c>
      <c r="C4713" s="194">
        <f>"'INVOCAÇÕES'!AN714"</f>
        <v/>
      </c>
      <c r="D4713" s="194" t="inlineStr">
        <is>
          <t>entrada</t>
        </is>
      </c>
    </row>
    <row r="4714">
      <c r="A4714" s="194" t="inlineStr">
        <is>
          <t>invocacao.10.esp.7.resolucao_escolha</t>
        </is>
      </c>
      <c r="B4714" s="194">
        <f>IF(ISBLANK('INVOCAÇÕES'!$AP$714),"",'INVOCAÇÕES'!$AP$714&amp;"")</f>
        <v/>
      </c>
      <c r="C4714" s="194">
        <f>"'INVOCAÇÕES'!AP714"</f>
        <v/>
      </c>
      <c r="D4714" s="194" t="inlineStr">
        <is>
          <t>entrada</t>
        </is>
      </c>
    </row>
    <row r="4715">
      <c r="A4715" s="194" t="inlineStr">
        <is>
          <t>invocacao.10.esp.7.acao</t>
        </is>
      </c>
      <c r="B4715" s="194">
        <f>IF(ISBLANK('INVOCAÇÕES'!$AN$715),"",'INVOCAÇÕES'!$AN$715&amp;"")</f>
        <v/>
      </c>
      <c r="C4715" s="194">
        <f>"'INVOCAÇÕES'!AN715"</f>
        <v/>
      </c>
      <c r="D4715" s="194" t="inlineStr">
        <is>
          <t>resultado</t>
        </is>
      </c>
    </row>
    <row r="4716">
      <c r="A4716" s="194" t="inlineStr">
        <is>
          <t>invocacao.10.esp.7.resolve</t>
        </is>
      </c>
      <c r="B4716" s="194">
        <f>IF(ISBLANK('INVOCAÇÕES'!$AP$715),"",'INVOCAÇÕES'!$AP$715&amp;"")</f>
        <v/>
      </c>
      <c r="C4716" s="194">
        <f>"'INVOCAÇÕES'!AP715"</f>
        <v/>
      </c>
      <c r="D4716" s="194" t="inlineStr">
        <is>
          <t>resultado</t>
        </is>
      </c>
    </row>
    <row r="4717">
      <c r="A4717" s="194" t="inlineStr">
        <is>
          <t>invocacao.10.esp.7.alcance</t>
        </is>
      </c>
      <c r="B4717" s="194">
        <f>IF(ISBLANK('INVOCAÇÕES'!$AN$716),"",'INVOCAÇÕES'!$AN$716&amp;"")</f>
        <v/>
      </c>
      <c r="C4717" s="194">
        <f>"'INVOCAÇÕES'!AN716"</f>
        <v/>
      </c>
      <c r="D4717" s="194" t="inlineStr">
        <is>
          <t>resultado</t>
        </is>
      </c>
    </row>
    <row r="4718">
      <c r="A4718" s="194" t="inlineStr">
        <is>
          <t>invocacao.10.esp.8.texto</t>
        </is>
      </c>
      <c r="B4718" s="194">
        <f>IF(ISBLANK('INVOCAÇÕES'!$AB$732),"",'INVOCAÇÕES'!$AB$732&amp;"")</f>
        <v/>
      </c>
      <c r="C4718" s="194">
        <f>"'INVOCAÇÕES'!AB732"</f>
        <v/>
      </c>
      <c r="D4718" s="194" t="inlineStr">
        <is>
          <t>entrada</t>
        </is>
      </c>
    </row>
    <row r="4719">
      <c r="A4719" s="194" t="inlineStr">
        <is>
          <t>invocacao.10.esp.8.tipo_dano</t>
        </is>
      </c>
      <c r="B4719" s="194">
        <f>IF(ISBLANK('INVOCAÇÕES'!$AB$736),"",'INVOCAÇÕES'!$AB$736&amp;"")</f>
        <v/>
      </c>
      <c r="C4719" s="194">
        <f>"'INVOCAÇÕES'!AB736"</f>
        <v/>
      </c>
      <c r="D4719" s="194" t="inlineStr">
        <is>
          <t>entrada</t>
        </is>
      </c>
    </row>
    <row r="4720">
      <c r="A4720" s="194" t="inlineStr">
        <is>
          <t>invocacao.10.esp.8.resolucao_escolha</t>
        </is>
      </c>
      <c r="B4720" s="194">
        <f>IF(ISBLANK('INVOCAÇÕES'!$AD$736),"",'INVOCAÇÕES'!$AD$736&amp;"")</f>
        <v/>
      </c>
      <c r="C4720" s="194">
        <f>"'INVOCAÇÕES'!AD736"</f>
        <v/>
      </c>
      <c r="D4720" s="194" t="inlineStr">
        <is>
          <t>entrada</t>
        </is>
      </c>
    </row>
    <row r="4721">
      <c r="A4721" s="194" t="inlineStr">
        <is>
          <t>invocacao.10.esp.8.acao</t>
        </is>
      </c>
      <c r="B4721" s="194">
        <f>IF(ISBLANK('INVOCAÇÕES'!$AB$737),"",'INVOCAÇÕES'!$AB$737&amp;"")</f>
        <v/>
      </c>
      <c r="C4721" s="194">
        <f>"'INVOCAÇÕES'!AB737"</f>
        <v/>
      </c>
      <c r="D4721" s="194" t="inlineStr">
        <is>
          <t>resultado</t>
        </is>
      </c>
    </row>
    <row r="4722">
      <c r="A4722" s="194" t="inlineStr">
        <is>
          <t>invocacao.10.esp.8.resolve</t>
        </is>
      </c>
      <c r="B4722" s="194">
        <f>IF(ISBLANK('INVOCAÇÕES'!$AD$737),"",'INVOCAÇÕES'!$AD$737&amp;"")</f>
        <v/>
      </c>
      <c r="C4722" s="194">
        <f>"'INVOCAÇÕES'!AD737"</f>
        <v/>
      </c>
      <c r="D4722" s="194" t="inlineStr">
        <is>
          <t>resultado</t>
        </is>
      </c>
    </row>
    <row r="4723">
      <c r="A4723" s="194" t="inlineStr">
        <is>
          <t>invocacao.10.esp.8.alcance</t>
        </is>
      </c>
      <c r="B4723" s="194">
        <f>IF(ISBLANK('INVOCAÇÕES'!$AB$738),"",'INVOCAÇÕES'!$AB$738&amp;"")</f>
        <v/>
      </c>
      <c r="C4723" s="194">
        <f>"'INVOCAÇÕES'!AB738"</f>
        <v/>
      </c>
      <c r="D4723" s="194" t="inlineStr">
        <is>
          <t>resultado</t>
        </is>
      </c>
    </row>
    <row r="4724">
      <c r="A4724" s="194" t="inlineStr">
        <is>
          <t>invocacao.10.ext.1.texto</t>
        </is>
      </c>
      <c r="B4724" s="194">
        <f>IF(ISBLANK('INVOCAÇÕES'!$AB$756),"",'INVOCAÇÕES'!$AB$756&amp;"")</f>
        <v/>
      </c>
      <c r="C4724" s="194">
        <f>"'INVOCAÇÕES'!AB756"</f>
        <v/>
      </c>
      <c r="D4724" s="194" t="inlineStr">
        <is>
          <t>entrada</t>
        </is>
      </c>
    </row>
    <row r="4725">
      <c r="A4725" s="194" t="inlineStr">
        <is>
          <t>invocacao.10.ext.1.tipo_dano</t>
        </is>
      </c>
      <c r="B4725" s="194">
        <f>IF(ISBLANK('INVOCAÇÕES'!$AB$760),"",'INVOCAÇÕES'!$AB$760&amp;"")</f>
        <v/>
      </c>
      <c r="C4725" s="194">
        <f>"'INVOCAÇÕES'!AB760"</f>
        <v/>
      </c>
      <c r="D4725" s="194" t="inlineStr">
        <is>
          <t>entrada</t>
        </is>
      </c>
    </row>
    <row r="4726">
      <c r="A4726" s="194" t="inlineStr">
        <is>
          <t>invocacao.10.ext.1.resolucao_escolha</t>
        </is>
      </c>
      <c r="B4726" s="194">
        <f>IF(ISBLANK('INVOCAÇÕES'!$AD$760),"",'INVOCAÇÕES'!$AD$760&amp;"")</f>
        <v/>
      </c>
      <c r="C4726" s="194">
        <f>"'INVOCAÇÕES'!AD760"</f>
        <v/>
      </c>
      <c r="D4726" s="194" t="inlineStr">
        <is>
          <t>entrada</t>
        </is>
      </c>
    </row>
    <row r="4727">
      <c r="A4727" s="194" t="inlineStr">
        <is>
          <t>invocacao.10.ext.1.acao</t>
        </is>
      </c>
      <c r="B4727" s="194">
        <f>IF(ISBLANK('INVOCAÇÕES'!$AB$761),"",'INVOCAÇÕES'!$AB$761&amp;"")</f>
        <v/>
      </c>
      <c r="C4727" s="194">
        <f>"'INVOCAÇÕES'!AB761"</f>
        <v/>
      </c>
      <c r="D4727" s="194" t="inlineStr">
        <is>
          <t>resultado</t>
        </is>
      </c>
    </row>
    <row r="4728">
      <c r="A4728" s="194" t="inlineStr">
        <is>
          <t>invocacao.10.ext.1.resolve</t>
        </is>
      </c>
      <c r="B4728" s="194">
        <f>IF(ISBLANK('INVOCAÇÕES'!$AD$761),"",'INVOCAÇÕES'!$AD$761&amp;"")</f>
        <v/>
      </c>
      <c r="C4728" s="194">
        <f>"'INVOCAÇÕES'!AD761"</f>
        <v/>
      </c>
      <c r="D4728" s="194" t="inlineStr">
        <is>
          <t>resultado</t>
        </is>
      </c>
    </row>
    <row r="4729">
      <c r="A4729" s="194" t="inlineStr">
        <is>
          <t>invocacao.10.ext.1.alcance</t>
        </is>
      </c>
      <c r="B4729" s="194">
        <f>IF(ISBLANK('INVOCAÇÕES'!$AB$762),"",'INVOCAÇÕES'!$AB$762&amp;"")</f>
        <v/>
      </c>
      <c r="C4729" s="194">
        <f>"'INVOCAÇÕES'!AB762"</f>
        <v/>
      </c>
      <c r="D4729" s="194" t="inlineStr">
        <is>
          <t>resultado</t>
        </is>
      </c>
    </row>
    <row r="4730">
      <c r="A4730" s="194" t="inlineStr">
        <is>
          <t>invocacao.10.ext.2.texto</t>
        </is>
      </c>
      <c r="B4730" s="194">
        <f>IF(ISBLANK('INVOCAÇÕES'!$AH$756),"",'INVOCAÇÕES'!$AH$756&amp;"")</f>
        <v/>
      </c>
      <c r="C4730" s="194">
        <f>"'INVOCAÇÕES'!AH756"</f>
        <v/>
      </c>
      <c r="D4730" s="194" t="inlineStr">
        <is>
          <t>entrada</t>
        </is>
      </c>
    </row>
    <row r="4731">
      <c r="A4731" s="194" t="inlineStr">
        <is>
          <t>invocacao.10.ext.2.tipo_dano</t>
        </is>
      </c>
      <c r="B4731" s="194">
        <f>IF(ISBLANK('INVOCAÇÕES'!$AH$760),"",'INVOCAÇÕES'!$AH$760&amp;"")</f>
        <v/>
      </c>
      <c r="C4731" s="194">
        <f>"'INVOCAÇÕES'!AH760"</f>
        <v/>
      </c>
      <c r="D4731" s="194" t="inlineStr">
        <is>
          <t>entrada</t>
        </is>
      </c>
    </row>
    <row r="4732">
      <c r="A4732" s="194" t="inlineStr">
        <is>
          <t>invocacao.10.ext.2.resolucao_escolha</t>
        </is>
      </c>
      <c r="B4732" s="194">
        <f>IF(ISBLANK('INVOCAÇÕES'!$AJ$760),"",'INVOCAÇÕES'!$AJ$760&amp;"")</f>
        <v/>
      </c>
      <c r="C4732" s="194">
        <f>"'INVOCAÇÕES'!AJ760"</f>
        <v/>
      </c>
      <c r="D4732" s="194" t="inlineStr">
        <is>
          <t>entrada</t>
        </is>
      </c>
    </row>
    <row r="4733">
      <c r="A4733" s="194" t="inlineStr">
        <is>
          <t>invocacao.10.ext.2.acao</t>
        </is>
      </c>
      <c r="B4733" s="194">
        <f>IF(ISBLANK('INVOCAÇÕES'!$AH$761),"",'INVOCAÇÕES'!$AH$761&amp;"")</f>
        <v/>
      </c>
      <c r="C4733" s="194">
        <f>"'INVOCAÇÕES'!AH761"</f>
        <v/>
      </c>
      <c r="D4733" s="194" t="inlineStr">
        <is>
          <t>resultado</t>
        </is>
      </c>
    </row>
    <row r="4734">
      <c r="A4734" s="194" t="inlineStr">
        <is>
          <t>invocacao.10.ext.2.resolve</t>
        </is>
      </c>
      <c r="B4734" s="194">
        <f>IF(ISBLANK('INVOCAÇÕES'!$AJ$761),"",'INVOCAÇÕES'!$AJ$761&amp;"")</f>
        <v/>
      </c>
      <c r="C4734" s="194">
        <f>"'INVOCAÇÕES'!AJ761"</f>
        <v/>
      </c>
      <c r="D4734" s="194" t="inlineStr">
        <is>
          <t>resultado</t>
        </is>
      </c>
    </row>
    <row r="4735">
      <c r="A4735" s="194" t="inlineStr">
        <is>
          <t>invocacao.10.ext.2.alcance</t>
        </is>
      </c>
      <c r="B4735" s="194">
        <f>IF(ISBLANK('INVOCAÇÕES'!$AH$762),"",'INVOCAÇÕES'!$AH$762&amp;"")</f>
        <v/>
      </c>
      <c r="C4735" s="194">
        <f>"'INVOCAÇÕES'!AH762"</f>
        <v/>
      </c>
      <c r="D4735" s="194" t="inlineStr">
        <is>
          <t>resultado</t>
        </is>
      </c>
    </row>
    <row r="4736">
      <c r="A4736" s="194" t="inlineStr">
        <is>
          <t>invocacao.10.ext.3.texto</t>
        </is>
      </c>
      <c r="B4736" s="194">
        <f>IF(ISBLANK('INVOCAÇÕES'!$AN$756),"",'INVOCAÇÕES'!$AN$756&amp;"")</f>
        <v/>
      </c>
      <c r="C4736" s="194">
        <f>"'INVOCAÇÕES'!AN756"</f>
        <v/>
      </c>
      <c r="D4736" s="194" t="inlineStr">
        <is>
          <t>entrada</t>
        </is>
      </c>
    </row>
    <row r="4737">
      <c r="A4737" s="194" t="inlineStr">
        <is>
          <t>invocacao.10.ext.3.tipo_dano</t>
        </is>
      </c>
      <c r="B4737" s="194">
        <f>IF(ISBLANK('INVOCAÇÕES'!$AN$760),"",'INVOCAÇÕES'!$AN$760&amp;"")</f>
        <v/>
      </c>
      <c r="C4737" s="194">
        <f>"'INVOCAÇÕES'!AN760"</f>
        <v/>
      </c>
      <c r="D4737" s="194" t="inlineStr">
        <is>
          <t>entrada</t>
        </is>
      </c>
    </row>
    <row r="4738">
      <c r="A4738" s="194" t="inlineStr">
        <is>
          <t>invocacao.10.ext.3.resolucao_escolha</t>
        </is>
      </c>
      <c r="B4738" s="194">
        <f>IF(ISBLANK('INVOCAÇÕES'!$AP$760),"",'INVOCAÇÕES'!$AP$760&amp;"")</f>
        <v/>
      </c>
      <c r="C4738" s="194">
        <f>"'INVOCAÇÕES'!AP760"</f>
        <v/>
      </c>
      <c r="D4738" s="194" t="inlineStr">
        <is>
          <t>entrada</t>
        </is>
      </c>
    </row>
    <row r="4739">
      <c r="A4739" s="194" t="inlineStr">
        <is>
          <t>invocacao.10.ext.3.acao</t>
        </is>
      </c>
      <c r="B4739" s="194">
        <f>IF(ISBLANK('INVOCAÇÕES'!$AN$761),"",'INVOCAÇÕES'!$AN$761&amp;"")</f>
        <v/>
      </c>
      <c r="C4739" s="194">
        <f>"'INVOCAÇÕES'!AN761"</f>
        <v/>
      </c>
      <c r="D4739" s="194" t="inlineStr">
        <is>
          <t>resultado</t>
        </is>
      </c>
    </row>
    <row r="4740">
      <c r="A4740" s="194" t="inlineStr">
        <is>
          <t>invocacao.10.ext.3.resolve</t>
        </is>
      </c>
      <c r="B4740" s="194">
        <f>IF(ISBLANK('INVOCAÇÕES'!$AP$761),"",'INVOCAÇÕES'!$AP$761&amp;"")</f>
        <v/>
      </c>
      <c r="C4740" s="194">
        <f>"'INVOCAÇÕES'!AP761"</f>
        <v/>
      </c>
      <c r="D4740" s="194" t="inlineStr">
        <is>
          <t>resultado</t>
        </is>
      </c>
    </row>
    <row r="4741">
      <c r="A4741" s="194" t="inlineStr">
        <is>
          <t>invocacao.10.ext.3.alcance</t>
        </is>
      </c>
      <c r="B4741" s="194">
        <f>IF(ISBLANK('INVOCAÇÕES'!$AN$762),"",'INVOCAÇÕES'!$AN$762&amp;"")</f>
        <v/>
      </c>
      <c r="C4741" s="194">
        <f>"'INVOCAÇÕES'!AN762"</f>
        <v/>
      </c>
      <c r="D4741" s="194" t="inlineStr">
        <is>
          <t>resultado</t>
        </is>
      </c>
    </row>
    <row r="4742">
      <c r="A4742" s="194" t="inlineStr">
        <is>
          <t>invocacao.11.bas.1.texto</t>
        </is>
      </c>
      <c r="B4742" s="194">
        <f>IF(ISBLANK('INVOCAÇÕES'!$AB$852),"",'INVOCAÇÕES'!$AB$852&amp;"")</f>
        <v/>
      </c>
      <c r="C4742" s="194">
        <f>"'INVOCAÇÕES'!AB852"</f>
        <v/>
      </c>
      <c r="D4742" s="194" t="inlineStr">
        <is>
          <t>entrada</t>
        </is>
      </c>
    </row>
    <row r="4743">
      <c r="A4743" s="194" t="inlineStr">
        <is>
          <t>invocacao.11.bas.1.tipo_dano</t>
        </is>
      </c>
      <c r="B4743" s="194">
        <f>IF(ISBLANK('INVOCAÇÕES'!$AB$856),"",'INVOCAÇÕES'!$AB$856&amp;"")</f>
        <v/>
      </c>
      <c r="C4743" s="194">
        <f>"'INVOCAÇÕES'!AB856"</f>
        <v/>
      </c>
      <c r="D4743" s="194" t="inlineStr">
        <is>
          <t>entrada</t>
        </is>
      </c>
    </row>
    <row r="4744">
      <c r="A4744" s="194" t="inlineStr">
        <is>
          <t>invocacao.11.bas.1.resolucao_escolha</t>
        </is>
      </c>
      <c r="B4744" s="194">
        <f>IF(ISBLANK('INVOCAÇÕES'!$AD$856),"",'INVOCAÇÕES'!$AD$856&amp;"")</f>
        <v/>
      </c>
      <c r="C4744" s="194">
        <f>"'INVOCAÇÕES'!AD856"</f>
        <v/>
      </c>
      <c r="D4744" s="194" t="inlineStr">
        <is>
          <t>entrada</t>
        </is>
      </c>
    </row>
    <row r="4745">
      <c r="A4745" s="194" t="inlineStr">
        <is>
          <t>invocacao.11.bas.1.acao</t>
        </is>
      </c>
      <c r="B4745" s="194">
        <f>IF(ISBLANK('INVOCAÇÕES'!$AB$857),"",'INVOCAÇÕES'!$AB$857&amp;"")</f>
        <v/>
      </c>
      <c r="C4745" s="194">
        <f>"'INVOCAÇÕES'!AB857"</f>
        <v/>
      </c>
      <c r="D4745" s="194" t="inlineStr">
        <is>
          <t>resultado</t>
        </is>
      </c>
    </row>
    <row r="4746">
      <c r="A4746" s="194" t="inlineStr">
        <is>
          <t>invocacao.11.bas.1.resolve</t>
        </is>
      </c>
      <c r="B4746" s="194">
        <f>IF(ISBLANK('INVOCAÇÕES'!$AD$857),"",'INVOCAÇÕES'!$AD$857&amp;"")</f>
        <v/>
      </c>
      <c r="C4746" s="194">
        <f>"'INVOCAÇÕES'!AD857"</f>
        <v/>
      </c>
      <c r="D4746" s="194" t="inlineStr">
        <is>
          <t>resultado</t>
        </is>
      </c>
    </row>
    <row r="4747">
      <c r="A4747" s="194" t="inlineStr">
        <is>
          <t>invocacao.11.bas.1.alcance</t>
        </is>
      </c>
      <c r="B4747" s="194">
        <f>IF(ISBLANK('INVOCAÇÕES'!$AB$858),"",'INVOCAÇÕES'!$AB$858&amp;"")</f>
        <v/>
      </c>
      <c r="C4747" s="194">
        <f>"'INVOCAÇÕES'!AB858"</f>
        <v/>
      </c>
      <c r="D4747" s="194" t="inlineStr">
        <is>
          <t>resultado</t>
        </is>
      </c>
    </row>
    <row r="4748">
      <c r="A4748" s="194" t="inlineStr">
        <is>
          <t>invocacao.11.esp.1.texto</t>
        </is>
      </c>
      <c r="B4748" s="194">
        <f>IF(ISBLANK('INVOCAÇÕES'!$AH$852),"",'INVOCAÇÕES'!$AH$852&amp;"")</f>
        <v/>
      </c>
      <c r="C4748" s="194">
        <f>"'INVOCAÇÕES'!AH852"</f>
        <v/>
      </c>
      <c r="D4748" s="194" t="inlineStr">
        <is>
          <t>entrada</t>
        </is>
      </c>
    </row>
    <row r="4749">
      <c r="A4749" s="194" t="inlineStr">
        <is>
          <t>invocacao.11.esp.1.tipo_dano</t>
        </is>
      </c>
      <c r="B4749" s="194">
        <f>IF(ISBLANK('INVOCAÇÕES'!$AH$856),"",'INVOCAÇÕES'!$AH$856&amp;"")</f>
        <v/>
      </c>
      <c r="C4749" s="194">
        <f>"'INVOCAÇÕES'!AH856"</f>
        <v/>
      </c>
      <c r="D4749" s="194" t="inlineStr">
        <is>
          <t>entrada</t>
        </is>
      </c>
    </row>
    <row r="4750">
      <c r="A4750" s="194" t="inlineStr">
        <is>
          <t>invocacao.11.esp.1.resolucao_escolha</t>
        </is>
      </c>
      <c r="B4750" s="194">
        <f>IF(ISBLANK('INVOCAÇÕES'!$AJ$856),"",'INVOCAÇÕES'!$AJ$856&amp;"")</f>
        <v/>
      </c>
      <c r="C4750" s="194">
        <f>"'INVOCAÇÕES'!AJ856"</f>
        <v/>
      </c>
      <c r="D4750" s="194" t="inlineStr">
        <is>
          <t>entrada</t>
        </is>
      </c>
    </row>
    <row r="4751">
      <c r="A4751" s="194" t="inlineStr">
        <is>
          <t>invocacao.11.esp.1.acao</t>
        </is>
      </c>
      <c r="B4751" s="194">
        <f>IF(ISBLANK('INVOCAÇÕES'!$AH$857),"",'INVOCAÇÕES'!$AH$857&amp;"")</f>
        <v/>
      </c>
      <c r="C4751" s="194">
        <f>"'INVOCAÇÕES'!AH857"</f>
        <v/>
      </c>
      <c r="D4751" s="194" t="inlineStr">
        <is>
          <t>resultado</t>
        </is>
      </c>
    </row>
    <row r="4752">
      <c r="A4752" s="194" t="inlineStr">
        <is>
          <t>invocacao.11.esp.1.resolve</t>
        </is>
      </c>
      <c r="B4752" s="194">
        <f>IF(ISBLANK('INVOCAÇÕES'!$AJ$857),"",'INVOCAÇÕES'!$AJ$857&amp;"")</f>
        <v/>
      </c>
      <c r="C4752" s="194">
        <f>"'INVOCAÇÕES'!AJ857"</f>
        <v/>
      </c>
      <c r="D4752" s="194" t="inlineStr">
        <is>
          <t>resultado</t>
        </is>
      </c>
    </row>
    <row r="4753">
      <c r="A4753" s="194" t="inlineStr">
        <is>
          <t>invocacao.11.esp.1.alcance</t>
        </is>
      </c>
      <c r="B4753" s="194">
        <f>IF(ISBLANK('INVOCAÇÕES'!$AH$858),"",'INVOCAÇÕES'!$AH$858&amp;"")</f>
        <v/>
      </c>
      <c r="C4753" s="194">
        <f>"'INVOCAÇÕES'!AH858"</f>
        <v/>
      </c>
      <c r="D4753" s="194" t="inlineStr">
        <is>
          <t>resultado</t>
        </is>
      </c>
    </row>
    <row r="4754">
      <c r="A4754" s="194" t="inlineStr">
        <is>
          <t>invocacao.11.esp.2.texto</t>
        </is>
      </c>
      <c r="B4754" s="194">
        <f>IF(ISBLANK('INVOCAÇÕES'!$AN$852),"",'INVOCAÇÕES'!$AN$852&amp;"")</f>
        <v/>
      </c>
      <c r="C4754" s="194">
        <f>"'INVOCAÇÕES'!AN852"</f>
        <v/>
      </c>
      <c r="D4754" s="194" t="inlineStr">
        <is>
          <t>entrada</t>
        </is>
      </c>
    </row>
    <row r="4755">
      <c r="A4755" s="194" t="inlineStr">
        <is>
          <t>invocacao.11.esp.2.tipo_dano</t>
        </is>
      </c>
      <c r="B4755" s="194">
        <f>IF(ISBLANK('INVOCAÇÕES'!$AN$856),"",'INVOCAÇÕES'!$AN$856&amp;"")</f>
        <v/>
      </c>
      <c r="C4755" s="194">
        <f>"'INVOCAÇÕES'!AN856"</f>
        <v/>
      </c>
      <c r="D4755" s="194" t="inlineStr">
        <is>
          <t>entrada</t>
        </is>
      </c>
    </row>
    <row r="4756">
      <c r="A4756" s="194" t="inlineStr">
        <is>
          <t>invocacao.11.esp.2.resolucao_escolha</t>
        </is>
      </c>
      <c r="B4756" s="194">
        <f>IF(ISBLANK('INVOCAÇÕES'!$AP$856),"",'INVOCAÇÕES'!$AP$856&amp;"")</f>
        <v/>
      </c>
      <c r="C4756" s="194">
        <f>"'INVOCAÇÕES'!AP856"</f>
        <v/>
      </c>
      <c r="D4756" s="194" t="inlineStr">
        <is>
          <t>entrada</t>
        </is>
      </c>
    </row>
    <row r="4757">
      <c r="A4757" s="194" t="inlineStr">
        <is>
          <t>invocacao.11.esp.2.acao</t>
        </is>
      </c>
      <c r="B4757" s="194">
        <f>IF(ISBLANK('INVOCAÇÕES'!$AN$857),"",'INVOCAÇÕES'!$AN$857&amp;"")</f>
        <v/>
      </c>
      <c r="C4757" s="194">
        <f>"'INVOCAÇÕES'!AN857"</f>
        <v/>
      </c>
      <c r="D4757" s="194" t="inlineStr">
        <is>
          <t>resultado</t>
        </is>
      </c>
    </row>
    <row r="4758">
      <c r="A4758" s="194" t="inlineStr">
        <is>
          <t>invocacao.11.esp.2.resolve</t>
        </is>
      </c>
      <c r="B4758" s="194">
        <f>IF(ISBLANK('INVOCAÇÕES'!$AP$857),"",'INVOCAÇÕES'!$AP$857&amp;"")</f>
        <v/>
      </c>
      <c r="C4758" s="194">
        <f>"'INVOCAÇÕES'!AP857"</f>
        <v/>
      </c>
      <c r="D4758" s="194" t="inlineStr">
        <is>
          <t>resultado</t>
        </is>
      </c>
    </row>
    <row r="4759">
      <c r="A4759" s="194" t="inlineStr">
        <is>
          <t>invocacao.11.esp.2.alcance</t>
        </is>
      </c>
      <c r="B4759" s="194">
        <f>IF(ISBLANK('INVOCAÇÕES'!$AN$858),"",'INVOCAÇÕES'!$AN$858&amp;"")</f>
        <v/>
      </c>
      <c r="C4759" s="194">
        <f>"'INVOCAÇÕES'!AN858"</f>
        <v/>
      </c>
      <c r="D4759" s="194" t="inlineStr">
        <is>
          <t>resultado</t>
        </is>
      </c>
    </row>
    <row r="4760">
      <c r="A4760" s="194" t="inlineStr">
        <is>
          <t>invocacao.11.bas.2.texto</t>
        </is>
      </c>
      <c r="B4760" s="194">
        <f>IF(ISBLANK('INVOCAÇÕES'!$AB$886),"",'INVOCAÇÕES'!$AB$886&amp;"")</f>
        <v/>
      </c>
      <c r="C4760" s="194">
        <f>"'INVOCAÇÕES'!AB886"</f>
        <v/>
      </c>
      <c r="D4760" s="194" t="inlineStr">
        <is>
          <t>entrada</t>
        </is>
      </c>
    </row>
    <row r="4761">
      <c r="A4761" s="194" t="inlineStr">
        <is>
          <t>invocacao.11.bas.2.tipo_dano</t>
        </is>
      </c>
      <c r="B4761" s="194">
        <f>IF(ISBLANK('INVOCAÇÕES'!$AB$890),"",'INVOCAÇÕES'!$AB$890&amp;"")</f>
        <v/>
      </c>
      <c r="C4761" s="194">
        <f>"'INVOCAÇÕES'!AB890"</f>
        <v/>
      </c>
      <c r="D4761" s="194" t="inlineStr">
        <is>
          <t>entrada</t>
        </is>
      </c>
    </row>
    <row r="4762">
      <c r="A4762" s="194" t="inlineStr">
        <is>
          <t>invocacao.11.bas.2.resolucao_escolha</t>
        </is>
      </c>
      <c r="B4762" s="194">
        <f>IF(ISBLANK('INVOCAÇÕES'!$AD$890),"",'INVOCAÇÕES'!$AD$890&amp;"")</f>
        <v/>
      </c>
      <c r="C4762" s="194">
        <f>"'INVOCAÇÕES'!AD890"</f>
        <v/>
      </c>
      <c r="D4762" s="194" t="inlineStr">
        <is>
          <t>entrada</t>
        </is>
      </c>
    </row>
    <row r="4763">
      <c r="A4763" s="194" t="inlineStr">
        <is>
          <t>invocacao.11.bas.2.acao</t>
        </is>
      </c>
      <c r="B4763" s="194">
        <f>IF(ISBLANK('INVOCAÇÕES'!$AB$891),"",'INVOCAÇÕES'!$AB$891&amp;"")</f>
        <v/>
      </c>
      <c r="C4763" s="194">
        <f>"'INVOCAÇÕES'!AB891"</f>
        <v/>
      </c>
      <c r="D4763" s="194" t="inlineStr">
        <is>
          <t>resultado</t>
        </is>
      </c>
    </row>
    <row r="4764">
      <c r="A4764" s="194" t="inlineStr">
        <is>
          <t>invocacao.11.bas.2.resolve</t>
        </is>
      </c>
      <c r="B4764" s="194">
        <f>IF(ISBLANK('INVOCAÇÕES'!$AD$891),"",'INVOCAÇÕES'!$AD$891&amp;"")</f>
        <v/>
      </c>
      <c r="C4764" s="194">
        <f>"'INVOCAÇÕES'!AD891"</f>
        <v/>
      </c>
      <c r="D4764" s="194" t="inlineStr">
        <is>
          <t>resultado</t>
        </is>
      </c>
    </row>
    <row r="4765">
      <c r="A4765" s="194" t="inlineStr">
        <is>
          <t>invocacao.11.bas.2.alcance</t>
        </is>
      </c>
      <c r="B4765" s="194">
        <f>IF(ISBLANK('INVOCAÇÕES'!$AB$892),"",'INVOCAÇÕES'!$AB$892&amp;"")</f>
        <v/>
      </c>
      <c r="C4765" s="194">
        <f>"'INVOCAÇÕES'!AB892"</f>
        <v/>
      </c>
      <c r="D4765" s="194" t="inlineStr">
        <is>
          <t>resultado</t>
        </is>
      </c>
    </row>
    <row r="4766">
      <c r="A4766" s="194" t="inlineStr">
        <is>
          <t>invocacao.11.esp.3.texto</t>
        </is>
      </c>
      <c r="B4766" s="194">
        <f>IF(ISBLANK('INVOCAÇÕES'!$AH$886),"",'INVOCAÇÕES'!$AH$886&amp;"")</f>
        <v/>
      </c>
      <c r="C4766" s="194">
        <f>"'INVOCAÇÕES'!AH886"</f>
        <v/>
      </c>
      <c r="D4766" s="194" t="inlineStr">
        <is>
          <t>entrada</t>
        </is>
      </c>
    </row>
    <row r="4767">
      <c r="A4767" s="194" t="inlineStr">
        <is>
          <t>invocacao.11.esp.3.tipo_dano</t>
        </is>
      </c>
      <c r="B4767" s="194">
        <f>IF(ISBLANK('INVOCAÇÕES'!$AH$890),"",'INVOCAÇÕES'!$AH$890&amp;"")</f>
        <v/>
      </c>
      <c r="C4767" s="194">
        <f>"'INVOCAÇÕES'!AH890"</f>
        <v/>
      </c>
      <c r="D4767" s="194" t="inlineStr">
        <is>
          <t>entrada</t>
        </is>
      </c>
    </row>
    <row r="4768">
      <c r="A4768" s="194" t="inlineStr">
        <is>
          <t>invocacao.11.esp.3.resolucao_escolha</t>
        </is>
      </c>
      <c r="B4768" s="194">
        <f>IF(ISBLANK('INVOCAÇÕES'!$AJ$890),"",'INVOCAÇÕES'!$AJ$890&amp;"")</f>
        <v/>
      </c>
      <c r="C4768" s="194">
        <f>"'INVOCAÇÕES'!AJ890"</f>
        <v/>
      </c>
      <c r="D4768" s="194" t="inlineStr">
        <is>
          <t>entrada</t>
        </is>
      </c>
    </row>
    <row r="4769">
      <c r="A4769" s="194" t="inlineStr">
        <is>
          <t>invocacao.11.esp.3.acao</t>
        </is>
      </c>
      <c r="B4769" s="194">
        <f>IF(ISBLANK('INVOCAÇÕES'!$AH$891),"",'INVOCAÇÕES'!$AH$891&amp;"")</f>
        <v/>
      </c>
      <c r="C4769" s="194">
        <f>"'INVOCAÇÕES'!AH891"</f>
        <v/>
      </c>
      <c r="D4769" s="194" t="inlineStr">
        <is>
          <t>resultado</t>
        </is>
      </c>
    </row>
    <row r="4770">
      <c r="A4770" s="194" t="inlineStr">
        <is>
          <t>invocacao.11.esp.3.resolve</t>
        </is>
      </c>
      <c r="B4770" s="194">
        <f>IF(ISBLANK('INVOCAÇÕES'!$AJ$891),"",'INVOCAÇÕES'!$AJ$891&amp;"")</f>
        <v/>
      </c>
      <c r="C4770" s="194">
        <f>"'INVOCAÇÕES'!AJ891"</f>
        <v/>
      </c>
      <c r="D4770" s="194" t="inlineStr">
        <is>
          <t>resultado</t>
        </is>
      </c>
    </row>
    <row r="4771">
      <c r="A4771" s="194" t="inlineStr">
        <is>
          <t>invocacao.11.esp.3.alcance</t>
        </is>
      </c>
      <c r="B4771" s="194">
        <f>IF(ISBLANK('INVOCAÇÕES'!$AH$892),"",'INVOCAÇÕES'!$AH$892&amp;"")</f>
        <v/>
      </c>
      <c r="C4771" s="194">
        <f>"'INVOCAÇÕES'!AH892"</f>
        <v/>
      </c>
      <c r="D4771" s="194" t="inlineStr">
        <is>
          <t>resultado</t>
        </is>
      </c>
    </row>
    <row r="4772">
      <c r="A4772" s="194" t="inlineStr">
        <is>
          <t>invocacao.11.esp.4.texto</t>
        </is>
      </c>
      <c r="B4772" s="194">
        <f>IF(ISBLANK('INVOCAÇÕES'!$AN$886),"",'INVOCAÇÕES'!$AN$886&amp;"")</f>
        <v/>
      </c>
      <c r="C4772" s="194">
        <f>"'INVOCAÇÕES'!AN886"</f>
        <v/>
      </c>
      <c r="D4772" s="194" t="inlineStr">
        <is>
          <t>entrada</t>
        </is>
      </c>
    </row>
    <row r="4773">
      <c r="A4773" s="194" t="inlineStr">
        <is>
          <t>invocacao.11.esp.4.tipo_dano</t>
        </is>
      </c>
      <c r="B4773" s="194">
        <f>IF(ISBLANK('INVOCAÇÕES'!$AN$890),"",'INVOCAÇÕES'!$AN$890&amp;"")</f>
        <v/>
      </c>
      <c r="C4773" s="194">
        <f>"'INVOCAÇÕES'!AN890"</f>
        <v/>
      </c>
      <c r="D4773" s="194" t="inlineStr">
        <is>
          <t>entrada</t>
        </is>
      </c>
    </row>
    <row r="4774">
      <c r="A4774" s="194" t="inlineStr">
        <is>
          <t>invocacao.11.esp.4.resolucao_escolha</t>
        </is>
      </c>
      <c r="B4774" s="194">
        <f>IF(ISBLANK('INVOCAÇÕES'!$AP$890),"",'INVOCAÇÕES'!$AP$890&amp;"")</f>
        <v/>
      </c>
      <c r="C4774" s="194">
        <f>"'INVOCAÇÕES'!AP890"</f>
        <v/>
      </c>
      <c r="D4774" s="194" t="inlineStr">
        <is>
          <t>entrada</t>
        </is>
      </c>
    </row>
    <row r="4775">
      <c r="A4775" s="194" t="inlineStr">
        <is>
          <t>invocacao.11.esp.4.acao</t>
        </is>
      </c>
      <c r="B4775" s="194">
        <f>IF(ISBLANK('INVOCAÇÕES'!$AN$891),"",'INVOCAÇÕES'!$AN$891&amp;"")</f>
        <v/>
      </c>
      <c r="C4775" s="194">
        <f>"'INVOCAÇÕES'!AN891"</f>
        <v/>
      </c>
      <c r="D4775" s="194" t="inlineStr">
        <is>
          <t>resultado</t>
        </is>
      </c>
    </row>
    <row r="4776">
      <c r="A4776" s="194" t="inlineStr">
        <is>
          <t>invocacao.11.esp.4.resolve</t>
        </is>
      </c>
      <c r="B4776" s="194">
        <f>IF(ISBLANK('INVOCAÇÕES'!$AP$891),"",'INVOCAÇÕES'!$AP$891&amp;"")</f>
        <v/>
      </c>
      <c r="C4776" s="194">
        <f>"'INVOCAÇÕES'!AP891"</f>
        <v/>
      </c>
      <c r="D4776" s="194" t="inlineStr">
        <is>
          <t>resultado</t>
        </is>
      </c>
    </row>
    <row r="4777">
      <c r="A4777" s="194" t="inlineStr">
        <is>
          <t>invocacao.11.esp.4.alcance</t>
        </is>
      </c>
      <c r="B4777" s="194">
        <f>IF(ISBLANK('INVOCAÇÕES'!$AN$892),"",'INVOCAÇÕES'!$AN$892&amp;"")</f>
        <v/>
      </c>
      <c r="C4777" s="194">
        <f>"'INVOCAÇÕES'!AN892"</f>
        <v/>
      </c>
      <c r="D4777" s="194" t="inlineStr">
        <is>
          <t>resultado</t>
        </is>
      </c>
    </row>
    <row r="4778">
      <c r="A4778" s="194" t="inlineStr">
        <is>
          <t>invocacao.11.esp.5.texto</t>
        </is>
      </c>
      <c r="B4778" s="194">
        <f>IF(ISBLANK('INVOCAÇÕES'!$AB$908),"",'INVOCAÇÕES'!$AB$908&amp;"")</f>
        <v/>
      </c>
      <c r="C4778" s="194">
        <f>"'INVOCAÇÕES'!AB908"</f>
        <v/>
      </c>
      <c r="D4778" s="194" t="inlineStr">
        <is>
          <t>entrada</t>
        </is>
      </c>
    </row>
    <row r="4779">
      <c r="A4779" s="194" t="inlineStr">
        <is>
          <t>invocacao.11.esp.5.tipo_dano</t>
        </is>
      </c>
      <c r="B4779" s="194">
        <f>IF(ISBLANK('INVOCAÇÕES'!$AB$912),"",'INVOCAÇÕES'!$AB$912&amp;"")</f>
        <v/>
      </c>
      <c r="C4779" s="194">
        <f>"'INVOCAÇÕES'!AB912"</f>
        <v/>
      </c>
      <c r="D4779" s="194" t="inlineStr">
        <is>
          <t>entrada</t>
        </is>
      </c>
    </row>
    <row r="4780">
      <c r="A4780" s="194" t="inlineStr">
        <is>
          <t>invocacao.11.esp.5.resolucao_escolha</t>
        </is>
      </c>
      <c r="B4780" s="194">
        <f>IF(ISBLANK('INVOCAÇÕES'!$AD$912),"",'INVOCAÇÕES'!$AD$912&amp;"")</f>
        <v/>
      </c>
      <c r="C4780" s="194">
        <f>"'INVOCAÇÕES'!AD912"</f>
        <v/>
      </c>
      <c r="D4780" s="194" t="inlineStr">
        <is>
          <t>entrada</t>
        </is>
      </c>
    </row>
    <row r="4781">
      <c r="A4781" s="194" t="inlineStr">
        <is>
          <t>invocacao.11.esp.5.acao</t>
        </is>
      </c>
      <c r="B4781" s="194">
        <f>IF(ISBLANK('INVOCAÇÕES'!$AB$913),"",'INVOCAÇÕES'!$AB$913&amp;"")</f>
        <v/>
      </c>
      <c r="C4781" s="194">
        <f>"'INVOCAÇÕES'!AB913"</f>
        <v/>
      </c>
      <c r="D4781" s="194" t="inlineStr">
        <is>
          <t>resultado</t>
        </is>
      </c>
    </row>
    <row r="4782">
      <c r="A4782" s="194" t="inlineStr">
        <is>
          <t>invocacao.11.esp.5.resolve</t>
        </is>
      </c>
      <c r="B4782" s="194">
        <f>IF(ISBLANK('INVOCAÇÕES'!$AD$913),"",'INVOCAÇÕES'!$AD$913&amp;"")</f>
        <v/>
      </c>
      <c r="C4782" s="194">
        <f>"'INVOCAÇÕES'!AD913"</f>
        <v/>
      </c>
      <c r="D4782" s="194" t="inlineStr">
        <is>
          <t>resultado</t>
        </is>
      </c>
    </row>
    <row r="4783">
      <c r="A4783" s="194" t="inlineStr">
        <is>
          <t>invocacao.11.esp.5.alcance</t>
        </is>
      </c>
      <c r="B4783" s="194">
        <f>IF(ISBLANK('INVOCAÇÕES'!$AB$914),"",'INVOCAÇÕES'!$AB$914&amp;"")</f>
        <v/>
      </c>
      <c r="C4783" s="194">
        <f>"'INVOCAÇÕES'!AB914"</f>
        <v/>
      </c>
      <c r="D4783" s="194" t="inlineStr">
        <is>
          <t>resultado</t>
        </is>
      </c>
    </row>
    <row r="4784">
      <c r="A4784" s="194" t="inlineStr">
        <is>
          <t>invocacao.11.esp.6.texto</t>
        </is>
      </c>
      <c r="B4784" s="194">
        <f>IF(ISBLANK('INVOCAÇÕES'!$AH$908),"",'INVOCAÇÕES'!$AH$908&amp;"")</f>
        <v/>
      </c>
      <c r="C4784" s="194">
        <f>"'INVOCAÇÕES'!AH908"</f>
        <v/>
      </c>
      <c r="D4784" s="194" t="inlineStr">
        <is>
          <t>entrada</t>
        </is>
      </c>
    </row>
    <row r="4785">
      <c r="A4785" s="194" t="inlineStr">
        <is>
          <t>invocacao.11.esp.6.tipo_dano</t>
        </is>
      </c>
      <c r="B4785" s="194">
        <f>IF(ISBLANK('INVOCAÇÕES'!$AH$912),"",'INVOCAÇÕES'!$AH$912&amp;"")</f>
        <v/>
      </c>
      <c r="C4785" s="194">
        <f>"'INVOCAÇÕES'!AH912"</f>
        <v/>
      </c>
      <c r="D4785" s="194" t="inlineStr">
        <is>
          <t>entrada</t>
        </is>
      </c>
    </row>
    <row r="4786">
      <c r="A4786" s="194" t="inlineStr">
        <is>
          <t>invocacao.11.esp.6.resolucao_escolha</t>
        </is>
      </c>
      <c r="B4786" s="194">
        <f>IF(ISBLANK('INVOCAÇÕES'!$AJ$912),"",'INVOCAÇÕES'!$AJ$912&amp;"")</f>
        <v/>
      </c>
      <c r="C4786" s="194">
        <f>"'INVOCAÇÕES'!AJ912"</f>
        <v/>
      </c>
      <c r="D4786" s="194" t="inlineStr">
        <is>
          <t>entrada</t>
        </is>
      </c>
    </row>
    <row r="4787">
      <c r="A4787" s="194" t="inlineStr">
        <is>
          <t>invocacao.11.esp.6.acao</t>
        </is>
      </c>
      <c r="B4787" s="194">
        <f>IF(ISBLANK('INVOCAÇÕES'!$AH$913),"",'INVOCAÇÕES'!$AH$913&amp;"")</f>
        <v/>
      </c>
      <c r="C4787" s="194">
        <f>"'INVOCAÇÕES'!AH913"</f>
        <v/>
      </c>
      <c r="D4787" s="194" t="inlineStr">
        <is>
          <t>resultado</t>
        </is>
      </c>
    </row>
    <row r="4788">
      <c r="A4788" s="194" t="inlineStr">
        <is>
          <t>invocacao.11.esp.6.resolve</t>
        </is>
      </c>
      <c r="B4788" s="194">
        <f>IF(ISBLANK('INVOCAÇÕES'!$AJ$913),"",'INVOCAÇÕES'!$AJ$913&amp;"")</f>
        <v/>
      </c>
      <c r="C4788" s="194">
        <f>"'INVOCAÇÕES'!AJ913"</f>
        <v/>
      </c>
      <c r="D4788" s="194" t="inlineStr">
        <is>
          <t>resultado</t>
        </is>
      </c>
    </row>
    <row r="4789">
      <c r="A4789" s="194" t="inlineStr">
        <is>
          <t>invocacao.11.esp.6.alcance</t>
        </is>
      </c>
      <c r="B4789" s="194">
        <f>IF(ISBLANK('INVOCAÇÕES'!$AH$914),"",'INVOCAÇÕES'!$AH$914&amp;"")</f>
        <v/>
      </c>
      <c r="C4789" s="194">
        <f>"'INVOCAÇÕES'!AH914"</f>
        <v/>
      </c>
      <c r="D4789" s="194" t="inlineStr">
        <is>
          <t>resultado</t>
        </is>
      </c>
    </row>
    <row r="4790">
      <c r="A4790" s="194" t="inlineStr">
        <is>
          <t>invocacao.11.esp.7.texto</t>
        </is>
      </c>
      <c r="B4790" s="194">
        <f>IF(ISBLANK('INVOCAÇÕES'!$AN$908),"",'INVOCAÇÕES'!$AN$908&amp;"")</f>
        <v/>
      </c>
      <c r="C4790" s="194">
        <f>"'INVOCAÇÕES'!AN908"</f>
        <v/>
      </c>
      <c r="D4790" s="194" t="inlineStr">
        <is>
          <t>entrada</t>
        </is>
      </c>
    </row>
    <row r="4791">
      <c r="A4791" s="194" t="inlineStr">
        <is>
          <t>invocacao.11.esp.7.tipo_dano</t>
        </is>
      </c>
      <c r="B4791" s="194">
        <f>IF(ISBLANK('INVOCAÇÕES'!$AN$912),"",'INVOCAÇÕES'!$AN$912&amp;"")</f>
        <v/>
      </c>
      <c r="C4791" s="194">
        <f>"'INVOCAÇÕES'!AN912"</f>
        <v/>
      </c>
      <c r="D4791" s="194" t="inlineStr">
        <is>
          <t>entrada</t>
        </is>
      </c>
    </row>
    <row r="4792">
      <c r="A4792" s="194" t="inlineStr">
        <is>
          <t>invocacao.11.esp.7.resolucao_escolha</t>
        </is>
      </c>
      <c r="B4792" s="194">
        <f>IF(ISBLANK('INVOCAÇÕES'!$AP$912),"",'INVOCAÇÕES'!$AP$912&amp;"")</f>
        <v/>
      </c>
      <c r="C4792" s="194">
        <f>"'INVOCAÇÕES'!AP912"</f>
        <v/>
      </c>
      <c r="D4792" s="194" t="inlineStr">
        <is>
          <t>entrada</t>
        </is>
      </c>
    </row>
    <row r="4793">
      <c r="A4793" s="194" t="inlineStr">
        <is>
          <t>invocacao.11.esp.7.acao</t>
        </is>
      </c>
      <c r="B4793" s="194">
        <f>IF(ISBLANK('INVOCAÇÕES'!$AN$913),"",'INVOCAÇÕES'!$AN$913&amp;"")</f>
        <v/>
      </c>
      <c r="C4793" s="194">
        <f>"'INVOCAÇÕES'!AN913"</f>
        <v/>
      </c>
      <c r="D4793" s="194" t="inlineStr">
        <is>
          <t>resultado</t>
        </is>
      </c>
    </row>
    <row r="4794">
      <c r="A4794" s="194" t="inlineStr">
        <is>
          <t>invocacao.11.esp.7.resolve</t>
        </is>
      </c>
      <c r="B4794" s="194">
        <f>IF(ISBLANK('INVOCAÇÕES'!$AP$913),"",'INVOCAÇÕES'!$AP$913&amp;"")</f>
        <v/>
      </c>
      <c r="C4794" s="194">
        <f>"'INVOCAÇÕES'!AP913"</f>
        <v/>
      </c>
      <c r="D4794" s="194" t="inlineStr">
        <is>
          <t>resultado</t>
        </is>
      </c>
    </row>
    <row r="4795">
      <c r="A4795" s="194" t="inlineStr">
        <is>
          <t>invocacao.11.esp.7.alcance</t>
        </is>
      </c>
      <c r="B4795" s="194">
        <f>IF(ISBLANK('INVOCAÇÕES'!$AN$914),"",'INVOCAÇÕES'!$AN$914&amp;"")</f>
        <v/>
      </c>
      <c r="C4795" s="194">
        <f>"'INVOCAÇÕES'!AN914"</f>
        <v/>
      </c>
      <c r="D4795" s="194" t="inlineStr">
        <is>
          <t>resultado</t>
        </is>
      </c>
    </row>
    <row r="4796">
      <c r="A4796" s="194" t="inlineStr">
        <is>
          <t>invocacao.11.esp.8.texto</t>
        </is>
      </c>
      <c r="B4796" s="194">
        <f>IF(ISBLANK('INVOCAÇÕES'!$AB$930),"",'INVOCAÇÕES'!$AB$930&amp;"")</f>
        <v/>
      </c>
      <c r="C4796" s="194">
        <f>"'INVOCAÇÕES'!AB930"</f>
        <v/>
      </c>
      <c r="D4796" s="194" t="inlineStr">
        <is>
          <t>entrada</t>
        </is>
      </c>
    </row>
    <row r="4797">
      <c r="A4797" s="194" t="inlineStr">
        <is>
          <t>invocacao.11.esp.8.tipo_dano</t>
        </is>
      </c>
      <c r="B4797" s="194">
        <f>IF(ISBLANK('INVOCAÇÕES'!$AB$934),"",'INVOCAÇÕES'!$AB$934&amp;"")</f>
        <v/>
      </c>
      <c r="C4797" s="194">
        <f>"'INVOCAÇÕES'!AB934"</f>
        <v/>
      </c>
      <c r="D4797" s="194" t="inlineStr">
        <is>
          <t>entrada</t>
        </is>
      </c>
    </row>
    <row r="4798">
      <c r="A4798" s="194" t="inlineStr">
        <is>
          <t>invocacao.11.esp.8.resolucao_escolha</t>
        </is>
      </c>
      <c r="B4798" s="194">
        <f>IF(ISBLANK('INVOCAÇÕES'!$AD$934),"",'INVOCAÇÕES'!$AD$934&amp;"")</f>
        <v/>
      </c>
      <c r="C4798" s="194">
        <f>"'INVOCAÇÕES'!AD934"</f>
        <v/>
      </c>
      <c r="D4798" s="194" t="inlineStr">
        <is>
          <t>entrada</t>
        </is>
      </c>
    </row>
    <row r="4799">
      <c r="A4799" s="194" t="inlineStr">
        <is>
          <t>invocacao.11.esp.8.acao</t>
        </is>
      </c>
      <c r="B4799" s="194">
        <f>IF(ISBLANK('INVOCAÇÕES'!$AB$935),"",'INVOCAÇÕES'!$AB$935&amp;"")</f>
        <v/>
      </c>
      <c r="C4799" s="194">
        <f>"'INVOCAÇÕES'!AB935"</f>
        <v/>
      </c>
      <c r="D4799" s="194" t="inlineStr">
        <is>
          <t>resultado</t>
        </is>
      </c>
    </row>
    <row r="4800">
      <c r="A4800" s="194" t="inlineStr">
        <is>
          <t>invocacao.11.esp.8.resolve</t>
        </is>
      </c>
      <c r="B4800" s="194">
        <f>IF(ISBLANK('INVOCAÇÕES'!$AD$935),"",'INVOCAÇÕES'!$AD$935&amp;"")</f>
        <v/>
      </c>
      <c r="C4800" s="194">
        <f>"'INVOCAÇÕES'!AD935"</f>
        <v/>
      </c>
      <c r="D4800" s="194" t="inlineStr">
        <is>
          <t>resultado</t>
        </is>
      </c>
    </row>
    <row r="4801">
      <c r="A4801" s="194" t="inlineStr">
        <is>
          <t>invocacao.11.esp.8.alcance</t>
        </is>
      </c>
      <c r="B4801" s="194">
        <f>IF(ISBLANK('INVOCAÇÕES'!$AB$936),"",'INVOCAÇÕES'!$AB$936&amp;"")</f>
        <v/>
      </c>
      <c r="C4801" s="194">
        <f>"'INVOCAÇÕES'!AB936"</f>
        <v/>
      </c>
      <c r="D4801" s="194" t="inlineStr">
        <is>
          <t>resultado</t>
        </is>
      </c>
    </row>
    <row r="4802">
      <c r="A4802" s="194" t="inlineStr">
        <is>
          <t>invocacao.11.ext.1.texto</t>
        </is>
      </c>
      <c r="B4802" s="194">
        <f>IF(ISBLANK('INVOCAÇÕES'!$AB$954),"",'INVOCAÇÕES'!$AB$954&amp;"")</f>
        <v/>
      </c>
      <c r="C4802" s="194">
        <f>"'INVOCAÇÕES'!AB954"</f>
        <v/>
      </c>
      <c r="D4802" s="194" t="inlineStr">
        <is>
          <t>entrada</t>
        </is>
      </c>
    </row>
    <row r="4803">
      <c r="A4803" s="194" t="inlineStr">
        <is>
          <t>invocacao.11.ext.1.tipo_dano</t>
        </is>
      </c>
      <c r="B4803" s="194">
        <f>IF(ISBLANK('INVOCAÇÕES'!$AB$958),"",'INVOCAÇÕES'!$AB$958&amp;"")</f>
        <v/>
      </c>
      <c r="C4803" s="194">
        <f>"'INVOCAÇÕES'!AB958"</f>
        <v/>
      </c>
      <c r="D4803" s="194" t="inlineStr">
        <is>
          <t>entrada</t>
        </is>
      </c>
    </row>
    <row r="4804">
      <c r="A4804" s="194" t="inlineStr">
        <is>
          <t>invocacao.11.ext.1.resolucao_escolha</t>
        </is>
      </c>
      <c r="B4804" s="194">
        <f>IF(ISBLANK('INVOCAÇÕES'!$AD$958),"",'INVOCAÇÕES'!$AD$958&amp;"")</f>
        <v/>
      </c>
      <c r="C4804" s="194">
        <f>"'INVOCAÇÕES'!AD958"</f>
        <v/>
      </c>
      <c r="D4804" s="194" t="inlineStr">
        <is>
          <t>entrada</t>
        </is>
      </c>
    </row>
    <row r="4805">
      <c r="A4805" s="194" t="inlineStr">
        <is>
          <t>invocacao.11.ext.1.acao</t>
        </is>
      </c>
      <c r="B4805" s="194">
        <f>IF(ISBLANK('INVOCAÇÕES'!$AB$959),"",'INVOCAÇÕES'!$AB$959&amp;"")</f>
        <v/>
      </c>
      <c r="C4805" s="194">
        <f>"'INVOCAÇÕES'!AB959"</f>
        <v/>
      </c>
      <c r="D4805" s="194" t="inlineStr">
        <is>
          <t>resultado</t>
        </is>
      </c>
    </row>
    <row r="4806">
      <c r="A4806" s="194" t="inlineStr">
        <is>
          <t>invocacao.11.ext.1.resolve</t>
        </is>
      </c>
      <c r="B4806" s="194">
        <f>IF(ISBLANK('INVOCAÇÕES'!$AD$959),"",'INVOCAÇÕES'!$AD$959&amp;"")</f>
        <v/>
      </c>
      <c r="C4806" s="194">
        <f>"'INVOCAÇÕES'!AD959"</f>
        <v/>
      </c>
      <c r="D4806" s="194" t="inlineStr">
        <is>
          <t>resultado</t>
        </is>
      </c>
    </row>
    <row r="4807">
      <c r="A4807" s="194" t="inlineStr">
        <is>
          <t>invocacao.11.ext.1.alcance</t>
        </is>
      </c>
      <c r="B4807" s="194">
        <f>IF(ISBLANK('INVOCAÇÕES'!$AB$960),"",'INVOCAÇÕES'!$AB$960&amp;"")</f>
        <v/>
      </c>
      <c r="C4807" s="194">
        <f>"'INVOCAÇÕES'!AB960"</f>
        <v/>
      </c>
      <c r="D4807" s="194" t="inlineStr">
        <is>
          <t>resultado</t>
        </is>
      </c>
    </row>
    <row r="4808">
      <c r="A4808" s="194" t="inlineStr">
        <is>
          <t>invocacao.11.ext.2.texto</t>
        </is>
      </c>
      <c r="B4808" s="194">
        <f>IF(ISBLANK('INVOCAÇÕES'!$AH$954),"",'INVOCAÇÕES'!$AH$954&amp;"")</f>
        <v/>
      </c>
      <c r="C4808" s="194">
        <f>"'INVOCAÇÕES'!AH954"</f>
        <v/>
      </c>
      <c r="D4808" s="194" t="inlineStr">
        <is>
          <t>entrada</t>
        </is>
      </c>
    </row>
    <row r="4809">
      <c r="A4809" s="194" t="inlineStr">
        <is>
          <t>invocacao.11.ext.2.tipo_dano</t>
        </is>
      </c>
      <c r="B4809" s="194">
        <f>IF(ISBLANK('INVOCAÇÕES'!$AH$958),"",'INVOCAÇÕES'!$AH$958&amp;"")</f>
        <v/>
      </c>
      <c r="C4809" s="194">
        <f>"'INVOCAÇÕES'!AH958"</f>
        <v/>
      </c>
      <c r="D4809" s="194" t="inlineStr">
        <is>
          <t>entrada</t>
        </is>
      </c>
    </row>
    <row r="4810">
      <c r="A4810" s="194" t="inlineStr">
        <is>
          <t>invocacao.11.ext.2.resolucao_escolha</t>
        </is>
      </c>
      <c r="B4810" s="194">
        <f>IF(ISBLANK('INVOCAÇÕES'!$AJ$958),"",'INVOCAÇÕES'!$AJ$958&amp;"")</f>
        <v/>
      </c>
      <c r="C4810" s="194">
        <f>"'INVOCAÇÕES'!AJ958"</f>
        <v/>
      </c>
      <c r="D4810" s="194" t="inlineStr">
        <is>
          <t>entrada</t>
        </is>
      </c>
    </row>
    <row r="4811">
      <c r="A4811" s="194" t="inlineStr">
        <is>
          <t>invocacao.11.ext.2.acao</t>
        </is>
      </c>
      <c r="B4811" s="194">
        <f>IF(ISBLANK('INVOCAÇÕES'!$AH$959),"",'INVOCAÇÕES'!$AH$959&amp;"")</f>
        <v/>
      </c>
      <c r="C4811" s="194">
        <f>"'INVOCAÇÕES'!AH959"</f>
        <v/>
      </c>
      <c r="D4811" s="194" t="inlineStr">
        <is>
          <t>resultado</t>
        </is>
      </c>
    </row>
    <row r="4812">
      <c r="A4812" s="194" t="inlineStr">
        <is>
          <t>invocacao.11.ext.2.resolve</t>
        </is>
      </c>
      <c r="B4812" s="194">
        <f>IF(ISBLANK('INVOCAÇÕES'!$AJ$959),"",'INVOCAÇÕES'!$AJ$959&amp;"")</f>
        <v/>
      </c>
      <c r="C4812" s="194">
        <f>"'INVOCAÇÕES'!AJ959"</f>
        <v/>
      </c>
      <c r="D4812" s="194" t="inlineStr">
        <is>
          <t>resultado</t>
        </is>
      </c>
    </row>
    <row r="4813">
      <c r="A4813" s="194" t="inlineStr">
        <is>
          <t>invocacao.11.ext.2.alcance</t>
        </is>
      </c>
      <c r="B4813" s="194">
        <f>IF(ISBLANK('INVOCAÇÕES'!$AH$960),"",'INVOCAÇÕES'!$AH$960&amp;"")</f>
        <v/>
      </c>
      <c r="C4813" s="194">
        <f>"'INVOCAÇÕES'!AH960"</f>
        <v/>
      </c>
      <c r="D4813" s="194" t="inlineStr">
        <is>
          <t>resultado</t>
        </is>
      </c>
    </row>
    <row r="4814">
      <c r="A4814" s="194" t="inlineStr">
        <is>
          <t>invocacao.11.ext.3.texto</t>
        </is>
      </c>
      <c r="B4814" s="194">
        <f>IF(ISBLANK('INVOCAÇÕES'!$AN$954),"",'INVOCAÇÕES'!$AN$954&amp;"")</f>
        <v/>
      </c>
      <c r="C4814" s="194">
        <f>"'INVOCAÇÕES'!AN954"</f>
        <v/>
      </c>
      <c r="D4814" s="194" t="inlineStr">
        <is>
          <t>entrada</t>
        </is>
      </c>
    </row>
    <row r="4815">
      <c r="A4815" s="194" t="inlineStr">
        <is>
          <t>invocacao.11.ext.3.tipo_dano</t>
        </is>
      </c>
      <c r="B4815" s="194">
        <f>IF(ISBLANK('INVOCAÇÕES'!$AN$958),"",'INVOCAÇÕES'!$AN$958&amp;"")</f>
        <v/>
      </c>
      <c r="C4815" s="194">
        <f>"'INVOCAÇÕES'!AN958"</f>
        <v/>
      </c>
      <c r="D4815" s="194" t="inlineStr">
        <is>
          <t>entrada</t>
        </is>
      </c>
    </row>
    <row r="4816">
      <c r="A4816" s="194" t="inlineStr">
        <is>
          <t>invocacao.11.ext.3.resolucao_escolha</t>
        </is>
      </c>
      <c r="B4816" s="194">
        <f>IF(ISBLANK('INVOCAÇÕES'!$AP$958),"",'INVOCAÇÕES'!$AP$958&amp;"")</f>
        <v/>
      </c>
      <c r="C4816" s="194">
        <f>"'INVOCAÇÕES'!AP958"</f>
        <v/>
      </c>
      <c r="D4816" s="194" t="inlineStr">
        <is>
          <t>entrada</t>
        </is>
      </c>
    </row>
    <row r="4817">
      <c r="A4817" s="194" t="inlineStr">
        <is>
          <t>invocacao.11.ext.3.acao</t>
        </is>
      </c>
      <c r="B4817" s="194">
        <f>IF(ISBLANK('INVOCAÇÕES'!$AN$959),"",'INVOCAÇÕES'!$AN$959&amp;"")</f>
        <v/>
      </c>
      <c r="C4817" s="194">
        <f>"'INVOCAÇÕES'!AN959"</f>
        <v/>
      </c>
      <c r="D4817" s="194" t="inlineStr">
        <is>
          <t>resultado</t>
        </is>
      </c>
    </row>
    <row r="4818">
      <c r="A4818" s="194" t="inlineStr">
        <is>
          <t>invocacao.11.ext.3.resolve</t>
        </is>
      </c>
      <c r="B4818" s="194">
        <f>IF(ISBLANK('INVOCAÇÕES'!$AP$959),"",'INVOCAÇÕES'!$AP$959&amp;"")</f>
        <v/>
      </c>
      <c r="C4818" s="194">
        <f>"'INVOCAÇÕES'!AP959"</f>
        <v/>
      </c>
      <c r="D4818" s="194" t="inlineStr">
        <is>
          <t>resultado</t>
        </is>
      </c>
    </row>
    <row r="4819">
      <c r="A4819" s="194" t="inlineStr">
        <is>
          <t>invocacao.11.ext.3.alcance</t>
        </is>
      </c>
      <c r="B4819" s="194">
        <f>IF(ISBLANK('INVOCAÇÕES'!$AN$960),"",'INVOCAÇÕES'!$AN$960&amp;"")</f>
        <v/>
      </c>
      <c r="C4819" s="194">
        <f>"'INVOCAÇÕES'!AN960"</f>
        <v/>
      </c>
      <c r="D4819" s="194" t="inlineStr">
        <is>
          <t>resultado</t>
        </is>
      </c>
    </row>
    <row r="4820">
      <c r="A4820" s="194" t="inlineStr">
        <is>
          <t>invocacao.12.bas.1.texto</t>
        </is>
      </c>
      <c r="B4820" s="194">
        <f>IF(ISBLANK('INVOCAÇÕES'!$AB$1050),"",'INVOCAÇÕES'!$AB$1050&amp;"")</f>
        <v/>
      </c>
      <c r="C4820" s="194">
        <f>"'INVOCAÇÕES'!AB1050"</f>
        <v/>
      </c>
      <c r="D4820" s="194" t="inlineStr">
        <is>
          <t>entrada</t>
        </is>
      </c>
    </row>
    <row r="4821">
      <c r="A4821" s="194" t="inlineStr">
        <is>
          <t>invocacao.12.bas.1.tipo_dano</t>
        </is>
      </c>
      <c r="B4821" s="194">
        <f>IF(ISBLANK('INVOCAÇÕES'!$AB$1054),"",'INVOCAÇÕES'!$AB$1054&amp;"")</f>
        <v/>
      </c>
      <c r="C4821" s="194">
        <f>"'INVOCAÇÕES'!AB1054"</f>
        <v/>
      </c>
      <c r="D4821" s="194" t="inlineStr">
        <is>
          <t>entrada</t>
        </is>
      </c>
    </row>
    <row r="4822">
      <c r="A4822" s="194" t="inlineStr">
        <is>
          <t>invocacao.12.bas.1.resolucao_escolha</t>
        </is>
      </c>
      <c r="B4822" s="194">
        <f>IF(ISBLANK('INVOCAÇÕES'!$AD$1054),"",'INVOCAÇÕES'!$AD$1054&amp;"")</f>
        <v/>
      </c>
      <c r="C4822" s="194">
        <f>"'INVOCAÇÕES'!AD1054"</f>
        <v/>
      </c>
      <c r="D4822" s="194" t="inlineStr">
        <is>
          <t>entrada</t>
        </is>
      </c>
    </row>
    <row r="4823">
      <c r="A4823" s="194" t="inlineStr">
        <is>
          <t>invocacao.12.bas.1.acao</t>
        </is>
      </c>
      <c r="B4823" s="194">
        <f>IF(ISBLANK('INVOCAÇÕES'!$AB$1055),"",'INVOCAÇÕES'!$AB$1055&amp;"")</f>
        <v/>
      </c>
      <c r="C4823" s="194">
        <f>"'INVOCAÇÕES'!AB1055"</f>
        <v/>
      </c>
      <c r="D4823" s="194" t="inlineStr">
        <is>
          <t>resultado</t>
        </is>
      </c>
    </row>
    <row r="4824">
      <c r="A4824" s="194" t="inlineStr">
        <is>
          <t>invocacao.12.bas.1.resolve</t>
        </is>
      </c>
      <c r="B4824" s="194">
        <f>IF(ISBLANK('INVOCAÇÕES'!$AD$1055),"",'INVOCAÇÕES'!$AD$1055&amp;"")</f>
        <v/>
      </c>
      <c r="C4824" s="194">
        <f>"'INVOCAÇÕES'!AD1055"</f>
        <v/>
      </c>
      <c r="D4824" s="194" t="inlineStr">
        <is>
          <t>resultado</t>
        </is>
      </c>
    </row>
    <row r="4825">
      <c r="A4825" s="194" t="inlineStr">
        <is>
          <t>invocacao.12.bas.1.alcance</t>
        </is>
      </c>
      <c r="B4825" s="194">
        <f>IF(ISBLANK('INVOCAÇÕES'!$AB$1056),"",'INVOCAÇÕES'!$AB$1056&amp;"")</f>
        <v/>
      </c>
      <c r="C4825" s="194">
        <f>"'INVOCAÇÕES'!AB1056"</f>
        <v/>
      </c>
      <c r="D4825" s="194" t="inlineStr">
        <is>
          <t>resultado</t>
        </is>
      </c>
    </row>
    <row r="4826">
      <c r="A4826" s="194" t="inlineStr">
        <is>
          <t>invocacao.12.esp.1.texto</t>
        </is>
      </c>
      <c r="B4826" s="194">
        <f>IF(ISBLANK('INVOCAÇÕES'!$AH$1050),"",'INVOCAÇÕES'!$AH$1050&amp;"")</f>
        <v/>
      </c>
      <c r="C4826" s="194">
        <f>"'INVOCAÇÕES'!AH1050"</f>
        <v/>
      </c>
      <c r="D4826" s="194" t="inlineStr">
        <is>
          <t>entrada</t>
        </is>
      </c>
    </row>
    <row r="4827">
      <c r="A4827" s="194" t="inlineStr">
        <is>
          <t>invocacao.12.esp.1.tipo_dano</t>
        </is>
      </c>
      <c r="B4827" s="194">
        <f>IF(ISBLANK('INVOCAÇÕES'!$AH$1054),"",'INVOCAÇÕES'!$AH$1054&amp;"")</f>
        <v/>
      </c>
      <c r="C4827" s="194">
        <f>"'INVOCAÇÕES'!AH1054"</f>
        <v/>
      </c>
      <c r="D4827" s="194" t="inlineStr">
        <is>
          <t>entrada</t>
        </is>
      </c>
    </row>
    <row r="4828">
      <c r="A4828" s="194" t="inlineStr">
        <is>
          <t>invocacao.12.esp.1.resolucao_escolha</t>
        </is>
      </c>
      <c r="B4828" s="194">
        <f>IF(ISBLANK('INVOCAÇÕES'!$AJ$1054),"",'INVOCAÇÕES'!$AJ$1054&amp;"")</f>
        <v/>
      </c>
      <c r="C4828" s="194">
        <f>"'INVOCAÇÕES'!AJ1054"</f>
        <v/>
      </c>
      <c r="D4828" s="194" t="inlineStr">
        <is>
          <t>entrada</t>
        </is>
      </c>
    </row>
    <row r="4829">
      <c r="A4829" s="194" t="inlineStr">
        <is>
          <t>invocacao.12.esp.1.acao</t>
        </is>
      </c>
      <c r="B4829" s="194">
        <f>IF(ISBLANK('INVOCAÇÕES'!$AH$1055),"",'INVOCAÇÕES'!$AH$1055&amp;"")</f>
        <v/>
      </c>
      <c r="C4829" s="194">
        <f>"'INVOCAÇÕES'!AH1055"</f>
        <v/>
      </c>
      <c r="D4829" s="194" t="inlineStr">
        <is>
          <t>resultado</t>
        </is>
      </c>
    </row>
    <row r="4830">
      <c r="A4830" s="194" t="inlineStr">
        <is>
          <t>invocacao.12.esp.1.resolve</t>
        </is>
      </c>
      <c r="B4830" s="194">
        <f>IF(ISBLANK('INVOCAÇÕES'!$AJ$1055),"",'INVOCAÇÕES'!$AJ$1055&amp;"")</f>
        <v/>
      </c>
      <c r="C4830" s="194">
        <f>"'INVOCAÇÕES'!AJ1055"</f>
        <v/>
      </c>
      <c r="D4830" s="194" t="inlineStr">
        <is>
          <t>resultado</t>
        </is>
      </c>
    </row>
    <row r="4831">
      <c r="A4831" s="194" t="inlineStr">
        <is>
          <t>invocacao.12.esp.1.alcance</t>
        </is>
      </c>
      <c r="B4831" s="194">
        <f>IF(ISBLANK('INVOCAÇÕES'!$AH$1056),"",'INVOCAÇÕES'!$AH$1056&amp;"")</f>
        <v/>
      </c>
      <c r="C4831" s="194">
        <f>"'INVOCAÇÕES'!AH1056"</f>
        <v/>
      </c>
      <c r="D4831" s="194" t="inlineStr">
        <is>
          <t>resultado</t>
        </is>
      </c>
    </row>
    <row r="4832">
      <c r="A4832" s="194" t="inlineStr">
        <is>
          <t>invocacao.12.esp.2.texto</t>
        </is>
      </c>
      <c r="B4832" s="194">
        <f>IF(ISBLANK('INVOCAÇÕES'!$AN$1050),"",'INVOCAÇÕES'!$AN$1050&amp;"")</f>
        <v/>
      </c>
      <c r="C4832" s="194">
        <f>"'INVOCAÇÕES'!AN1050"</f>
        <v/>
      </c>
      <c r="D4832" s="194" t="inlineStr">
        <is>
          <t>entrada</t>
        </is>
      </c>
    </row>
    <row r="4833">
      <c r="A4833" s="194" t="inlineStr">
        <is>
          <t>invocacao.12.esp.2.tipo_dano</t>
        </is>
      </c>
      <c r="B4833" s="194">
        <f>IF(ISBLANK('INVOCAÇÕES'!$AN$1054),"",'INVOCAÇÕES'!$AN$1054&amp;"")</f>
        <v/>
      </c>
      <c r="C4833" s="194">
        <f>"'INVOCAÇÕES'!AN1054"</f>
        <v/>
      </c>
      <c r="D4833" s="194" t="inlineStr">
        <is>
          <t>entrada</t>
        </is>
      </c>
    </row>
    <row r="4834">
      <c r="A4834" s="194" t="inlineStr">
        <is>
          <t>invocacao.12.esp.2.resolucao_escolha</t>
        </is>
      </c>
      <c r="B4834" s="194">
        <f>IF(ISBLANK('INVOCAÇÕES'!$AP$1054),"",'INVOCAÇÕES'!$AP$1054&amp;"")</f>
        <v/>
      </c>
      <c r="C4834" s="194">
        <f>"'INVOCAÇÕES'!AP1054"</f>
        <v/>
      </c>
      <c r="D4834" s="194" t="inlineStr">
        <is>
          <t>entrada</t>
        </is>
      </c>
    </row>
    <row r="4835">
      <c r="A4835" s="194" t="inlineStr">
        <is>
          <t>invocacao.12.esp.2.acao</t>
        </is>
      </c>
      <c r="B4835" s="194">
        <f>IF(ISBLANK('INVOCAÇÕES'!$AN$1055),"",'INVOCAÇÕES'!$AN$1055&amp;"")</f>
        <v/>
      </c>
      <c r="C4835" s="194">
        <f>"'INVOCAÇÕES'!AN1055"</f>
        <v/>
      </c>
      <c r="D4835" s="194" t="inlineStr">
        <is>
          <t>resultado</t>
        </is>
      </c>
    </row>
    <row r="4836">
      <c r="A4836" s="194" t="inlineStr">
        <is>
          <t>invocacao.12.esp.2.resolve</t>
        </is>
      </c>
      <c r="B4836" s="194">
        <f>IF(ISBLANK('INVOCAÇÕES'!$AP$1055),"",'INVOCAÇÕES'!$AP$1055&amp;"")</f>
        <v/>
      </c>
      <c r="C4836" s="194">
        <f>"'INVOCAÇÕES'!AP1055"</f>
        <v/>
      </c>
      <c r="D4836" s="194" t="inlineStr">
        <is>
          <t>resultado</t>
        </is>
      </c>
    </row>
    <row r="4837">
      <c r="A4837" s="194" t="inlineStr">
        <is>
          <t>invocacao.12.esp.2.alcance</t>
        </is>
      </c>
      <c r="B4837" s="194">
        <f>IF(ISBLANK('INVOCAÇÕES'!$AN$1056),"",'INVOCAÇÕES'!$AN$1056&amp;"")</f>
        <v/>
      </c>
      <c r="C4837" s="194">
        <f>"'INVOCAÇÕES'!AN1056"</f>
        <v/>
      </c>
      <c r="D4837" s="194" t="inlineStr">
        <is>
          <t>resultado</t>
        </is>
      </c>
    </row>
    <row r="4838">
      <c r="A4838" s="194" t="inlineStr">
        <is>
          <t>invocacao.12.bas.2.texto</t>
        </is>
      </c>
      <c r="B4838" s="194">
        <f>IF(ISBLANK('INVOCAÇÕES'!$AB$1084),"",'INVOCAÇÕES'!$AB$1084&amp;"")</f>
        <v/>
      </c>
      <c r="C4838" s="194">
        <f>"'INVOCAÇÕES'!AB1084"</f>
        <v/>
      </c>
      <c r="D4838" s="194" t="inlineStr">
        <is>
          <t>entrada</t>
        </is>
      </c>
    </row>
    <row r="4839">
      <c r="A4839" s="194" t="inlineStr">
        <is>
          <t>invocacao.12.bas.2.tipo_dano</t>
        </is>
      </c>
      <c r="B4839" s="194">
        <f>IF(ISBLANK('INVOCAÇÕES'!$AB$1088),"",'INVOCAÇÕES'!$AB$1088&amp;"")</f>
        <v/>
      </c>
      <c r="C4839" s="194">
        <f>"'INVOCAÇÕES'!AB1088"</f>
        <v/>
      </c>
      <c r="D4839" s="194" t="inlineStr">
        <is>
          <t>entrada</t>
        </is>
      </c>
    </row>
    <row r="4840">
      <c r="A4840" s="194" t="inlineStr">
        <is>
          <t>invocacao.12.bas.2.resolucao_escolha</t>
        </is>
      </c>
      <c r="B4840" s="194">
        <f>IF(ISBLANK('INVOCAÇÕES'!$AD$1088),"",'INVOCAÇÕES'!$AD$1088&amp;"")</f>
        <v/>
      </c>
      <c r="C4840" s="194">
        <f>"'INVOCAÇÕES'!AD1088"</f>
        <v/>
      </c>
      <c r="D4840" s="194" t="inlineStr">
        <is>
          <t>entrada</t>
        </is>
      </c>
    </row>
    <row r="4841">
      <c r="A4841" s="194" t="inlineStr">
        <is>
          <t>invocacao.12.bas.2.acao</t>
        </is>
      </c>
      <c r="B4841" s="194">
        <f>IF(ISBLANK('INVOCAÇÕES'!$AB$1089),"",'INVOCAÇÕES'!$AB$1089&amp;"")</f>
        <v/>
      </c>
      <c r="C4841" s="194">
        <f>"'INVOCAÇÕES'!AB1089"</f>
        <v/>
      </c>
      <c r="D4841" s="194" t="inlineStr">
        <is>
          <t>resultado</t>
        </is>
      </c>
    </row>
    <row r="4842">
      <c r="A4842" s="194" t="inlineStr">
        <is>
          <t>invocacao.12.bas.2.resolve</t>
        </is>
      </c>
      <c r="B4842" s="194">
        <f>IF(ISBLANK('INVOCAÇÕES'!$AD$1089),"",'INVOCAÇÕES'!$AD$1089&amp;"")</f>
        <v/>
      </c>
      <c r="C4842" s="194">
        <f>"'INVOCAÇÕES'!AD1089"</f>
        <v/>
      </c>
      <c r="D4842" s="194" t="inlineStr">
        <is>
          <t>resultado</t>
        </is>
      </c>
    </row>
    <row r="4843">
      <c r="A4843" s="194" t="inlineStr">
        <is>
          <t>invocacao.12.bas.2.alcance</t>
        </is>
      </c>
      <c r="B4843" s="194">
        <f>IF(ISBLANK('INVOCAÇÕES'!$AB$1090),"",'INVOCAÇÕES'!$AB$1090&amp;"")</f>
        <v/>
      </c>
      <c r="C4843" s="194">
        <f>"'INVOCAÇÕES'!AB1090"</f>
        <v/>
      </c>
      <c r="D4843" s="194" t="inlineStr">
        <is>
          <t>resultado</t>
        </is>
      </c>
    </row>
    <row r="4844">
      <c r="A4844" s="194" t="inlineStr">
        <is>
          <t>invocacao.12.esp.3.texto</t>
        </is>
      </c>
      <c r="B4844" s="194">
        <f>IF(ISBLANK('INVOCAÇÕES'!$AH$1084),"",'INVOCAÇÕES'!$AH$1084&amp;"")</f>
        <v/>
      </c>
      <c r="C4844" s="194">
        <f>"'INVOCAÇÕES'!AH1084"</f>
        <v/>
      </c>
      <c r="D4844" s="194" t="inlineStr">
        <is>
          <t>entrada</t>
        </is>
      </c>
    </row>
    <row r="4845">
      <c r="A4845" s="194" t="inlineStr">
        <is>
          <t>invocacao.12.esp.3.tipo_dano</t>
        </is>
      </c>
      <c r="B4845" s="194">
        <f>IF(ISBLANK('INVOCAÇÕES'!$AH$1088),"",'INVOCAÇÕES'!$AH$1088&amp;"")</f>
        <v/>
      </c>
      <c r="C4845" s="194">
        <f>"'INVOCAÇÕES'!AH1088"</f>
        <v/>
      </c>
      <c r="D4845" s="194" t="inlineStr">
        <is>
          <t>entrada</t>
        </is>
      </c>
    </row>
    <row r="4846">
      <c r="A4846" s="194" t="inlineStr">
        <is>
          <t>invocacao.12.esp.3.resolucao_escolha</t>
        </is>
      </c>
      <c r="B4846" s="194">
        <f>IF(ISBLANK('INVOCAÇÕES'!$AJ$1088),"",'INVOCAÇÕES'!$AJ$1088&amp;"")</f>
        <v/>
      </c>
      <c r="C4846" s="194">
        <f>"'INVOCAÇÕES'!AJ1088"</f>
        <v/>
      </c>
      <c r="D4846" s="194" t="inlineStr">
        <is>
          <t>entrada</t>
        </is>
      </c>
    </row>
    <row r="4847">
      <c r="A4847" s="194" t="inlineStr">
        <is>
          <t>invocacao.12.esp.3.acao</t>
        </is>
      </c>
      <c r="B4847" s="194">
        <f>IF(ISBLANK('INVOCAÇÕES'!$AH$1089),"",'INVOCAÇÕES'!$AH$1089&amp;"")</f>
        <v/>
      </c>
      <c r="C4847" s="194">
        <f>"'INVOCAÇÕES'!AH1089"</f>
        <v/>
      </c>
      <c r="D4847" s="194" t="inlineStr">
        <is>
          <t>resultado</t>
        </is>
      </c>
    </row>
    <row r="4848">
      <c r="A4848" s="194" t="inlineStr">
        <is>
          <t>invocacao.12.esp.3.resolve</t>
        </is>
      </c>
      <c r="B4848" s="194">
        <f>IF(ISBLANK('INVOCAÇÕES'!$AJ$1089),"",'INVOCAÇÕES'!$AJ$1089&amp;"")</f>
        <v/>
      </c>
      <c r="C4848" s="194">
        <f>"'INVOCAÇÕES'!AJ1089"</f>
        <v/>
      </c>
      <c r="D4848" s="194" t="inlineStr">
        <is>
          <t>resultado</t>
        </is>
      </c>
    </row>
    <row r="4849">
      <c r="A4849" s="194" t="inlineStr">
        <is>
          <t>invocacao.12.esp.3.alcance</t>
        </is>
      </c>
      <c r="B4849" s="194">
        <f>IF(ISBLANK('INVOCAÇÕES'!$AH$1090),"",'INVOCAÇÕES'!$AH$1090&amp;"")</f>
        <v/>
      </c>
      <c r="C4849" s="194">
        <f>"'INVOCAÇÕES'!AH1090"</f>
        <v/>
      </c>
      <c r="D4849" s="194" t="inlineStr">
        <is>
          <t>resultado</t>
        </is>
      </c>
    </row>
    <row r="4850">
      <c r="A4850" s="194" t="inlineStr">
        <is>
          <t>invocacao.12.esp.4.texto</t>
        </is>
      </c>
      <c r="B4850" s="194">
        <f>IF(ISBLANK('INVOCAÇÕES'!$AN$1084),"",'INVOCAÇÕES'!$AN$1084&amp;"")</f>
        <v/>
      </c>
      <c r="C4850" s="194">
        <f>"'INVOCAÇÕES'!AN1084"</f>
        <v/>
      </c>
      <c r="D4850" s="194" t="inlineStr">
        <is>
          <t>entrada</t>
        </is>
      </c>
    </row>
    <row r="4851">
      <c r="A4851" s="194" t="inlineStr">
        <is>
          <t>invocacao.12.esp.4.tipo_dano</t>
        </is>
      </c>
      <c r="B4851" s="194">
        <f>IF(ISBLANK('INVOCAÇÕES'!$AN$1088),"",'INVOCAÇÕES'!$AN$1088&amp;"")</f>
        <v/>
      </c>
      <c r="C4851" s="194">
        <f>"'INVOCAÇÕES'!AN1088"</f>
        <v/>
      </c>
      <c r="D4851" s="194" t="inlineStr">
        <is>
          <t>entrada</t>
        </is>
      </c>
    </row>
    <row r="4852">
      <c r="A4852" s="194" t="inlineStr">
        <is>
          <t>invocacao.12.esp.4.resolucao_escolha</t>
        </is>
      </c>
      <c r="B4852" s="194">
        <f>IF(ISBLANK('INVOCAÇÕES'!$AP$1088),"",'INVOCAÇÕES'!$AP$1088&amp;"")</f>
        <v/>
      </c>
      <c r="C4852" s="194">
        <f>"'INVOCAÇÕES'!AP1088"</f>
        <v/>
      </c>
      <c r="D4852" s="194" t="inlineStr">
        <is>
          <t>entrada</t>
        </is>
      </c>
    </row>
    <row r="4853">
      <c r="A4853" s="194" t="inlineStr">
        <is>
          <t>invocacao.12.esp.4.acao</t>
        </is>
      </c>
      <c r="B4853" s="194">
        <f>IF(ISBLANK('INVOCAÇÕES'!$AN$1089),"",'INVOCAÇÕES'!$AN$1089&amp;"")</f>
        <v/>
      </c>
      <c r="C4853" s="194">
        <f>"'INVOCAÇÕES'!AN1089"</f>
        <v/>
      </c>
      <c r="D4853" s="194" t="inlineStr">
        <is>
          <t>resultado</t>
        </is>
      </c>
    </row>
    <row r="4854">
      <c r="A4854" s="194" t="inlineStr">
        <is>
          <t>invocacao.12.esp.4.resolve</t>
        </is>
      </c>
      <c r="B4854" s="194">
        <f>IF(ISBLANK('INVOCAÇÕES'!$AP$1089),"",'INVOCAÇÕES'!$AP$1089&amp;"")</f>
        <v/>
      </c>
      <c r="C4854" s="194">
        <f>"'INVOCAÇÕES'!AP1089"</f>
        <v/>
      </c>
      <c r="D4854" s="194" t="inlineStr">
        <is>
          <t>resultado</t>
        </is>
      </c>
    </row>
    <row r="4855">
      <c r="A4855" s="194" t="inlineStr">
        <is>
          <t>invocacao.12.esp.4.alcance</t>
        </is>
      </c>
      <c r="B4855" s="194">
        <f>IF(ISBLANK('INVOCAÇÕES'!$AN$1090),"",'INVOCAÇÕES'!$AN$1090&amp;"")</f>
        <v/>
      </c>
      <c r="C4855" s="194">
        <f>"'INVOCAÇÕES'!AN1090"</f>
        <v/>
      </c>
      <c r="D4855" s="194" t="inlineStr">
        <is>
          <t>resultado</t>
        </is>
      </c>
    </row>
    <row r="4856">
      <c r="A4856" s="194" t="inlineStr">
        <is>
          <t>invocacao.12.esp.5.texto</t>
        </is>
      </c>
      <c r="B4856" s="194">
        <f>IF(ISBLANK('INVOCAÇÕES'!$AB$1106),"",'INVOCAÇÕES'!$AB$1106&amp;"")</f>
        <v/>
      </c>
      <c r="C4856" s="194">
        <f>"'INVOCAÇÕES'!AB1106"</f>
        <v/>
      </c>
      <c r="D4856" s="194" t="inlineStr">
        <is>
          <t>entrada</t>
        </is>
      </c>
    </row>
    <row r="4857">
      <c r="A4857" s="194" t="inlineStr">
        <is>
          <t>invocacao.12.esp.5.tipo_dano</t>
        </is>
      </c>
      <c r="B4857" s="194">
        <f>IF(ISBLANK('INVOCAÇÕES'!$AB$1110),"",'INVOCAÇÕES'!$AB$1110&amp;"")</f>
        <v/>
      </c>
      <c r="C4857" s="194">
        <f>"'INVOCAÇÕES'!AB1110"</f>
        <v/>
      </c>
      <c r="D4857" s="194" t="inlineStr">
        <is>
          <t>entrada</t>
        </is>
      </c>
    </row>
    <row r="4858">
      <c r="A4858" s="194" t="inlineStr">
        <is>
          <t>invocacao.12.esp.5.resolucao_escolha</t>
        </is>
      </c>
      <c r="B4858" s="194">
        <f>IF(ISBLANK('INVOCAÇÕES'!$AD$1110),"",'INVOCAÇÕES'!$AD$1110&amp;"")</f>
        <v/>
      </c>
      <c r="C4858" s="194">
        <f>"'INVOCAÇÕES'!AD1110"</f>
        <v/>
      </c>
      <c r="D4858" s="194" t="inlineStr">
        <is>
          <t>entrada</t>
        </is>
      </c>
    </row>
    <row r="4859">
      <c r="A4859" s="194" t="inlineStr">
        <is>
          <t>invocacao.12.esp.5.acao</t>
        </is>
      </c>
      <c r="B4859" s="194">
        <f>IF(ISBLANK('INVOCAÇÕES'!$AB$1111),"",'INVOCAÇÕES'!$AB$1111&amp;"")</f>
        <v/>
      </c>
      <c r="C4859" s="194">
        <f>"'INVOCAÇÕES'!AB1111"</f>
        <v/>
      </c>
      <c r="D4859" s="194" t="inlineStr">
        <is>
          <t>resultado</t>
        </is>
      </c>
    </row>
    <row r="4860">
      <c r="A4860" s="194" t="inlineStr">
        <is>
          <t>invocacao.12.esp.5.resolve</t>
        </is>
      </c>
      <c r="B4860" s="194">
        <f>IF(ISBLANK('INVOCAÇÕES'!$AD$1111),"",'INVOCAÇÕES'!$AD$1111&amp;"")</f>
        <v/>
      </c>
      <c r="C4860" s="194">
        <f>"'INVOCAÇÕES'!AD1111"</f>
        <v/>
      </c>
      <c r="D4860" s="194" t="inlineStr">
        <is>
          <t>resultado</t>
        </is>
      </c>
    </row>
    <row r="4861">
      <c r="A4861" s="194" t="inlineStr">
        <is>
          <t>invocacao.12.esp.5.alcance</t>
        </is>
      </c>
      <c r="B4861" s="194">
        <f>IF(ISBLANK('INVOCAÇÕES'!$AB$1112),"",'INVOCAÇÕES'!$AB$1112&amp;"")</f>
        <v/>
      </c>
      <c r="C4861" s="194">
        <f>"'INVOCAÇÕES'!AB1112"</f>
        <v/>
      </c>
      <c r="D4861" s="194" t="inlineStr">
        <is>
          <t>resultado</t>
        </is>
      </c>
    </row>
    <row r="4862">
      <c r="A4862" s="194" t="inlineStr">
        <is>
          <t>invocacao.12.esp.6.texto</t>
        </is>
      </c>
      <c r="B4862" s="194">
        <f>IF(ISBLANK('INVOCAÇÕES'!$AH$1106),"",'INVOCAÇÕES'!$AH$1106&amp;"")</f>
        <v/>
      </c>
      <c r="C4862" s="194">
        <f>"'INVOCAÇÕES'!AH1106"</f>
        <v/>
      </c>
      <c r="D4862" s="194" t="inlineStr">
        <is>
          <t>entrada</t>
        </is>
      </c>
    </row>
    <row r="4863">
      <c r="A4863" s="194" t="inlineStr">
        <is>
          <t>invocacao.12.esp.6.tipo_dano</t>
        </is>
      </c>
      <c r="B4863" s="194">
        <f>IF(ISBLANK('INVOCAÇÕES'!$AH$1110),"",'INVOCAÇÕES'!$AH$1110&amp;"")</f>
        <v/>
      </c>
      <c r="C4863" s="194">
        <f>"'INVOCAÇÕES'!AH1110"</f>
        <v/>
      </c>
      <c r="D4863" s="194" t="inlineStr">
        <is>
          <t>entrada</t>
        </is>
      </c>
    </row>
    <row r="4864">
      <c r="A4864" s="194" t="inlineStr">
        <is>
          <t>invocacao.12.esp.6.resolucao_escolha</t>
        </is>
      </c>
      <c r="B4864" s="194">
        <f>IF(ISBLANK('INVOCAÇÕES'!$AJ$1110),"",'INVOCAÇÕES'!$AJ$1110&amp;"")</f>
        <v/>
      </c>
      <c r="C4864" s="194">
        <f>"'INVOCAÇÕES'!AJ1110"</f>
        <v/>
      </c>
      <c r="D4864" s="194" t="inlineStr">
        <is>
          <t>entrada</t>
        </is>
      </c>
    </row>
    <row r="4865">
      <c r="A4865" s="194" t="inlineStr">
        <is>
          <t>invocacao.12.esp.6.acao</t>
        </is>
      </c>
      <c r="B4865" s="194">
        <f>IF(ISBLANK('INVOCAÇÕES'!$AH$1111),"",'INVOCAÇÕES'!$AH$1111&amp;"")</f>
        <v/>
      </c>
      <c r="C4865" s="194">
        <f>"'INVOCAÇÕES'!AH1111"</f>
        <v/>
      </c>
      <c r="D4865" s="194" t="inlineStr">
        <is>
          <t>resultado</t>
        </is>
      </c>
    </row>
    <row r="4866">
      <c r="A4866" s="194" t="inlineStr">
        <is>
          <t>invocacao.12.esp.6.resolve</t>
        </is>
      </c>
      <c r="B4866" s="194">
        <f>IF(ISBLANK('INVOCAÇÕES'!$AJ$1111),"",'INVOCAÇÕES'!$AJ$1111&amp;"")</f>
        <v/>
      </c>
      <c r="C4866" s="194">
        <f>"'INVOCAÇÕES'!AJ1111"</f>
        <v/>
      </c>
      <c r="D4866" s="194" t="inlineStr">
        <is>
          <t>resultado</t>
        </is>
      </c>
    </row>
    <row r="4867">
      <c r="A4867" s="194" t="inlineStr">
        <is>
          <t>invocacao.12.esp.6.alcance</t>
        </is>
      </c>
      <c r="B4867" s="194">
        <f>IF(ISBLANK('INVOCAÇÕES'!$AH$1112),"",'INVOCAÇÕES'!$AH$1112&amp;"")</f>
        <v/>
      </c>
      <c r="C4867" s="194">
        <f>"'INVOCAÇÕES'!AH1112"</f>
        <v/>
      </c>
      <c r="D4867" s="194" t="inlineStr">
        <is>
          <t>resultado</t>
        </is>
      </c>
    </row>
    <row r="4868">
      <c r="A4868" s="194" t="inlineStr">
        <is>
          <t>invocacao.12.esp.7.texto</t>
        </is>
      </c>
      <c r="B4868" s="194">
        <f>IF(ISBLANK('INVOCAÇÕES'!$AN$1106),"",'INVOCAÇÕES'!$AN$1106&amp;"")</f>
        <v/>
      </c>
      <c r="C4868" s="194">
        <f>"'INVOCAÇÕES'!AN1106"</f>
        <v/>
      </c>
      <c r="D4868" s="194" t="inlineStr">
        <is>
          <t>entrada</t>
        </is>
      </c>
    </row>
    <row r="4869">
      <c r="A4869" s="194" t="inlineStr">
        <is>
          <t>invocacao.12.esp.7.tipo_dano</t>
        </is>
      </c>
      <c r="B4869" s="194">
        <f>IF(ISBLANK('INVOCAÇÕES'!$AN$1110),"",'INVOCAÇÕES'!$AN$1110&amp;"")</f>
        <v/>
      </c>
      <c r="C4869" s="194">
        <f>"'INVOCAÇÕES'!AN1110"</f>
        <v/>
      </c>
      <c r="D4869" s="194" t="inlineStr">
        <is>
          <t>entrada</t>
        </is>
      </c>
    </row>
    <row r="4870">
      <c r="A4870" s="194" t="inlineStr">
        <is>
          <t>invocacao.12.esp.7.resolucao_escolha</t>
        </is>
      </c>
      <c r="B4870" s="194">
        <f>IF(ISBLANK('INVOCAÇÕES'!$AP$1110),"",'INVOCAÇÕES'!$AP$1110&amp;"")</f>
        <v/>
      </c>
      <c r="C4870" s="194">
        <f>"'INVOCAÇÕES'!AP1110"</f>
        <v/>
      </c>
      <c r="D4870" s="194" t="inlineStr">
        <is>
          <t>entrada</t>
        </is>
      </c>
    </row>
    <row r="4871">
      <c r="A4871" s="194" t="inlineStr">
        <is>
          <t>invocacao.12.esp.7.acao</t>
        </is>
      </c>
      <c r="B4871" s="194">
        <f>IF(ISBLANK('INVOCAÇÕES'!$AN$1111),"",'INVOCAÇÕES'!$AN$1111&amp;"")</f>
        <v/>
      </c>
      <c r="C4871" s="194">
        <f>"'INVOCAÇÕES'!AN1111"</f>
        <v/>
      </c>
      <c r="D4871" s="194" t="inlineStr">
        <is>
          <t>resultado</t>
        </is>
      </c>
    </row>
    <row r="4872">
      <c r="A4872" s="194" t="inlineStr">
        <is>
          <t>invocacao.12.esp.7.resolve</t>
        </is>
      </c>
      <c r="B4872" s="194">
        <f>IF(ISBLANK('INVOCAÇÕES'!$AP$1111),"",'INVOCAÇÕES'!$AP$1111&amp;"")</f>
        <v/>
      </c>
      <c r="C4872" s="194">
        <f>"'INVOCAÇÕES'!AP1111"</f>
        <v/>
      </c>
      <c r="D4872" s="194" t="inlineStr">
        <is>
          <t>resultado</t>
        </is>
      </c>
    </row>
    <row r="4873">
      <c r="A4873" s="194" t="inlineStr">
        <is>
          <t>invocacao.12.esp.7.alcance</t>
        </is>
      </c>
      <c r="B4873" s="194">
        <f>IF(ISBLANK('INVOCAÇÕES'!$AN$1112),"",'INVOCAÇÕES'!$AN$1112&amp;"")</f>
        <v/>
      </c>
      <c r="C4873" s="194">
        <f>"'INVOCAÇÕES'!AN1112"</f>
        <v/>
      </c>
      <c r="D4873" s="194" t="inlineStr">
        <is>
          <t>resultado</t>
        </is>
      </c>
    </row>
    <row r="4874">
      <c r="A4874" s="194" t="inlineStr">
        <is>
          <t>invocacao.12.esp.8.texto</t>
        </is>
      </c>
      <c r="B4874" s="194">
        <f>IF(ISBLANK('INVOCAÇÕES'!$AB$1128),"",'INVOCAÇÕES'!$AB$1128&amp;"")</f>
        <v/>
      </c>
      <c r="C4874" s="194">
        <f>"'INVOCAÇÕES'!AB1128"</f>
        <v/>
      </c>
      <c r="D4874" s="194" t="inlineStr">
        <is>
          <t>entrada</t>
        </is>
      </c>
    </row>
    <row r="4875">
      <c r="A4875" s="194" t="inlineStr">
        <is>
          <t>invocacao.12.esp.8.tipo_dano</t>
        </is>
      </c>
      <c r="B4875" s="194">
        <f>IF(ISBLANK('INVOCAÇÕES'!$AB$1132),"",'INVOCAÇÕES'!$AB$1132&amp;"")</f>
        <v/>
      </c>
      <c r="C4875" s="194">
        <f>"'INVOCAÇÕES'!AB1132"</f>
        <v/>
      </c>
      <c r="D4875" s="194" t="inlineStr">
        <is>
          <t>entrada</t>
        </is>
      </c>
    </row>
    <row r="4876">
      <c r="A4876" s="194" t="inlineStr">
        <is>
          <t>invocacao.12.esp.8.resolucao_escolha</t>
        </is>
      </c>
      <c r="B4876" s="194">
        <f>IF(ISBLANK('INVOCAÇÕES'!$AD$1132),"",'INVOCAÇÕES'!$AD$1132&amp;"")</f>
        <v/>
      </c>
      <c r="C4876" s="194">
        <f>"'INVOCAÇÕES'!AD1132"</f>
        <v/>
      </c>
      <c r="D4876" s="194" t="inlineStr">
        <is>
          <t>entrada</t>
        </is>
      </c>
    </row>
    <row r="4877">
      <c r="A4877" s="194" t="inlineStr">
        <is>
          <t>invocacao.12.esp.8.acao</t>
        </is>
      </c>
      <c r="B4877" s="194">
        <f>IF(ISBLANK('INVOCAÇÕES'!$AB$1133),"",'INVOCAÇÕES'!$AB$1133&amp;"")</f>
        <v/>
      </c>
      <c r="C4877" s="194">
        <f>"'INVOCAÇÕES'!AB1133"</f>
        <v/>
      </c>
      <c r="D4877" s="194" t="inlineStr">
        <is>
          <t>resultado</t>
        </is>
      </c>
    </row>
    <row r="4878">
      <c r="A4878" s="194" t="inlineStr">
        <is>
          <t>invocacao.12.esp.8.resolve</t>
        </is>
      </c>
      <c r="B4878" s="194">
        <f>IF(ISBLANK('INVOCAÇÕES'!$AD$1133),"",'INVOCAÇÕES'!$AD$1133&amp;"")</f>
        <v/>
      </c>
      <c r="C4878" s="194">
        <f>"'INVOCAÇÕES'!AD1133"</f>
        <v/>
      </c>
      <c r="D4878" s="194" t="inlineStr">
        <is>
          <t>resultado</t>
        </is>
      </c>
    </row>
    <row r="4879">
      <c r="A4879" s="194" t="inlineStr">
        <is>
          <t>invocacao.12.esp.8.alcance</t>
        </is>
      </c>
      <c r="B4879" s="194">
        <f>IF(ISBLANK('INVOCAÇÕES'!$AB$1134),"",'INVOCAÇÕES'!$AB$1134&amp;"")</f>
        <v/>
      </c>
      <c r="C4879" s="194">
        <f>"'INVOCAÇÕES'!AB1134"</f>
        <v/>
      </c>
      <c r="D4879" s="194" t="inlineStr">
        <is>
          <t>resultado</t>
        </is>
      </c>
    </row>
    <row r="4880">
      <c r="A4880" s="194" t="inlineStr">
        <is>
          <t>invocacao.12.ext.1.texto</t>
        </is>
      </c>
      <c r="B4880" s="194">
        <f>IF(ISBLANK('INVOCAÇÕES'!$AB$1152),"",'INVOCAÇÕES'!$AB$1152&amp;"")</f>
        <v/>
      </c>
      <c r="C4880" s="194">
        <f>"'INVOCAÇÕES'!AB1152"</f>
        <v/>
      </c>
      <c r="D4880" s="194" t="inlineStr">
        <is>
          <t>entrada</t>
        </is>
      </c>
    </row>
    <row r="4881">
      <c r="A4881" s="194" t="inlineStr">
        <is>
          <t>invocacao.12.ext.1.tipo_dano</t>
        </is>
      </c>
      <c r="B4881" s="194">
        <f>IF(ISBLANK('INVOCAÇÕES'!$AB$1156),"",'INVOCAÇÕES'!$AB$1156&amp;"")</f>
        <v/>
      </c>
      <c r="C4881" s="194">
        <f>"'INVOCAÇÕES'!AB1156"</f>
        <v/>
      </c>
      <c r="D4881" s="194" t="inlineStr">
        <is>
          <t>entrada</t>
        </is>
      </c>
    </row>
    <row r="4882">
      <c r="A4882" s="194" t="inlineStr">
        <is>
          <t>invocacao.12.ext.1.resolucao_escolha</t>
        </is>
      </c>
      <c r="B4882" s="194">
        <f>IF(ISBLANK('INVOCAÇÕES'!$AD$1156),"",'INVOCAÇÕES'!$AD$1156&amp;"")</f>
        <v/>
      </c>
      <c r="C4882" s="194">
        <f>"'INVOCAÇÕES'!AD1156"</f>
        <v/>
      </c>
      <c r="D4882" s="194" t="inlineStr">
        <is>
          <t>entrada</t>
        </is>
      </c>
    </row>
    <row r="4883">
      <c r="A4883" s="194" t="inlineStr">
        <is>
          <t>invocacao.12.ext.1.acao</t>
        </is>
      </c>
      <c r="B4883" s="194">
        <f>IF(ISBLANK('INVOCAÇÕES'!$AB$1157),"",'INVOCAÇÕES'!$AB$1157&amp;"")</f>
        <v/>
      </c>
      <c r="C4883" s="194">
        <f>"'INVOCAÇÕES'!AB1157"</f>
        <v/>
      </c>
      <c r="D4883" s="194" t="inlineStr">
        <is>
          <t>resultado</t>
        </is>
      </c>
    </row>
    <row r="4884">
      <c r="A4884" s="194" t="inlineStr">
        <is>
          <t>invocacao.12.ext.1.resolve</t>
        </is>
      </c>
      <c r="B4884" s="194">
        <f>IF(ISBLANK('INVOCAÇÕES'!$AD$1157),"",'INVOCAÇÕES'!$AD$1157&amp;"")</f>
        <v/>
      </c>
      <c r="C4884" s="194">
        <f>"'INVOCAÇÕES'!AD1157"</f>
        <v/>
      </c>
      <c r="D4884" s="194" t="inlineStr">
        <is>
          <t>resultado</t>
        </is>
      </c>
    </row>
    <row r="4885">
      <c r="A4885" s="194" t="inlineStr">
        <is>
          <t>invocacao.12.ext.1.alcance</t>
        </is>
      </c>
      <c r="B4885" s="194">
        <f>IF(ISBLANK('INVOCAÇÕES'!$AB$1158),"",'INVOCAÇÕES'!$AB$1158&amp;"")</f>
        <v/>
      </c>
      <c r="C4885" s="194">
        <f>"'INVOCAÇÕES'!AB1158"</f>
        <v/>
      </c>
      <c r="D4885" s="194" t="inlineStr">
        <is>
          <t>resultado</t>
        </is>
      </c>
    </row>
    <row r="4886">
      <c r="A4886" s="194" t="inlineStr">
        <is>
          <t>invocacao.12.ext.2.texto</t>
        </is>
      </c>
      <c r="B4886" s="194">
        <f>IF(ISBLANK('INVOCAÇÕES'!$AH$1152),"",'INVOCAÇÕES'!$AH$1152&amp;"")</f>
        <v/>
      </c>
      <c r="C4886" s="194">
        <f>"'INVOCAÇÕES'!AH1152"</f>
        <v/>
      </c>
      <c r="D4886" s="194" t="inlineStr">
        <is>
          <t>entrada</t>
        </is>
      </c>
    </row>
    <row r="4887">
      <c r="A4887" s="194" t="inlineStr">
        <is>
          <t>invocacao.12.ext.2.tipo_dano</t>
        </is>
      </c>
      <c r="B4887" s="194">
        <f>IF(ISBLANK('INVOCAÇÕES'!$AH$1156),"",'INVOCAÇÕES'!$AH$1156&amp;"")</f>
        <v/>
      </c>
      <c r="C4887" s="194">
        <f>"'INVOCAÇÕES'!AH1156"</f>
        <v/>
      </c>
      <c r="D4887" s="194" t="inlineStr">
        <is>
          <t>entrada</t>
        </is>
      </c>
    </row>
    <row r="4888">
      <c r="A4888" s="194" t="inlineStr">
        <is>
          <t>invocacao.12.ext.2.resolucao_escolha</t>
        </is>
      </c>
      <c r="B4888" s="194">
        <f>IF(ISBLANK('INVOCAÇÕES'!$AJ$1156),"",'INVOCAÇÕES'!$AJ$1156&amp;"")</f>
        <v/>
      </c>
      <c r="C4888" s="194">
        <f>"'INVOCAÇÕES'!AJ1156"</f>
        <v/>
      </c>
      <c r="D4888" s="194" t="inlineStr">
        <is>
          <t>entrada</t>
        </is>
      </c>
    </row>
    <row r="4889">
      <c r="A4889" s="194" t="inlineStr">
        <is>
          <t>invocacao.12.ext.2.acao</t>
        </is>
      </c>
      <c r="B4889" s="194">
        <f>IF(ISBLANK('INVOCAÇÕES'!$AH$1157),"",'INVOCAÇÕES'!$AH$1157&amp;"")</f>
        <v/>
      </c>
      <c r="C4889" s="194">
        <f>"'INVOCAÇÕES'!AH1157"</f>
        <v/>
      </c>
      <c r="D4889" s="194" t="inlineStr">
        <is>
          <t>resultado</t>
        </is>
      </c>
    </row>
    <row r="4890">
      <c r="A4890" s="194" t="inlineStr">
        <is>
          <t>invocacao.12.ext.2.resolve</t>
        </is>
      </c>
      <c r="B4890" s="194">
        <f>IF(ISBLANK('INVOCAÇÕES'!$AJ$1157),"",'INVOCAÇÕES'!$AJ$1157&amp;"")</f>
        <v/>
      </c>
      <c r="C4890" s="194">
        <f>"'INVOCAÇÕES'!AJ1157"</f>
        <v/>
      </c>
      <c r="D4890" s="194" t="inlineStr">
        <is>
          <t>resultado</t>
        </is>
      </c>
    </row>
    <row r="4891">
      <c r="A4891" s="194" t="inlineStr">
        <is>
          <t>invocacao.12.ext.2.alcance</t>
        </is>
      </c>
      <c r="B4891" s="194">
        <f>IF(ISBLANK('INVOCAÇÕES'!$AH$1158),"",'INVOCAÇÕES'!$AH$1158&amp;"")</f>
        <v/>
      </c>
      <c r="C4891" s="194">
        <f>"'INVOCAÇÕES'!AH1158"</f>
        <v/>
      </c>
      <c r="D4891" s="194" t="inlineStr">
        <is>
          <t>resultado</t>
        </is>
      </c>
    </row>
    <row r="4892">
      <c r="A4892" s="194" t="inlineStr">
        <is>
          <t>invocacao.12.ext.3.texto</t>
        </is>
      </c>
      <c r="B4892" s="194">
        <f>IF(ISBLANK('INVOCAÇÕES'!$AN$1152),"",'INVOCAÇÕES'!$AN$1152&amp;"")</f>
        <v/>
      </c>
      <c r="C4892" s="194">
        <f>"'INVOCAÇÕES'!AN1152"</f>
        <v/>
      </c>
      <c r="D4892" s="194" t="inlineStr">
        <is>
          <t>entrada</t>
        </is>
      </c>
    </row>
    <row r="4893">
      <c r="A4893" s="194" t="inlineStr">
        <is>
          <t>invocacao.12.ext.3.tipo_dano</t>
        </is>
      </c>
      <c r="B4893" s="194">
        <f>IF(ISBLANK('INVOCAÇÕES'!$AN$1156),"",'INVOCAÇÕES'!$AN$1156&amp;"")</f>
        <v/>
      </c>
      <c r="C4893" s="194">
        <f>"'INVOCAÇÕES'!AN1156"</f>
        <v/>
      </c>
      <c r="D4893" s="194" t="inlineStr">
        <is>
          <t>entrada</t>
        </is>
      </c>
    </row>
    <row r="4894">
      <c r="A4894" s="194" t="inlineStr">
        <is>
          <t>invocacao.12.ext.3.resolucao_escolha</t>
        </is>
      </c>
      <c r="B4894" s="194">
        <f>IF(ISBLANK('INVOCAÇÕES'!$AP$1156),"",'INVOCAÇÕES'!$AP$1156&amp;"")</f>
        <v/>
      </c>
      <c r="C4894" s="194">
        <f>"'INVOCAÇÕES'!AP1156"</f>
        <v/>
      </c>
      <c r="D4894" s="194" t="inlineStr">
        <is>
          <t>entrada</t>
        </is>
      </c>
    </row>
    <row r="4895">
      <c r="A4895" s="194" t="inlineStr">
        <is>
          <t>invocacao.12.ext.3.acao</t>
        </is>
      </c>
      <c r="B4895" s="194">
        <f>IF(ISBLANK('INVOCAÇÕES'!$AN$1157),"",'INVOCAÇÕES'!$AN$1157&amp;"")</f>
        <v/>
      </c>
      <c r="C4895" s="194">
        <f>"'INVOCAÇÕES'!AN1157"</f>
        <v/>
      </c>
      <c r="D4895" s="194" t="inlineStr">
        <is>
          <t>resultado</t>
        </is>
      </c>
    </row>
    <row r="4896">
      <c r="A4896" s="194" t="inlineStr">
        <is>
          <t>invocacao.12.ext.3.resolve</t>
        </is>
      </c>
      <c r="B4896" s="194">
        <f>IF(ISBLANK('INVOCAÇÕES'!$AP$1157),"",'INVOCAÇÕES'!$AP$1157&amp;"")</f>
        <v/>
      </c>
      <c r="C4896" s="194">
        <f>"'INVOCAÇÕES'!AP1157"</f>
        <v/>
      </c>
      <c r="D4896" s="194" t="inlineStr">
        <is>
          <t>resultado</t>
        </is>
      </c>
    </row>
    <row r="4897">
      <c r="A4897" s="194" t="inlineStr">
        <is>
          <t>invocacao.12.ext.3.alcance</t>
        </is>
      </c>
      <c r="B4897" s="194">
        <f>IF(ISBLANK('INVOCAÇÕES'!$AN$1158),"",'INVOCAÇÕES'!$AN$1158&amp;"")</f>
        <v/>
      </c>
      <c r="C4897" s="194">
        <f>"'INVOCAÇÕES'!AN1158"</f>
        <v/>
      </c>
      <c r="D4897" s="194" t="inlineStr">
        <is>
          <t>resultado</t>
        </is>
      </c>
    </row>
    <row r="4898">
      <c r="A4898" s="194" t="inlineStr">
        <is>
          <t>efeito.1.ligado</t>
        </is>
      </c>
      <c r="B4898" s="194">
        <f>N('CONFIGURAÇÃO'!$B$11)&amp;""</f>
        <v/>
      </c>
      <c r="C4898" s="194">
        <f>"'CONFIGURAÇÃO'!B11"</f>
        <v/>
      </c>
      <c r="D4898" s="194" t="inlineStr">
        <is>
          <t>configuração</t>
        </is>
      </c>
    </row>
    <row r="4899">
      <c r="A4899" s="194" t="inlineStr">
        <is>
          <t>efeito.1.caixa</t>
        </is>
      </c>
      <c r="B4899" s="194">
        <f>IF(ISBLANK('CONFIGURAÇÃO'!$C$11),"",'CONFIGURAÇÃO'!$C$11&amp;"")</f>
        <v/>
      </c>
      <c r="C4899" s="194">
        <f>"'CONFIGURAÇÃO'!C11"</f>
        <v/>
      </c>
      <c r="D4899" s="194" t="inlineStr">
        <is>
          <t>configuração</t>
        </is>
      </c>
    </row>
    <row r="4900">
      <c r="A4900" s="194" t="inlineStr">
        <is>
          <t>efeito.1.como</t>
        </is>
      </c>
      <c r="B4900" s="194">
        <f>IF(ISBLANK('CONFIGURAÇÃO'!$D$11),"",'CONFIGURAÇÃO'!$D$11&amp;"")</f>
        <v/>
      </c>
      <c r="C4900" s="194">
        <f>"'CONFIGURAÇÃO'!D11"</f>
        <v/>
      </c>
      <c r="D4900" s="194" t="inlineStr">
        <is>
          <t>configuração</t>
        </is>
      </c>
    </row>
    <row r="4901">
      <c r="A4901" s="194" t="inlineStr">
        <is>
          <t>efeito.1.valor</t>
        </is>
      </c>
      <c r="B4901" s="194">
        <f>IF(ISBLANK('CONFIGURAÇÃO'!$E$11),"",'CONFIGURAÇÃO'!$E$11&amp;"")</f>
        <v/>
      </c>
      <c r="C4901" s="194">
        <f>"'CONFIGURAÇÃO'!E11"</f>
        <v/>
      </c>
      <c r="D4901" s="194" t="inlineStr">
        <is>
          <t>configuração</t>
        </is>
      </c>
    </row>
    <row r="4902">
      <c r="A4902" s="194" t="inlineStr">
        <is>
          <t>efeito.1.tipo_de_fonte</t>
        </is>
      </c>
      <c r="B4902" s="194">
        <f>IF(ISBLANK('CONFIGURAÇÃO'!$F$11),"",'CONFIGURAÇÃO'!$F$11&amp;"")</f>
        <v/>
      </c>
      <c r="C4902" s="194">
        <f>"'CONFIGURAÇÃO'!F11"</f>
        <v/>
      </c>
      <c r="D4902" s="194" t="inlineStr">
        <is>
          <t>configuração</t>
        </is>
      </c>
    </row>
    <row r="4903">
      <c r="A4903" s="194" t="inlineStr">
        <is>
          <t>efeito.1.fonte</t>
        </is>
      </c>
      <c r="B4903" s="194">
        <f>IF(ISBLANK('CONFIGURAÇÃO'!$G$11),"",'CONFIGURAÇÃO'!$G$11&amp;"")</f>
        <v/>
      </c>
      <c r="C4903" s="194">
        <f>"'CONFIGURAÇÃO'!G11"</f>
        <v/>
      </c>
      <c r="D4903" s="194" t="inlineStr">
        <is>
          <t>configuração</t>
        </is>
      </c>
    </row>
    <row r="4904">
      <c r="A4904" s="194" t="inlineStr">
        <is>
          <t>aviso.efeito.1</t>
        </is>
      </c>
      <c r="B4904" s="194">
        <f>DADOS_CONFIG!$M$2&amp;""</f>
        <v/>
      </c>
      <c r="C4904" s="194" t="inlineStr">
        <is>
          <t>DADOS_CONFIG!M2</t>
        </is>
      </c>
      <c r="D4904" s="194" t="inlineStr">
        <is>
          <t>aviso</t>
        </is>
      </c>
    </row>
    <row r="4905">
      <c r="A4905" s="194" t="inlineStr">
        <is>
          <t>efeito.2.ligado</t>
        </is>
      </c>
      <c r="B4905" s="194">
        <f>N('CONFIGURAÇÃO'!$B$12)&amp;""</f>
        <v/>
      </c>
      <c r="C4905" s="194">
        <f>"'CONFIGURAÇÃO'!B12"</f>
        <v/>
      </c>
      <c r="D4905" s="194" t="inlineStr">
        <is>
          <t>configuração</t>
        </is>
      </c>
    </row>
    <row r="4906">
      <c r="A4906" s="194" t="inlineStr">
        <is>
          <t>efeito.2.caixa</t>
        </is>
      </c>
      <c r="B4906" s="194">
        <f>IF(ISBLANK('CONFIGURAÇÃO'!$C$12),"",'CONFIGURAÇÃO'!$C$12&amp;"")</f>
        <v/>
      </c>
      <c r="C4906" s="194">
        <f>"'CONFIGURAÇÃO'!C12"</f>
        <v/>
      </c>
      <c r="D4906" s="194" t="inlineStr">
        <is>
          <t>configuração</t>
        </is>
      </c>
    </row>
    <row r="4907">
      <c r="A4907" s="194" t="inlineStr">
        <is>
          <t>efeito.2.como</t>
        </is>
      </c>
      <c r="B4907" s="194">
        <f>IF(ISBLANK('CONFIGURAÇÃO'!$D$12),"",'CONFIGURAÇÃO'!$D$12&amp;"")</f>
        <v/>
      </c>
      <c r="C4907" s="194">
        <f>"'CONFIGURAÇÃO'!D12"</f>
        <v/>
      </c>
      <c r="D4907" s="194" t="inlineStr">
        <is>
          <t>configuração</t>
        </is>
      </c>
    </row>
    <row r="4908">
      <c r="A4908" s="194" t="inlineStr">
        <is>
          <t>efeito.2.valor</t>
        </is>
      </c>
      <c r="B4908" s="194">
        <f>IF(ISBLANK('CONFIGURAÇÃO'!$E$12),"",'CONFIGURAÇÃO'!$E$12&amp;"")</f>
        <v/>
      </c>
      <c r="C4908" s="194">
        <f>"'CONFIGURAÇÃO'!E12"</f>
        <v/>
      </c>
      <c r="D4908" s="194" t="inlineStr">
        <is>
          <t>configuração</t>
        </is>
      </c>
    </row>
    <row r="4909">
      <c r="A4909" s="194" t="inlineStr">
        <is>
          <t>efeito.2.tipo_de_fonte</t>
        </is>
      </c>
      <c r="B4909" s="194">
        <f>IF(ISBLANK('CONFIGURAÇÃO'!$F$12),"",'CONFIGURAÇÃO'!$F$12&amp;"")</f>
        <v/>
      </c>
      <c r="C4909" s="194">
        <f>"'CONFIGURAÇÃO'!F12"</f>
        <v/>
      </c>
      <c r="D4909" s="194" t="inlineStr">
        <is>
          <t>configuração</t>
        </is>
      </c>
    </row>
    <row r="4910">
      <c r="A4910" s="194" t="inlineStr">
        <is>
          <t>efeito.2.fonte</t>
        </is>
      </c>
      <c r="B4910" s="194">
        <f>IF(ISBLANK('CONFIGURAÇÃO'!$G$12),"",'CONFIGURAÇÃO'!$G$12&amp;"")</f>
        <v/>
      </c>
      <c r="C4910" s="194">
        <f>"'CONFIGURAÇÃO'!G12"</f>
        <v/>
      </c>
      <c r="D4910" s="194" t="inlineStr">
        <is>
          <t>configuração</t>
        </is>
      </c>
    </row>
    <row r="4911">
      <c r="A4911" s="194" t="inlineStr">
        <is>
          <t>aviso.efeito.2</t>
        </is>
      </c>
      <c r="B4911" s="194">
        <f>DADOS_CONFIG!$M$3&amp;""</f>
        <v/>
      </c>
      <c r="C4911" s="194" t="inlineStr">
        <is>
          <t>DADOS_CONFIG!M3</t>
        </is>
      </c>
      <c r="D4911" s="194" t="inlineStr">
        <is>
          <t>aviso</t>
        </is>
      </c>
    </row>
    <row r="4912">
      <c r="A4912" s="194" t="inlineStr">
        <is>
          <t>efeito.3.ligado</t>
        </is>
      </c>
      <c r="B4912" s="194">
        <f>N('CONFIGURAÇÃO'!$B$13)&amp;""</f>
        <v/>
      </c>
      <c r="C4912" s="194">
        <f>"'CONFIGURAÇÃO'!B13"</f>
        <v/>
      </c>
      <c r="D4912" s="194" t="inlineStr">
        <is>
          <t>configuração</t>
        </is>
      </c>
    </row>
    <row r="4913">
      <c r="A4913" s="194" t="inlineStr">
        <is>
          <t>efeito.3.caixa</t>
        </is>
      </c>
      <c r="B4913" s="194">
        <f>IF(ISBLANK('CONFIGURAÇÃO'!$C$13),"",'CONFIGURAÇÃO'!$C$13&amp;"")</f>
        <v/>
      </c>
      <c r="C4913" s="194">
        <f>"'CONFIGURAÇÃO'!C13"</f>
        <v/>
      </c>
      <c r="D4913" s="194" t="inlineStr">
        <is>
          <t>configuração</t>
        </is>
      </c>
    </row>
    <row r="4914">
      <c r="A4914" s="194" t="inlineStr">
        <is>
          <t>efeito.3.como</t>
        </is>
      </c>
      <c r="B4914" s="194">
        <f>IF(ISBLANK('CONFIGURAÇÃO'!$D$13),"",'CONFIGURAÇÃO'!$D$13&amp;"")</f>
        <v/>
      </c>
      <c r="C4914" s="194">
        <f>"'CONFIGURAÇÃO'!D13"</f>
        <v/>
      </c>
      <c r="D4914" s="194" t="inlineStr">
        <is>
          <t>configuração</t>
        </is>
      </c>
    </row>
    <row r="4915">
      <c r="A4915" s="194" t="inlineStr">
        <is>
          <t>efeito.3.valor</t>
        </is>
      </c>
      <c r="B4915" s="194">
        <f>IF(ISBLANK('CONFIGURAÇÃO'!$E$13),"",'CONFIGURAÇÃO'!$E$13&amp;"")</f>
        <v/>
      </c>
      <c r="C4915" s="194">
        <f>"'CONFIGURAÇÃO'!E13"</f>
        <v/>
      </c>
      <c r="D4915" s="194" t="inlineStr">
        <is>
          <t>configuração</t>
        </is>
      </c>
    </row>
    <row r="4916">
      <c r="A4916" s="194" t="inlineStr">
        <is>
          <t>efeito.3.tipo_de_fonte</t>
        </is>
      </c>
      <c r="B4916" s="194">
        <f>IF(ISBLANK('CONFIGURAÇÃO'!$F$13),"",'CONFIGURAÇÃO'!$F$13&amp;"")</f>
        <v/>
      </c>
      <c r="C4916" s="194">
        <f>"'CONFIGURAÇÃO'!F13"</f>
        <v/>
      </c>
      <c r="D4916" s="194" t="inlineStr">
        <is>
          <t>configuração</t>
        </is>
      </c>
    </row>
    <row r="4917">
      <c r="A4917" s="194" t="inlineStr">
        <is>
          <t>efeito.3.fonte</t>
        </is>
      </c>
      <c r="B4917" s="194">
        <f>IF(ISBLANK('CONFIGURAÇÃO'!$G$13),"",'CONFIGURAÇÃO'!$G$13&amp;"")</f>
        <v/>
      </c>
      <c r="C4917" s="194">
        <f>"'CONFIGURAÇÃO'!G13"</f>
        <v/>
      </c>
      <c r="D4917" s="194" t="inlineStr">
        <is>
          <t>configuração</t>
        </is>
      </c>
    </row>
    <row r="4918">
      <c r="A4918" s="194" t="inlineStr">
        <is>
          <t>aviso.efeito.3</t>
        </is>
      </c>
      <c r="B4918" s="194">
        <f>DADOS_CONFIG!$M$4&amp;""</f>
        <v/>
      </c>
      <c r="C4918" s="194" t="inlineStr">
        <is>
          <t>DADOS_CONFIG!M4</t>
        </is>
      </c>
      <c r="D4918" s="194" t="inlineStr">
        <is>
          <t>aviso</t>
        </is>
      </c>
    </row>
    <row r="4919">
      <c r="A4919" s="194" t="inlineStr">
        <is>
          <t>efeito.4.ligado</t>
        </is>
      </c>
      <c r="B4919" s="194">
        <f>N('CONFIGURAÇÃO'!$B$14)&amp;""</f>
        <v/>
      </c>
      <c r="C4919" s="194">
        <f>"'CONFIGURAÇÃO'!B14"</f>
        <v/>
      </c>
      <c r="D4919" s="194" t="inlineStr">
        <is>
          <t>configuração</t>
        </is>
      </c>
    </row>
    <row r="4920">
      <c r="A4920" s="194" t="inlineStr">
        <is>
          <t>efeito.4.caixa</t>
        </is>
      </c>
      <c r="B4920" s="194">
        <f>IF(ISBLANK('CONFIGURAÇÃO'!$C$14),"",'CONFIGURAÇÃO'!$C$14&amp;"")</f>
        <v/>
      </c>
      <c r="C4920" s="194">
        <f>"'CONFIGURAÇÃO'!C14"</f>
        <v/>
      </c>
      <c r="D4920" s="194" t="inlineStr">
        <is>
          <t>configuração</t>
        </is>
      </c>
    </row>
    <row r="4921">
      <c r="A4921" s="194" t="inlineStr">
        <is>
          <t>efeito.4.como</t>
        </is>
      </c>
      <c r="B4921" s="194">
        <f>IF(ISBLANK('CONFIGURAÇÃO'!$D$14),"",'CONFIGURAÇÃO'!$D$14&amp;"")</f>
        <v/>
      </c>
      <c r="C4921" s="194">
        <f>"'CONFIGURAÇÃO'!D14"</f>
        <v/>
      </c>
      <c r="D4921" s="194" t="inlineStr">
        <is>
          <t>configuração</t>
        </is>
      </c>
    </row>
    <row r="4922">
      <c r="A4922" s="194" t="inlineStr">
        <is>
          <t>efeito.4.valor</t>
        </is>
      </c>
      <c r="B4922" s="194">
        <f>IF(ISBLANK('CONFIGURAÇÃO'!$E$14),"",'CONFIGURAÇÃO'!$E$14&amp;"")</f>
        <v/>
      </c>
      <c r="C4922" s="194">
        <f>"'CONFIGURAÇÃO'!E14"</f>
        <v/>
      </c>
      <c r="D4922" s="194" t="inlineStr">
        <is>
          <t>configuração</t>
        </is>
      </c>
    </row>
    <row r="4923">
      <c r="A4923" s="194" t="inlineStr">
        <is>
          <t>efeito.4.tipo_de_fonte</t>
        </is>
      </c>
      <c r="B4923" s="194">
        <f>IF(ISBLANK('CONFIGURAÇÃO'!$F$14),"",'CONFIGURAÇÃO'!$F$14&amp;"")</f>
        <v/>
      </c>
      <c r="C4923" s="194">
        <f>"'CONFIGURAÇÃO'!F14"</f>
        <v/>
      </c>
      <c r="D4923" s="194" t="inlineStr">
        <is>
          <t>configuração</t>
        </is>
      </c>
    </row>
    <row r="4924">
      <c r="A4924" s="194" t="inlineStr">
        <is>
          <t>efeito.4.fonte</t>
        </is>
      </c>
      <c r="B4924" s="194">
        <f>IF(ISBLANK('CONFIGURAÇÃO'!$G$14),"",'CONFIGURAÇÃO'!$G$14&amp;"")</f>
        <v/>
      </c>
      <c r="C4924" s="194">
        <f>"'CONFIGURAÇÃO'!G14"</f>
        <v/>
      </c>
      <c r="D4924" s="194" t="inlineStr">
        <is>
          <t>configuração</t>
        </is>
      </c>
    </row>
    <row r="4925">
      <c r="A4925" s="194" t="inlineStr">
        <is>
          <t>aviso.efeito.4</t>
        </is>
      </c>
      <c r="B4925" s="194">
        <f>DADOS_CONFIG!$M$5&amp;""</f>
        <v/>
      </c>
      <c r="C4925" s="194" t="inlineStr">
        <is>
          <t>DADOS_CONFIG!M5</t>
        </is>
      </c>
      <c r="D4925" s="194" t="inlineStr">
        <is>
          <t>aviso</t>
        </is>
      </c>
    </row>
    <row r="4926">
      <c r="A4926" s="194" t="inlineStr">
        <is>
          <t>efeito.5.ligado</t>
        </is>
      </c>
      <c r="B4926" s="194">
        <f>N('CONFIGURAÇÃO'!$B$15)&amp;""</f>
        <v/>
      </c>
      <c r="C4926" s="194">
        <f>"'CONFIGURAÇÃO'!B15"</f>
        <v/>
      </c>
      <c r="D4926" s="194" t="inlineStr">
        <is>
          <t>configuração</t>
        </is>
      </c>
    </row>
    <row r="4927">
      <c r="A4927" s="194" t="inlineStr">
        <is>
          <t>efeito.5.caixa</t>
        </is>
      </c>
      <c r="B4927" s="194">
        <f>IF(ISBLANK('CONFIGURAÇÃO'!$C$15),"",'CONFIGURAÇÃO'!$C$15&amp;"")</f>
        <v/>
      </c>
      <c r="C4927" s="194">
        <f>"'CONFIGURAÇÃO'!C15"</f>
        <v/>
      </c>
      <c r="D4927" s="194" t="inlineStr">
        <is>
          <t>configuração</t>
        </is>
      </c>
    </row>
    <row r="4928">
      <c r="A4928" s="194" t="inlineStr">
        <is>
          <t>efeito.5.como</t>
        </is>
      </c>
      <c r="B4928" s="194">
        <f>IF(ISBLANK('CONFIGURAÇÃO'!$D$15),"",'CONFIGURAÇÃO'!$D$15&amp;"")</f>
        <v/>
      </c>
      <c r="C4928" s="194">
        <f>"'CONFIGURAÇÃO'!D15"</f>
        <v/>
      </c>
      <c r="D4928" s="194" t="inlineStr">
        <is>
          <t>configuração</t>
        </is>
      </c>
    </row>
    <row r="4929">
      <c r="A4929" s="194" t="inlineStr">
        <is>
          <t>efeito.5.valor</t>
        </is>
      </c>
      <c r="B4929" s="194">
        <f>IF(ISBLANK('CONFIGURAÇÃO'!$E$15),"",'CONFIGURAÇÃO'!$E$15&amp;"")</f>
        <v/>
      </c>
      <c r="C4929" s="194">
        <f>"'CONFIGURAÇÃO'!E15"</f>
        <v/>
      </c>
      <c r="D4929" s="194" t="inlineStr">
        <is>
          <t>configuração</t>
        </is>
      </c>
    </row>
    <row r="4930">
      <c r="A4930" s="194" t="inlineStr">
        <is>
          <t>efeito.5.tipo_de_fonte</t>
        </is>
      </c>
      <c r="B4930" s="194">
        <f>IF(ISBLANK('CONFIGURAÇÃO'!$F$15),"",'CONFIGURAÇÃO'!$F$15&amp;"")</f>
        <v/>
      </c>
      <c r="C4930" s="194">
        <f>"'CONFIGURAÇÃO'!F15"</f>
        <v/>
      </c>
      <c r="D4930" s="194" t="inlineStr">
        <is>
          <t>configuração</t>
        </is>
      </c>
    </row>
    <row r="4931">
      <c r="A4931" s="194" t="inlineStr">
        <is>
          <t>efeito.5.fonte</t>
        </is>
      </c>
      <c r="B4931" s="194">
        <f>IF(ISBLANK('CONFIGURAÇÃO'!$G$15),"",'CONFIGURAÇÃO'!$G$15&amp;"")</f>
        <v/>
      </c>
      <c r="C4931" s="194">
        <f>"'CONFIGURAÇÃO'!G15"</f>
        <v/>
      </c>
      <c r="D4931" s="194" t="inlineStr">
        <is>
          <t>configuração</t>
        </is>
      </c>
    </row>
    <row r="4932">
      <c r="A4932" s="194" t="inlineStr">
        <is>
          <t>aviso.efeito.5</t>
        </is>
      </c>
      <c r="B4932" s="194">
        <f>DADOS_CONFIG!$M$6&amp;""</f>
        <v/>
      </c>
      <c r="C4932" s="194" t="inlineStr">
        <is>
          <t>DADOS_CONFIG!M6</t>
        </is>
      </c>
      <c r="D4932" s="194" t="inlineStr">
        <is>
          <t>aviso</t>
        </is>
      </c>
    </row>
    <row r="4933">
      <c r="A4933" s="194" t="inlineStr">
        <is>
          <t>efeito.6.ligado</t>
        </is>
      </c>
      <c r="B4933" s="194">
        <f>N('CONFIGURAÇÃO'!$B$16)&amp;""</f>
        <v/>
      </c>
      <c r="C4933" s="194">
        <f>"'CONFIGURAÇÃO'!B16"</f>
        <v/>
      </c>
      <c r="D4933" s="194" t="inlineStr">
        <is>
          <t>configuração</t>
        </is>
      </c>
    </row>
    <row r="4934">
      <c r="A4934" s="194" t="inlineStr">
        <is>
          <t>efeito.6.caixa</t>
        </is>
      </c>
      <c r="B4934" s="194">
        <f>IF(ISBLANK('CONFIGURAÇÃO'!$C$16),"",'CONFIGURAÇÃO'!$C$16&amp;"")</f>
        <v/>
      </c>
      <c r="C4934" s="194">
        <f>"'CONFIGURAÇÃO'!C16"</f>
        <v/>
      </c>
      <c r="D4934" s="194" t="inlineStr">
        <is>
          <t>configuração</t>
        </is>
      </c>
    </row>
    <row r="4935">
      <c r="A4935" s="194" t="inlineStr">
        <is>
          <t>efeito.6.como</t>
        </is>
      </c>
      <c r="B4935" s="194">
        <f>IF(ISBLANK('CONFIGURAÇÃO'!$D$16),"",'CONFIGURAÇÃO'!$D$16&amp;"")</f>
        <v/>
      </c>
      <c r="C4935" s="194">
        <f>"'CONFIGURAÇÃO'!D16"</f>
        <v/>
      </c>
      <c r="D4935" s="194" t="inlineStr">
        <is>
          <t>configuração</t>
        </is>
      </c>
    </row>
    <row r="4936">
      <c r="A4936" s="194" t="inlineStr">
        <is>
          <t>efeito.6.valor</t>
        </is>
      </c>
      <c r="B4936" s="194">
        <f>IF(ISBLANK('CONFIGURAÇÃO'!$E$16),"",'CONFIGURAÇÃO'!$E$16&amp;"")</f>
        <v/>
      </c>
      <c r="C4936" s="194">
        <f>"'CONFIGURAÇÃO'!E16"</f>
        <v/>
      </c>
      <c r="D4936" s="194" t="inlineStr">
        <is>
          <t>configuração</t>
        </is>
      </c>
    </row>
    <row r="4937">
      <c r="A4937" s="194" t="inlineStr">
        <is>
          <t>efeito.6.tipo_de_fonte</t>
        </is>
      </c>
      <c r="B4937" s="194">
        <f>IF(ISBLANK('CONFIGURAÇÃO'!$F$16),"",'CONFIGURAÇÃO'!$F$16&amp;"")</f>
        <v/>
      </c>
      <c r="C4937" s="194">
        <f>"'CONFIGURAÇÃO'!F16"</f>
        <v/>
      </c>
      <c r="D4937" s="194" t="inlineStr">
        <is>
          <t>configuração</t>
        </is>
      </c>
    </row>
    <row r="4938">
      <c r="A4938" s="194" t="inlineStr">
        <is>
          <t>efeito.6.fonte</t>
        </is>
      </c>
      <c r="B4938" s="194">
        <f>IF(ISBLANK('CONFIGURAÇÃO'!$G$16),"",'CONFIGURAÇÃO'!$G$16&amp;"")</f>
        <v/>
      </c>
      <c r="C4938" s="194">
        <f>"'CONFIGURAÇÃO'!G16"</f>
        <v/>
      </c>
      <c r="D4938" s="194" t="inlineStr">
        <is>
          <t>configuração</t>
        </is>
      </c>
    </row>
    <row r="4939">
      <c r="A4939" s="194" t="inlineStr">
        <is>
          <t>aviso.efeito.6</t>
        </is>
      </c>
      <c r="B4939" s="194">
        <f>DADOS_CONFIG!$M$7&amp;""</f>
        <v/>
      </c>
      <c r="C4939" s="194" t="inlineStr">
        <is>
          <t>DADOS_CONFIG!M7</t>
        </is>
      </c>
      <c r="D4939" s="194" t="inlineStr">
        <is>
          <t>aviso</t>
        </is>
      </c>
    </row>
    <row r="4940">
      <c r="A4940" s="194" t="inlineStr">
        <is>
          <t>efeito.7.ligado</t>
        </is>
      </c>
      <c r="B4940" s="194">
        <f>N('CONFIGURAÇÃO'!$B$17)&amp;""</f>
        <v/>
      </c>
      <c r="C4940" s="194">
        <f>"'CONFIGURAÇÃO'!B17"</f>
        <v/>
      </c>
      <c r="D4940" s="194" t="inlineStr">
        <is>
          <t>configuração</t>
        </is>
      </c>
    </row>
    <row r="4941">
      <c r="A4941" s="194" t="inlineStr">
        <is>
          <t>efeito.7.caixa</t>
        </is>
      </c>
      <c r="B4941" s="194">
        <f>IF(ISBLANK('CONFIGURAÇÃO'!$C$17),"",'CONFIGURAÇÃO'!$C$17&amp;"")</f>
        <v/>
      </c>
      <c r="C4941" s="194">
        <f>"'CONFIGURAÇÃO'!C17"</f>
        <v/>
      </c>
      <c r="D4941" s="194" t="inlineStr">
        <is>
          <t>configuração</t>
        </is>
      </c>
    </row>
    <row r="4942">
      <c r="A4942" s="194" t="inlineStr">
        <is>
          <t>efeito.7.como</t>
        </is>
      </c>
      <c r="B4942" s="194">
        <f>IF(ISBLANK('CONFIGURAÇÃO'!$D$17),"",'CONFIGURAÇÃO'!$D$17&amp;"")</f>
        <v/>
      </c>
      <c r="C4942" s="194">
        <f>"'CONFIGURAÇÃO'!D17"</f>
        <v/>
      </c>
      <c r="D4942" s="194" t="inlineStr">
        <is>
          <t>configuração</t>
        </is>
      </c>
    </row>
    <row r="4943">
      <c r="A4943" s="194" t="inlineStr">
        <is>
          <t>efeito.7.valor</t>
        </is>
      </c>
      <c r="B4943" s="194">
        <f>IF(ISBLANK('CONFIGURAÇÃO'!$E$17),"",'CONFIGURAÇÃO'!$E$17&amp;"")</f>
        <v/>
      </c>
      <c r="C4943" s="194">
        <f>"'CONFIGURAÇÃO'!E17"</f>
        <v/>
      </c>
      <c r="D4943" s="194" t="inlineStr">
        <is>
          <t>configuração</t>
        </is>
      </c>
    </row>
    <row r="4944">
      <c r="A4944" s="194" t="inlineStr">
        <is>
          <t>efeito.7.tipo_de_fonte</t>
        </is>
      </c>
      <c r="B4944" s="194">
        <f>IF(ISBLANK('CONFIGURAÇÃO'!$F$17),"",'CONFIGURAÇÃO'!$F$17&amp;"")</f>
        <v/>
      </c>
      <c r="C4944" s="194">
        <f>"'CONFIGURAÇÃO'!F17"</f>
        <v/>
      </c>
      <c r="D4944" s="194" t="inlineStr">
        <is>
          <t>configuração</t>
        </is>
      </c>
    </row>
    <row r="4945">
      <c r="A4945" s="194" t="inlineStr">
        <is>
          <t>efeito.7.fonte</t>
        </is>
      </c>
      <c r="B4945" s="194">
        <f>IF(ISBLANK('CONFIGURAÇÃO'!$G$17),"",'CONFIGURAÇÃO'!$G$17&amp;"")</f>
        <v/>
      </c>
      <c r="C4945" s="194">
        <f>"'CONFIGURAÇÃO'!G17"</f>
        <v/>
      </c>
      <c r="D4945" s="194" t="inlineStr">
        <is>
          <t>configuração</t>
        </is>
      </c>
    </row>
    <row r="4946">
      <c r="A4946" s="194" t="inlineStr">
        <is>
          <t>aviso.efeito.7</t>
        </is>
      </c>
      <c r="B4946" s="194">
        <f>DADOS_CONFIG!$M$8&amp;""</f>
        <v/>
      </c>
      <c r="C4946" s="194" t="inlineStr">
        <is>
          <t>DADOS_CONFIG!M8</t>
        </is>
      </c>
      <c r="D4946" s="194" t="inlineStr">
        <is>
          <t>aviso</t>
        </is>
      </c>
    </row>
    <row r="4947">
      <c r="A4947" s="194" t="inlineStr">
        <is>
          <t>efeito.8.ligado</t>
        </is>
      </c>
      <c r="B4947" s="194">
        <f>N('CONFIGURAÇÃO'!$B$18)&amp;""</f>
        <v/>
      </c>
      <c r="C4947" s="194">
        <f>"'CONFIGURAÇÃO'!B18"</f>
        <v/>
      </c>
      <c r="D4947" s="194" t="inlineStr">
        <is>
          <t>configuração</t>
        </is>
      </c>
    </row>
    <row r="4948">
      <c r="A4948" s="194" t="inlineStr">
        <is>
          <t>efeito.8.caixa</t>
        </is>
      </c>
      <c r="B4948" s="194">
        <f>IF(ISBLANK('CONFIGURAÇÃO'!$C$18),"",'CONFIGURAÇÃO'!$C$18&amp;"")</f>
        <v/>
      </c>
      <c r="C4948" s="194">
        <f>"'CONFIGURAÇÃO'!C18"</f>
        <v/>
      </c>
      <c r="D4948" s="194" t="inlineStr">
        <is>
          <t>configuração</t>
        </is>
      </c>
    </row>
    <row r="4949">
      <c r="A4949" s="194" t="inlineStr">
        <is>
          <t>efeito.8.como</t>
        </is>
      </c>
      <c r="B4949" s="194">
        <f>IF(ISBLANK('CONFIGURAÇÃO'!$D$18),"",'CONFIGURAÇÃO'!$D$18&amp;"")</f>
        <v/>
      </c>
      <c r="C4949" s="194">
        <f>"'CONFIGURAÇÃO'!D18"</f>
        <v/>
      </c>
      <c r="D4949" s="194" t="inlineStr">
        <is>
          <t>configuração</t>
        </is>
      </c>
    </row>
    <row r="4950">
      <c r="A4950" s="194" t="inlineStr">
        <is>
          <t>efeito.8.valor</t>
        </is>
      </c>
      <c r="B4950" s="194">
        <f>IF(ISBLANK('CONFIGURAÇÃO'!$E$18),"",'CONFIGURAÇÃO'!$E$18&amp;"")</f>
        <v/>
      </c>
      <c r="C4950" s="194">
        <f>"'CONFIGURAÇÃO'!E18"</f>
        <v/>
      </c>
      <c r="D4950" s="194" t="inlineStr">
        <is>
          <t>configuração</t>
        </is>
      </c>
    </row>
    <row r="4951">
      <c r="A4951" s="194" t="inlineStr">
        <is>
          <t>efeito.8.tipo_de_fonte</t>
        </is>
      </c>
      <c r="B4951" s="194">
        <f>IF(ISBLANK('CONFIGURAÇÃO'!$F$18),"",'CONFIGURAÇÃO'!$F$18&amp;"")</f>
        <v/>
      </c>
      <c r="C4951" s="194">
        <f>"'CONFIGURAÇÃO'!F18"</f>
        <v/>
      </c>
      <c r="D4951" s="194" t="inlineStr">
        <is>
          <t>configuração</t>
        </is>
      </c>
    </row>
    <row r="4952">
      <c r="A4952" s="194" t="inlineStr">
        <is>
          <t>efeito.8.fonte</t>
        </is>
      </c>
      <c r="B4952" s="194">
        <f>IF(ISBLANK('CONFIGURAÇÃO'!$G$18),"",'CONFIGURAÇÃO'!$G$18&amp;"")</f>
        <v/>
      </c>
      <c r="C4952" s="194">
        <f>"'CONFIGURAÇÃO'!G18"</f>
        <v/>
      </c>
      <c r="D4952" s="194" t="inlineStr">
        <is>
          <t>configuração</t>
        </is>
      </c>
    </row>
    <row r="4953">
      <c r="A4953" s="194" t="inlineStr">
        <is>
          <t>aviso.efeito.8</t>
        </is>
      </c>
      <c r="B4953" s="194">
        <f>DADOS_CONFIG!$M$9&amp;""</f>
        <v/>
      </c>
      <c r="C4953" s="194" t="inlineStr">
        <is>
          <t>DADOS_CONFIG!M9</t>
        </is>
      </c>
      <c r="D4953" s="194" t="inlineStr">
        <is>
          <t>aviso</t>
        </is>
      </c>
    </row>
    <row r="4954">
      <c r="A4954" s="194" t="inlineStr">
        <is>
          <t>efeito.9.ligado</t>
        </is>
      </c>
      <c r="B4954" s="194">
        <f>N('CONFIGURAÇÃO'!$B$19)&amp;""</f>
        <v/>
      </c>
      <c r="C4954" s="194">
        <f>"'CONFIGURAÇÃO'!B19"</f>
        <v/>
      </c>
      <c r="D4954" s="194" t="inlineStr">
        <is>
          <t>configuração</t>
        </is>
      </c>
    </row>
    <row r="4955">
      <c r="A4955" s="194" t="inlineStr">
        <is>
          <t>efeito.9.caixa</t>
        </is>
      </c>
      <c r="B4955" s="194">
        <f>IF(ISBLANK('CONFIGURAÇÃO'!$C$19),"",'CONFIGURAÇÃO'!$C$19&amp;"")</f>
        <v/>
      </c>
      <c r="C4955" s="194">
        <f>"'CONFIGURAÇÃO'!C19"</f>
        <v/>
      </c>
      <c r="D4955" s="194" t="inlineStr">
        <is>
          <t>configuração</t>
        </is>
      </c>
    </row>
    <row r="4956">
      <c r="A4956" s="194" t="inlineStr">
        <is>
          <t>efeito.9.como</t>
        </is>
      </c>
      <c r="B4956" s="194">
        <f>IF(ISBLANK('CONFIGURAÇÃO'!$D$19),"",'CONFIGURAÇÃO'!$D$19&amp;"")</f>
        <v/>
      </c>
      <c r="C4956" s="194">
        <f>"'CONFIGURAÇÃO'!D19"</f>
        <v/>
      </c>
      <c r="D4956" s="194" t="inlineStr">
        <is>
          <t>configuração</t>
        </is>
      </c>
    </row>
    <row r="4957">
      <c r="A4957" s="194" t="inlineStr">
        <is>
          <t>efeito.9.valor</t>
        </is>
      </c>
      <c r="B4957" s="194">
        <f>IF(ISBLANK('CONFIGURAÇÃO'!$E$19),"",'CONFIGURAÇÃO'!$E$19&amp;"")</f>
        <v/>
      </c>
      <c r="C4957" s="194">
        <f>"'CONFIGURAÇÃO'!E19"</f>
        <v/>
      </c>
      <c r="D4957" s="194" t="inlineStr">
        <is>
          <t>configuração</t>
        </is>
      </c>
    </row>
    <row r="4958">
      <c r="A4958" s="194" t="inlineStr">
        <is>
          <t>efeito.9.tipo_de_fonte</t>
        </is>
      </c>
      <c r="B4958" s="194">
        <f>IF(ISBLANK('CONFIGURAÇÃO'!$F$19),"",'CONFIGURAÇÃO'!$F$19&amp;"")</f>
        <v/>
      </c>
      <c r="C4958" s="194">
        <f>"'CONFIGURAÇÃO'!F19"</f>
        <v/>
      </c>
      <c r="D4958" s="194" t="inlineStr">
        <is>
          <t>configuração</t>
        </is>
      </c>
    </row>
    <row r="4959">
      <c r="A4959" s="194" t="inlineStr">
        <is>
          <t>efeito.9.fonte</t>
        </is>
      </c>
      <c r="B4959" s="194">
        <f>IF(ISBLANK('CONFIGURAÇÃO'!$G$19),"",'CONFIGURAÇÃO'!$G$19&amp;"")</f>
        <v/>
      </c>
      <c r="C4959" s="194">
        <f>"'CONFIGURAÇÃO'!G19"</f>
        <v/>
      </c>
      <c r="D4959" s="194" t="inlineStr">
        <is>
          <t>configuração</t>
        </is>
      </c>
    </row>
    <row r="4960">
      <c r="A4960" s="194" t="inlineStr">
        <is>
          <t>aviso.efeito.9</t>
        </is>
      </c>
      <c r="B4960" s="194">
        <f>DADOS_CONFIG!$M$10&amp;""</f>
        <v/>
      </c>
      <c r="C4960" s="194" t="inlineStr">
        <is>
          <t>DADOS_CONFIG!M10</t>
        </is>
      </c>
      <c r="D4960" s="194" t="inlineStr">
        <is>
          <t>aviso</t>
        </is>
      </c>
    </row>
    <row r="4961">
      <c r="A4961" s="194" t="inlineStr">
        <is>
          <t>efeito.10.ligado</t>
        </is>
      </c>
      <c r="B4961" s="194">
        <f>N('CONFIGURAÇÃO'!$B$20)&amp;""</f>
        <v/>
      </c>
      <c r="C4961" s="194">
        <f>"'CONFIGURAÇÃO'!B20"</f>
        <v/>
      </c>
      <c r="D4961" s="194" t="inlineStr">
        <is>
          <t>configuração</t>
        </is>
      </c>
    </row>
    <row r="4962">
      <c r="A4962" s="194" t="inlineStr">
        <is>
          <t>efeito.10.caixa</t>
        </is>
      </c>
      <c r="B4962" s="194">
        <f>IF(ISBLANK('CONFIGURAÇÃO'!$C$20),"",'CONFIGURAÇÃO'!$C$20&amp;"")</f>
        <v/>
      </c>
      <c r="C4962" s="194">
        <f>"'CONFIGURAÇÃO'!C20"</f>
        <v/>
      </c>
      <c r="D4962" s="194" t="inlineStr">
        <is>
          <t>configuração</t>
        </is>
      </c>
    </row>
    <row r="4963">
      <c r="A4963" s="194" t="inlineStr">
        <is>
          <t>efeito.10.como</t>
        </is>
      </c>
      <c r="B4963" s="194">
        <f>IF(ISBLANK('CONFIGURAÇÃO'!$D$20),"",'CONFIGURAÇÃO'!$D$20&amp;"")</f>
        <v/>
      </c>
      <c r="C4963" s="194">
        <f>"'CONFIGURAÇÃO'!D20"</f>
        <v/>
      </c>
      <c r="D4963" s="194" t="inlineStr">
        <is>
          <t>configuração</t>
        </is>
      </c>
    </row>
    <row r="4964">
      <c r="A4964" s="194" t="inlineStr">
        <is>
          <t>efeito.10.valor</t>
        </is>
      </c>
      <c r="B4964" s="194">
        <f>IF(ISBLANK('CONFIGURAÇÃO'!$E$20),"",'CONFIGURAÇÃO'!$E$20&amp;"")</f>
        <v/>
      </c>
      <c r="C4964" s="194">
        <f>"'CONFIGURAÇÃO'!E20"</f>
        <v/>
      </c>
      <c r="D4964" s="194" t="inlineStr">
        <is>
          <t>configuração</t>
        </is>
      </c>
    </row>
    <row r="4965">
      <c r="A4965" s="194" t="inlineStr">
        <is>
          <t>efeito.10.tipo_de_fonte</t>
        </is>
      </c>
      <c r="B4965" s="194">
        <f>IF(ISBLANK('CONFIGURAÇÃO'!$F$20),"",'CONFIGURAÇÃO'!$F$20&amp;"")</f>
        <v/>
      </c>
      <c r="C4965" s="194">
        <f>"'CONFIGURAÇÃO'!F20"</f>
        <v/>
      </c>
      <c r="D4965" s="194" t="inlineStr">
        <is>
          <t>configuração</t>
        </is>
      </c>
    </row>
    <row r="4966">
      <c r="A4966" s="194" t="inlineStr">
        <is>
          <t>efeito.10.fonte</t>
        </is>
      </c>
      <c r="B4966" s="194">
        <f>IF(ISBLANK('CONFIGURAÇÃO'!$G$20),"",'CONFIGURAÇÃO'!$G$20&amp;"")</f>
        <v/>
      </c>
      <c r="C4966" s="194">
        <f>"'CONFIGURAÇÃO'!G20"</f>
        <v/>
      </c>
      <c r="D4966" s="194" t="inlineStr">
        <is>
          <t>configuração</t>
        </is>
      </c>
    </row>
    <row r="4967">
      <c r="A4967" s="194" t="inlineStr">
        <is>
          <t>aviso.efeito.10</t>
        </is>
      </c>
      <c r="B4967" s="194">
        <f>DADOS_CONFIG!$M$11&amp;""</f>
        <v/>
      </c>
      <c r="C4967" s="194" t="inlineStr">
        <is>
          <t>DADOS_CONFIG!M11</t>
        </is>
      </c>
      <c r="D4967" s="194" t="inlineStr">
        <is>
          <t>aviso</t>
        </is>
      </c>
    </row>
    <row r="4968">
      <c r="A4968" s="194" t="inlineStr">
        <is>
          <t>efeito.11.ligado</t>
        </is>
      </c>
      <c r="B4968" s="194">
        <f>N('CONFIGURAÇÃO'!$B$21)&amp;""</f>
        <v/>
      </c>
      <c r="C4968" s="194">
        <f>"'CONFIGURAÇÃO'!B21"</f>
        <v/>
      </c>
      <c r="D4968" s="194" t="inlineStr">
        <is>
          <t>configuração</t>
        </is>
      </c>
    </row>
    <row r="4969">
      <c r="A4969" s="194" t="inlineStr">
        <is>
          <t>efeito.11.caixa</t>
        </is>
      </c>
      <c r="B4969" s="194">
        <f>IF(ISBLANK('CONFIGURAÇÃO'!$C$21),"",'CONFIGURAÇÃO'!$C$21&amp;"")</f>
        <v/>
      </c>
      <c r="C4969" s="194">
        <f>"'CONFIGURAÇÃO'!C21"</f>
        <v/>
      </c>
      <c r="D4969" s="194" t="inlineStr">
        <is>
          <t>configuração</t>
        </is>
      </c>
    </row>
    <row r="4970">
      <c r="A4970" s="194" t="inlineStr">
        <is>
          <t>efeito.11.como</t>
        </is>
      </c>
      <c r="B4970" s="194">
        <f>IF(ISBLANK('CONFIGURAÇÃO'!$D$21),"",'CONFIGURAÇÃO'!$D$21&amp;"")</f>
        <v/>
      </c>
      <c r="C4970" s="194">
        <f>"'CONFIGURAÇÃO'!D21"</f>
        <v/>
      </c>
      <c r="D4970" s="194" t="inlineStr">
        <is>
          <t>configuração</t>
        </is>
      </c>
    </row>
    <row r="4971">
      <c r="A4971" s="194" t="inlineStr">
        <is>
          <t>efeito.11.valor</t>
        </is>
      </c>
      <c r="B4971" s="194">
        <f>IF(ISBLANK('CONFIGURAÇÃO'!$E$21),"",'CONFIGURAÇÃO'!$E$21&amp;"")</f>
        <v/>
      </c>
      <c r="C4971" s="194">
        <f>"'CONFIGURAÇÃO'!E21"</f>
        <v/>
      </c>
      <c r="D4971" s="194" t="inlineStr">
        <is>
          <t>configuração</t>
        </is>
      </c>
    </row>
    <row r="4972">
      <c r="A4972" s="194" t="inlineStr">
        <is>
          <t>efeito.11.tipo_de_fonte</t>
        </is>
      </c>
      <c r="B4972" s="194">
        <f>IF(ISBLANK('CONFIGURAÇÃO'!$F$21),"",'CONFIGURAÇÃO'!$F$21&amp;"")</f>
        <v/>
      </c>
      <c r="C4972" s="194">
        <f>"'CONFIGURAÇÃO'!F21"</f>
        <v/>
      </c>
      <c r="D4972" s="194" t="inlineStr">
        <is>
          <t>configuração</t>
        </is>
      </c>
    </row>
    <row r="4973">
      <c r="A4973" s="194" t="inlineStr">
        <is>
          <t>efeito.11.fonte</t>
        </is>
      </c>
      <c r="B4973" s="194">
        <f>IF(ISBLANK('CONFIGURAÇÃO'!$G$21),"",'CONFIGURAÇÃO'!$G$21&amp;"")</f>
        <v/>
      </c>
      <c r="C4973" s="194">
        <f>"'CONFIGURAÇÃO'!G21"</f>
        <v/>
      </c>
      <c r="D4973" s="194" t="inlineStr">
        <is>
          <t>configuração</t>
        </is>
      </c>
    </row>
    <row r="4974">
      <c r="A4974" s="194" t="inlineStr">
        <is>
          <t>aviso.efeito.11</t>
        </is>
      </c>
      <c r="B4974" s="194">
        <f>DADOS_CONFIG!$M$12&amp;""</f>
        <v/>
      </c>
      <c r="C4974" s="194" t="inlineStr">
        <is>
          <t>DADOS_CONFIG!M12</t>
        </is>
      </c>
      <c r="D4974" s="194" t="inlineStr">
        <is>
          <t>aviso</t>
        </is>
      </c>
    </row>
    <row r="4975">
      <c r="A4975" s="194" t="inlineStr">
        <is>
          <t>efeito.12.ligado</t>
        </is>
      </c>
      <c r="B4975" s="194">
        <f>N('CONFIGURAÇÃO'!$B$22)&amp;""</f>
        <v/>
      </c>
      <c r="C4975" s="194">
        <f>"'CONFIGURAÇÃO'!B22"</f>
        <v/>
      </c>
      <c r="D4975" s="194" t="inlineStr">
        <is>
          <t>configuração</t>
        </is>
      </c>
    </row>
    <row r="4976">
      <c r="A4976" s="194" t="inlineStr">
        <is>
          <t>efeito.12.caixa</t>
        </is>
      </c>
      <c r="B4976" s="194">
        <f>IF(ISBLANK('CONFIGURAÇÃO'!$C$22),"",'CONFIGURAÇÃO'!$C$22&amp;"")</f>
        <v/>
      </c>
      <c r="C4976" s="194">
        <f>"'CONFIGURAÇÃO'!C22"</f>
        <v/>
      </c>
      <c r="D4976" s="194" t="inlineStr">
        <is>
          <t>configuração</t>
        </is>
      </c>
    </row>
    <row r="4977">
      <c r="A4977" s="194" t="inlineStr">
        <is>
          <t>efeito.12.como</t>
        </is>
      </c>
      <c r="B4977" s="194">
        <f>IF(ISBLANK('CONFIGURAÇÃO'!$D$22),"",'CONFIGURAÇÃO'!$D$22&amp;"")</f>
        <v/>
      </c>
      <c r="C4977" s="194">
        <f>"'CONFIGURAÇÃO'!D22"</f>
        <v/>
      </c>
      <c r="D4977" s="194" t="inlineStr">
        <is>
          <t>configuração</t>
        </is>
      </c>
    </row>
    <row r="4978">
      <c r="A4978" s="194" t="inlineStr">
        <is>
          <t>efeito.12.valor</t>
        </is>
      </c>
      <c r="B4978" s="194">
        <f>IF(ISBLANK('CONFIGURAÇÃO'!$E$22),"",'CONFIGURAÇÃO'!$E$22&amp;"")</f>
        <v/>
      </c>
      <c r="C4978" s="194">
        <f>"'CONFIGURAÇÃO'!E22"</f>
        <v/>
      </c>
      <c r="D4978" s="194" t="inlineStr">
        <is>
          <t>configuração</t>
        </is>
      </c>
    </row>
    <row r="4979">
      <c r="A4979" s="194" t="inlineStr">
        <is>
          <t>efeito.12.tipo_de_fonte</t>
        </is>
      </c>
      <c r="B4979" s="194">
        <f>IF(ISBLANK('CONFIGURAÇÃO'!$F$22),"",'CONFIGURAÇÃO'!$F$22&amp;"")</f>
        <v/>
      </c>
      <c r="C4979" s="194">
        <f>"'CONFIGURAÇÃO'!F22"</f>
        <v/>
      </c>
      <c r="D4979" s="194" t="inlineStr">
        <is>
          <t>configuração</t>
        </is>
      </c>
    </row>
    <row r="4980">
      <c r="A4980" s="194" t="inlineStr">
        <is>
          <t>efeito.12.fonte</t>
        </is>
      </c>
      <c r="B4980" s="194">
        <f>IF(ISBLANK('CONFIGURAÇÃO'!$G$22),"",'CONFIGURAÇÃO'!$G$22&amp;"")</f>
        <v/>
      </c>
      <c r="C4980" s="194">
        <f>"'CONFIGURAÇÃO'!G22"</f>
        <v/>
      </c>
      <c r="D4980" s="194" t="inlineStr">
        <is>
          <t>configuração</t>
        </is>
      </c>
    </row>
    <row r="4981">
      <c r="A4981" s="194" t="inlineStr">
        <is>
          <t>aviso.efeito.12</t>
        </is>
      </c>
      <c r="B4981" s="194">
        <f>DADOS_CONFIG!$M$13&amp;""</f>
        <v/>
      </c>
      <c r="C4981" s="194" t="inlineStr">
        <is>
          <t>DADOS_CONFIG!M13</t>
        </is>
      </c>
      <c r="D4981" s="194" t="inlineStr">
        <is>
          <t>aviso</t>
        </is>
      </c>
    </row>
    <row r="4982">
      <c r="A4982" s="194" t="inlineStr">
        <is>
          <t>efeito.13.ligado</t>
        </is>
      </c>
      <c r="B4982" s="194">
        <f>N('CONFIGURAÇÃO'!$B$23)&amp;""</f>
        <v/>
      </c>
      <c r="C4982" s="194">
        <f>"'CONFIGURAÇÃO'!B23"</f>
        <v/>
      </c>
      <c r="D4982" s="194" t="inlineStr">
        <is>
          <t>configuração</t>
        </is>
      </c>
    </row>
    <row r="4983">
      <c r="A4983" s="194" t="inlineStr">
        <is>
          <t>efeito.13.caixa</t>
        </is>
      </c>
      <c r="B4983" s="194">
        <f>IF(ISBLANK('CONFIGURAÇÃO'!$C$23),"",'CONFIGURAÇÃO'!$C$23&amp;"")</f>
        <v/>
      </c>
      <c r="C4983" s="194">
        <f>"'CONFIGURAÇÃO'!C23"</f>
        <v/>
      </c>
      <c r="D4983" s="194" t="inlineStr">
        <is>
          <t>configuração</t>
        </is>
      </c>
    </row>
    <row r="4984">
      <c r="A4984" s="194" t="inlineStr">
        <is>
          <t>efeito.13.como</t>
        </is>
      </c>
      <c r="B4984" s="194">
        <f>IF(ISBLANK('CONFIGURAÇÃO'!$D$23),"",'CONFIGURAÇÃO'!$D$23&amp;"")</f>
        <v/>
      </c>
      <c r="C4984" s="194">
        <f>"'CONFIGURAÇÃO'!D23"</f>
        <v/>
      </c>
      <c r="D4984" s="194" t="inlineStr">
        <is>
          <t>configuração</t>
        </is>
      </c>
    </row>
    <row r="4985">
      <c r="A4985" s="194" t="inlineStr">
        <is>
          <t>efeito.13.valor</t>
        </is>
      </c>
      <c r="B4985" s="194">
        <f>IF(ISBLANK('CONFIGURAÇÃO'!$E$23),"",'CONFIGURAÇÃO'!$E$23&amp;"")</f>
        <v/>
      </c>
      <c r="C4985" s="194">
        <f>"'CONFIGURAÇÃO'!E23"</f>
        <v/>
      </c>
      <c r="D4985" s="194" t="inlineStr">
        <is>
          <t>configuração</t>
        </is>
      </c>
    </row>
    <row r="4986">
      <c r="A4986" s="194" t="inlineStr">
        <is>
          <t>efeito.13.tipo_de_fonte</t>
        </is>
      </c>
      <c r="B4986" s="194">
        <f>IF(ISBLANK('CONFIGURAÇÃO'!$F$23),"",'CONFIGURAÇÃO'!$F$23&amp;"")</f>
        <v/>
      </c>
      <c r="C4986" s="194">
        <f>"'CONFIGURAÇÃO'!F23"</f>
        <v/>
      </c>
      <c r="D4986" s="194" t="inlineStr">
        <is>
          <t>configuração</t>
        </is>
      </c>
    </row>
    <row r="4987">
      <c r="A4987" s="194" t="inlineStr">
        <is>
          <t>efeito.13.fonte</t>
        </is>
      </c>
      <c r="B4987" s="194">
        <f>IF(ISBLANK('CONFIGURAÇÃO'!$G$23),"",'CONFIGURAÇÃO'!$G$23&amp;"")</f>
        <v/>
      </c>
      <c r="C4987" s="194">
        <f>"'CONFIGURAÇÃO'!G23"</f>
        <v/>
      </c>
      <c r="D4987" s="194" t="inlineStr">
        <is>
          <t>configuração</t>
        </is>
      </c>
    </row>
    <row r="4988">
      <c r="A4988" s="194" t="inlineStr">
        <is>
          <t>aviso.efeito.13</t>
        </is>
      </c>
      <c r="B4988" s="194">
        <f>DADOS_CONFIG!$M$14&amp;""</f>
        <v/>
      </c>
      <c r="C4988" s="194" t="inlineStr">
        <is>
          <t>DADOS_CONFIG!M14</t>
        </is>
      </c>
      <c r="D4988" s="194" t="inlineStr">
        <is>
          <t>aviso</t>
        </is>
      </c>
    </row>
    <row r="4989">
      <c r="A4989" s="194" t="inlineStr">
        <is>
          <t>efeito.14.ligado</t>
        </is>
      </c>
      <c r="B4989" s="194">
        <f>N('CONFIGURAÇÃO'!$B$24)&amp;""</f>
        <v/>
      </c>
      <c r="C4989" s="194">
        <f>"'CONFIGURAÇÃO'!B24"</f>
        <v/>
      </c>
      <c r="D4989" s="194" t="inlineStr">
        <is>
          <t>configuração</t>
        </is>
      </c>
    </row>
    <row r="4990">
      <c r="A4990" s="194" t="inlineStr">
        <is>
          <t>efeito.14.caixa</t>
        </is>
      </c>
      <c r="B4990" s="194">
        <f>IF(ISBLANK('CONFIGURAÇÃO'!$C$24),"",'CONFIGURAÇÃO'!$C$24&amp;"")</f>
        <v/>
      </c>
      <c r="C4990" s="194">
        <f>"'CONFIGURAÇÃO'!C24"</f>
        <v/>
      </c>
      <c r="D4990" s="194" t="inlineStr">
        <is>
          <t>configuração</t>
        </is>
      </c>
    </row>
    <row r="4991">
      <c r="A4991" s="194" t="inlineStr">
        <is>
          <t>efeito.14.como</t>
        </is>
      </c>
      <c r="B4991" s="194">
        <f>IF(ISBLANK('CONFIGURAÇÃO'!$D$24),"",'CONFIGURAÇÃO'!$D$24&amp;"")</f>
        <v/>
      </c>
      <c r="C4991" s="194">
        <f>"'CONFIGURAÇÃO'!D24"</f>
        <v/>
      </c>
      <c r="D4991" s="194" t="inlineStr">
        <is>
          <t>configuração</t>
        </is>
      </c>
    </row>
    <row r="4992">
      <c r="A4992" s="194" t="inlineStr">
        <is>
          <t>efeito.14.valor</t>
        </is>
      </c>
      <c r="B4992" s="194">
        <f>IF(ISBLANK('CONFIGURAÇÃO'!$E$24),"",'CONFIGURAÇÃO'!$E$24&amp;"")</f>
        <v/>
      </c>
      <c r="C4992" s="194">
        <f>"'CONFIGURAÇÃO'!E24"</f>
        <v/>
      </c>
      <c r="D4992" s="194" t="inlineStr">
        <is>
          <t>configuração</t>
        </is>
      </c>
    </row>
    <row r="4993">
      <c r="A4993" s="194" t="inlineStr">
        <is>
          <t>efeito.14.tipo_de_fonte</t>
        </is>
      </c>
      <c r="B4993" s="194">
        <f>IF(ISBLANK('CONFIGURAÇÃO'!$F$24),"",'CONFIGURAÇÃO'!$F$24&amp;"")</f>
        <v/>
      </c>
      <c r="C4993" s="194">
        <f>"'CONFIGURAÇÃO'!F24"</f>
        <v/>
      </c>
      <c r="D4993" s="194" t="inlineStr">
        <is>
          <t>configuração</t>
        </is>
      </c>
    </row>
    <row r="4994">
      <c r="A4994" s="194" t="inlineStr">
        <is>
          <t>efeito.14.fonte</t>
        </is>
      </c>
      <c r="B4994" s="194">
        <f>IF(ISBLANK('CONFIGURAÇÃO'!$G$24),"",'CONFIGURAÇÃO'!$G$24&amp;"")</f>
        <v/>
      </c>
      <c r="C4994" s="194">
        <f>"'CONFIGURAÇÃO'!G24"</f>
        <v/>
      </c>
      <c r="D4994" s="194" t="inlineStr">
        <is>
          <t>configuração</t>
        </is>
      </c>
    </row>
    <row r="4995">
      <c r="A4995" s="194" t="inlineStr">
        <is>
          <t>aviso.efeito.14</t>
        </is>
      </c>
      <c r="B4995" s="194">
        <f>DADOS_CONFIG!$M$15&amp;""</f>
        <v/>
      </c>
      <c r="C4995" s="194" t="inlineStr">
        <is>
          <t>DADOS_CONFIG!M15</t>
        </is>
      </c>
      <c r="D4995" s="194" t="inlineStr">
        <is>
          <t>aviso</t>
        </is>
      </c>
    </row>
    <row r="4996">
      <c r="A4996" s="194" t="inlineStr">
        <is>
          <t>efeito.15.ligado</t>
        </is>
      </c>
      <c r="B4996" s="194">
        <f>N('CONFIGURAÇÃO'!$B$25)&amp;""</f>
        <v/>
      </c>
      <c r="C4996" s="194">
        <f>"'CONFIGURAÇÃO'!B25"</f>
        <v/>
      </c>
      <c r="D4996" s="194" t="inlineStr">
        <is>
          <t>configuração</t>
        </is>
      </c>
    </row>
    <row r="4997">
      <c r="A4997" s="194" t="inlineStr">
        <is>
          <t>efeito.15.caixa</t>
        </is>
      </c>
      <c r="B4997" s="194">
        <f>IF(ISBLANK('CONFIGURAÇÃO'!$C$25),"",'CONFIGURAÇÃO'!$C$25&amp;"")</f>
        <v/>
      </c>
      <c r="C4997" s="194">
        <f>"'CONFIGURAÇÃO'!C25"</f>
        <v/>
      </c>
      <c r="D4997" s="194" t="inlineStr">
        <is>
          <t>configuração</t>
        </is>
      </c>
    </row>
    <row r="4998">
      <c r="A4998" s="194" t="inlineStr">
        <is>
          <t>efeito.15.como</t>
        </is>
      </c>
      <c r="B4998" s="194">
        <f>IF(ISBLANK('CONFIGURAÇÃO'!$D$25),"",'CONFIGURAÇÃO'!$D$25&amp;"")</f>
        <v/>
      </c>
      <c r="C4998" s="194">
        <f>"'CONFIGURAÇÃO'!D25"</f>
        <v/>
      </c>
      <c r="D4998" s="194" t="inlineStr">
        <is>
          <t>configuração</t>
        </is>
      </c>
    </row>
    <row r="4999">
      <c r="A4999" s="194" t="inlineStr">
        <is>
          <t>efeito.15.valor</t>
        </is>
      </c>
      <c r="B4999" s="194">
        <f>IF(ISBLANK('CONFIGURAÇÃO'!$E$25),"",'CONFIGURAÇÃO'!$E$25&amp;"")</f>
        <v/>
      </c>
      <c r="C4999" s="194">
        <f>"'CONFIGURAÇÃO'!E25"</f>
        <v/>
      </c>
      <c r="D4999" s="194" t="inlineStr">
        <is>
          <t>configuração</t>
        </is>
      </c>
    </row>
    <row r="5000">
      <c r="A5000" s="194" t="inlineStr">
        <is>
          <t>efeito.15.tipo_de_fonte</t>
        </is>
      </c>
      <c r="B5000" s="194">
        <f>IF(ISBLANK('CONFIGURAÇÃO'!$F$25),"",'CONFIGURAÇÃO'!$F$25&amp;"")</f>
        <v/>
      </c>
      <c r="C5000" s="194">
        <f>"'CONFIGURAÇÃO'!F25"</f>
        <v/>
      </c>
      <c r="D5000" s="194" t="inlineStr">
        <is>
          <t>configuração</t>
        </is>
      </c>
    </row>
    <row r="5001">
      <c r="A5001" s="194" t="inlineStr">
        <is>
          <t>efeito.15.fonte</t>
        </is>
      </c>
      <c r="B5001" s="194">
        <f>IF(ISBLANK('CONFIGURAÇÃO'!$G$25),"",'CONFIGURAÇÃO'!$G$25&amp;"")</f>
        <v/>
      </c>
      <c r="C5001" s="194">
        <f>"'CONFIGURAÇÃO'!G25"</f>
        <v/>
      </c>
      <c r="D5001" s="194" t="inlineStr">
        <is>
          <t>configuração</t>
        </is>
      </c>
    </row>
    <row r="5002">
      <c r="A5002" s="194" t="inlineStr">
        <is>
          <t>aviso.efeito.15</t>
        </is>
      </c>
      <c r="B5002" s="194">
        <f>DADOS_CONFIG!$M$16&amp;""</f>
        <v/>
      </c>
      <c r="C5002" s="194" t="inlineStr">
        <is>
          <t>DADOS_CONFIG!M16</t>
        </is>
      </c>
      <c r="D5002" s="194" t="inlineStr">
        <is>
          <t>aviso</t>
        </is>
      </c>
    </row>
    <row r="5003">
      <c r="A5003" s="194" t="inlineStr">
        <is>
          <t>efeito.16.ligado</t>
        </is>
      </c>
      <c r="B5003" s="194">
        <f>N('CONFIGURAÇÃO'!$B$26)&amp;""</f>
        <v/>
      </c>
      <c r="C5003" s="194">
        <f>"'CONFIGURAÇÃO'!B26"</f>
        <v/>
      </c>
      <c r="D5003" s="194" t="inlineStr">
        <is>
          <t>configuração</t>
        </is>
      </c>
    </row>
    <row r="5004">
      <c r="A5004" s="194" t="inlineStr">
        <is>
          <t>efeito.16.caixa</t>
        </is>
      </c>
      <c r="B5004" s="194">
        <f>IF(ISBLANK('CONFIGURAÇÃO'!$C$26),"",'CONFIGURAÇÃO'!$C$26&amp;"")</f>
        <v/>
      </c>
      <c r="C5004" s="194">
        <f>"'CONFIGURAÇÃO'!C26"</f>
        <v/>
      </c>
      <c r="D5004" s="194" t="inlineStr">
        <is>
          <t>configuração</t>
        </is>
      </c>
    </row>
    <row r="5005">
      <c r="A5005" s="194" t="inlineStr">
        <is>
          <t>efeito.16.como</t>
        </is>
      </c>
      <c r="B5005" s="194">
        <f>IF(ISBLANK('CONFIGURAÇÃO'!$D$26),"",'CONFIGURAÇÃO'!$D$26&amp;"")</f>
        <v/>
      </c>
      <c r="C5005" s="194">
        <f>"'CONFIGURAÇÃO'!D26"</f>
        <v/>
      </c>
      <c r="D5005" s="194" t="inlineStr">
        <is>
          <t>configuração</t>
        </is>
      </c>
    </row>
    <row r="5006">
      <c r="A5006" s="194" t="inlineStr">
        <is>
          <t>efeito.16.valor</t>
        </is>
      </c>
      <c r="B5006" s="194">
        <f>IF(ISBLANK('CONFIGURAÇÃO'!$E$26),"",'CONFIGURAÇÃO'!$E$26&amp;"")</f>
        <v/>
      </c>
      <c r="C5006" s="194">
        <f>"'CONFIGURAÇÃO'!E26"</f>
        <v/>
      </c>
      <c r="D5006" s="194" t="inlineStr">
        <is>
          <t>configuração</t>
        </is>
      </c>
    </row>
    <row r="5007">
      <c r="A5007" s="194" t="inlineStr">
        <is>
          <t>efeito.16.tipo_de_fonte</t>
        </is>
      </c>
      <c r="B5007" s="194">
        <f>IF(ISBLANK('CONFIGURAÇÃO'!$F$26),"",'CONFIGURAÇÃO'!$F$26&amp;"")</f>
        <v/>
      </c>
      <c r="C5007" s="194">
        <f>"'CONFIGURAÇÃO'!F26"</f>
        <v/>
      </c>
      <c r="D5007" s="194" t="inlineStr">
        <is>
          <t>configuração</t>
        </is>
      </c>
    </row>
    <row r="5008">
      <c r="A5008" s="194" t="inlineStr">
        <is>
          <t>efeito.16.fonte</t>
        </is>
      </c>
      <c r="B5008" s="194">
        <f>IF(ISBLANK('CONFIGURAÇÃO'!$G$26),"",'CONFIGURAÇÃO'!$G$26&amp;"")</f>
        <v/>
      </c>
      <c r="C5008" s="194">
        <f>"'CONFIGURAÇÃO'!G26"</f>
        <v/>
      </c>
      <c r="D5008" s="194" t="inlineStr">
        <is>
          <t>configuração</t>
        </is>
      </c>
    </row>
    <row r="5009">
      <c r="A5009" s="194" t="inlineStr">
        <is>
          <t>aviso.efeito.16</t>
        </is>
      </c>
      <c r="B5009" s="194">
        <f>DADOS_CONFIG!$M$17&amp;""</f>
        <v/>
      </c>
      <c r="C5009" s="194" t="inlineStr">
        <is>
          <t>DADOS_CONFIG!M17</t>
        </is>
      </c>
      <c r="D5009" s="194" t="inlineStr">
        <is>
          <t>aviso</t>
        </is>
      </c>
    </row>
    <row r="5010">
      <c r="A5010" s="194" t="inlineStr">
        <is>
          <t>efeito.17.ligado</t>
        </is>
      </c>
      <c r="B5010" s="194">
        <f>N('CONFIGURAÇÃO'!$B$27)&amp;""</f>
        <v/>
      </c>
      <c r="C5010" s="194">
        <f>"'CONFIGURAÇÃO'!B27"</f>
        <v/>
      </c>
      <c r="D5010" s="194" t="inlineStr">
        <is>
          <t>configuração</t>
        </is>
      </c>
    </row>
    <row r="5011">
      <c r="A5011" s="194" t="inlineStr">
        <is>
          <t>efeito.17.caixa</t>
        </is>
      </c>
      <c r="B5011" s="194">
        <f>IF(ISBLANK('CONFIGURAÇÃO'!$C$27),"",'CONFIGURAÇÃO'!$C$27&amp;"")</f>
        <v/>
      </c>
      <c r="C5011" s="194">
        <f>"'CONFIGURAÇÃO'!C27"</f>
        <v/>
      </c>
      <c r="D5011" s="194" t="inlineStr">
        <is>
          <t>configuração</t>
        </is>
      </c>
    </row>
    <row r="5012">
      <c r="A5012" s="194" t="inlineStr">
        <is>
          <t>efeito.17.como</t>
        </is>
      </c>
      <c r="B5012" s="194">
        <f>IF(ISBLANK('CONFIGURAÇÃO'!$D$27),"",'CONFIGURAÇÃO'!$D$27&amp;"")</f>
        <v/>
      </c>
      <c r="C5012" s="194">
        <f>"'CONFIGURAÇÃO'!D27"</f>
        <v/>
      </c>
      <c r="D5012" s="194" t="inlineStr">
        <is>
          <t>configuração</t>
        </is>
      </c>
    </row>
    <row r="5013">
      <c r="A5013" s="194" t="inlineStr">
        <is>
          <t>efeito.17.valor</t>
        </is>
      </c>
      <c r="B5013" s="194">
        <f>IF(ISBLANK('CONFIGURAÇÃO'!$E$27),"",'CONFIGURAÇÃO'!$E$27&amp;"")</f>
        <v/>
      </c>
      <c r="C5013" s="194">
        <f>"'CONFIGURAÇÃO'!E27"</f>
        <v/>
      </c>
      <c r="D5013" s="194" t="inlineStr">
        <is>
          <t>configuração</t>
        </is>
      </c>
    </row>
    <row r="5014">
      <c r="A5014" s="194" t="inlineStr">
        <is>
          <t>efeito.17.tipo_de_fonte</t>
        </is>
      </c>
      <c r="B5014" s="194">
        <f>IF(ISBLANK('CONFIGURAÇÃO'!$F$27),"",'CONFIGURAÇÃO'!$F$27&amp;"")</f>
        <v/>
      </c>
      <c r="C5014" s="194">
        <f>"'CONFIGURAÇÃO'!F27"</f>
        <v/>
      </c>
      <c r="D5014" s="194" t="inlineStr">
        <is>
          <t>configuração</t>
        </is>
      </c>
    </row>
    <row r="5015">
      <c r="A5015" s="194" t="inlineStr">
        <is>
          <t>efeito.17.fonte</t>
        </is>
      </c>
      <c r="B5015" s="194">
        <f>IF(ISBLANK('CONFIGURAÇÃO'!$G$27),"",'CONFIGURAÇÃO'!$G$27&amp;"")</f>
        <v/>
      </c>
      <c r="C5015" s="194">
        <f>"'CONFIGURAÇÃO'!G27"</f>
        <v/>
      </c>
      <c r="D5015" s="194" t="inlineStr">
        <is>
          <t>configuração</t>
        </is>
      </c>
    </row>
    <row r="5016">
      <c r="A5016" s="194" t="inlineStr">
        <is>
          <t>aviso.efeito.17</t>
        </is>
      </c>
      <c r="B5016" s="194">
        <f>DADOS_CONFIG!$M$18&amp;""</f>
        <v/>
      </c>
      <c r="C5016" s="194" t="inlineStr">
        <is>
          <t>DADOS_CONFIG!M18</t>
        </is>
      </c>
      <c r="D5016" s="194" t="inlineStr">
        <is>
          <t>aviso</t>
        </is>
      </c>
    </row>
    <row r="5017">
      <c r="A5017" s="194" t="inlineStr">
        <is>
          <t>efeito.18.ligado</t>
        </is>
      </c>
      <c r="B5017" s="194">
        <f>N('CONFIGURAÇÃO'!$B$28)&amp;""</f>
        <v/>
      </c>
      <c r="C5017" s="194">
        <f>"'CONFIGURAÇÃO'!B28"</f>
        <v/>
      </c>
      <c r="D5017" s="194" t="inlineStr">
        <is>
          <t>configuração</t>
        </is>
      </c>
    </row>
    <row r="5018">
      <c r="A5018" s="194" t="inlineStr">
        <is>
          <t>efeito.18.caixa</t>
        </is>
      </c>
      <c r="B5018" s="194">
        <f>IF(ISBLANK('CONFIGURAÇÃO'!$C$28),"",'CONFIGURAÇÃO'!$C$28&amp;"")</f>
        <v/>
      </c>
      <c r="C5018" s="194">
        <f>"'CONFIGURAÇÃO'!C28"</f>
        <v/>
      </c>
      <c r="D5018" s="194" t="inlineStr">
        <is>
          <t>configuração</t>
        </is>
      </c>
    </row>
    <row r="5019">
      <c r="A5019" s="194" t="inlineStr">
        <is>
          <t>efeito.18.como</t>
        </is>
      </c>
      <c r="B5019" s="194">
        <f>IF(ISBLANK('CONFIGURAÇÃO'!$D$28),"",'CONFIGURAÇÃO'!$D$28&amp;"")</f>
        <v/>
      </c>
      <c r="C5019" s="194">
        <f>"'CONFIGURAÇÃO'!D28"</f>
        <v/>
      </c>
      <c r="D5019" s="194" t="inlineStr">
        <is>
          <t>configuração</t>
        </is>
      </c>
    </row>
    <row r="5020">
      <c r="A5020" s="194" t="inlineStr">
        <is>
          <t>efeito.18.valor</t>
        </is>
      </c>
      <c r="B5020" s="194">
        <f>IF(ISBLANK('CONFIGURAÇÃO'!$E$28),"",'CONFIGURAÇÃO'!$E$28&amp;"")</f>
        <v/>
      </c>
      <c r="C5020" s="194">
        <f>"'CONFIGURAÇÃO'!E28"</f>
        <v/>
      </c>
      <c r="D5020" s="194" t="inlineStr">
        <is>
          <t>configuração</t>
        </is>
      </c>
    </row>
    <row r="5021">
      <c r="A5021" s="194" t="inlineStr">
        <is>
          <t>efeito.18.tipo_de_fonte</t>
        </is>
      </c>
      <c r="B5021" s="194">
        <f>IF(ISBLANK('CONFIGURAÇÃO'!$F$28),"",'CONFIGURAÇÃO'!$F$28&amp;"")</f>
        <v/>
      </c>
      <c r="C5021" s="194">
        <f>"'CONFIGURAÇÃO'!F28"</f>
        <v/>
      </c>
      <c r="D5021" s="194" t="inlineStr">
        <is>
          <t>configuração</t>
        </is>
      </c>
    </row>
    <row r="5022">
      <c r="A5022" s="194" t="inlineStr">
        <is>
          <t>efeito.18.fonte</t>
        </is>
      </c>
      <c r="B5022" s="194">
        <f>IF(ISBLANK('CONFIGURAÇÃO'!$G$28),"",'CONFIGURAÇÃO'!$G$28&amp;"")</f>
        <v/>
      </c>
      <c r="C5022" s="194">
        <f>"'CONFIGURAÇÃO'!G28"</f>
        <v/>
      </c>
      <c r="D5022" s="194" t="inlineStr">
        <is>
          <t>configuração</t>
        </is>
      </c>
    </row>
    <row r="5023">
      <c r="A5023" s="194" t="inlineStr">
        <is>
          <t>aviso.efeito.18</t>
        </is>
      </c>
      <c r="B5023" s="194">
        <f>DADOS_CONFIG!$M$19&amp;""</f>
        <v/>
      </c>
      <c r="C5023" s="194" t="inlineStr">
        <is>
          <t>DADOS_CONFIG!M19</t>
        </is>
      </c>
      <c r="D5023" s="194" t="inlineStr">
        <is>
          <t>aviso</t>
        </is>
      </c>
    </row>
    <row r="5024">
      <c r="A5024" s="194" t="inlineStr">
        <is>
          <t>efeito.19.ligado</t>
        </is>
      </c>
      <c r="B5024" s="194">
        <f>N('CONFIGURAÇÃO'!$B$29)&amp;""</f>
        <v/>
      </c>
      <c r="C5024" s="194">
        <f>"'CONFIGURAÇÃO'!B29"</f>
        <v/>
      </c>
      <c r="D5024" s="194" t="inlineStr">
        <is>
          <t>configuração</t>
        </is>
      </c>
    </row>
    <row r="5025">
      <c r="A5025" s="194" t="inlineStr">
        <is>
          <t>efeito.19.caixa</t>
        </is>
      </c>
      <c r="B5025" s="194">
        <f>IF(ISBLANK('CONFIGURAÇÃO'!$C$29),"",'CONFIGURAÇÃO'!$C$29&amp;"")</f>
        <v/>
      </c>
      <c r="C5025" s="194">
        <f>"'CONFIGURAÇÃO'!C29"</f>
        <v/>
      </c>
      <c r="D5025" s="194" t="inlineStr">
        <is>
          <t>configuração</t>
        </is>
      </c>
    </row>
    <row r="5026">
      <c r="A5026" s="194" t="inlineStr">
        <is>
          <t>efeito.19.como</t>
        </is>
      </c>
      <c r="B5026" s="194">
        <f>IF(ISBLANK('CONFIGURAÇÃO'!$D$29),"",'CONFIGURAÇÃO'!$D$29&amp;"")</f>
        <v/>
      </c>
      <c r="C5026" s="194">
        <f>"'CONFIGURAÇÃO'!D29"</f>
        <v/>
      </c>
      <c r="D5026" s="194" t="inlineStr">
        <is>
          <t>configuração</t>
        </is>
      </c>
    </row>
    <row r="5027">
      <c r="A5027" s="194" t="inlineStr">
        <is>
          <t>efeito.19.valor</t>
        </is>
      </c>
      <c r="B5027" s="194">
        <f>IF(ISBLANK('CONFIGURAÇÃO'!$E$29),"",'CONFIGURAÇÃO'!$E$29&amp;"")</f>
        <v/>
      </c>
      <c r="C5027" s="194">
        <f>"'CONFIGURAÇÃO'!E29"</f>
        <v/>
      </c>
      <c r="D5027" s="194" t="inlineStr">
        <is>
          <t>configuração</t>
        </is>
      </c>
    </row>
    <row r="5028">
      <c r="A5028" s="194" t="inlineStr">
        <is>
          <t>efeito.19.tipo_de_fonte</t>
        </is>
      </c>
      <c r="B5028" s="194">
        <f>IF(ISBLANK('CONFIGURAÇÃO'!$F$29),"",'CONFIGURAÇÃO'!$F$29&amp;"")</f>
        <v/>
      </c>
      <c r="C5028" s="194">
        <f>"'CONFIGURAÇÃO'!F29"</f>
        <v/>
      </c>
      <c r="D5028" s="194" t="inlineStr">
        <is>
          <t>configuração</t>
        </is>
      </c>
    </row>
    <row r="5029">
      <c r="A5029" s="194" t="inlineStr">
        <is>
          <t>efeito.19.fonte</t>
        </is>
      </c>
      <c r="B5029" s="194">
        <f>IF(ISBLANK('CONFIGURAÇÃO'!$G$29),"",'CONFIGURAÇÃO'!$G$29&amp;"")</f>
        <v/>
      </c>
      <c r="C5029" s="194">
        <f>"'CONFIGURAÇÃO'!G29"</f>
        <v/>
      </c>
      <c r="D5029" s="194" t="inlineStr">
        <is>
          <t>configuração</t>
        </is>
      </c>
    </row>
    <row r="5030">
      <c r="A5030" s="194" t="inlineStr">
        <is>
          <t>aviso.efeito.19</t>
        </is>
      </c>
      <c r="B5030" s="194">
        <f>DADOS_CONFIG!$M$20&amp;""</f>
        <v/>
      </c>
      <c r="C5030" s="194" t="inlineStr">
        <is>
          <t>DADOS_CONFIG!M20</t>
        </is>
      </c>
      <c r="D5030" s="194" t="inlineStr">
        <is>
          <t>aviso</t>
        </is>
      </c>
    </row>
    <row r="5031">
      <c r="A5031" s="194" t="inlineStr">
        <is>
          <t>efeito.20.ligado</t>
        </is>
      </c>
      <c r="B5031" s="194">
        <f>N('CONFIGURAÇÃO'!$B$30)&amp;""</f>
        <v/>
      </c>
      <c r="C5031" s="194">
        <f>"'CONFIGURAÇÃO'!B30"</f>
        <v/>
      </c>
      <c r="D5031" s="194" t="inlineStr">
        <is>
          <t>configuração</t>
        </is>
      </c>
    </row>
    <row r="5032">
      <c r="A5032" s="194" t="inlineStr">
        <is>
          <t>efeito.20.caixa</t>
        </is>
      </c>
      <c r="B5032" s="194">
        <f>IF(ISBLANK('CONFIGURAÇÃO'!$C$30),"",'CONFIGURAÇÃO'!$C$30&amp;"")</f>
        <v/>
      </c>
      <c r="C5032" s="194">
        <f>"'CONFIGURAÇÃO'!C30"</f>
        <v/>
      </c>
      <c r="D5032" s="194" t="inlineStr">
        <is>
          <t>configuração</t>
        </is>
      </c>
    </row>
    <row r="5033">
      <c r="A5033" s="194" t="inlineStr">
        <is>
          <t>efeito.20.como</t>
        </is>
      </c>
      <c r="B5033" s="194">
        <f>IF(ISBLANK('CONFIGURAÇÃO'!$D$30),"",'CONFIGURAÇÃO'!$D$30&amp;"")</f>
        <v/>
      </c>
      <c r="C5033" s="194">
        <f>"'CONFIGURAÇÃO'!D30"</f>
        <v/>
      </c>
      <c r="D5033" s="194" t="inlineStr">
        <is>
          <t>configuração</t>
        </is>
      </c>
    </row>
    <row r="5034">
      <c r="A5034" s="194" t="inlineStr">
        <is>
          <t>efeito.20.valor</t>
        </is>
      </c>
      <c r="B5034" s="194">
        <f>IF(ISBLANK('CONFIGURAÇÃO'!$E$30),"",'CONFIGURAÇÃO'!$E$30&amp;"")</f>
        <v/>
      </c>
      <c r="C5034" s="194">
        <f>"'CONFIGURAÇÃO'!E30"</f>
        <v/>
      </c>
      <c r="D5034" s="194" t="inlineStr">
        <is>
          <t>configuração</t>
        </is>
      </c>
    </row>
    <row r="5035">
      <c r="A5035" s="194" t="inlineStr">
        <is>
          <t>efeito.20.tipo_de_fonte</t>
        </is>
      </c>
      <c r="B5035" s="194">
        <f>IF(ISBLANK('CONFIGURAÇÃO'!$F$30),"",'CONFIGURAÇÃO'!$F$30&amp;"")</f>
        <v/>
      </c>
      <c r="C5035" s="194">
        <f>"'CONFIGURAÇÃO'!F30"</f>
        <v/>
      </c>
      <c r="D5035" s="194" t="inlineStr">
        <is>
          <t>configuração</t>
        </is>
      </c>
    </row>
    <row r="5036">
      <c r="A5036" s="194" t="inlineStr">
        <is>
          <t>efeito.20.fonte</t>
        </is>
      </c>
      <c r="B5036" s="194">
        <f>IF(ISBLANK('CONFIGURAÇÃO'!$G$30),"",'CONFIGURAÇÃO'!$G$30&amp;"")</f>
        <v/>
      </c>
      <c r="C5036" s="194">
        <f>"'CONFIGURAÇÃO'!G30"</f>
        <v/>
      </c>
      <c r="D5036" s="194" t="inlineStr">
        <is>
          <t>configuração</t>
        </is>
      </c>
    </row>
    <row r="5037">
      <c r="A5037" s="194" t="inlineStr">
        <is>
          <t>aviso.efeito.20</t>
        </is>
      </c>
      <c r="B5037" s="194">
        <f>DADOS_CONFIG!$M$21&amp;""</f>
        <v/>
      </c>
      <c r="C5037" s="194" t="inlineStr">
        <is>
          <t>DADOS_CONFIG!M21</t>
        </is>
      </c>
      <c r="D5037" s="194" t="inlineStr">
        <is>
          <t>aviso</t>
        </is>
      </c>
    </row>
    <row r="5038">
      <c r="A5038" s="194" t="inlineStr">
        <is>
          <t>efeito.21.ligado</t>
        </is>
      </c>
      <c r="B5038" s="194">
        <f>N('CONFIGURAÇÃO'!$B$31)&amp;""</f>
        <v/>
      </c>
      <c r="C5038" s="194">
        <f>"'CONFIGURAÇÃO'!B31"</f>
        <v/>
      </c>
      <c r="D5038" s="194" t="inlineStr">
        <is>
          <t>configuração</t>
        </is>
      </c>
    </row>
    <row r="5039">
      <c r="A5039" s="194" t="inlineStr">
        <is>
          <t>efeito.21.caixa</t>
        </is>
      </c>
      <c r="B5039" s="194">
        <f>IF(ISBLANK('CONFIGURAÇÃO'!$C$31),"",'CONFIGURAÇÃO'!$C$31&amp;"")</f>
        <v/>
      </c>
      <c r="C5039" s="194">
        <f>"'CONFIGURAÇÃO'!C31"</f>
        <v/>
      </c>
      <c r="D5039" s="194" t="inlineStr">
        <is>
          <t>configuração</t>
        </is>
      </c>
    </row>
    <row r="5040">
      <c r="A5040" s="194" t="inlineStr">
        <is>
          <t>efeito.21.como</t>
        </is>
      </c>
      <c r="B5040" s="194">
        <f>IF(ISBLANK('CONFIGURAÇÃO'!$D$31),"",'CONFIGURAÇÃO'!$D$31&amp;"")</f>
        <v/>
      </c>
      <c r="C5040" s="194">
        <f>"'CONFIGURAÇÃO'!D31"</f>
        <v/>
      </c>
      <c r="D5040" s="194" t="inlineStr">
        <is>
          <t>configuração</t>
        </is>
      </c>
    </row>
    <row r="5041">
      <c r="A5041" s="194" t="inlineStr">
        <is>
          <t>efeito.21.valor</t>
        </is>
      </c>
      <c r="B5041" s="194">
        <f>IF(ISBLANK('CONFIGURAÇÃO'!$E$31),"",'CONFIGURAÇÃO'!$E$31&amp;"")</f>
        <v/>
      </c>
      <c r="C5041" s="194">
        <f>"'CONFIGURAÇÃO'!E31"</f>
        <v/>
      </c>
      <c r="D5041" s="194" t="inlineStr">
        <is>
          <t>configuração</t>
        </is>
      </c>
    </row>
    <row r="5042">
      <c r="A5042" s="194" t="inlineStr">
        <is>
          <t>efeito.21.tipo_de_fonte</t>
        </is>
      </c>
      <c r="B5042" s="194">
        <f>IF(ISBLANK('CONFIGURAÇÃO'!$F$31),"",'CONFIGURAÇÃO'!$F$31&amp;"")</f>
        <v/>
      </c>
      <c r="C5042" s="194">
        <f>"'CONFIGURAÇÃO'!F31"</f>
        <v/>
      </c>
      <c r="D5042" s="194" t="inlineStr">
        <is>
          <t>configuração</t>
        </is>
      </c>
    </row>
    <row r="5043">
      <c r="A5043" s="194" t="inlineStr">
        <is>
          <t>efeito.21.fonte</t>
        </is>
      </c>
      <c r="B5043" s="194">
        <f>IF(ISBLANK('CONFIGURAÇÃO'!$G$31),"",'CONFIGURAÇÃO'!$G$31&amp;"")</f>
        <v/>
      </c>
      <c r="C5043" s="194">
        <f>"'CONFIGURAÇÃO'!G31"</f>
        <v/>
      </c>
      <c r="D5043" s="194" t="inlineStr">
        <is>
          <t>configuração</t>
        </is>
      </c>
    </row>
    <row r="5044">
      <c r="A5044" s="194" t="inlineStr">
        <is>
          <t>aviso.efeito.21</t>
        </is>
      </c>
      <c r="B5044" s="194">
        <f>DADOS_CONFIG!$M$22&amp;""</f>
        <v/>
      </c>
      <c r="C5044" s="194" t="inlineStr">
        <is>
          <t>DADOS_CONFIG!M22</t>
        </is>
      </c>
      <c r="D5044" s="194" t="inlineStr">
        <is>
          <t>aviso</t>
        </is>
      </c>
    </row>
    <row r="5045">
      <c r="A5045" s="194" t="inlineStr">
        <is>
          <t>efeito.22.ligado</t>
        </is>
      </c>
      <c r="B5045" s="194">
        <f>N('CONFIGURAÇÃO'!$B$32)&amp;""</f>
        <v/>
      </c>
      <c r="C5045" s="194">
        <f>"'CONFIGURAÇÃO'!B32"</f>
        <v/>
      </c>
      <c r="D5045" s="194" t="inlineStr">
        <is>
          <t>configuração</t>
        </is>
      </c>
    </row>
    <row r="5046">
      <c r="A5046" s="194" t="inlineStr">
        <is>
          <t>efeito.22.caixa</t>
        </is>
      </c>
      <c r="B5046" s="194">
        <f>IF(ISBLANK('CONFIGURAÇÃO'!$C$32),"",'CONFIGURAÇÃO'!$C$32&amp;"")</f>
        <v/>
      </c>
      <c r="C5046" s="194">
        <f>"'CONFIGURAÇÃO'!C32"</f>
        <v/>
      </c>
      <c r="D5046" s="194" t="inlineStr">
        <is>
          <t>configuração</t>
        </is>
      </c>
    </row>
    <row r="5047">
      <c r="A5047" s="194" t="inlineStr">
        <is>
          <t>efeito.22.como</t>
        </is>
      </c>
      <c r="B5047" s="194">
        <f>IF(ISBLANK('CONFIGURAÇÃO'!$D$32),"",'CONFIGURAÇÃO'!$D$32&amp;"")</f>
        <v/>
      </c>
      <c r="C5047" s="194">
        <f>"'CONFIGURAÇÃO'!D32"</f>
        <v/>
      </c>
      <c r="D5047" s="194" t="inlineStr">
        <is>
          <t>configuração</t>
        </is>
      </c>
    </row>
    <row r="5048">
      <c r="A5048" s="194" t="inlineStr">
        <is>
          <t>efeito.22.valor</t>
        </is>
      </c>
      <c r="B5048" s="194">
        <f>IF(ISBLANK('CONFIGURAÇÃO'!$E$32),"",'CONFIGURAÇÃO'!$E$32&amp;"")</f>
        <v/>
      </c>
      <c r="C5048" s="194">
        <f>"'CONFIGURAÇÃO'!E32"</f>
        <v/>
      </c>
      <c r="D5048" s="194" t="inlineStr">
        <is>
          <t>configuração</t>
        </is>
      </c>
    </row>
    <row r="5049">
      <c r="A5049" s="194" t="inlineStr">
        <is>
          <t>efeito.22.tipo_de_fonte</t>
        </is>
      </c>
      <c r="B5049" s="194">
        <f>IF(ISBLANK('CONFIGURAÇÃO'!$F$32),"",'CONFIGURAÇÃO'!$F$32&amp;"")</f>
        <v/>
      </c>
      <c r="C5049" s="194">
        <f>"'CONFIGURAÇÃO'!F32"</f>
        <v/>
      </c>
      <c r="D5049" s="194" t="inlineStr">
        <is>
          <t>configuração</t>
        </is>
      </c>
    </row>
    <row r="5050">
      <c r="A5050" s="194" t="inlineStr">
        <is>
          <t>efeito.22.fonte</t>
        </is>
      </c>
      <c r="B5050" s="194">
        <f>IF(ISBLANK('CONFIGURAÇÃO'!$G$32),"",'CONFIGURAÇÃO'!$G$32&amp;"")</f>
        <v/>
      </c>
      <c r="C5050" s="194">
        <f>"'CONFIGURAÇÃO'!G32"</f>
        <v/>
      </c>
      <c r="D5050" s="194" t="inlineStr">
        <is>
          <t>configuração</t>
        </is>
      </c>
    </row>
    <row r="5051">
      <c r="A5051" s="194" t="inlineStr">
        <is>
          <t>aviso.efeito.22</t>
        </is>
      </c>
      <c r="B5051" s="194">
        <f>DADOS_CONFIG!$M$23&amp;""</f>
        <v/>
      </c>
      <c r="C5051" s="194" t="inlineStr">
        <is>
          <t>DADOS_CONFIG!M23</t>
        </is>
      </c>
      <c r="D5051" s="194" t="inlineStr">
        <is>
          <t>aviso</t>
        </is>
      </c>
    </row>
    <row r="5052">
      <c r="A5052" s="194" t="inlineStr">
        <is>
          <t>efeito.23.ligado</t>
        </is>
      </c>
      <c r="B5052" s="194">
        <f>N('CONFIGURAÇÃO'!$B$33)&amp;""</f>
        <v/>
      </c>
      <c r="C5052" s="194">
        <f>"'CONFIGURAÇÃO'!B33"</f>
        <v/>
      </c>
      <c r="D5052" s="194" t="inlineStr">
        <is>
          <t>configuração</t>
        </is>
      </c>
    </row>
    <row r="5053">
      <c r="A5053" s="194" t="inlineStr">
        <is>
          <t>efeito.23.caixa</t>
        </is>
      </c>
      <c r="B5053" s="194">
        <f>IF(ISBLANK('CONFIGURAÇÃO'!$C$33),"",'CONFIGURAÇÃO'!$C$33&amp;"")</f>
        <v/>
      </c>
      <c r="C5053" s="194">
        <f>"'CONFIGURAÇÃO'!C33"</f>
        <v/>
      </c>
      <c r="D5053" s="194" t="inlineStr">
        <is>
          <t>configuração</t>
        </is>
      </c>
    </row>
    <row r="5054">
      <c r="A5054" s="194" t="inlineStr">
        <is>
          <t>efeito.23.como</t>
        </is>
      </c>
      <c r="B5054" s="194">
        <f>IF(ISBLANK('CONFIGURAÇÃO'!$D$33),"",'CONFIGURAÇÃO'!$D$33&amp;"")</f>
        <v/>
      </c>
      <c r="C5054" s="194">
        <f>"'CONFIGURAÇÃO'!D33"</f>
        <v/>
      </c>
      <c r="D5054" s="194" t="inlineStr">
        <is>
          <t>configuração</t>
        </is>
      </c>
    </row>
    <row r="5055">
      <c r="A5055" s="194" t="inlineStr">
        <is>
          <t>efeito.23.valor</t>
        </is>
      </c>
      <c r="B5055" s="194">
        <f>IF(ISBLANK('CONFIGURAÇÃO'!$E$33),"",'CONFIGURAÇÃO'!$E$33&amp;"")</f>
        <v/>
      </c>
      <c r="C5055" s="194">
        <f>"'CONFIGURAÇÃO'!E33"</f>
        <v/>
      </c>
      <c r="D5055" s="194" t="inlineStr">
        <is>
          <t>configuração</t>
        </is>
      </c>
    </row>
    <row r="5056">
      <c r="A5056" s="194" t="inlineStr">
        <is>
          <t>efeito.23.tipo_de_fonte</t>
        </is>
      </c>
      <c r="B5056" s="194">
        <f>IF(ISBLANK('CONFIGURAÇÃO'!$F$33),"",'CONFIGURAÇÃO'!$F$33&amp;"")</f>
        <v/>
      </c>
      <c r="C5056" s="194">
        <f>"'CONFIGURAÇÃO'!F33"</f>
        <v/>
      </c>
      <c r="D5056" s="194" t="inlineStr">
        <is>
          <t>configuração</t>
        </is>
      </c>
    </row>
    <row r="5057">
      <c r="A5057" s="194" t="inlineStr">
        <is>
          <t>efeito.23.fonte</t>
        </is>
      </c>
      <c r="B5057" s="194">
        <f>IF(ISBLANK('CONFIGURAÇÃO'!$G$33),"",'CONFIGURAÇÃO'!$G$33&amp;"")</f>
        <v/>
      </c>
      <c r="C5057" s="194">
        <f>"'CONFIGURAÇÃO'!G33"</f>
        <v/>
      </c>
      <c r="D5057" s="194" t="inlineStr">
        <is>
          <t>configuração</t>
        </is>
      </c>
    </row>
    <row r="5058">
      <c r="A5058" s="194" t="inlineStr">
        <is>
          <t>aviso.efeito.23</t>
        </is>
      </c>
      <c r="B5058" s="194">
        <f>DADOS_CONFIG!$M$24&amp;""</f>
        <v/>
      </c>
      <c r="C5058" s="194" t="inlineStr">
        <is>
          <t>DADOS_CONFIG!M24</t>
        </is>
      </c>
      <c r="D5058" s="194" t="inlineStr">
        <is>
          <t>aviso</t>
        </is>
      </c>
    </row>
    <row r="5059">
      <c r="A5059" s="194" t="inlineStr">
        <is>
          <t>efeito.24.ligado</t>
        </is>
      </c>
      <c r="B5059" s="194">
        <f>N('CONFIGURAÇÃO'!$B$34)&amp;""</f>
        <v/>
      </c>
      <c r="C5059" s="194">
        <f>"'CONFIGURAÇÃO'!B34"</f>
        <v/>
      </c>
      <c r="D5059" s="194" t="inlineStr">
        <is>
          <t>configuração</t>
        </is>
      </c>
    </row>
    <row r="5060">
      <c r="A5060" s="194" t="inlineStr">
        <is>
          <t>efeito.24.caixa</t>
        </is>
      </c>
      <c r="B5060" s="194">
        <f>IF(ISBLANK('CONFIGURAÇÃO'!$C$34),"",'CONFIGURAÇÃO'!$C$34&amp;"")</f>
        <v/>
      </c>
      <c r="C5060" s="194">
        <f>"'CONFIGURAÇÃO'!C34"</f>
        <v/>
      </c>
      <c r="D5060" s="194" t="inlineStr">
        <is>
          <t>configuração</t>
        </is>
      </c>
    </row>
    <row r="5061">
      <c r="A5061" s="194" t="inlineStr">
        <is>
          <t>efeito.24.como</t>
        </is>
      </c>
      <c r="B5061" s="194">
        <f>IF(ISBLANK('CONFIGURAÇÃO'!$D$34),"",'CONFIGURAÇÃO'!$D$34&amp;"")</f>
        <v/>
      </c>
      <c r="C5061" s="194">
        <f>"'CONFIGURAÇÃO'!D34"</f>
        <v/>
      </c>
      <c r="D5061" s="194" t="inlineStr">
        <is>
          <t>configuração</t>
        </is>
      </c>
    </row>
    <row r="5062">
      <c r="A5062" s="194" t="inlineStr">
        <is>
          <t>efeito.24.valor</t>
        </is>
      </c>
      <c r="B5062" s="194">
        <f>IF(ISBLANK('CONFIGURAÇÃO'!$E$34),"",'CONFIGURAÇÃO'!$E$34&amp;"")</f>
        <v/>
      </c>
      <c r="C5062" s="194">
        <f>"'CONFIGURAÇÃO'!E34"</f>
        <v/>
      </c>
      <c r="D5062" s="194" t="inlineStr">
        <is>
          <t>configuração</t>
        </is>
      </c>
    </row>
    <row r="5063">
      <c r="A5063" s="194" t="inlineStr">
        <is>
          <t>efeito.24.tipo_de_fonte</t>
        </is>
      </c>
      <c r="B5063" s="194">
        <f>IF(ISBLANK('CONFIGURAÇÃO'!$F$34),"",'CONFIGURAÇÃO'!$F$34&amp;"")</f>
        <v/>
      </c>
      <c r="C5063" s="194">
        <f>"'CONFIGURAÇÃO'!F34"</f>
        <v/>
      </c>
      <c r="D5063" s="194" t="inlineStr">
        <is>
          <t>configuração</t>
        </is>
      </c>
    </row>
    <row r="5064">
      <c r="A5064" s="194" t="inlineStr">
        <is>
          <t>efeito.24.fonte</t>
        </is>
      </c>
      <c r="B5064" s="194">
        <f>IF(ISBLANK('CONFIGURAÇÃO'!$G$34),"",'CONFIGURAÇÃO'!$G$34&amp;"")</f>
        <v/>
      </c>
      <c r="C5064" s="194">
        <f>"'CONFIGURAÇÃO'!G34"</f>
        <v/>
      </c>
      <c r="D5064" s="194" t="inlineStr">
        <is>
          <t>configuração</t>
        </is>
      </c>
    </row>
    <row r="5065">
      <c r="A5065" s="194" t="inlineStr">
        <is>
          <t>aviso.efeito.24</t>
        </is>
      </c>
      <c r="B5065" s="194">
        <f>DADOS_CONFIG!$M$25&amp;""</f>
        <v/>
      </c>
      <c r="C5065" s="194" t="inlineStr">
        <is>
          <t>DADOS_CONFIG!M25</t>
        </is>
      </c>
      <c r="D5065" s="194" t="inlineStr">
        <is>
          <t>aviso</t>
        </is>
      </c>
    </row>
    <row r="5066">
      <c r="A5066" s="194" t="inlineStr">
        <is>
          <t>efeito.25.ligado</t>
        </is>
      </c>
      <c r="B5066" s="194">
        <f>N('CONFIGURAÇÃO'!$B$35)&amp;""</f>
        <v/>
      </c>
      <c r="C5066" s="194">
        <f>"'CONFIGURAÇÃO'!B35"</f>
        <v/>
      </c>
      <c r="D5066" s="194" t="inlineStr">
        <is>
          <t>configuração</t>
        </is>
      </c>
    </row>
    <row r="5067">
      <c r="A5067" s="194" t="inlineStr">
        <is>
          <t>efeito.25.caixa</t>
        </is>
      </c>
      <c r="B5067" s="194">
        <f>IF(ISBLANK('CONFIGURAÇÃO'!$C$35),"",'CONFIGURAÇÃO'!$C$35&amp;"")</f>
        <v/>
      </c>
      <c r="C5067" s="194">
        <f>"'CONFIGURAÇÃO'!C35"</f>
        <v/>
      </c>
      <c r="D5067" s="194" t="inlineStr">
        <is>
          <t>configuração</t>
        </is>
      </c>
    </row>
    <row r="5068">
      <c r="A5068" s="194" t="inlineStr">
        <is>
          <t>efeito.25.como</t>
        </is>
      </c>
      <c r="B5068" s="194">
        <f>IF(ISBLANK('CONFIGURAÇÃO'!$D$35),"",'CONFIGURAÇÃO'!$D$35&amp;"")</f>
        <v/>
      </c>
      <c r="C5068" s="194">
        <f>"'CONFIGURAÇÃO'!D35"</f>
        <v/>
      </c>
      <c r="D5068" s="194" t="inlineStr">
        <is>
          <t>configuração</t>
        </is>
      </c>
    </row>
    <row r="5069">
      <c r="A5069" s="194" t="inlineStr">
        <is>
          <t>efeito.25.valor</t>
        </is>
      </c>
      <c r="B5069" s="194">
        <f>IF(ISBLANK('CONFIGURAÇÃO'!$E$35),"",'CONFIGURAÇÃO'!$E$35&amp;"")</f>
        <v/>
      </c>
      <c r="C5069" s="194">
        <f>"'CONFIGURAÇÃO'!E35"</f>
        <v/>
      </c>
      <c r="D5069" s="194" t="inlineStr">
        <is>
          <t>configuração</t>
        </is>
      </c>
    </row>
    <row r="5070">
      <c r="A5070" s="194" t="inlineStr">
        <is>
          <t>efeito.25.tipo_de_fonte</t>
        </is>
      </c>
      <c r="B5070" s="194">
        <f>IF(ISBLANK('CONFIGURAÇÃO'!$F$35),"",'CONFIGURAÇÃO'!$F$35&amp;"")</f>
        <v/>
      </c>
      <c r="C5070" s="194">
        <f>"'CONFIGURAÇÃO'!F35"</f>
        <v/>
      </c>
      <c r="D5070" s="194" t="inlineStr">
        <is>
          <t>configuração</t>
        </is>
      </c>
    </row>
    <row r="5071">
      <c r="A5071" s="194" t="inlineStr">
        <is>
          <t>efeito.25.fonte</t>
        </is>
      </c>
      <c r="B5071" s="194">
        <f>IF(ISBLANK('CONFIGURAÇÃO'!$G$35),"",'CONFIGURAÇÃO'!$G$35&amp;"")</f>
        <v/>
      </c>
      <c r="C5071" s="194">
        <f>"'CONFIGURAÇÃO'!G35"</f>
        <v/>
      </c>
      <c r="D5071" s="194" t="inlineStr">
        <is>
          <t>configuração</t>
        </is>
      </c>
    </row>
    <row r="5072">
      <c r="A5072" s="194" t="inlineStr">
        <is>
          <t>aviso.efeito.25</t>
        </is>
      </c>
      <c r="B5072" s="194">
        <f>DADOS_CONFIG!$M$26&amp;""</f>
        <v/>
      </c>
      <c r="C5072" s="194" t="inlineStr">
        <is>
          <t>DADOS_CONFIG!M26</t>
        </is>
      </c>
      <c r="D5072" s="194" t="inlineStr">
        <is>
          <t>aviso</t>
        </is>
      </c>
    </row>
    <row r="5073">
      <c r="A5073" s="194" t="inlineStr">
        <is>
          <t>efeito.26.ligado</t>
        </is>
      </c>
      <c r="B5073" s="194">
        <f>N('CONFIGURAÇÃO'!$B$36)&amp;""</f>
        <v/>
      </c>
      <c r="C5073" s="194">
        <f>"'CONFIGURAÇÃO'!B36"</f>
        <v/>
      </c>
      <c r="D5073" s="194" t="inlineStr">
        <is>
          <t>configuração</t>
        </is>
      </c>
    </row>
    <row r="5074">
      <c r="A5074" s="194" t="inlineStr">
        <is>
          <t>efeito.26.caixa</t>
        </is>
      </c>
      <c r="B5074" s="194">
        <f>IF(ISBLANK('CONFIGURAÇÃO'!$C$36),"",'CONFIGURAÇÃO'!$C$36&amp;"")</f>
        <v/>
      </c>
      <c r="C5074" s="194">
        <f>"'CONFIGURAÇÃO'!C36"</f>
        <v/>
      </c>
      <c r="D5074" s="194" t="inlineStr">
        <is>
          <t>configuração</t>
        </is>
      </c>
    </row>
    <row r="5075">
      <c r="A5075" s="194" t="inlineStr">
        <is>
          <t>efeito.26.como</t>
        </is>
      </c>
      <c r="B5075" s="194">
        <f>IF(ISBLANK('CONFIGURAÇÃO'!$D$36),"",'CONFIGURAÇÃO'!$D$36&amp;"")</f>
        <v/>
      </c>
      <c r="C5075" s="194">
        <f>"'CONFIGURAÇÃO'!D36"</f>
        <v/>
      </c>
      <c r="D5075" s="194" t="inlineStr">
        <is>
          <t>configuração</t>
        </is>
      </c>
    </row>
    <row r="5076">
      <c r="A5076" s="194" t="inlineStr">
        <is>
          <t>efeito.26.valor</t>
        </is>
      </c>
      <c r="B5076" s="194">
        <f>IF(ISBLANK('CONFIGURAÇÃO'!$E$36),"",'CONFIGURAÇÃO'!$E$36&amp;"")</f>
        <v/>
      </c>
      <c r="C5076" s="194">
        <f>"'CONFIGURAÇÃO'!E36"</f>
        <v/>
      </c>
      <c r="D5076" s="194" t="inlineStr">
        <is>
          <t>configuração</t>
        </is>
      </c>
    </row>
    <row r="5077">
      <c r="A5077" s="194" t="inlineStr">
        <is>
          <t>efeito.26.tipo_de_fonte</t>
        </is>
      </c>
      <c r="B5077" s="194">
        <f>IF(ISBLANK('CONFIGURAÇÃO'!$F$36),"",'CONFIGURAÇÃO'!$F$36&amp;"")</f>
        <v/>
      </c>
      <c r="C5077" s="194">
        <f>"'CONFIGURAÇÃO'!F36"</f>
        <v/>
      </c>
      <c r="D5077" s="194" t="inlineStr">
        <is>
          <t>configuração</t>
        </is>
      </c>
    </row>
    <row r="5078">
      <c r="A5078" s="194" t="inlineStr">
        <is>
          <t>efeito.26.fonte</t>
        </is>
      </c>
      <c r="B5078" s="194">
        <f>IF(ISBLANK('CONFIGURAÇÃO'!$G$36),"",'CONFIGURAÇÃO'!$G$36&amp;"")</f>
        <v/>
      </c>
      <c r="C5078" s="194">
        <f>"'CONFIGURAÇÃO'!G36"</f>
        <v/>
      </c>
      <c r="D5078" s="194" t="inlineStr">
        <is>
          <t>configuração</t>
        </is>
      </c>
    </row>
    <row r="5079">
      <c r="A5079" s="194" t="inlineStr">
        <is>
          <t>aviso.efeito.26</t>
        </is>
      </c>
      <c r="B5079" s="194">
        <f>DADOS_CONFIG!$M$27&amp;""</f>
        <v/>
      </c>
      <c r="C5079" s="194" t="inlineStr">
        <is>
          <t>DADOS_CONFIG!M27</t>
        </is>
      </c>
      <c r="D5079" s="194" t="inlineStr">
        <is>
          <t>aviso</t>
        </is>
      </c>
    </row>
    <row r="5080">
      <c r="A5080" s="194" t="inlineStr">
        <is>
          <t>efeito.27.ligado</t>
        </is>
      </c>
      <c r="B5080" s="194">
        <f>N('CONFIGURAÇÃO'!$B$37)&amp;""</f>
        <v/>
      </c>
      <c r="C5080" s="194">
        <f>"'CONFIGURAÇÃO'!B37"</f>
        <v/>
      </c>
      <c r="D5080" s="194" t="inlineStr">
        <is>
          <t>configuração</t>
        </is>
      </c>
    </row>
    <row r="5081">
      <c r="A5081" s="194" t="inlineStr">
        <is>
          <t>efeito.27.caixa</t>
        </is>
      </c>
      <c r="B5081" s="194">
        <f>IF(ISBLANK('CONFIGURAÇÃO'!$C$37),"",'CONFIGURAÇÃO'!$C$37&amp;"")</f>
        <v/>
      </c>
      <c r="C5081" s="194">
        <f>"'CONFIGURAÇÃO'!C37"</f>
        <v/>
      </c>
      <c r="D5081" s="194" t="inlineStr">
        <is>
          <t>configuração</t>
        </is>
      </c>
    </row>
    <row r="5082">
      <c r="A5082" s="194" t="inlineStr">
        <is>
          <t>efeito.27.como</t>
        </is>
      </c>
      <c r="B5082" s="194">
        <f>IF(ISBLANK('CONFIGURAÇÃO'!$D$37),"",'CONFIGURAÇÃO'!$D$37&amp;"")</f>
        <v/>
      </c>
      <c r="C5082" s="194">
        <f>"'CONFIGURAÇÃO'!D37"</f>
        <v/>
      </c>
      <c r="D5082" s="194" t="inlineStr">
        <is>
          <t>configuração</t>
        </is>
      </c>
    </row>
    <row r="5083">
      <c r="A5083" s="194" t="inlineStr">
        <is>
          <t>efeito.27.valor</t>
        </is>
      </c>
      <c r="B5083" s="194">
        <f>IF(ISBLANK('CONFIGURAÇÃO'!$E$37),"",'CONFIGURAÇÃO'!$E$37&amp;"")</f>
        <v/>
      </c>
      <c r="C5083" s="194">
        <f>"'CONFIGURAÇÃO'!E37"</f>
        <v/>
      </c>
      <c r="D5083" s="194" t="inlineStr">
        <is>
          <t>configuração</t>
        </is>
      </c>
    </row>
    <row r="5084">
      <c r="A5084" s="194" t="inlineStr">
        <is>
          <t>efeito.27.tipo_de_fonte</t>
        </is>
      </c>
      <c r="B5084" s="194">
        <f>IF(ISBLANK('CONFIGURAÇÃO'!$F$37),"",'CONFIGURAÇÃO'!$F$37&amp;"")</f>
        <v/>
      </c>
      <c r="C5084" s="194">
        <f>"'CONFIGURAÇÃO'!F37"</f>
        <v/>
      </c>
      <c r="D5084" s="194" t="inlineStr">
        <is>
          <t>configuração</t>
        </is>
      </c>
    </row>
    <row r="5085">
      <c r="A5085" s="194" t="inlineStr">
        <is>
          <t>efeito.27.fonte</t>
        </is>
      </c>
      <c r="B5085" s="194">
        <f>IF(ISBLANK('CONFIGURAÇÃO'!$G$37),"",'CONFIGURAÇÃO'!$G$37&amp;"")</f>
        <v/>
      </c>
      <c r="C5085" s="194">
        <f>"'CONFIGURAÇÃO'!G37"</f>
        <v/>
      </c>
      <c r="D5085" s="194" t="inlineStr">
        <is>
          <t>configuração</t>
        </is>
      </c>
    </row>
    <row r="5086">
      <c r="A5086" s="194" t="inlineStr">
        <is>
          <t>aviso.efeito.27</t>
        </is>
      </c>
      <c r="B5086" s="194">
        <f>DADOS_CONFIG!$M$28&amp;""</f>
        <v/>
      </c>
      <c r="C5086" s="194" t="inlineStr">
        <is>
          <t>DADOS_CONFIG!M28</t>
        </is>
      </c>
      <c r="D5086" s="194" t="inlineStr">
        <is>
          <t>aviso</t>
        </is>
      </c>
    </row>
    <row r="5087">
      <c r="A5087" s="194" t="inlineStr">
        <is>
          <t>efeito.28.ligado</t>
        </is>
      </c>
      <c r="B5087" s="194">
        <f>N('CONFIGURAÇÃO'!$B$38)&amp;""</f>
        <v/>
      </c>
      <c r="C5087" s="194">
        <f>"'CONFIGURAÇÃO'!B38"</f>
        <v/>
      </c>
      <c r="D5087" s="194" t="inlineStr">
        <is>
          <t>configuração</t>
        </is>
      </c>
    </row>
    <row r="5088">
      <c r="A5088" s="194" t="inlineStr">
        <is>
          <t>efeito.28.caixa</t>
        </is>
      </c>
      <c r="B5088" s="194">
        <f>IF(ISBLANK('CONFIGURAÇÃO'!$C$38),"",'CONFIGURAÇÃO'!$C$38&amp;"")</f>
        <v/>
      </c>
      <c r="C5088" s="194">
        <f>"'CONFIGURAÇÃO'!C38"</f>
        <v/>
      </c>
      <c r="D5088" s="194" t="inlineStr">
        <is>
          <t>configuração</t>
        </is>
      </c>
    </row>
    <row r="5089">
      <c r="A5089" s="194" t="inlineStr">
        <is>
          <t>efeito.28.como</t>
        </is>
      </c>
      <c r="B5089" s="194">
        <f>IF(ISBLANK('CONFIGURAÇÃO'!$D$38),"",'CONFIGURAÇÃO'!$D$38&amp;"")</f>
        <v/>
      </c>
      <c r="C5089" s="194">
        <f>"'CONFIGURAÇÃO'!D38"</f>
        <v/>
      </c>
      <c r="D5089" s="194" t="inlineStr">
        <is>
          <t>configuração</t>
        </is>
      </c>
    </row>
    <row r="5090">
      <c r="A5090" s="194" t="inlineStr">
        <is>
          <t>efeito.28.valor</t>
        </is>
      </c>
      <c r="B5090" s="194">
        <f>IF(ISBLANK('CONFIGURAÇÃO'!$E$38),"",'CONFIGURAÇÃO'!$E$38&amp;"")</f>
        <v/>
      </c>
      <c r="C5090" s="194">
        <f>"'CONFIGURAÇÃO'!E38"</f>
        <v/>
      </c>
      <c r="D5090" s="194" t="inlineStr">
        <is>
          <t>configuração</t>
        </is>
      </c>
    </row>
    <row r="5091">
      <c r="A5091" s="194" t="inlineStr">
        <is>
          <t>efeito.28.tipo_de_fonte</t>
        </is>
      </c>
      <c r="B5091" s="194">
        <f>IF(ISBLANK('CONFIGURAÇÃO'!$F$38),"",'CONFIGURAÇÃO'!$F$38&amp;"")</f>
        <v/>
      </c>
      <c r="C5091" s="194">
        <f>"'CONFIGURAÇÃO'!F38"</f>
        <v/>
      </c>
      <c r="D5091" s="194" t="inlineStr">
        <is>
          <t>configuração</t>
        </is>
      </c>
    </row>
    <row r="5092">
      <c r="A5092" s="194" t="inlineStr">
        <is>
          <t>efeito.28.fonte</t>
        </is>
      </c>
      <c r="B5092" s="194">
        <f>IF(ISBLANK('CONFIGURAÇÃO'!$G$38),"",'CONFIGURAÇÃO'!$G$38&amp;"")</f>
        <v/>
      </c>
      <c r="C5092" s="194">
        <f>"'CONFIGURAÇÃO'!G38"</f>
        <v/>
      </c>
      <c r="D5092" s="194" t="inlineStr">
        <is>
          <t>configuração</t>
        </is>
      </c>
    </row>
    <row r="5093">
      <c r="A5093" s="194" t="inlineStr">
        <is>
          <t>aviso.efeito.28</t>
        </is>
      </c>
      <c r="B5093" s="194">
        <f>DADOS_CONFIG!$M$29&amp;""</f>
        <v/>
      </c>
      <c r="C5093" s="194" t="inlineStr">
        <is>
          <t>DADOS_CONFIG!M29</t>
        </is>
      </c>
      <c r="D5093" s="194" t="inlineStr">
        <is>
          <t>aviso</t>
        </is>
      </c>
    </row>
    <row r="5094">
      <c r="A5094" s="194" t="inlineStr">
        <is>
          <t>efeito.29.ligado</t>
        </is>
      </c>
      <c r="B5094" s="194">
        <f>N('CONFIGURAÇÃO'!$B$39)&amp;""</f>
        <v/>
      </c>
      <c r="C5094" s="194">
        <f>"'CONFIGURAÇÃO'!B39"</f>
        <v/>
      </c>
      <c r="D5094" s="194" t="inlineStr">
        <is>
          <t>configuração</t>
        </is>
      </c>
    </row>
    <row r="5095">
      <c r="A5095" s="194" t="inlineStr">
        <is>
          <t>efeito.29.caixa</t>
        </is>
      </c>
      <c r="B5095" s="194">
        <f>IF(ISBLANK('CONFIGURAÇÃO'!$C$39),"",'CONFIGURAÇÃO'!$C$39&amp;"")</f>
        <v/>
      </c>
      <c r="C5095" s="194">
        <f>"'CONFIGURAÇÃO'!C39"</f>
        <v/>
      </c>
      <c r="D5095" s="194" t="inlineStr">
        <is>
          <t>configuração</t>
        </is>
      </c>
    </row>
    <row r="5096">
      <c r="A5096" s="194" t="inlineStr">
        <is>
          <t>efeito.29.como</t>
        </is>
      </c>
      <c r="B5096" s="194">
        <f>IF(ISBLANK('CONFIGURAÇÃO'!$D$39),"",'CONFIGURAÇÃO'!$D$39&amp;"")</f>
        <v/>
      </c>
      <c r="C5096" s="194">
        <f>"'CONFIGURAÇÃO'!D39"</f>
        <v/>
      </c>
      <c r="D5096" s="194" t="inlineStr">
        <is>
          <t>configuração</t>
        </is>
      </c>
    </row>
    <row r="5097">
      <c r="A5097" s="194" t="inlineStr">
        <is>
          <t>efeito.29.valor</t>
        </is>
      </c>
      <c r="B5097" s="194">
        <f>IF(ISBLANK('CONFIGURAÇÃO'!$E$39),"",'CONFIGURAÇÃO'!$E$39&amp;"")</f>
        <v/>
      </c>
      <c r="C5097" s="194">
        <f>"'CONFIGURAÇÃO'!E39"</f>
        <v/>
      </c>
      <c r="D5097" s="194" t="inlineStr">
        <is>
          <t>configuração</t>
        </is>
      </c>
    </row>
    <row r="5098">
      <c r="A5098" s="194" t="inlineStr">
        <is>
          <t>efeito.29.tipo_de_fonte</t>
        </is>
      </c>
      <c r="B5098" s="194">
        <f>IF(ISBLANK('CONFIGURAÇÃO'!$F$39),"",'CONFIGURAÇÃO'!$F$39&amp;"")</f>
        <v/>
      </c>
      <c r="C5098" s="194">
        <f>"'CONFIGURAÇÃO'!F39"</f>
        <v/>
      </c>
      <c r="D5098" s="194" t="inlineStr">
        <is>
          <t>configuração</t>
        </is>
      </c>
    </row>
    <row r="5099">
      <c r="A5099" s="194" t="inlineStr">
        <is>
          <t>efeito.29.fonte</t>
        </is>
      </c>
      <c r="B5099" s="194">
        <f>IF(ISBLANK('CONFIGURAÇÃO'!$G$39),"",'CONFIGURAÇÃO'!$G$39&amp;"")</f>
        <v/>
      </c>
      <c r="C5099" s="194">
        <f>"'CONFIGURAÇÃO'!G39"</f>
        <v/>
      </c>
      <c r="D5099" s="194" t="inlineStr">
        <is>
          <t>configuração</t>
        </is>
      </c>
    </row>
    <row r="5100">
      <c r="A5100" s="194" t="inlineStr">
        <is>
          <t>aviso.efeito.29</t>
        </is>
      </c>
      <c r="B5100" s="194">
        <f>DADOS_CONFIG!$M$30&amp;""</f>
        <v/>
      </c>
      <c r="C5100" s="194" t="inlineStr">
        <is>
          <t>DADOS_CONFIG!M30</t>
        </is>
      </c>
      <c r="D5100" s="194" t="inlineStr">
        <is>
          <t>aviso</t>
        </is>
      </c>
    </row>
    <row r="5101">
      <c r="A5101" s="194" t="inlineStr">
        <is>
          <t>efeito.30.ligado</t>
        </is>
      </c>
      <c r="B5101" s="194">
        <f>N('CONFIGURAÇÃO'!$B$40)&amp;""</f>
        <v/>
      </c>
      <c r="C5101" s="194">
        <f>"'CONFIGURAÇÃO'!B40"</f>
        <v/>
      </c>
      <c r="D5101" s="194" t="inlineStr">
        <is>
          <t>configuração</t>
        </is>
      </c>
    </row>
    <row r="5102">
      <c r="A5102" s="194" t="inlineStr">
        <is>
          <t>efeito.30.caixa</t>
        </is>
      </c>
      <c r="B5102" s="194">
        <f>IF(ISBLANK('CONFIGURAÇÃO'!$C$40),"",'CONFIGURAÇÃO'!$C$40&amp;"")</f>
        <v/>
      </c>
      <c r="C5102" s="194">
        <f>"'CONFIGURAÇÃO'!C40"</f>
        <v/>
      </c>
      <c r="D5102" s="194" t="inlineStr">
        <is>
          <t>configuração</t>
        </is>
      </c>
    </row>
    <row r="5103">
      <c r="A5103" s="194" t="inlineStr">
        <is>
          <t>efeito.30.como</t>
        </is>
      </c>
      <c r="B5103" s="194">
        <f>IF(ISBLANK('CONFIGURAÇÃO'!$D$40),"",'CONFIGURAÇÃO'!$D$40&amp;"")</f>
        <v/>
      </c>
      <c r="C5103" s="194">
        <f>"'CONFIGURAÇÃO'!D40"</f>
        <v/>
      </c>
      <c r="D5103" s="194" t="inlineStr">
        <is>
          <t>configuração</t>
        </is>
      </c>
    </row>
    <row r="5104">
      <c r="A5104" s="194" t="inlineStr">
        <is>
          <t>efeito.30.valor</t>
        </is>
      </c>
      <c r="B5104" s="194">
        <f>IF(ISBLANK('CONFIGURAÇÃO'!$E$40),"",'CONFIGURAÇÃO'!$E$40&amp;"")</f>
        <v/>
      </c>
      <c r="C5104" s="194">
        <f>"'CONFIGURAÇÃO'!E40"</f>
        <v/>
      </c>
      <c r="D5104" s="194" t="inlineStr">
        <is>
          <t>configuração</t>
        </is>
      </c>
    </row>
    <row r="5105">
      <c r="A5105" s="194" t="inlineStr">
        <is>
          <t>efeito.30.tipo_de_fonte</t>
        </is>
      </c>
      <c r="B5105" s="194">
        <f>IF(ISBLANK('CONFIGURAÇÃO'!$F$40),"",'CONFIGURAÇÃO'!$F$40&amp;"")</f>
        <v/>
      </c>
      <c r="C5105" s="194">
        <f>"'CONFIGURAÇÃO'!F40"</f>
        <v/>
      </c>
      <c r="D5105" s="194" t="inlineStr">
        <is>
          <t>configuração</t>
        </is>
      </c>
    </row>
    <row r="5106">
      <c r="A5106" s="194" t="inlineStr">
        <is>
          <t>efeito.30.fonte</t>
        </is>
      </c>
      <c r="B5106" s="194">
        <f>IF(ISBLANK('CONFIGURAÇÃO'!$G$40),"",'CONFIGURAÇÃO'!$G$40&amp;"")</f>
        <v/>
      </c>
      <c r="C5106" s="194">
        <f>"'CONFIGURAÇÃO'!G40"</f>
        <v/>
      </c>
      <c r="D5106" s="194" t="inlineStr">
        <is>
          <t>configuração</t>
        </is>
      </c>
    </row>
    <row r="5107">
      <c r="A5107" s="194" t="inlineStr">
        <is>
          <t>aviso.efeito.30</t>
        </is>
      </c>
      <c r="B5107" s="194">
        <f>DADOS_CONFIG!$M$31&amp;""</f>
        <v/>
      </c>
      <c r="C5107" s="194" t="inlineStr">
        <is>
          <t>DADOS_CONFIG!M31</t>
        </is>
      </c>
      <c r="D5107" s="194" t="inlineStr">
        <is>
          <t>aviso</t>
        </is>
      </c>
    </row>
    <row r="5108">
      <c r="A5108" s="194" t="inlineStr">
        <is>
          <t>aviso.efeito_caixa.vida_maxima</t>
        </is>
      </c>
      <c r="B5108" s="194">
        <f>DADOS_CONFIG!$E$2&amp;""</f>
        <v/>
      </c>
      <c r="C5108" s="194" t="inlineStr">
        <is>
          <t>DADOS_CONFIG!E2</t>
        </is>
      </c>
      <c r="D5108" s="194" t="inlineStr">
        <is>
          <t>aviso</t>
        </is>
      </c>
    </row>
    <row r="5109">
      <c r="A5109" s="194" t="inlineStr">
        <is>
          <t>aviso.efeito_caixa.pe_maximo</t>
        </is>
      </c>
      <c r="B5109" s="194">
        <f>DADOS_CONFIG!$E$3&amp;""</f>
        <v/>
      </c>
      <c r="C5109" s="194" t="inlineStr">
        <is>
          <t>DADOS_CONFIG!E3</t>
        </is>
      </c>
      <c r="D5109" s="194" t="inlineStr">
        <is>
          <t>aviso</t>
        </is>
      </c>
    </row>
    <row r="5110">
      <c r="A5110" s="194" t="inlineStr">
        <is>
          <t>aviso.efeito_caixa.integridade_maxima</t>
        </is>
      </c>
      <c r="B5110" s="194">
        <f>DADOS_CONFIG!$E$4&amp;""</f>
        <v/>
      </c>
      <c r="C5110" s="194" t="inlineStr">
        <is>
          <t>DADOS_CONFIG!E4</t>
        </is>
      </c>
      <c r="D5110" s="194" t="inlineStr">
        <is>
          <t>aviso</t>
        </is>
      </c>
    </row>
    <row r="5111">
      <c r="A5111" s="194" t="inlineStr">
        <is>
          <t>aviso.efeito_caixa.defesa</t>
        </is>
      </c>
      <c r="B5111" s="194">
        <f>DADOS_CONFIG!$E$5&amp;""</f>
        <v/>
      </c>
      <c r="C5111" s="194" t="inlineStr">
        <is>
          <t>DADOS_CONFIG!E5</t>
        </is>
      </c>
      <c r="D5111" s="194" t="inlineStr">
        <is>
          <t>aviso</t>
        </is>
      </c>
    </row>
    <row r="5112">
      <c r="A5112" s="194" t="inlineStr">
        <is>
          <t>aviso.efeito_caixa.protecao</t>
        </is>
      </c>
      <c r="B5112" s="194">
        <f>DADOS_CONFIG!$E$6&amp;""</f>
        <v/>
      </c>
      <c r="C5112" s="194" t="inlineStr">
        <is>
          <t>DADOS_CONFIG!E6</t>
        </is>
      </c>
      <c r="D5112" s="194" t="inlineStr">
        <is>
          <t>aviso</t>
        </is>
      </c>
    </row>
    <row r="5113">
      <c r="A5113" s="194" t="inlineStr">
        <is>
          <t>aviso.efeito_caixa.iniciativa</t>
        </is>
      </c>
      <c r="B5113" s="194">
        <f>DADOS_CONFIG!$E$7&amp;""</f>
        <v/>
      </c>
      <c r="C5113" s="194" t="inlineStr">
        <is>
          <t>DADOS_CONFIG!E7</t>
        </is>
      </c>
      <c r="D5113" s="194" t="inlineStr">
        <is>
          <t>aviso</t>
        </is>
      </c>
    </row>
    <row r="5114">
      <c r="A5114" s="194" t="inlineStr">
        <is>
          <t>aviso.efeito_caixa.cd_de_feitico</t>
        </is>
      </c>
      <c r="B5114" s="194">
        <f>DADOS_CONFIG!$E$8&amp;""</f>
        <v/>
      </c>
      <c r="C5114" s="194" t="inlineStr">
        <is>
          <t>DADOS_CONFIG!E8</t>
        </is>
      </c>
      <c r="D5114" s="194" t="inlineStr">
        <is>
          <t>aviso</t>
        </is>
      </c>
    </row>
    <row r="5115">
      <c r="A5115" s="194" t="inlineStr">
        <is>
          <t>aviso.efeito_caixa.conjuracao</t>
        </is>
      </c>
      <c r="B5115" s="194">
        <f>DADOS_CONFIG!$E$9&amp;""</f>
        <v/>
      </c>
      <c r="C5115" s="194" t="inlineStr">
        <is>
          <t>DADOS_CONFIG!E9</t>
        </is>
      </c>
      <c r="D5115" s="194" t="inlineStr">
        <is>
          <t>aviso</t>
        </is>
      </c>
    </row>
    <row r="5116">
      <c r="A5116" s="194" t="inlineStr">
        <is>
          <t>aviso.efeito_caixa.corpo_a_corpo</t>
        </is>
      </c>
      <c r="B5116" s="194">
        <f>DADOS_CONFIG!$E$10&amp;""</f>
        <v/>
      </c>
      <c r="C5116" s="194" t="inlineStr">
        <is>
          <t>DADOS_CONFIG!E10</t>
        </is>
      </c>
      <c r="D5116" s="194" t="inlineStr">
        <is>
          <t>aviso</t>
        </is>
      </c>
    </row>
    <row r="5117">
      <c r="A5117" s="194" t="inlineStr">
        <is>
          <t>aviso.efeito_caixa.a_distancia</t>
        </is>
      </c>
      <c r="B5117" s="194">
        <f>DADOS_CONFIG!$E$11&amp;""</f>
        <v/>
      </c>
      <c r="C5117" s="194" t="inlineStr">
        <is>
          <t>DADOS_CONFIG!E11</t>
        </is>
      </c>
      <c r="D5117" s="194" t="inlineStr">
        <is>
          <t>aviso</t>
        </is>
      </c>
    </row>
    <row r="5118">
      <c r="A5118" s="194" t="inlineStr">
        <is>
          <t>aviso.efeito_caixa.deslocamento</t>
        </is>
      </c>
      <c r="B5118" s="194">
        <f>DADOS_CONFIG!$E$12&amp;""</f>
        <v/>
      </c>
      <c r="C5118" s="194" t="inlineStr">
        <is>
          <t>DADOS_CONFIG!E12</t>
        </is>
      </c>
      <c r="D5118" s="194" t="inlineStr">
        <is>
          <t>aviso</t>
        </is>
      </c>
    </row>
    <row r="5119">
      <c r="A5119" s="194" t="inlineStr">
        <is>
          <t>aviso.efeito_caixa.limite_de_carga</t>
        </is>
      </c>
      <c r="B5119" s="194">
        <f>DADOS_CONFIG!$E$13&amp;""</f>
        <v/>
      </c>
      <c r="C5119" s="194" t="inlineStr">
        <is>
          <t>DADOS_CONFIG!E13</t>
        </is>
      </c>
      <c r="D5119" s="194" t="inlineStr">
        <is>
          <t>aviso</t>
        </is>
      </c>
    </row>
    <row r="5120">
      <c r="A5120" s="194" t="inlineStr">
        <is>
          <t>aviso.efeito_caixa.pericia.atletismo</t>
        </is>
      </c>
      <c r="B5120" s="194">
        <f>DADOS_CONFIG!$E$14&amp;""</f>
        <v/>
      </c>
      <c r="C5120" s="194" t="inlineStr">
        <is>
          <t>DADOS_CONFIG!E14</t>
        </is>
      </c>
      <c r="D5120" s="194" t="inlineStr">
        <is>
          <t>aviso</t>
        </is>
      </c>
    </row>
    <row r="5121">
      <c r="A5121" s="194" t="inlineStr">
        <is>
          <t>aviso.efeito_caixa.pericia.acrobacia</t>
        </is>
      </c>
      <c r="B5121" s="194">
        <f>DADOS_CONFIG!$E$15&amp;""</f>
        <v/>
      </c>
      <c r="C5121" s="194" t="inlineStr">
        <is>
          <t>DADOS_CONFIG!E15</t>
        </is>
      </c>
      <c r="D5121" s="194" t="inlineStr">
        <is>
          <t>aviso</t>
        </is>
      </c>
    </row>
    <row r="5122">
      <c r="A5122" s="194" t="inlineStr">
        <is>
          <t>aviso.efeito_caixa.pericia.furtividade</t>
        </is>
      </c>
      <c r="B5122" s="194">
        <f>DADOS_CONFIG!$E$16&amp;""</f>
        <v/>
      </c>
      <c r="C5122" s="194" t="inlineStr">
        <is>
          <t>DADOS_CONFIG!E16</t>
        </is>
      </c>
      <c r="D5122" s="194" t="inlineStr">
        <is>
          <t>aviso</t>
        </is>
      </c>
    </row>
    <row r="5123">
      <c r="A5123" s="194" t="inlineStr">
        <is>
          <t>aviso.efeito_caixa.pericia.pontaria</t>
        </is>
      </c>
      <c r="B5123" s="194">
        <f>DADOS_CONFIG!$E$17&amp;""</f>
        <v/>
      </c>
      <c r="C5123" s="194" t="inlineStr">
        <is>
          <t>DADOS_CONFIG!E17</t>
        </is>
      </c>
      <c r="D5123" s="194" t="inlineStr">
        <is>
          <t>aviso</t>
        </is>
      </c>
    </row>
    <row r="5124">
      <c r="A5124" s="194" t="inlineStr">
        <is>
          <t>aviso.efeito_caixa.pericia.prestidigitacao</t>
        </is>
      </c>
      <c r="B5124" s="194">
        <f>DADOS_CONFIG!$E$18&amp;""</f>
        <v/>
      </c>
      <c r="C5124" s="194" t="inlineStr">
        <is>
          <t>DADOS_CONFIG!E18</t>
        </is>
      </c>
      <c r="D5124" s="194" t="inlineStr">
        <is>
          <t>aviso</t>
        </is>
      </c>
    </row>
    <row r="5125">
      <c r="A5125" s="194" t="inlineStr">
        <is>
          <t>aviso.efeito_caixa.pericia.investigacao</t>
        </is>
      </c>
      <c r="B5125" s="194">
        <f>DADOS_CONFIG!$E$19&amp;""</f>
        <v/>
      </c>
      <c r="C5125" s="194" t="inlineStr">
        <is>
          <t>DADOS_CONFIG!E19</t>
        </is>
      </c>
      <c r="D5125" s="194" t="inlineStr">
        <is>
          <t>aviso</t>
        </is>
      </c>
    </row>
    <row r="5126">
      <c r="A5126" s="194" t="inlineStr">
        <is>
          <t>aviso.efeito_caixa.pericia.intuicao</t>
        </is>
      </c>
      <c r="B5126" s="194">
        <f>DADOS_CONFIG!$E$20&amp;""</f>
        <v/>
      </c>
      <c r="C5126" s="194" t="inlineStr">
        <is>
          <t>DADOS_CONFIG!E20</t>
        </is>
      </c>
      <c r="D5126" s="194" t="inlineStr">
        <is>
          <t>aviso</t>
        </is>
      </c>
    </row>
    <row r="5127">
      <c r="A5127" s="194" t="inlineStr">
        <is>
          <t>aviso.efeito_caixa.pericia.ocultismo</t>
        </is>
      </c>
      <c r="B5127" s="194">
        <f>DADOS_CONFIG!$E$21&amp;""</f>
        <v/>
      </c>
      <c r="C5127" s="194" t="inlineStr">
        <is>
          <t>DADOS_CONFIG!E21</t>
        </is>
      </c>
      <c r="D5127" s="194" t="inlineStr">
        <is>
          <t>aviso</t>
        </is>
      </c>
    </row>
    <row r="5128">
      <c r="A5128" s="194" t="inlineStr">
        <is>
          <t>aviso.efeito_caixa.pericia.religiao</t>
        </is>
      </c>
      <c r="B5128" s="194">
        <f>DADOS_CONFIG!$E$22&amp;""</f>
        <v/>
      </c>
      <c r="C5128" s="194" t="inlineStr">
        <is>
          <t>DADOS_CONFIG!E22</t>
        </is>
      </c>
      <c r="D5128" s="194" t="inlineStr">
        <is>
          <t>aviso</t>
        </is>
      </c>
    </row>
    <row r="5129">
      <c r="A5129" s="194" t="inlineStr">
        <is>
          <t>aviso.efeito_caixa.pericia.historia</t>
        </is>
      </c>
      <c r="B5129" s="194">
        <f>DADOS_CONFIG!$E$23&amp;""</f>
        <v/>
      </c>
      <c r="C5129" s="194" t="inlineStr">
        <is>
          <t>DADOS_CONFIG!E23</t>
        </is>
      </c>
      <c r="D5129" s="194" t="inlineStr">
        <is>
          <t>aviso</t>
        </is>
      </c>
    </row>
    <row r="5130">
      <c r="A5130" s="194" t="inlineStr">
        <is>
          <t>aviso.efeito_caixa.pericia.hierarquia</t>
        </is>
      </c>
      <c r="B5130" s="194">
        <f>DADOS_CONFIG!$E$24&amp;""</f>
        <v/>
      </c>
      <c r="C5130" s="194" t="inlineStr">
        <is>
          <t>DADOS_CONFIG!E24</t>
        </is>
      </c>
      <c r="D5130" s="194" t="inlineStr">
        <is>
          <t>aviso</t>
        </is>
      </c>
    </row>
    <row r="5131">
      <c r="A5131" s="194" t="inlineStr">
        <is>
          <t>aviso.efeito_caixa.pericia.medicina</t>
        </is>
      </c>
      <c r="B5131" s="194">
        <f>DADOS_CONFIG!$E$25&amp;""</f>
        <v/>
      </c>
      <c r="C5131" s="194" t="inlineStr">
        <is>
          <t>DADOS_CONFIG!E25</t>
        </is>
      </c>
      <c r="D5131" s="194" t="inlineStr">
        <is>
          <t>aviso</t>
        </is>
      </c>
    </row>
    <row r="5132">
      <c r="A5132" s="194" t="inlineStr">
        <is>
          <t>aviso.efeito_caixa.pericia.sobrevivencia</t>
        </is>
      </c>
      <c r="B5132" s="194">
        <f>DADOS_CONFIG!$E$26&amp;""</f>
        <v/>
      </c>
      <c r="C5132" s="194" t="inlineStr">
        <is>
          <t>DADOS_CONFIG!E26</t>
        </is>
      </c>
      <c r="D5132" s="194" t="inlineStr">
        <is>
          <t>aviso</t>
        </is>
      </c>
    </row>
    <row r="5133">
      <c r="A5133" s="194" t="inlineStr">
        <is>
          <t>aviso.efeito_caixa.pericia.natureza</t>
        </is>
      </c>
      <c r="B5133" s="194">
        <f>DADOS_CONFIG!$E$27&amp;""</f>
        <v/>
      </c>
      <c r="C5133" s="194" t="inlineStr">
        <is>
          <t>DADOS_CONFIG!E27</t>
        </is>
      </c>
      <c r="D5133" s="194" t="inlineStr">
        <is>
          <t>aviso</t>
        </is>
      </c>
    </row>
    <row r="5134">
      <c r="A5134" s="194" t="inlineStr">
        <is>
          <t>aviso.efeito_caixa.pericia.lidar_com_animais</t>
        </is>
      </c>
      <c r="B5134" s="194">
        <f>DADOS_CONFIG!$E$28&amp;""</f>
        <v/>
      </c>
      <c r="C5134" s="194" t="inlineStr">
        <is>
          <t>DADOS_CONFIG!E28</t>
        </is>
      </c>
      <c r="D5134" s="194" t="inlineStr">
        <is>
          <t>aviso</t>
        </is>
      </c>
    </row>
    <row r="5135">
      <c r="A5135" s="194" t="inlineStr">
        <is>
          <t>aviso.efeito_caixa.pericia.tecnologia</t>
        </is>
      </c>
      <c r="B5135" s="194">
        <f>DADOS_CONFIG!$E$29&amp;""</f>
        <v/>
      </c>
      <c r="C5135" s="194" t="inlineStr">
        <is>
          <t>DADOS_CONFIG!E29</t>
        </is>
      </c>
      <c r="D5135" s="194" t="inlineStr">
        <is>
          <t>aviso</t>
        </is>
      </c>
    </row>
    <row r="5136">
      <c r="A5136" s="194" t="inlineStr">
        <is>
          <t>aviso.efeito_caixa.pericia.sentir_energia</t>
        </is>
      </c>
      <c r="B5136" s="194">
        <f>DADOS_CONFIG!$E$30&amp;""</f>
        <v/>
      </c>
      <c r="C5136" s="194" t="inlineStr">
        <is>
          <t>DADOS_CONFIG!E30</t>
        </is>
      </c>
      <c r="D5136" s="194" t="inlineStr">
        <is>
          <t>aviso</t>
        </is>
      </c>
    </row>
    <row r="5137">
      <c r="A5137" s="194" t="inlineStr">
        <is>
          <t>aviso.efeito_caixa.pericia.percepcao</t>
        </is>
      </c>
      <c r="B5137" s="194">
        <f>DADOS_CONFIG!$E$31&amp;""</f>
        <v/>
      </c>
      <c r="C5137" s="194" t="inlineStr">
        <is>
          <t>DADOS_CONFIG!E31</t>
        </is>
      </c>
      <c r="D5137" s="194" t="inlineStr">
        <is>
          <t>aviso</t>
        </is>
      </c>
    </row>
    <row r="5138">
      <c r="A5138" s="194" t="inlineStr">
        <is>
          <t>aviso.efeito_caixa.pericia.persuasao</t>
        </is>
      </c>
      <c r="B5138" s="194">
        <f>DADOS_CONFIG!$E$32&amp;""</f>
        <v/>
      </c>
      <c r="C5138" s="194" t="inlineStr">
        <is>
          <t>DADOS_CONFIG!E32</t>
        </is>
      </c>
      <c r="D5138" s="194" t="inlineStr">
        <is>
          <t>aviso</t>
        </is>
      </c>
    </row>
    <row r="5139">
      <c r="A5139" s="194" t="inlineStr">
        <is>
          <t>aviso.efeito_caixa.pericia.enganacao</t>
        </is>
      </c>
      <c r="B5139" s="194">
        <f>DADOS_CONFIG!$E$33&amp;""</f>
        <v/>
      </c>
      <c r="C5139" s="194" t="inlineStr">
        <is>
          <t>DADOS_CONFIG!E33</t>
        </is>
      </c>
      <c r="D5139" s="194" t="inlineStr">
        <is>
          <t>aviso</t>
        </is>
      </c>
    </row>
    <row r="5140">
      <c r="A5140" s="194" t="inlineStr">
        <is>
          <t>aviso.efeito_caixa.pericia.intimidacao</t>
        </is>
      </c>
      <c r="B5140" s="194">
        <f>DADOS_CONFIG!$E$34&amp;""</f>
        <v/>
      </c>
      <c r="C5140" s="194" t="inlineStr">
        <is>
          <t>DADOS_CONFIG!E34</t>
        </is>
      </c>
      <c r="D5140" s="194" t="inlineStr">
        <is>
          <t>aviso</t>
        </is>
      </c>
    </row>
    <row r="5141">
      <c r="A5141" s="194" t="inlineStr">
        <is>
          <t>aviso.efeito_caixa.pericia.atuacao</t>
        </is>
      </c>
      <c r="B5141" s="194">
        <f>DADOS_CONFIG!$E$35&amp;""</f>
        <v/>
      </c>
      <c r="C5141" s="194" t="inlineStr">
        <is>
          <t>DADOS_CONFIG!E35</t>
        </is>
      </c>
      <c r="D5141" s="194" t="inlineStr">
        <is>
          <t>aviso</t>
        </is>
      </c>
    </row>
    <row r="5142">
      <c r="A5142" s="194" t="inlineStr">
        <is>
          <t>aviso.efeito_caixa.pericia.provocar</t>
        </is>
      </c>
      <c r="B5142" s="194">
        <f>DADOS_CONFIG!$E$36&amp;""</f>
        <v/>
      </c>
      <c r="C5142" s="194" t="inlineStr">
        <is>
          <t>DADOS_CONFIG!E36</t>
        </is>
      </c>
      <c r="D5142" s="194" t="inlineStr">
        <is>
          <t>aviso</t>
        </is>
      </c>
    </row>
    <row r="5143">
      <c r="A5143" s="194" t="inlineStr">
        <is>
          <t>aviso.efeito_caixa.oficio.conducao</t>
        </is>
      </c>
      <c r="B5143" s="194">
        <f>DADOS_CONFIG!$E$37&amp;""</f>
        <v/>
      </c>
      <c r="C5143" s="194" t="inlineStr">
        <is>
          <t>DADOS_CONFIG!E37</t>
        </is>
      </c>
      <c r="D5143" s="194" t="inlineStr">
        <is>
          <t>aviso</t>
        </is>
      </c>
    </row>
    <row r="5144">
      <c r="A5144" s="194" t="inlineStr">
        <is>
          <t>aviso.efeito_caixa.oficio.arrombamento</t>
        </is>
      </c>
      <c r="B5144" s="194">
        <f>DADOS_CONFIG!$E$38&amp;""</f>
        <v/>
      </c>
      <c r="C5144" s="194" t="inlineStr">
        <is>
          <t>DADOS_CONFIG!E38</t>
        </is>
      </c>
      <c r="D5144" s="194" t="inlineStr">
        <is>
          <t>aviso</t>
        </is>
      </c>
    </row>
    <row r="5145">
      <c r="A5145" s="194" t="inlineStr">
        <is>
          <t>aviso.efeito_caixa.oficio.herbalismo</t>
        </is>
      </c>
      <c r="B5145" s="194">
        <f>DADOS_CONFIG!$E$39&amp;""</f>
        <v/>
      </c>
      <c r="C5145" s="194" t="inlineStr">
        <is>
          <t>DADOS_CONFIG!E39</t>
        </is>
      </c>
      <c r="D5145" s="194" t="inlineStr">
        <is>
          <t>aviso</t>
        </is>
      </c>
    </row>
    <row r="5146">
      <c r="A5146" s="194" t="inlineStr">
        <is>
          <t>aviso.efeito_caixa.oficio.forja</t>
        </is>
      </c>
      <c r="B5146" s="194">
        <f>DADOS_CONFIG!$E$40&amp;""</f>
        <v/>
      </c>
      <c r="C5146" s="194" t="inlineStr">
        <is>
          <t>DADOS_CONFIG!E40</t>
        </is>
      </c>
      <c r="D5146" s="194" t="inlineStr">
        <is>
          <t>aviso</t>
        </is>
      </c>
    </row>
    <row r="5147">
      <c r="A5147" s="194" t="inlineStr">
        <is>
          <t>aviso.efeito_caixa.oficio.caligrafia</t>
        </is>
      </c>
      <c r="B5147" s="194">
        <f>DADOS_CONFIG!$E$41&amp;""</f>
        <v/>
      </c>
      <c r="C5147" s="194" t="inlineStr">
        <is>
          <t>DADOS_CONFIG!E41</t>
        </is>
      </c>
      <c r="D5147" s="194" t="inlineStr">
        <is>
          <t>aviso</t>
        </is>
      </c>
    </row>
    <row r="5148">
      <c r="A5148" s="194" t="inlineStr">
        <is>
          <t>aviso.efeito_caixa.oficio.burocracia</t>
        </is>
      </c>
      <c r="B5148" s="194">
        <f>DADOS_CONFIG!$E$42&amp;""</f>
        <v/>
      </c>
      <c r="C5148" s="194" t="inlineStr">
        <is>
          <t>DADOS_CONFIG!E42</t>
        </is>
      </c>
      <c r="D5148" s="194" t="inlineStr">
        <is>
          <t>aviso</t>
        </is>
      </c>
    </row>
    <row r="5149">
      <c r="A5149" s="194" t="inlineStr">
        <is>
          <t>aviso.efeito_caixa.oficio.entalhador</t>
        </is>
      </c>
      <c r="B5149" s="194">
        <f>DADOS_CONFIG!$E$43&amp;""</f>
        <v/>
      </c>
      <c r="C5149" s="194" t="inlineStr">
        <is>
          <t>DADOS_CONFIG!E43</t>
        </is>
      </c>
      <c r="D5149" s="194" t="inlineStr">
        <is>
          <t>aviso</t>
        </is>
      </c>
    </row>
    <row r="5150">
      <c r="A5150" s="194" t="inlineStr">
        <is>
          <t>aviso.efeito_caixa.oficio.alfaiate</t>
        </is>
      </c>
      <c r="B5150" s="194">
        <f>DADOS_CONFIG!$E$44&amp;""</f>
        <v/>
      </c>
      <c r="C5150" s="194" t="inlineStr">
        <is>
          <t>DADOS_CONFIG!E44</t>
        </is>
      </c>
      <c r="D5150" s="194" t="inlineStr">
        <is>
          <t>aviso</t>
        </is>
      </c>
    </row>
    <row r="5151">
      <c r="A5151" s="194" t="inlineStr">
        <is>
          <t>aviso.efeito_caixa.oficio.culinaria</t>
        </is>
      </c>
      <c r="B5151" s="194">
        <f>DADOS_CONFIG!$E$45&amp;""</f>
        <v/>
      </c>
      <c r="C5151" s="194" t="inlineStr">
        <is>
          <t>DADOS_CONFIG!E45</t>
        </is>
      </c>
      <c r="D5151" s="194" t="inlineStr">
        <is>
          <t>aviso</t>
        </is>
      </c>
    </row>
    <row r="5152">
      <c r="A5152" s="194" t="inlineStr">
        <is>
          <t>aviso.efeito_caixa.oficio.instrumento</t>
        </is>
      </c>
      <c r="B5152" s="194">
        <f>DADOS_CONFIG!$E$46&amp;""</f>
        <v/>
      </c>
      <c r="C5152" s="194" t="inlineStr">
        <is>
          <t>DADOS_CONFIG!E46</t>
        </is>
      </c>
      <c r="D5152" s="194" t="inlineStr">
        <is>
          <t>aviso</t>
        </is>
      </c>
    </row>
    <row r="5153">
      <c r="A5153" s="194" t="inlineStr">
        <is>
          <t>aviso.efeito_caixa.oficio.jogatina</t>
        </is>
      </c>
      <c r="B5153" s="194">
        <f>DADOS_CONFIG!$E$47&amp;""</f>
        <v/>
      </c>
      <c r="C5153" s="194" t="inlineStr">
        <is>
          <t>DADOS_CONFIG!E47</t>
        </is>
      </c>
      <c r="D5153" s="194" t="inlineStr">
        <is>
          <t>aviso</t>
        </is>
      </c>
    </row>
    <row r="5154">
      <c r="A5154" s="194" t="inlineStr">
        <is>
          <t>aviso.efeito_caixa.tr.fisico</t>
        </is>
      </c>
      <c r="B5154" s="194">
        <f>DADOS_CONFIG!$E$48&amp;""</f>
        <v/>
      </c>
      <c r="C5154" s="194" t="inlineStr">
        <is>
          <t>DADOS_CONFIG!E48</t>
        </is>
      </c>
      <c r="D5154" s="194" t="inlineStr">
        <is>
          <t>aviso</t>
        </is>
      </c>
    </row>
    <row r="5155">
      <c r="A5155" s="194" t="inlineStr">
        <is>
          <t>aviso.efeito_caixa.tr.vigor</t>
        </is>
      </c>
      <c r="B5155" s="194">
        <f>DADOS_CONFIG!$E$49&amp;""</f>
        <v/>
      </c>
      <c r="C5155" s="194" t="inlineStr">
        <is>
          <t>DADOS_CONFIG!E49</t>
        </is>
      </c>
      <c r="D5155" s="194" t="inlineStr">
        <is>
          <t>aviso</t>
        </is>
      </c>
    </row>
    <row r="5156">
      <c r="A5156" s="194" t="inlineStr">
        <is>
          <t>aviso.efeito_caixa.tr.intelecto</t>
        </is>
      </c>
      <c r="B5156" s="194">
        <f>DADOS_CONFIG!$E$50&amp;""</f>
        <v/>
      </c>
      <c r="C5156" s="194" t="inlineStr">
        <is>
          <t>DADOS_CONFIG!E50</t>
        </is>
      </c>
      <c r="D5156" s="194" t="inlineStr">
        <is>
          <t>aviso</t>
        </is>
      </c>
    </row>
    <row r="5157">
      <c r="A5157" s="194" t="inlineStr">
        <is>
          <t>aviso.efeito_caixa.tr.espirito</t>
        </is>
      </c>
      <c r="B5157" s="194">
        <f>DADOS_CONFIG!$E$51&amp;""</f>
        <v/>
      </c>
      <c r="C5157" s="194" t="inlineStr">
        <is>
          <t>DADOS_CONFIG!E51</t>
        </is>
      </c>
      <c r="D5157" s="194" t="inlineStr">
        <is>
          <t>aviso</t>
        </is>
      </c>
    </row>
    <row r="5158">
      <c r="A5158" s="194" t="inlineStr">
        <is>
          <t>regra.nivel_inicial</t>
        </is>
      </c>
      <c r="B5158" s="194">
        <f>IF(ISBLANK(DADOS_CONFIG!$S$2),"",DADOS_CONFIG!$S$2&amp;"")</f>
        <v/>
      </c>
      <c r="C5158" s="194" t="inlineStr">
        <is>
          <t>DADOS_CONFIG!S2</t>
        </is>
      </c>
      <c r="D5158" s="194" t="inlineStr">
        <is>
          <t>configuração</t>
        </is>
      </c>
    </row>
    <row r="5159">
      <c r="A5159" s="194" t="inlineStr">
        <is>
          <t>regra.nivel_inicial.campanha</t>
        </is>
      </c>
      <c r="B5159" s="194">
        <f>IF(ISBLANK('CONFIGURAÇÃO'!$E$46),"",'CONFIGURAÇÃO'!$E$46&amp;"")</f>
        <v/>
      </c>
      <c r="C5159" s="194">
        <f>"'CONFIGURAÇÃO'!E46"</f>
        <v/>
      </c>
      <c r="D5159" s="194" t="inlineStr">
        <is>
          <t>configuração</t>
        </is>
      </c>
    </row>
    <row r="5160">
      <c r="A5160" s="194" t="inlineStr">
        <is>
          <t>regra.atributos_pontos</t>
        </is>
      </c>
      <c r="B5160" s="194">
        <f>IF(ISBLANK(DADOS_CONFIG!$S$3),"",DADOS_CONFIG!$S$3&amp;"")</f>
        <v/>
      </c>
      <c r="C5160" s="194" t="inlineStr">
        <is>
          <t>DADOS_CONFIG!S3</t>
        </is>
      </c>
      <c r="D5160" s="194" t="inlineStr">
        <is>
          <t>configuração</t>
        </is>
      </c>
    </row>
    <row r="5161">
      <c r="A5161" s="194" t="inlineStr">
        <is>
          <t>regra.atributos_pontos.campanha</t>
        </is>
      </c>
      <c r="B5161" s="194">
        <f>IF(ISBLANK('CONFIGURAÇÃO'!$E$47),"",'CONFIGURAÇÃO'!$E$47&amp;"")</f>
        <v/>
      </c>
      <c r="C5161" s="194">
        <f>"'CONFIGURAÇÃO'!E47"</f>
        <v/>
      </c>
      <c r="D5161" s="194" t="inlineStr">
        <is>
          <t>configuração</t>
        </is>
      </c>
    </row>
    <row r="5162">
      <c r="A5162" s="194" t="inlineStr">
        <is>
          <t>regra.atributos_teto_criacao</t>
        </is>
      </c>
      <c r="B5162" s="194">
        <f>IF(ISBLANK(DADOS_CONFIG!$S$4),"",DADOS_CONFIG!$S$4&amp;"")</f>
        <v/>
      </c>
      <c r="C5162" s="194" t="inlineStr">
        <is>
          <t>DADOS_CONFIG!S4</t>
        </is>
      </c>
      <c r="D5162" s="194" t="inlineStr">
        <is>
          <t>configuração</t>
        </is>
      </c>
    </row>
    <row r="5163">
      <c r="A5163" s="194" t="inlineStr">
        <is>
          <t>regra.atributos_teto_criacao.campanha</t>
        </is>
      </c>
      <c r="B5163" s="194">
        <f>IF(ISBLANK('CONFIGURAÇÃO'!$E$48),"",'CONFIGURAÇÃO'!$E$48&amp;"")</f>
        <v/>
      </c>
      <c r="C5163" s="194">
        <f>"'CONFIGURAÇÃO'!E48"</f>
        <v/>
      </c>
      <c r="D5163" s="194" t="inlineStr">
        <is>
          <t>configuração</t>
        </is>
      </c>
    </row>
    <row r="5164">
      <c r="A5164" s="194" t="inlineStr">
        <is>
          <t>regra.atributos_teto</t>
        </is>
      </c>
      <c r="B5164" s="194">
        <f>IF(ISBLANK(DADOS_CONFIG!$S$5),"",DADOS_CONFIG!$S$5&amp;"")</f>
        <v/>
      </c>
      <c r="C5164" s="194" t="inlineStr">
        <is>
          <t>DADOS_CONFIG!S5</t>
        </is>
      </c>
      <c r="D5164" s="194" t="inlineStr">
        <is>
          <t>configuração</t>
        </is>
      </c>
    </row>
    <row r="5165">
      <c r="A5165" s="194" t="inlineStr">
        <is>
          <t>regra.atributos_teto.campanha</t>
        </is>
      </c>
      <c r="B5165" s="194">
        <f>IF(ISBLANK('CONFIGURAÇÃO'!$E$49),"",'CONFIGURAÇÃO'!$E$49&amp;"")</f>
        <v/>
      </c>
      <c r="C5165" s="194">
        <f>"'CONFIGURAÇÃO'!E49"</f>
        <v/>
      </c>
      <c r="D5165" s="194" t="inlineStr">
        <is>
          <t>configuração</t>
        </is>
      </c>
    </row>
    <row r="5166">
      <c r="A5166" s="194" t="inlineStr">
        <is>
          <t>regra.pericias_com_oficio</t>
        </is>
      </c>
      <c r="B5166" s="194">
        <f>IF(ISBLANK(DADOS_CONFIG!$S$6),"",DADOS_CONFIG!$S$6&amp;"")</f>
        <v/>
      </c>
      <c r="C5166" s="194" t="inlineStr">
        <is>
          <t>DADOS_CONFIG!S6</t>
        </is>
      </c>
      <c r="D5166" s="194" t="inlineStr">
        <is>
          <t>configuração</t>
        </is>
      </c>
    </row>
    <row r="5167">
      <c r="A5167" s="194" t="inlineStr">
        <is>
          <t>regra.pericias_com_oficio.campanha</t>
        </is>
      </c>
      <c r="B5167" s="194">
        <f>IF(ISBLANK('CONFIGURAÇÃO'!$E$50),"",'CONFIGURAÇÃO'!$E$50&amp;"")</f>
        <v/>
      </c>
      <c r="C5167" s="194">
        <f>"'CONFIGURAÇÃO'!E50"</f>
        <v/>
      </c>
      <c r="D5167" s="194" t="inlineStr">
        <is>
          <t>configuração</t>
        </is>
      </c>
    </row>
    <row r="5168">
      <c r="A5168" s="194" t="inlineStr">
        <is>
          <t>regra.oficios_criacao</t>
        </is>
      </c>
      <c r="B5168" s="194">
        <f>IF(ISBLANK(DADOS_CONFIG!$S$7),"",DADOS_CONFIG!$S$7&amp;"")</f>
        <v/>
      </c>
      <c r="C5168" s="194" t="inlineStr">
        <is>
          <t>DADOS_CONFIG!S7</t>
        </is>
      </c>
      <c r="D5168" s="194" t="inlineStr">
        <is>
          <t>configuração</t>
        </is>
      </c>
    </row>
    <row r="5169">
      <c r="A5169" s="194" t="inlineStr">
        <is>
          <t>regra.oficios_criacao.campanha</t>
        </is>
      </c>
      <c r="B5169" s="194">
        <f>IF(ISBLANK('CONFIGURAÇÃO'!$E$51),"",'CONFIGURAÇÃO'!$E$51&amp;"")</f>
        <v/>
      </c>
      <c r="C5169" s="194">
        <f>"'CONFIGURAÇÃO'!E51"</f>
        <v/>
      </c>
      <c r="D5169" s="194" t="inlineStr">
        <is>
          <t>configuração</t>
        </is>
      </c>
    </row>
    <row r="5170">
      <c r="A5170" s="194" t="inlineStr">
        <is>
          <t>regra.pericias_sem_oficio</t>
        </is>
      </c>
      <c r="B5170" s="194">
        <f>IF(ISBLANK(DADOS_CONFIG!$S$8),"",DADOS_CONFIG!$S$8&amp;"")</f>
        <v/>
      </c>
      <c r="C5170" s="194" t="inlineStr">
        <is>
          <t>DADOS_CONFIG!S8</t>
        </is>
      </c>
      <c r="D5170" s="194" t="inlineStr">
        <is>
          <t>configuração</t>
        </is>
      </c>
    </row>
    <row r="5171">
      <c r="A5171" s="194" t="inlineStr">
        <is>
          <t>regra.pericias_sem_oficio.campanha</t>
        </is>
      </c>
      <c r="B5171" s="194">
        <f>IF(ISBLANK('CONFIGURAÇÃO'!$E$52),"",'CONFIGURAÇÃO'!$E$52&amp;"")</f>
        <v/>
      </c>
      <c r="C5171" s="194">
        <f>"'CONFIGURAÇÃO'!E52"</f>
        <v/>
      </c>
      <c r="D5171" s="194" t="inlineStr">
        <is>
          <t>configuração</t>
        </is>
      </c>
    </row>
    <row r="5172">
      <c r="A5172" s="194" t="inlineStr">
        <is>
          <t>regra.deslocamento_base</t>
        </is>
      </c>
      <c r="B5172" s="194">
        <f>IF(ISBLANK(DADOS_CONFIG!$S$9),"",DADOS_CONFIG!$S$9&amp;"")</f>
        <v/>
      </c>
      <c r="C5172" s="194" t="inlineStr">
        <is>
          <t>DADOS_CONFIG!S9</t>
        </is>
      </c>
      <c r="D5172" s="194" t="inlineStr">
        <is>
          <t>configuração</t>
        </is>
      </c>
    </row>
    <row r="5173">
      <c r="A5173" s="194" t="inlineStr">
        <is>
          <t>regra.deslocamento_base.campanha</t>
        </is>
      </c>
      <c r="B5173" s="194">
        <f>IF(ISBLANK('CONFIGURAÇÃO'!$E$53),"",'CONFIGURAÇÃO'!$E$53&amp;"")</f>
        <v/>
      </c>
      <c r="C5173" s="194">
        <f>"'CONFIGURAÇÃO'!E53"</f>
        <v/>
      </c>
      <c r="D5173" s="194" t="inlineStr">
        <is>
          <t>configuração</t>
        </is>
      </c>
    </row>
    <row r="5174">
      <c r="A5174" s="194" t="inlineStr">
        <is>
          <t>regra.morrendo_aguentar</t>
        </is>
      </c>
      <c r="B5174" s="194">
        <f>IF(ISBLANK(DADOS_CONFIG!$S$10),"",DADOS_CONFIG!$S$10&amp;"")</f>
        <v/>
      </c>
      <c r="C5174" s="194" t="inlineStr">
        <is>
          <t>DADOS_CONFIG!S10</t>
        </is>
      </c>
      <c r="D5174" s="194" t="inlineStr">
        <is>
          <t>configuração</t>
        </is>
      </c>
    </row>
    <row r="5175">
      <c r="A5175" s="194" t="inlineStr">
        <is>
          <t>regra.morrendo_aguentar.campanha</t>
        </is>
      </c>
      <c r="B5175" s="194">
        <f>IF(ISBLANK('CONFIGURAÇÃO'!$E$54),"",'CONFIGURAÇÃO'!$E$54&amp;"")</f>
        <v/>
      </c>
      <c r="C5175" s="194">
        <f>"'CONFIGURAÇÃO'!E54"</f>
        <v/>
      </c>
      <c r="D5175" s="194" t="inlineStr">
        <is>
          <t>configuração</t>
        </is>
      </c>
    </row>
    <row r="5176">
      <c r="A5176" s="194" t="inlineStr">
        <is>
          <t>regra.morrendo_insistir_1</t>
        </is>
      </c>
      <c r="B5176" s="194">
        <f>IF(ISBLANK(DADOS_CONFIG!$S$11),"",DADOS_CONFIG!$S$11&amp;"")</f>
        <v/>
      </c>
      <c r="C5176" s="194" t="inlineStr">
        <is>
          <t>DADOS_CONFIG!S11</t>
        </is>
      </c>
      <c r="D5176" s="194" t="inlineStr">
        <is>
          <t>configuração</t>
        </is>
      </c>
    </row>
    <row r="5177">
      <c r="A5177" s="194" t="inlineStr">
        <is>
          <t>regra.morrendo_insistir_1.campanha</t>
        </is>
      </c>
      <c r="B5177" s="194">
        <f>IF(ISBLANK('CONFIGURAÇÃO'!$E$55),"",'CONFIGURAÇÃO'!$E$55&amp;"")</f>
        <v/>
      </c>
      <c r="C5177" s="194">
        <f>"'CONFIGURAÇÃO'!E55"</f>
        <v/>
      </c>
      <c r="D5177" s="194" t="inlineStr">
        <is>
          <t>configuração</t>
        </is>
      </c>
    </row>
    <row r="5178">
      <c r="A5178" s="194" t="inlineStr">
        <is>
          <t>regra.morrendo_insistir_2</t>
        </is>
      </c>
      <c r="B5178" s="194">
        <f>IF(ISBLANK(DADOS_CONFIG!$S$12),"",DADOS_CONFIG!$S$12&amp;"")</f>
        <v/>
      </c>
      <c r="C5178" s="194" t="inlineStr">
        <is>
          <t>DADOS_CONFIG!S12</t>
        </is>
      </c>
      <c r="D5178" s="194" t="inlineStr">
        <is>
          <t>configuração</t>
        </is>
      </c>
    </row>
    <row r="5179">
      <c r="A5179" s="194" t="inlineStr">
        <is>
          <t>regra.morrendo_insistir_2.campanha</t>
        </is>
      </c>
      <c r="B5179" s="194">
        <f>IF(ISBLANK('CONFIGURAÇÃO'!$E$56),"",'CONFIGURAÇÃO'!$E$56&amp;"")</f>
        <v/>
      </c>
      <c r="C5179" s="194">
        <f>"'CONFIGURAÇÃO'!E56"</f>
        <v/>
      </c>
      <c r="D5179" s="194" t="inlineStr">
        <is>
          <t>configuração</t>
        </is>
      </c>
    </row>
    <row r="5180">
      <c r="A5180" s="194" t="inlineStr">
        <is>
          <t>regra.morrendo_teto</t>
        </is>
      </c>
      <c r="B5180" s="194">
        <f>IF(ISBLANK(DADOS_CONFIG!$S$13),"",DADOS_CONFIG!$S$13&amp;"")</f>
        <v/>
      </c>
      <c r="C5180" s="194" t="inlineStr">
        <is>
          <t>DADOS_CONFIG!S13</t>
        </is>
      </c>
      <c r="D5180" s="194" t="inlineStr">
        <is>
          <t>configuração</t>
        </is>
      </c>
    </row>
    <row r="5181">
      <c r="A5181" s="194" t="inlineStr">
        <is>
          <t>regra.morrendo_teto.campanha</t>
        </is>
      </c>
      <c r="B5181" s="194">
        <f>IF(ISBLANK('CONFIGURAÇÃO'!$E$57),"",'CONFIGURAÇÃO'!$E$57&amp;"")</f>
        <v/>
      </c>
      <c r="C5181" s="194">
        <f>"'CONFIGURAÇÃO'!E57"</f>
        <v/>
      </c>
      <c r="D5181" s="194" t="inlineStr">
        <is>
          <t>configuração</t>
        </is>
      </c>
    </row>
    <row r="5182">
      <c r="A5182" s="194" t="inlineStr">
        <is>
          <t>regra.morrendo_prazo</t>
        </is>
      </c>
      <c r="B5182" s="194">
        <f>IF(ISBLANK(DADOS_CONFIG!$S$14),"",DADOS_CONFIG!$S$14&amp;"")</f>
        <v/>
      </c>
      <c r="C5182" s="194" t="inlineStr">
        <is>
          <t>DADOS_CONFIG!S14</t>
        </is>
      </c>
      <c r="D5182" s="194" t="inlineStr">
        <is>
          <t>configuração</t>
        </is>
      </c>
    </row>
    <row r="5183">
      <c r="A5183" s="194" t="inlineStr">
        <is>
          <t>regra.morrendo_prazo.campanha</t>
        </is>
      </c>
      <c r="B5183" s="194">
        <f>IF(ISBLANK('CONFIGURAÇÃO'!$E$58),"",'CONFIGURAÇÃO'!$E$58&amp;"")</f>
        <v/>
      </c>
      <c r="C5183" s="194">
        <f>"'CONFIGURAÇÃO'!E58"</f>
        <v/>
      </c>
      <c r="D5183" s="194" t="inlineStr">
        <is>
          <t>configuração</t>
        </is>
      </c>
    </row>
    <row r="5184">
      <c r="A5184" s="194" t="inlineStr">
        <is>
          <t>regra.vida_rolada</t>
        </is>
      </c>
      <c r="B5184" s="194">
        <f>IF(ISBLANK(DADOS_CONFIG!$S$15),"",DADOS_CONFIG!$S$15&amp;"")</f>
        <v/>
      </c>
      <c r="C5184" s="194" t="inlineStr">
        <is>
          <t>DADOS_CONFIG!S15</t>
        </is>
      </c>
      <c r="D5184" s="194" t="inlineStr">
        <is>
          <t>configuração</t>
        </is>
      </c>
    </row>
    <row r="5185">
      <c r="A5185" s="194" t="inlineStr">
        <is>
          <t>regra.vida_rolada.campanha</t>
        </is>
      </c>
      <c r="B5185" s="194">
        <f>IF(ISBLANK('CONFIGURAÇÃO'!$E$59),"",'CONFIGURAÇÃO'!$E$59&amp;"")</f>
        <v/>
      </c>
      <c r="C5185" s="194">
        <f>"'CONFIGURAÇÃO'!E59"</f>
        <v/>
      </c>
      <c r="D5185" s="194" t="inlineStr">
        <is>
          <t>configuração</t>
        </is>
      </c>
    </row>
    <row r="5186">
      <c r="A5186" s="194" t="inlineStr">
        <is>
          <t>regra.xp.1</t>
        </is>
      </c>
      <c r="B5186" s="194">
        <f>IF(ISBLANK('CONFIGURAÇÃO'!$F$65),"",'CONFIGURAÇÃO'!$F$65&amp;"")</f>
        <v/>
      </c>
      <c r="C5186" s="194">
        <f>"'CONFIGURAÇÃO'!F65"</f>
        <v/>
      </c>
      <c r="D5186" s="194" t="inlineStr">
        <is>
          <t>configuração</t>
        </is>
      </c>
    </row>
    <row r="5187">
      <c r="A5187" s="194" t="inlineStr">
        <is>
          <t>regra.xp.1.campanha</t>
        </is>
      </c>
      <c r="B5187" s="194">
        <f>IF(ISBLANK('CONFIGURAÇÃO'!$E$65),"",'CONFIGURAÇÃO'!$E$65&amp;"")</f>
        <v/>
      </c>
      <c r="C5187" s="194">
        <f>"'CONFIGURAÇÃO'!E65"</f>
        <v/>
      </c>
      <c r="D5187" s="194" t="inlineStr">
        <is>
          <t>configuração</t>
        </is>
      </c>
    </row>
    <row r="5188">
      <c r="A5188" s="194" t="inlineStr">
        <is>
          <t>regra.xp.2</t>
        </is>
      </c>
      <c r="B5188" s="194">
        <f>IF(ISBLANK('CONFIGURAÇÃO'!$F$66),"",'CONFIGURAÇÃO'!$F$66&amp;"")</f>
        <v/>
      </c>
      <c r="C5188" s="194">
        <f>"'CONFIGURAÇÃO'!F66"</f>
        <v/>
      </c>
      <c r="D5188" s="194" t="inlineStr">
        <is>
          <t>configuração</t>
        </is>
      </c>
    </row>
    <row r="5189">
      <c r="A5189" s="194" t="inlineStr">
        <is>
          <t>regra.xp.2.campanha</t>
        </is>
      </c>
      <c r="B5189" s="194">
        <f>IF(ISBLANK('CONFIGURAÇÃO'!$E$66),"",'CONFIGURAÇÃO'!$E$66&amp;"")</f>
        <v/>
      </c>
      <c r="C5189" s="194">
        <f>"'CONFIGURAÇÃO'!E66"</f>
        <v/>
      </c>
      <c r="D5189" s="194" t="inlineStr">
        <is>
          <t>configuração</t>
        </is>
      </c>
    </row>
    <row r="5190">
      <c r="A5190" s="194" t="inlineStr">
        <is>
          <t>regra.xp.3</t>
        </is>
      </c>
      <c r="B5190" s="194">
        <f>IF(ISBLANK('CONFIGURAÇÃO'!$F$67),"",'CONFIGURAÇÃO'!$F$67&amp;"")</f>
        <v/>
      </c>
      <c r="C5190" s="194">
        <f>"'CONFIGURAÇÃO'!F67"</f>
        <v/>
      </c>
      <c r="D5190" s="194" t="inlineStr">
        <is>
          <t>configuração</t>
        </is>
      </c>
    </row>
    <row r="5191">
      <c r="A5191" s="194" t="inlineStr">
        <is>
          <t>regra.xp.3.campanha</t>
        </is>
      </c>
      <c r="B5191" s="194">
        <f>IF(ISBLANK('CONFIGURAÇÃO'!$E$67),"",'CONFIGURAÇÃO'!$E$67&amp;"")</f>
        <v/>
      </c>
      <c r="C5191" s="194">
        <f>"'CONFIGURAÇÃO'!E67"</f>
        <v/>
      </c>
      <c r="D5191" s="194" t="inlineStr">
        <is>
          <t>configuração</t>
        </is>
      </c>
    </row>
    <row r="5192">
      <c r="A5192" s="194" t="inlineStr">
        <is>
          <t>regra.xp.4</t>
        </is>
      </c>
      <c r="B5192" s="194">
        <f>IF(ISBLANK('CONFIGURAÇÃO'!$F$68),"",'CONFIGURAÇÃO'!$F$68&amp;"")</f>
        <v/>
      </c>
      <c r="C5192" s="194">
        <f>"'CONFIGURAÇÃO'!F68"</f>
        <v/>
      </c>
      <c r="D5192" s="194" t="inlineStr">
        <is>
          <t>configuração</t>
        </is>
      </c>
    </row>
    <row r="5193">
      <c r="A5193" s="194" t="inlineStr">
        <is>
          <t>regra.xp.4.campanha</t>
        </is>
      </c>
      <c r="B5193" s="194">
        <f>IF(ISBLANK('CONFIGURAÇÃO'!$E$68),"",'CONFIGURAÇÃO'!$E$68&amp;"")</f>
        <v/>
      </c>
      <c r="C5193" s="194">
        <f>"'CONFIGURAÇÃO'!E68"</f>
        <v/>
      </c>
      <c r="D5193" s="194" t="inlineStr">
        <is>
          <t>configuração</t>
        </is>
      </c>
    </row>
    <row r="5194">
      <c r="A5194" s="194" t="inlineStr">
        <is>
          <t>regra.xp.5</t>
        </is>
      </c>
      <c r="B5194" s="194">
        <f>IF(ISBLANK('CONFIGURAÇÃO'!$F$69),"",'CONFIGURAÇÃO'!$F$69&amp;"")</f>
        <v/>
      </c>
      <c r="C5194" s="194">
        <f>"'CONFIGURAÇÃO'!F69"</f>
        <v/>
      </c>
      <c r="D5194" s="194" t="inlineStr">
        <is>
          <t>configuração</t>
        </is>
      </c>
    </row>
    <row r="5195">
      <c r="A5195" s="194" t="inlineStr">
        <is>
          <t>regra.xp.5.campanha</t>
        </is>
      </c>
      <c r="B5195" s="194">
        <f>IF(ISBLANK('CONFIGURAÇÃO'!$E$69),"",'CONFIGURAÇÃO'!$E$69&amp;"")</f>
        <v/>
      </c>
      <c r="C5195" s="194">
        <f>"'CONFIGURAÇÃO'!E69"</f>
        <v/>
      </c>
      <c r="D5195" s="194" t="inlineStr">
        <is>
          <t>configuração</t>
        </is>
      </c>
    </row>
    <row r="5196">
      <c r="A5196" s="194" t="inlineStr">
        <is>
          <t>regra.xp.6</t>
        </is>
      </c>
      <c r="B5196" s="194">
        <f>IF(ISBLANK('CONFIGURAÇÃO'!$F$70),"",'CONFIGURAÇÃO'!$F$70&amp;"")</f>
        <v/>
      </c>
      <c r="C5196" s="194">
        <f>"'CONFIGURAÇÃO'!F70"</f>
        <v/>
      </c>
      <c r="D5196" s="194" t="inlineStr">
        <is>
          <t>configuração</t>
        </is>
      </c>
    </row>
    <row r="5197">
      <c r="A5197" s="194" t="inlineStr">
        <is>
          <t>regra.xp.6.campanha</t>
        </is>
      </c>
      <c r="B5197" s="194">
        <f>IF(ISBLANK('CONFIGURAÇÃO'!$E$70),"",'CONFIGURAÇÃO'!$E$70&amp;"")</f>
        <v/>
      </c>
      <c r="C5197" s="194">
        <f>"'CONFIGURAÇÃO'!E70"</f>
        <v/>
      </c>
      <c r="D5197" s="194" t="inlineStr">
        <is>
          <t>configuração</t>
        </is>
      </c>
    </row>
    <row r="5198">
      <c r="A5198" s="194" t="inlineStr">
        <is>
          <t>regra.xp.7</t>
        </is>
      </c>
      <c r="B5198" s="194">
        <f>IF(ISBLANK('CONFIGURAÇÃO'!$F$71),"",'CONFIGURAÇÃO'!$F$71&amp;"")</f>
        <v/>
      </c>
      <c r="C5198" s="194">
        <f>"'CONFIGURAÇÃO'!F71"</f>
        <v/>
      </c>
      <c r="D5198" s="194" t="inlineStr">
        <is>
          <t>configuração</t>
        </is>
      </c>
    </row>
    <row r="5199">
      <c r="A5199" s="194" t="inlineStr">
        <is>
          <t>regra.xp.7.campanha</t>
        </is>
      </c>
      <c r="B5199" s="194">
        <f>IF(ISBLANK('CONFIGURAÇÃO'!$E$71),"",'CONFIGURAÇÃO'!$E$71&amp;"")</f>
        <v/>
      </c>
      <c r="C5199" s="194">
        <f>"'CONFIGURAÇÃO'!E71"</f>
        <v/>
      </c>
      <c r="D5199" s="194" t="inlineStr">
        <is>
          <t>configuração</t>
        </is>
      </c>
    </row>
    <row r="5200">
      <c r="A5200" s="194" t="inlineStr">
        <is>
          <t>regra.xp.8</t>
        </is>
      </c>
      <c r="B5200" s="194">
        <f>IF(ISBLANK('CONFIGURAÇÃO'!$F$72),"",'CONFIGURAÇÃO'!$F$72&amp;"")</f>
        <v/>
      </c>
      <c r="C5200" s="194">
        <f>"'CONFIGURAÇÃO'!F72"</f>
        <v/>
      </c>
      <c r="D5200" s="194" t="inlineStr">
        <is>
          <t>configuração</t>
        </is>
      </c>
    </row>
    <row r="5201">
      <c r="A5201" s="194" t="inlineStr">
        <is>
          <t>regra.xp.8.campanha</t>
        </is>
      </c>
      <c r="B5201" s="194">
        <f>IF(ISBLANK('CONFIGURAÇÃO'!$E$72),"",'CONFIGURAÇÃO'!$E$72&amp;"")</f>
        <v/>
      </c>
      <c r="C5201" s="194">
        <f>"'CONFIGURAÇÃO'!E72"</f>
        <v/>
      </c>
      <c r="D5201" s="194" t="inlineStr">
        <is>
          <t>configuração</t>
        </is>
      </c>
    </row>
    <row r="5202">
      <c r="A5202" s="194" t="inlineStr">
        <is>
          <t>regra.xp.9</t>
        </is>
      </c>
      <c r="B5202" s="194">
        <f>IF(ISBLANK('CONFIGURAÇÃO'!$F$73),"",'CONFIGURAÇÃO'!$F$73&amp;"")</f>
        <v/>
      </c>
      <c r="C5202" s="194">
        <f>"'CONFIGURAÇÃO'!F73"</f>
        <v/>
      </c>
      <c r="D5202" s="194" t="inlineStr">
        <is>
          <t>configuração</t>
        </is>
      </c>
    </row>
    <row r="5203">
      <c r="A5203" s="194" t="inlineStr">
        <is>
          <t>regra.xp.9.campanha</t>
        </is>
      </c>
      <c r="B5203" s="194">
        <f>IF(ISBLANK('CONFIGURAÇÃO'!$E$73),"",'CONFIGURAÇÃO'!$E$73&amp;"")</f>
        <v/>
      </c>
      <c r="C5203" s="194">
        <f>"'CONFIGURAÇÃO'!E73"</f>
        <v/>
      </c>
      <c r="D5203" s="194" t="inlineStr">
        <is>
          <t>configuração</t>
        </is>
      </c>
    </row>
    <row r="5204">
      <c r="A5204" s="194" t="inlineStr">
        <is>
          <t>regra.xp.10</t>
        </is>
      </c>
      <c r="B5204" s="194">
        <f>IF(ISBLANK('CONFIGURAÇÃO'!$F$74),"",'CONFIGURAÇÃO'!$F$74&amp;"")</f>
        <v/>
      </c>
      <c r="C5204" s="194">
        <f>"'CONFIGURAÇÃO'!F74"</f>
        <v/>
      </c>
      <c r="D5204" s="194" t="inlineStr">
        <is>
          <t>configuração</t>
        </is>
      </c>
    </row>
    <row r="5205">
      <c r="A5205" s="194" t="inlineStr">
        <is>
          <t>regra.xp.10.campanha</t>
        </is>
      </c>
      <c r="B5205" s="194">
        <f>IF(ISBLANK('CONFIGURAÇÃO'!$E$74),"",'CONFIGURAÇÃO'!$E$74&amp;"")</f>
        <v/>
      </c>
      <c r="C5205" s="194">
        <f>"'CONFIGURAÇÃO'!E74"</f>
        <v/>
      </c>
      <c r="D5205" s="194" t="inlineStr">
        <is>
          <t>configuração</t>
        </is>
      </c>
    </row>
    <row r="5206">
      <c r="A5206" s="194" t="inlineStr">
        <is>
          <t>regra.xp.11</t>
        </is>
      </c>
      <c r="B5206" s="194">
        <f>IF(ISBLANK('CONFIGURAÇÃO'!$F$75),"",'CONFIGURAÇÃO'!$F$75&amp;"")</f>
        <v/>
      </c>
      <c r="C5206" s="194">
        <f>"'CONFIGURAÇÃO'!F75"</f>
        <v/>
      </c>
      <c r="D5206" s="194" t="inlineStr">
        <is>
          <t>configuração</t>
        </is>
      </c>
    </row>
    <row r="5207">
      <c r="A5207" s="194" t="inlineStr">
        <is>
          <t>regra.xp.11.campanha</t>
        </is>
      </c>
      <c r="B5207" s="194">
        <f>IF(ISBLANK('CONFIGURAÇÃO'!$E$75),"",'CONFIGURAÇÃO'!$E$75&amp;"")</f>
        <v/>
      </c>
      <c r="C5207" s="194">
        <f>"'CONFIGURAÇÃO'!E75"</f>
        <v/>
      </c>
      <c r="D5207" s="194" t="inlineStr">
        <is>
          <t>configuração</t>
        </is>
      </c>
    </row>
    <row r="5208">
      <c r="A5208" s="194" t="inlineStr">
        <is>
          <t>regra.xp.12</t>
        </is>
      </c>
      <c r="B5208" s="194">
        <f>IF(ISBLANK('CONFIGURAÇÃO'!$F$76),"",'CONFIGURAÇÃO'!$F$76&amp;"")</f>
        <v/>
      </c>
      <c r="C5208" s="194">
        <f>"'CONFIGURAÇÃO'!F76"</f>
        <v/>
      </c>
      <c r="D5208" s="194" t="inlineStr">
        <is>
          <t>configuração</t>
        </is>
      </c>
    </row>
    <row r="5209">
      <c r="A5209" s="194" t="inlineStr">
        <is>
          <t>regra.xp.12.campanha</t>
        </is>
      </c>
      <c r="B5209" s="194">
        <f>IF(ISBLANK('CONFIGURAÇÃO'!$E$76),"",'CONFIGURAÇÃO'!$E$76&amp;"")</f>
        <v/>
      </c>
      <c r="C5209" s="194">
        <f>"'CONFIGURAÇÃO'!E76"</f>
        <v/>
      </c>
      <c r="D5209" s="194" t="inlineStr">
        <is>
          <t>configuração</t>
        </is>
      </c>
    </row>
    <row r="5210">
      <c r="A5210" s="194" t="inlineStr">
        <is>
          <t>regra.xp.13</t>
        </is>
      </c>
      <c r="B5210" s="194">
        <f>IF(ISBLANK('CONFIGURAÇÃO'!$F$77),"",'CONFIGURAÇÃO'!$F$77&amp;"")</f>
        <v/>
      </c>
      <c r="C5210" s="194">
        <f>"'CONFIGURAÇÃO'!F77"</f>
        <v/>
      </c>
      <c r="D5210" s="194" t="inlineStr">
        <is>
          <t>configuração</t>
        </is>
      </c>
    </row>
    <row r="5211">
      <c r="A5211" s="194" t="inlineStr">
        <is>
          <t>regra.xp.13.campanha</t>
        </is>
      </c>
      <c r="B5211" s="194">
        <f>IF(ISBLANK('CONFIGURAÇÃO'!$E$77),"",'CONFIGURAÇÃO'!$E$77&amp;"")</f>
        <v/>
      </c>
      <c r="C5211" s="194">
        <f>"'CONFIGURAÇÃO'!E77"</f>
        <v/>
      </c>
      <c r="D5211" s="194" t="inlineStr">
        <is>
          <t>configuração</t>
        </is>
      </c>
    </row>
    <row r="5212">
      <c r="A5212" s="194" t="inlineStr">
        <is>
          <t>regra.xp.14</t>
        </is>
      </c>
      <c r="B5212" s="194">
        <f>IF(ISBLANK('CONFIGURAÇÃO'!$F$78),"",'CONFIGURAÇÃO'!$F$78&amp;"")</f>
        <v/>
      </c>
      <c r="C5212" s="194">
        <f>"'CONFIGURAÇÃO'!F78"</f>
        <v/>
      </c>
      <c r="D5212" s="194" t="inlineStr">
        <is>
          <t>configuração</t>
        </is>
      </c>
    </row>
    <row r="5213">
      <c r="A5213" s="194" t="inlineStr">
        <is>
          <t>regra.xp.14.campanha</t>
        </is>
      </c>
      <c r="B5213" s="194">
        <f>IF(ISBLANK('CONFIGURAÇÃO'!$E$78),"",'CONFIGURAÇÃO'!$E$78&amp;"")</f>
        <v/>
      </c>
      <c r="C5213" s="194">
        <f>"'CONFIGURAÇÃO'!E78"</f>
        <v/>
      </c>
      <c r="D5213" s="194" t="inlineStr">
        <is>
          <t>configuração</t>
        </is>
      </c>
    </row>
    <row r="5214">
      <c r="A5214" s="194" t="inlineStr">
        <is>
          <t>regra.xp.15</t>
        </is>
      </c>
      <c r="B5214" s="194">
        <f>IF(ISBLANK('CONFIGURAÇÃO'!$F$79),"",'CONFIGURAÇÃO'!$F$79&amp;"")</f>
        <v/>
      </c>
      <c r="C5214" s="194">
        <f>"'CONFIGURAÇÃO'!F79"</f>
        <v/>
      </c>
      <c r="D5214" s="194" t="inlineStr">
        <is>
          <t>configuração</t>
        </is>
      </c>
    </row>
    <row r="5215">
      <c r="A5215" s="194" t="inlineStr">
        <is>
          <t>regra.xp.15.campanha</t>
        </is>
      </c>
      <c r="B5215" s="194">
        <f>IF(ISBLANK('CONFIGURAÇÃO'!$E$79),"",'CONFIGURAÇÃO'!$E$79&amp;"")</f>
        <v/>
      </c>
      <c r="C5215" s="194">
        <f>"'CONFIGURAÇÃO'!E79"</f>
        <v/>
      </c>
      <c r="D5215" s="194" t="inlineStr">
        <is>
          <t>configuração</t>
        </is>
      </c>
    </row>
    <row r="5216">
      <c r="A5216" s="194" t="inlineStr">
        <is>
          <t>regra.xp.16</t>
        </is>
      </c>
      <c r="B5216" s="194">
        <f>IF(ISBLANK('CONFIGURAÇÃO'!$F$80),"",'CONFIGURAÇÃO'!$F$80&amp;"")</f>
        <v/>
      </c>
      <c r="C5216" s="194">
        <f>"'CONFIGURAÇÃO'!F80"</f>
        <v/>
      </c>
      <c r="D5216" s="194" t="inlineStr">
        <is>
          <t>configuração</t>
        </is>
      </c>
    </row>
    <row r="5217">
      <c r="A5217" s="194" t="inlineStr">
        <is>
          <t>regra.xp.16.campanha</t>
        </is>
      </c>
      <c r="B5217" s="194">
        <f>IF(ISBLANK('CONFIGURAÇÃO'!$E$80),"",'CONFIGURAÇÃO'!$E$80&amp;"")</f>
        <v/>
      </c>
      <c r="C5217" s="194">
        <f>"'CONFIGURAÇÃO'!E80"</f>
        <v/>
      </c>
      <c r="D5217" s="194" t="inlineStr">
        <is>
          <t>configuração</t>
        </is>
      </c>
    </row>
    <row r="5218">
      <c r="A5218" s="194" t="inlineStr">
        <is>
          <t>regra.xp.17</t>
        </is>
      </c>
      <c r="B5218" s="194">
        <f>IF(ISBLANK('CONFIGURAÇÃO'!$F$81),"",'CONFIGURAÇÃO'!$F$81&amp;"")</f>
        <v/>
      </c>
      <c r="C5218" s="194">
        <f>"'CONFIGURAÇÃO'!F81"</f>
        <v/>
      </c>
      <c r="D5218" s="194" t="inlineStr">
        <is>
          <t>configuração</t>
        </is>
      </c>
    </row>
    <row r="5219">
      <c r="A5219" s="194" t="inlineStr">
        <is>
          <t>regra.xp.17.campanha</t>
        </is>
      </c>
      <c r="B5219" s="194">
        <f>IF(ISBLANK('CONFIGURAÇÃO'!$E$81),"",'CONFIGURAÇÃO'!$E$81&amp;"")</f>
        <v/>
      </c>
      <c r="C5219" s="194">
        <f>"'CONFIGURAÇÃO'!E81"</f>
        <v/>
      </c>
      <c r="D5219" s="194" t="inlineStr">
        <is>
          <t>configuração</t>
        </is>
      </c>
    </row>
    <row r="5220">
      <c r="A5220" s="194" t="inlineStr">
        <is>
          <t>regra.xp.18</t>
        </is>
      </c>
      <c r="B5220" s="194">
        <f>IF(ISBLANK('CONFIGURAÇÃO'!$F$82),"",'CONFIGURAÇÃO'!$F$82&amp;"")</f>
        <v/>
      </c>
      <c r="C5220" s="194">
        <f>"'CONFIGURAÇÃO'!F82"</f>
        <v/>
      </c>
      <c r="D5220" s="194" t="inlineStr">
        <is>
          <t>configuração</t>
        </is>
      </c>
    </row>
    <row r="5221">
      <c r="A5221" s="194" t="inlineStr">
        <is>
          <t>regra.xp.18.campanha</t>
        </is>
      </c>
      <c r="B5221" s="194">
        <f>IF(ISBLANK('CONFIGURAÇÃO'!$E$82),"",'CONFIGURAÇÃO'!$E$82&amp;"")</f>
        <v/>
      </c>
      <c r="C5221" s="194">
        <f>"'CONFIGURAÇÃO'!E82"</f>
        <v/>
      </c>
      <c r="D5221" s="194" t="inlineStr">
        <is>
          <t>configuração</t>
        </is>
      </c>
    </row>
    <row r="5222">
      <c r="A5222" s="194" t="inlineStr">
        <is>
          <t>regra.xp.19</t>
        </is>
      </c>
      <c r="B5222" s="194">
        <f>IF(ISBLANK('CONFIGURAÇÃO'!$F$83),"",'CONFIGURAÇÃO'!$F$83&amp;"")</f>
        <v/>
      </c>
      <c r="C5222" s="194">
        <f>"'CONFIGURAÇÃO'!F83"</f>
        <v/>
      </c>
      <c r="D5222" s="194" t="inlineStr">
        <is>
          <t>configuração</t>
        </is>
      </c>
    </row>
    <row r="5223">
      <c r="A5223" s="194" t="inlineStr">
        <is>
          <t>regra.xp.19.campanha</t>
        </is>
      </c>
      <c r="B5223" s="194">
        <f>IF(ISBLANK('CONFIGURAÇÃO'!$E$83),"",'CONFIGURAÇÃO'!$E$83&amp;"")</f>
        <v/>
      </c>
      <c r="C5223" s="194">
        <f>"'CONFIGURAÇÃO'!E83"</f>
        <v/>
      </c>
      <c r="D5223" s="194" t="inlineStr">
        <is>
          <t>configuração</t>
        </is>
      </c>
    </row>
    <row r="5224">
      <c r="A5224" s="194" t="inlineStr">
        <is>
          <t>regra.xp.20</t>
        </is>
      </c>
      <c r="B5224" s="194">
        <f>IF(ISBLANK('CONFIGURAÇÃO'!$F$84),"",'CONFIGURAÇÃO'!$F$84&amp;"")</f>
        <v/>
      </c>
      <c r="C5224" s="194">
        <f>"'CONFIGURAÇÃO'!F84"</f>
        <v/>
      </c>
      <c r="D5224" s="194" t="inlineStr">
        <is>
          <t>configuração</t>
        </is>
      </c>
    </row>
    <row r="5225">
      <c r="A5225" s="194" t="inlineStr">
        <is>
          <t>regra.xp.20.campanha</t>
        </is>
      </c>
      <c r="B5225" s="194">
        <f>IF(ISBLANK('CONFIGURAÇÃO'!$E$84),"",'CONFIGURAÇÃO'!$E$84&amp;"")</f>
        <v/>
      </c>
      <c r="C5225" s="194">
        <f>"'CONFIGURAÇÃO'!E84"</f>
        <v/>
      </c>
      <c r="D5225" s="194" t="inlineStr">
        <is>
          <t>configuração</t>
        </is>
      </c>
    </row>
    <row r="5226">
      <c r="A5226" s="194" t="inlineStr">
        <is>
          <t>regra.xp.21</t>
        </is>
      </c>
      <c r="B5226" s="194">
        <f>IF(ISBLANK('CONFIGURAÇÃO'!$F$85),"",'CONFIGURAÇÃO'!$F$85&amp;"")</f>
        <v/>
      </c>
      <c r="C5226" s="194">
        <f>"'CONFIGURAÇÃO'!F85"</f>
        <v/>
      </c>
      <c r="D5226" s="194" t="inlineStr">
        <is>
          <t>configuração</t>
        </is>
      </c>
    </row>
    <row r="5227">
      <c r="A5227" s="194" t="inlineStr">
        <is>
          <t>regra.xp.21.campanha</t>
        </is>
      </c>
      <c r="B5227" s="194">
        <f>IF(ISBLANK('CONFIGURAÇÃO'!$E$85),"",'CONFIGURAÇÃO'!$E$85&amp;"")</f>
        <v/>
      </c>
      <c r="C5227" s="194">
        <f>"'CONFIGURAÇÃO'!E85"</f>
        <v/>
      </c>
      <c r="D5227" s="194" t="inlineStr">
        <is>
          <t>configuração</t>
        </is>
      </c>
    </row>
    <row r="5228">
      <c r="A5228" s="194" t="inlineStr">
        <is>
          <t>regra.xp.22</t>
        </is>
      </c>
      <c r="B5228" s="194">
        <f>IF(ISBLANK('CONFIGURAÇÃO'!$F$86),"",'CONFIGURAÇÃO'!$F$86&amp;"")</f>
        <v/>
      </c>
      <c r="C5228" s="194">
        <f>"'CONFIGURAÇÃO'!F86"</f>
        <v/>
      </c>
      <c r="D5228" s="194" t="inlineStr">
        <is>
          <t>configuração</t>
        </is>
      </c>
    </row>
    <row r="5229">
      <c r="A5229" s="194" t="inlineStr">
        <is>
          <t>regra.xp.22.campanha</t>
        </is>
      </c>
      <c r="B5229" s="194">
        <f>IF(ISBLANK('CONFIGURAÇÃO'!$E$86),"",'CONFIGURAÇÃO'!$E$86&amp;"")</f>
        <v/>
      </c>
      <c r="C5229" s="194">
        <f>"'CONFIGURAÇÃO'!E86"</f>
        <v/>
      </c>
      <c r="D5229" s="194" t="inlineStr">
        <is>
          <t>configuração</t>
        </is>
      </c>
    </row>
    <row r="5230">
      <c r="A5230" s="194" t="inlineStr">
        <is>
          <t>regra.xp.23</t>
        </is>
      </c>
      <c r="B5230" s="194">
        <f>IF(ISBLANK('CONFIGURAÇÃO'!$F$87),"",'CONFIGURAÇÃO'!$F$87&amp;"")</f>
        <v/>
      </c>
      <c r="C5230" s="194">
        <f>"'CONFIGURAÇÃO'!F87"</f>
        <v/>
      </c>
      <c r="D5230" s="194" t="inlineStr">
        <is>
          <t>configuração</t>
        </is>
      </c>
    </row>
    <row r="5231">
      <c r="A5231" s="194" t="inlineStr">
        <is>
          <t>regra.xp.23.campanha</t>
        </is>
      </c>
      <c r="B5231" s="194">
        <f>IF(ISBLANK('CONFIGURAÇÃO'!$E$87),"",'CONFIGURAÇÃO'!$E$87&amp;"")</f>
        <v/>
      </c>
      <c r="C5231" s="194">
        <f>"'CONFIGURAÇÃO'!E87"</f>
        <v/>
      </c>
      <c r="D5231" s="194" t="inlineStr">
        <is>
          <t>configuração</t>
        </is>
      </c>
    </row>
    <row r="5232">
      <c r="A5232" s="194" t="inlineStr">
        <is>
          <t>regra.xp.24</t>
        </is>
      </c>
      <c r="B5232" s="194">
        <f>IF(ISBLANK('CONFIGURAÇÃO'!$F$88),"",'CONFIGURAÇÃO'!$F$88&amp;"")</f>
        <v/>
      </c>
      <c r="C5232" s="194">
        <f>"'CONFIGURAÇÃO'!F88"</f>
        <v/>
      </c>
      <c r="D5232" s="194" t="inlineStr">
        <is>
          <t>configuração</t>
        </is>
      </c>
    </row>
    <row r="5233">
      <c r="A5233" s="194" t="inlineStr">
        <is>
          <t>regra.xp.24.campanha</t>
        </is>
      </c>
      <c r="B5233" s="194">
        <f>IF(ISBLANK('CONFIGURAÇÃO'!$E$88),"",'CONFIGURAÇÃO'!$E$88&amp;"")</f>
        <v/>
      </c>
      <c r="C5233" s="194">
        <f>"'CONFIGURAÇÃO'!E88"</f>
        <v/>
      </c>
      <c r="D5233" s="194" t="inlineStr">
        <is>
          <t>configuração</t>
        </is>
      </c>
    </row>
    <row r="5234">
      <c r="A5234" s="194" t="inlineStr">
        <is>
          <t>regra.xp.25</t>
        </is>
      </c>
      <c r="B5234" s="194">
        <f>IF(ISBLANK('CONFIGURAÇÃO'!$F$89),"",'CONFIGURAÇÃO'!$F$89&amp;"")</f>
        <v/>
      </c>
      <c r="C5234" s="194">
        <f>"'CONFIGURAÇÃO'!F89"</f>
        <v/>
      </c>
      <c r="D5234" s="194" t="inlineStr">
        <is>
          <t>configuração</t>
        </is>
      </c>
    </row>
    <row r="5235">
      <c r="A5235" s="194" t="inlineStr">
        <is>
          <t>regra.xp.25.campanha</t>
        </is>
      </c>
      <c r="B5235" s="194">
        <f>IF(ISBLANK('CONFIGURAÇÃO'!$E$89),"",'CONFIGURAÇÃO'!$E$89&amp;"")</f>
        <v/>
      </c>
      <c r="C5235" s="194">
        <f>"'CONFIGURAÇÃO'!E89"</f>
        <v/>
      </c>
      <c r="D5235" s="194" t="inlineStr">
        <is>
          <t>configuração</t>
        </is>
      </c>
    </row>
    <row r="5236">
      <c r="A5236" s="194" t="inlineStr">
        <is>
          <t>regra.xp.26</t>
        </is>
      </c>
      <c r="B5236" s="194">
        <f>IF(ISBLANK('CONFIGURAÇÃO'!$F$90),"",'CONFIGURAÇÃO'!$F$90&amp;"")</f>
        <v/>
      </c>
      <c r="C5236" s="194">
        <f>"'CONFIGURAÇÃO'!F90"</f>
        <v/>
      </c>
      <c r="D5236" s="194" t="inlineStr">
        <is>
          <t>configuração</t>
        </is>
      </c>
    </row>
    <row r="5237">
      <c r="A5237" s="194" t="inlineStr">
        <is>
          <t>regra.xp.26.campanha</t>
        </is>
      </c>
      <c r="B5237" s="194">
        <f>IF(ISBLANK('CONFIGURAÇÃO'!$E$90),"",'CONFIGURAÇÃO'!$E$90&amp;"")</f>
        <v/>
      </c>
      <c r="C5237" s="194">
        <f>"'CONFIGURAÇÃO'!E90"</f>
        <v/>
      </c>
      <c r="D5237" s="194" t="inlineStr">
        <is>
          <t>configuração</t>
        </is>
      </c>
    </row>
    <row r="5238">
      <c r="A5238" s="194" t="inlineStr">
        <is>
          <t>regra.xp.27</t>
        </is>
      </c>
      <c r="B5238" s="194">
        <f>IF(ISBLANK('CONFIGURAÇÃO'!$F$91),"",'CONFIGURAÇÃO'!$F$91&amp;"")</f>
        <v/>
      </c>
      <c r="C5238" s="194">
        <f>"'CONFIGURAÇÃO'!F91"</f>
        <v/>
      </c>
      <c r="D5238" s="194" t="inlineStr">
        <is>
          <t>configuração</t>
        </is>
      </c>
    </row>
    <row r="5239">
      <c r="A5239" s="194" t="inlineStr">
        <is>
          <t>regra.xp.27.campanha</t>
        </is>
      </c>
      <c r="B5239" s="194">
        <f>IF(ISBLANK('CONFIGURAÇÃO'!$E$91),"",'CONFIGURAÇÃO'!$E$91&amp;"")</f>
        <v/>
      </c>
      <c r="C5239" s="194">
        <f>"'CONFIGURAÇÃO'!E91"</f>
        <v/>
      </c>
      <c r="D5239" s="194" t="inlineStr">
        <is>
          <t>configuração</t>
        </is>
      </c>
    </row>
    <row r="5240">
      <c r="A5240" s="194" t="inlineStr">
        <is>
          <t>regra.xp.28</t>
        </is>
      </c>
      <c r="B5240" s="194">
        <f>IF(ISBLANK('CONFIGURAÇÃO'!$F$92),"",'CONFIGURAÇÃO'!$F$92&amp;"")</f>
        <v/>
      </c>
      <c r="C5240" s="194">
        <f>"'CONFIGURAÇÃO'!F92"</f>
        <v/>
      </c>
      <c r="D5240" s="194" t="inlineStr">
        <is>
          <t>configuração</t>
        </is>
      </c>
    </row>
    <row r="5241">
      <c r="A5241" s="194" t="inlineStr">
        <is>
          <t>regra.xp.28.campanha</t>
        </is>
      </c>
      <c r="B5241" s="194">
        <f>IF(ISBLANK('CONFIGURAÇÃO'!$E$92),"",'CONFIGURAÇÃO'!$E$92&amp;"")</f>
        <v/>
      </c>
      <c r="C5241" s="194">
        <f>"'CONFIGURAÇÃO'!E92"</f>
        <v/>
      </c>
      <c r="D5241" s="194" t="inlineStr">
        <is>
          <t>configuração</t>
        </is>
      </c>
    </row>
    <row r="5242">
      <c r="A5242" s="194" t="inlineStr">
        <is>
          <t>regra.xp.29</t>
        </is>
      </c>
      <c r="B5242" s="194">
        <f>IF(ISBLANK('CONFIGURAÇÃO'!$F$93),"",'CONFIGURAÇÃO'!$F$93&amp;"")</f>
        <v/>
      </c>
      <c r="C5242" s="194">
        <f>"'CONFIGURAÇÃO'!F93"</f>
        <v/>
      </c>
      <c r="D5242" s="194" t="inlineStr">
        <is>
          <t>configuração</t>
        </is>
      </c>
    </row>
    <row r="5243">
      <c r="A5243" s="194" t="inlineStr">
        <is>
          <t>regra.xp.29.campanha</t>
        </is>
      </c>
      <c r="B5243" s="194">
        <f>IF(ISBLANK('CONFIGURAÇÃO'!$E$93),"",'CONFIGURAÇÃO'!$E$93&amp;"")</f>
        <v/>
      </c>
      <c r="C5243" s="194">
        <f>"'CONFIGURAÇÃO'!E93"</f>
        <v/>
      </c>
      <c r="D5243" s="194" t="inlineStr">
        <is>
          <t>configuração</t>
        </is>
      </c>
    </row>
    <row r="5244">
      <c r="A5244" s="194" t="inlineStr">
        <is>
          <t>vida.rolagem.2</t>
        </is>
      </c>
      <c r="B5244" s="194">
        <f>IF(ISBLANK('CONFIGURAÇÃO'!$E$101),"",'CONFIGURAÇÃO'!$E$101&amp;"")</f>
        <v/>
      </c>
      <c r="C5244" s="194">
        <f>"'CONFIGURAÇÃO'!E101"</f>
        <v/>
      </c>
      <c r="D5244" s="194" t="inlineStr">
        <is>
          <t>configuração</t>
        </is>
      </c>
    </row>
    <row r="5245">
      <c r="A5245" s="194" t="inlineStr">
        <is>
          <t>vida.rolagem.3</t>
        </is>
      </c>
      <c r="B5245" s="194">
        <f>IF(ISBLANK('CONFIGURAÇÃO'!$E$102),"",'CONFIGURAÇÃO'!$E$102&amp;"")</f>
        <v/>
      </c>
      <c r="C5245" s="194">
        <f>"'CONFIGURAÇÃO'!E102"</f>
        <v/>
      </c>
      <c r="D5245" s="194" t="inlineStr">
        <is>
          <t>configuração</t>
        </is>
      </c>
    </row>
    <row r="5246">
      <c r="A5246" s="194" t="inlineStr">
        <is>
          <t>vida.rolagem.4</t>
        </is>
      </c>
      <c r="B5246" s="194">
        <f>IF(ISBLANK('CONFIGURAÇÃO'!$E$103),"",'CONFIGURAÇÃO'!$E$103&amp;"")</f>
        <v/>
      </c>
      <c r="C5246" s="194">
        <f>"'CONFIGURAÇÃO'!E103"</f>
        <v/>
      </c>
      <c r="D5246" s="194" t="inlineStr">
        <is>
          <t>configuração</t>
        </is>
      </c>
    </row>
    <row r="5247">
      <c r="A5247" s="194" t="inlineStr">
        <is>
          <t>vida.rolagem.5</t>
        </is>
      </c>
      <c r="B5247" s="194">
        <f>IF(ISBLANK('CONFIGURAÇÃO'!$E$104),"",'CONFIGURAÇÃO'!$E$104&amp;"")</f>
        <v/>
      </c>
      <c r="C5247" s="194">
        <f>"'CONFIGURAÇÃO'!E104"</f>
        <v/>
      </c>
      <c r="D5247" s="194" t="inlineStr">
        <is>
          <t>configuração</t>
        </is>
      </c>
    </row>
    <row r="5248">
      <c r="A5248" s="194" t="inlineStr">
        <is>
          <t>vida.rolagem.6</t>
        </is>
      </c>
      <c r="B5248" s="194">
        <f>IF(ISBLANK('CONFIGURAÇÃO'!$E$105),"",'CONFIGURAÇÃO'!$E$105&amp;"")</f>
        <v/>
      </c>
      <c r="C5248" s="194">
        <f>"'CONFIGURAÇÃO'!E105"</f>
        <v/>
      </c>
      <c r="D5248" s="194" t="inlineStr">
        <is>
          <t>configuração</t>
        </is>
      </c>
    </row>
    <row r="5249">
      <c r="A5249" s="194" t="inlineStr">
        <is>
          <t>vida.rolagem.7</t>
        </is>
      </c>
      <c r="B5249" s="194">
        <f>IF(ISBLANK('CONFIGURAÇÃO'!$E$106),"",'CONFIGURAÇÃO'!$E$106&amp;"")</f>
        <v/>
      </c>
      <c r="C5249" s="194">
        <f>"'CONFIGURAÇÃO'!E106"</f>
        <v/>
      </c>
      <c r="D5249" s="194" t="inlineStr">
        <is>
          <t>configuração</t>
        </is>
      </c>
    </row>
    <row r="5250">
      <c r="A5250" s="194" t="inlineStr">
        <is>
          <t>vida.rolagem.8</t>
        </is>
      </c>
      <c r="B5250" s="194">
        <f>IF(ISBLANK('CONFIGURAÇÃO'!$E$107),"",'CONFIGURAÇÃO'!$E$107&amp;"")</f>
        <v/>
      </c>
      <c r="C5250" s="194">
        <f>"'CONFIGURAÇÃO'!E107"</f>
        <v/>
      </c>
      <c r="D5250" s="194" t="inlineStr">
        <is>
          <t>configuração</t>
        </is>
      </c>
    </row>
    <row r="5251">
      <c r="A5251" s="194" t="inlineStr">
        <is>
          <t>vida.rolagem.9</t>
        </is>
      </c>
      <c r="B5251" s="194">
        <f>IF(ISBLANK('CONFIGURAÇÃO'!$E$108),"",'CONFIGURAÇÃO'!$E$108&amp;"")</f>
        <v/>
      </c>
      <c r="C5251" s="194">
        <f>"'CONFIGURAÇÃO'!E108"</f>
        <v/>
      </c>
      <c r="D5251" s="194" t="inlineStr">
        <is>
          <t>configuração</t>
        </is>
      </c>
    </row>
    <row r="5252">
      <c r="A5252" s="194" t="inlineStr">
        <is>
          <t>vida.rolagem.10</t>
        </is>
      </c>
      <c r="B5252" s="194">
        <f>IF(ISBLANK('CONFIGURAÇÃO'!$E$109),"",'CONFIGURAÇÃO'!$E$109&amp;"")</f>
        <v/>
      </c>
      <c r="C5252" s="194">
        <f>"'CONFIGURAÇÃO'!E109"</f>
        <v/>
      </c>
      <c r="D5252" s="194" t="inlineStr">
        <is>
          <t>configuração</t>
        </is>
      </c>
    </row>
    <row r="5253">
      <c r="A5253" s="194" t="inlineStr">
        <is>
          <t>vida.rolagem.11</t>
        </is>
      </c>
      <c r="B5253" s="194">
        <f>IF(ISBLANK('CONFIGURAÇÃO'!$E$110),"",'CONFIGURAÇÃO'!$E$110&amp;"")</f>
        <v/>
      </c>
      <c r="C5253" s="194">
        <f>"'CONFIGURAÇÃO'!E110"</f>
        <v/>
      </c>
      <c r="D5253" s="194" t="inlineStr">
        <is>
          <t>configuração</t>
        </is>
      </c>
    </row>
    <row r="5254">
      <c r="A5254" s="194" t="inlineStr">
        <is>
          <t>vida.rolagem.12</t>
        </is>
      </c>
      <c r="B5254" s="194">
        <f>IF(ISBLANK('CONFIGURAÇÃO'!$E$111),"",'CONFIGURAÇÃO'!$E$111&amp;"")</f>
        <v/>
      </c>
      <c r="C5254" s="194">
        <f>"'CONFIGURAÇÃO'!E111"</f>
        <v/>
      </c>
      <c r="D5254" s="194" t="inlineStr">
        <is>
          <t>configuração</t>
        </is>
      </c>
    </row>
    <row r="5255">
      <c r="A5255" s="194" t="inlineStr">
        <is>
          <t>vida.rolagem.13</t>
        </is>
      </c>
      <c r="B5255" s="194">
        <f>IF(ISBLANK('CONFIGURAÇÃO'!$E$112),"",'CONFIGURAÇÃO'!$E$112&amp;"")</f>
        <v/>
      </c>
      <c r="C5255" s="194">
        <f>"'CONFIGURAÇÃO'!E112"</f>
        <v/>
      </c>
      <c r="D5255" s="194" t="inlineStr">
        <is>
          <t>configuração</t>
        </is>
      </c>
    </row>
    <row r="5256">
      <c r="A5256" s="194" t="inlineStr">
        <is>
          <t>vida.rolagem.14</t>
        </is>
      </c>
      <c r="B5256" s="194">
        <f>IF(ISBLANK('CONFIGURAÇÃO'!$E$113),"",'CONFIGURAÇÃO'!$E$113&amp;"")</f>
        <v/>
      </c>
      <c r="C5256" s="194">
        <f>"'CONFIGURAÇÃO'!E113"</f>
        <v/>
      </c>
      <c r="D5256" s="194" t="inlineStr">
        <is>
          <t>configuração</t>
        </is>
      </c>
    </row>
    <row r="5257">
      <c r="A5257" s="194" t="inlineStr">
        <is>
          <t>vida.rolagem.15</t>
        </is>
      </c>
      <c r="B5257" s="194">
        <f>IF(ISBLANK('CONFIGURAÇÃO'!$E$114),"",'CONFIGURAÇÃO'!$E$114&amp;"")</f>
        <v/>
      </c>
      <c r="C5257" s="194">
        <f>"'CONFIGURAÇÃO'!E114"</f>
        <v/>
      </c>
      <c r="D5257" s="194" t="inlineStr">
        <is>
          <t>configuração</t>
        </is>
      </c>
    </row>
    <row r="5258">
      <c r="A5258" s="194" t="inlineStr">
        <is>
          <t>vida.rolagem.16</t>
        </is>
      </c>
      <c r="B5258" s="194">
        <f>IF(ISBLANK('CONFIGURAÇÃO'!$E$115),"",'CONFIGURAÇÃO'!$E$115&amp;"")</f>
        <v/>
      </c>
      <c r="C5258" s="194">
        <f>"'CONFIGURAÇÃO'!E115"</f>
        <v/>
      </c>
      <c r="D5258" s="194" t="inlineStr">
        <is>
          <t>configuração</t>
        </is>
      </c>
    </row>
    <row r="5259">
      <c r="A5259" s="194" t="inlineStr">
        <is>
          <t>vida.rolagem.17</t>
        </is>
      </c>
      <c r="B5259" s="194">
        <f>IF(ISBLANK('CONFIGURAÇÃO'!$E$116),"",'CONFIGURAÇÃO'!$E$116&amp;"")</f>
        <v/>
      </c>
      <c r="C5259" s="194">
        <f>"'CONFIGURAÇÃO'!E116"</f>
        <v/>
      </c>
      <c r="D5259" s="194" t="inlineStr">
        <is>
          <t>configuração</t>
        </is>
      </c>
    </row>
    <row r="5260">
      <c r="A5260" s="194" t="inlineStr">
        <is>
          <t>vida.rolagem.18</t>
        </is>
      </c>
      <c r="B5260" s="194">
        <f>IF(ISBLANK('CONFIGURAÇÃO'!$E$117),"",'CONFIGURAÇÃO'!$E$117&amp;"")</f>
        <v/>
      </c>
      <c r="C5260" s="194">
        <f>"'CONFIGURAÇÃO'!E117"</f>
        <v/>
      </c>
      <c r="D5260" s="194" t="inlineStr">
        <is>
          <t>configuração</t>
        </is>
      </c>
    </row>
    <row r="5261">
      <c r="A5261" s="194" t="inlineStr">
        <is>
          <t>vida.rolagem.19</t>
        </is>
      </c>
      <c r="B5261" s="194">
        <f>IF(ISBLANK('CONFIGURAÇÃO'!$E$118),"",'CONFIGURAÇÃO'!$E$118&amp;"")</f>
        <v/>
      </c>
      <c r="C5261" s="194">
        <f>"'CONFIGURAÇÃO'!E118"</f>
        <v/>
      </c>
      <c r="D5261" s="194" t="inlineStr">
        <is>
          <t>configuração</t>
        </is>
      </c>
    </row>
    <row r="5262">
      <c r="A5262" s="194" t="inlineStr">
        <is>
          <t>vida.rolagem.20</t>
        </is>
      </c>
      <c r="B5262" s="194">
        <f>IF(ISBLANK('CONFIGURAÇÃO'!$E$119),"",'CONFIGURAÇÃO'!$E$119&amp;"")</f>
        <v/>
      </c>
      <c r="C5262" s="194">
        <f>"'CONFIGURAÇÃO'!E119"</f>
        <v/>
      </c>
      <c r="D5262" s="194" t="inlineStr">
        <is>
          <t>configuração</t>
        </is>
      </c>
    </row>
    <row r="5263">
      <c r="A5263" s="194" t="inlineStr">
        <is>
          <t>vida.rolagem.21</t>
        </is>
      </c>
      <c r="B5263" s="194">
        <f>IF(ISBLANK('CONFIGURAÇÃO'!$E$120),"",'CONFIGURAÇÃO'!$E$120&amp;"")</f>
        <v/>
      </c>
      <c r="C5263" s="194">
        <f>"'CONFIGURAÇÃO'!E120"</f>
        <v/>
      </c>
      <c r="D5263" s="194" t="inlineStr">
        <is>
          <t>configuração</t>
        </is>
      </c>
    </row>
    <row r="5264">
      <c r="A5264" s="194" t="inlineStr">
        <is>
          <t>vida.rolagem.22</t>
        </is>
      </c>
      <c r="B5264" s="194">
        <f>IF(ISBLANK('CONFIGURAÇÃO'!$E$121),"",'CONFIGURAÇÃO'!$E$121&amp;"")</f>
        <v/>
      </c>
      <c r="C5264" s="194">
        <f>"'CONFIGURAÇÃO'!E121"</f>
        <v/>
      </c>
      <c r="D5264" s="194" t="inlineStr">
        <is>
          <t>configuração</t>
        </is>
      </c>
    </row>
    <row r="5265">
      <c r="A5265" s="194" t="inlineStr">
        <is>
          <t>vida.rolagem.23</t>
        </is>
      </c>
      <c r="B5265" s="194">
        <f>IF(ISBLANK('CONFIGURAÇÃO'!$E$122),"",'CONFIGURAÇÃO'!$E$122&amp;"")</f>
        <v/>
      </c>
      <c r="C5265" s="194">
        <f>"'CONFIGURAÇÃO'!E122"</f>
        <v/>
      </c>
      <c r="D5265" s="194" t="inlineStr">
        <is>
          <t>configuração</t>
        </is>
      </c>
    </row>
    <row r="5266">
      <c r="A5266" s="194" t="inlineStr">
        <is>
          <t>vida.rolagem.24</t>
        </is>
      </c>
      <c r="B5266" s="194">
        <f>IF(ISBLANK('CONFIGURAÇÃO'!$E$123),"",'CONFIGURAÇÃO'!$E$123&amp;"")</f>
        <v/>
      </c>
      <c r="C5266" s="194">
        <f>"'CONFIGURAÇÃO'!E123"</f>
        <v/>
      </c>
      <c r="D5266" s="194" t="inlineStr">
        <is>
          <t>configuração</t>
        </is>
      </c>
    </row>
    <row r="5267">
      <c r="A5267" s="194" t="inlineStr">
        <is>
          <t>vida.rolagem.25</t>
        </is>
      </c>
      <c r="B5267" s="194">
        <f>IF(ISBLANK('CONFIGURAÇÃO'!$E$124),"",'CONFIGURAÇÃO'!$E$124&amp;"")</f>
        <v/>
      </c>
      <c r="C5267" s="194">
        <f>"'CONFIGURAÇÃO'!E124"</f>
        <v/>
      </c>
      <c r="D5267" s="194" t="inlineStr">
        <is>
          <t>configuração</t>
        </is>
      </c>
    </row>
    <row r="5268">
      <c r="A5268" s="194" t="inlineStr">
        <is>
          <t>vida.rolagem.26</t>
        </is>
      </c>
      <c r="B5268" s="194">
        <f>IF(ISBLANK('CONFIGURAÇÃO'!$E$125),"",'CONFIGURAÇÃO'!$E$125&amp;"")</f>
        <v/>
      </c>
      <c r="C5268" s="194">
        <f>"'CONFIGURAÇÃO'!E125"</f>
        <v/>
      </c>
      <c r="D5268" s="194" t="inlineStr">
        <is>
          <t>configuração</t>
        </is>
      </c>
    </row>
    <row r="5269">
      <c r="A5269" s="194" t="inlineStr">
        <is>
          <t>vida.rolagem.27</t>
        </is>
      </c>
      <c r="B5269" s="194">
        <f>IF(ISBLANK('CONFIGURAÇÃO'!$E$126),"",'CONFIGURAÇÃO'!$E$126&amp;"")</f>
        <v/>
      </c>
      <c r="C5269" s="194">
        <f>"'CONFIGURAÇÃO'!E126"</f>
        <v/>
      </c>
      <c r="D5269" s="194" t="inlineStr">
        <is>
          <t>configuração</t>
        </is>
      </c>
    </row>
    <row r="5270">
      <c r="A5270" s="194" t="inlineStr">
        <is>
          <t>vida.rolagem.28</t>
        </is>
      </c>
      <c r="B5270" s="194">
        <f>IF(ISBLANK('CONFIGURAÇÃO'!$E$127),"",'CONFIGURAÇÃO'!$E$127&amp;"")</f>
        <v/>
      </c>
      <c r="C5270" s="194">
        <f>"'CONFIGURAÇÃO'!E127"</f>
        <v/>
      </c>
      <c r="D5270" s="194" t="inlineStr">
        <is>
          <t>configuração</t>
        </is>
      </c>
    </row>
    <row r="5271">
      <c r="A5271" s="194" t="inlineStr">
        <is>
          <t>vida.rolagem.29</t>
        </is>
      </c>
      <c r="B5271" s="194">
        <f>IF(ISBLANK('CONFIGURAÇÃO'!$E$128),"",'CONFIGURAÇÃO'!$E$128&amp;"")</f>
        <v/>
      </c>
      <c r="C5271" s="194">
        <f>"'CONFIGURAÇÃO'!E128"</f>
        <v/>
      </c>
      <c r="D5271" s="194" t="inlineStr">
        <is>
          <t>configuração</t>
        </is>
      </c>
    </row>
    <row r="5272">
      <c r="A5272" s="194" t="inlineStr">
        <is>
          <t>vida.rolagem.30</t>
        </is>
      </c>
      <c r="B5272" s="194">
        <f>IF(ISBLANK('CONFIGURAÇÃO'!$E$129),"",'CONFIGURAÇÃO'!$E$129&amp;"")</f>
        <v/>
      </c>
      <c r="C5272" s="194">
        <f>"'CONFIGURAÇÃO'!E129"</f>
        <v/>
      </c>
      <c r="D5272" s="194" t="inlineStr">
        <is>
          <t>configuração</t>
        </is>
      </c>
    </row>
    <row r="5273">
      <c r="A5273" s="194" t="inlineStr">
        <is>
          <t>aviso.regras_campanha</t>
        </is>
      </c>
      <c r="B5273" s="194">
        <f>IF(ISBLANK(DADOS_CONFIG!$T$17),"",DADOS_CONFIG!$T$17&amp;"")</f>
        <v/>
      </c>
      <c r="C5273" s="194" t="inlineStr">
        <is>
          <t>DADOS_CONFIG!T17</t>
        </is>
      </c>
      <c r="D5273" s="194" t="inlineStr">
        <is>
          <t>configuração</t>
        </is>
      </c>
    </row>
    <row r="5274">
      <c r="A5274" s="194" t="inlineStr">
        <is>
          <t>aviso.vida_rolada</t>
        </is>
      </c>
      <c r="B5274" s="194">
        <f>IF(ISBLANK(DADOS_CONFIG!$AF$32),"",DADOS_CONFIG!$AF$32&amp;"")</f>
        <v/>
      </c>
      <c r="C5274" s="194" t="inlineStr">
        <is>
          <t>DADOS_CONFIG!AF32</t>
        </is>
      </c>
      <c r="D5274" s="194" t="inlineStr">
        <is>
          <t>configuração</t>
        </is>
      </c>
    </row>
    <row r="5275">
      <c r="A5275" s="194" t="inlineStr">
        <is>
          <t>sequela.extras</t>
        </is>
      </c>
      <c r="B5275" s="194">
        <f>IF(ISBLANK('FICHA'!$J$50),"",'FICHA'!$J$50&amp;"")</f>
        <v/>
      </c>
      <c r="C5275" s="194">
        <f>"'FICHA'!J50"</f>
        <v/>
      </c>
      <c r="D5275" s="194" t="inlineStr">
        <is>
          <t>configuração</t>
        </is>
      </c>
    </row>
    <row r="5276">
      <c r="A5276" s="194" t="inlineStr">
        <is>
          <t>custom.1.tipo</t>
        </is>
      </c>
      <c r="B5276" s="194">
        <f>IF(ISBLANK('CONFIGURAÇÃO'!$J$11),"",'CONFIGURAÇÃO'!$J$11&amp;"")</f>
        <v/>
      </c>
      <c r="C5276" s="194">
        <f>"'CONFIGURAÇÃO'!J11"</f>
        <v/>
      </c>
      <c r="D5276" s="194" t="inlineStr">
        <is>
          <t>configuração</t>
        </is>
      </c>
    </row>
    <row r="5277">
      <c r="A5277" s="194" t="inlineStr">
        <is>
          <t>custom.1.nome</t>
        </is>
      </c>
      <c r="B5277" s="194">
        <f>IF(ISBLANK('CONFIGURAÇÃO'!$J$13),"",'CONFIGURAÇÃO'!$J$13&amp;"")</f>
        <v/>
      </c>
      <c r="C5277" s="194">
        <f>"'CONFIGURAÇÃO'!J13"</f>
        <v/>
      </c>
      <c r="D5277" s="194" t="inlineStr">
        <is>
          <t>configuração</t>
        </is>
      </c>
    </row>
    <row r="5278">
      <c r="A5278" s="194" t="inlineStr">
        <is>
          <t>custom.1.mestre_viu</t>
        </is>
      </c>
      <c r="B5278" s="194">
        <f>N('CONFIGURAÇÃO'!$N$11)&amp;""</f>
        <v/>
      </c>
      <c r="C5278" s="194">
        <f>"'CONFIGURAÇÃO'!N11"</f>
        <v/>
      </c>
      <c r="D5278" s="194" t="inlineStr">
        <is>
          <t>configuração</t>
        </is>
      </c>
    </row>
    <row r="5279">
      <c r="A5279" s="194" t="inlineStr">
        <is>
          <t>custom.1.efeito</t>
        </is>
      </c>
      <c r="B5279" s="194">
        <f>IF(ISBLANK('CONFIGURAÇÃO'!$J$28),"",'CONFIGURAÇÃO'!$J$28&amp;"")</f>
        <v/>
      </c>
      <c r="C5279" s="194">
        <f>"'CONFIGURAÇÃO'!J28"</f>
        <v/>
      </c>
      <c r="D5279" s="194" t="inlineStr">
        <is>
          <t>configuração</t>
        </is>
      </c>
    </row>
    <row r="5280">
      <c r="A5280" s="194" t="inlineStr">
        <is>
          <t>custom.1.campo.alcance</t>
        </is>
      </c>
      <c r="B5280" s="194">
        <f>SWITCH('CONFIGURAÇÃO'!$J$11,"Arma",IF(ISBLANK('CONFIGURAÇÃO'!$L$24),"",'CONFIGURAÇÃO'!$L$24&amp;""),"")</f>
        <v/>
      </c>
      <c r="C5280" s="194">
        <f>"'CONFIGURAÇÃO'!L24"</f>
        <v/>
      </c>
      <c r="D5280" s="194" t="inlineStr">
        <is>
          <t>configuração</t>
        </is>
      </c>
    </row>
    <row r="5281">
      <c r="A5281" s="194" t="inlineStr">
        <is>
          <t>custom.1.campo.base</t>
        </is>
      </c>
      <c r="B5281" s="194">
        <f>SWITCH('CONFIGURAÇÃO'!$J$11,"Ferramenta amaldiçoada",IF(ISBLANK('CONFIGURAÇÃO'!$L$14),"",'CONFIGURAÇÃO'!$L$14&amp;""),"")</f>
        <v/>
      </c>
      <c r="C5281" s="194">
        <f>"'CONFIGURAÇÃO'!L14"</f>
        <v/>
      </c>
      <c r="D5281" s="194" t="inlineStr">
        <is>
          <t>configuração</t>
        </is>
      </c>
    </row>
    <row r="5282">
      <c r="A5282" s="194" t="inlineStr">
        <is>
          <t>custom.1.campo.base_do_livro</t>
        </is>
      </c>
      <c r="B5282" s="194">
        <f>SWITCH('CONFIGURAÇÃO'!$J$11,"Origem",IF(ISBLANK('CONFIGURAÇÃO'!$L$19),"",'CONFIGURAÇÃO'!$L$19&amp;""),"")</f>
        <v/>
      </c>
      <c r="C5282" s="194">
        <f>"'CONFIGURAÇÃO'!L19"</f>
        <v/>
      </c>
      <c r="D5282" s="194" t="inlineStr">
        <is>
          <t>configuração</t>
        </is>
      </c>
    </row>
    <row r="5283">
      <c r="A5283" s="194" t="inlineStr">
        <is>
          <t>custom.1.campo.categoria</t>
        </is>
      </c>
      <c r="B5283" s="194">
        <f>SWITCH('CONFIGURAÇÃO'!$J$11,"Arma",IF(ISBLANK('CONFIGURAÇÃO'!$L$14),"",'CONFIGURAÇÃO'!$L$14&amp;""),"")</f>
        <v/>
      </c>
      <c r="C5283" s="194">
        <f>"'CONFIGURAÇÃO'!L14"</f>
        <v/>
      </c>
      <c r="D5283" s="194" t="inlineStr">
        <is>
          <t>configuração</t>
        </is>
      </c>
    </row>
    <row r="5284">
      <c r="A5284" s="194" t="inlineStr">
        <is>
          <t>custom.1.campo.dado</t>
        </is>
      </c>
      <c r="B5284" s="194">
        <f>SWITCH('CONFIGURAÇÃO'!$J$11,"Arma",IF(ISBLANK('CONFIGURAÇÃO'!$L$21),"",'CONFIGURAÇÃO'!$L$21&amp;""),"")</f>
        <v/>
      </c>
      <c r="C5284" s="194">
        <f>"'CONFIGURAÇÃO'!L21"</f>
        <v/>
      </c>
      <c r="D5284" s="194" t="inlineStr">
        <is>
          <t>configuração</t>
        </is>
      </c>
    </row>
    <row r="5285">
      <c r="A5285" s="194" t="inlineStr">
        <is>
          <t>custom.1.campo.desgaste</t>
        </is>
      </c>
      <c r="B5285" s="194">
        <f>SWITCH('CONFIGURAÇÃO'!$J$11,"Ferramenta amaldiçoada",IF(ISBLANK('CONFIGURAÇÃO'!$L$22),"",'CONFIGURAÇÃO'!$L$22&amp;""),"")</f>
        <v/>
      </c>
      <c r="C5285" s="194">
        <f>"'CONFIGURAÇÃO'!L22"</f>
        <v/>
      </c>
      <c r="D5285" s="194" t="inlineStr">
        <is>
          <t>configuração</t>
        </is>
      </c>
    </row>
    <row r="5286">
      <c r="A5286" s="194" t="inlineStr">
        <is>
          <t>custom.1.campo.estigma</t>
        </is>
      </c>
      <c r="B5286" s="194">
        <f>SWITCH('CONFIGURAÇÃO'!$J$11,"Ferramenta amaldiçoada",IF(ISBLANK('CONFIGURAÇÃO'!$L$21),"",'CONFIGURAÇÃO'!$L$21&amp;""),"")</f>
        <v/>
      </c>
      <c r="C5286" s="194">
        <f>"'CONFIGURAÇÃO'!L21"</f>
        <v/>
      </c>
      <c r="D5286" s="194" t="inlineStr">
        <is>
          <t>configuração</t>
        </is>
      </c>
    </row>
    <row r="5287">
      <c r="A5287" s="194" t="inlineStr">
        <is>
          <t>custom.1.campo.exige_marcante</t>
        </is>
      </c>
      <c r="B5287" s="194">
        <f>SWITCH('CONFIGURAÇÃO'!$J$11,"Menor",IF(ISBLANK('CONFIGURAÇÃO'!$L$15),"",'CONFIGURAÇÃO'!$L$15&amp;""),"")</f>
        <v/>
      </c>
      <c r="C5287" s="194">
        <f>"'CONFIGURAÇÃO'!L15"</f>
        <v/>
      </c>
      <c r="D5287" s="194" t="inlineStr">
        <is>
          <t>configuração</t>
        </is>
      </c>
    </row>
    <row r="5288">
      <c r="A5288" s="194" t="inlineStr">
        <is>
          <t>custom.1.campo.forca</t>
        </is>
      </c>
      <c r="B5288" s="194">
        <f>SWITCH('CONFIGURAÇÃO'!$J$11,"Arma",IF(ISBLANK('CONFIGURAÇÃO'!$L$22),"",'CONFIGURAÇÃO'!$L$22&amp;""),"Escudo",IF(ISBLANK('CONFIGURAÇÃO'!$L$23),"",'CONFIGURAÇÃO'!$L$23&amp;""),"Uniforme",IF(ISBLANK('CONFIGURAÇÃO'!$L$23),"",'CONFIGURAÇÃO'!$L$23&amp;""),"")</f>
        <v/>
      </c>
      <c r="C5288" s="194">
        <f>"'CONFIGURAÇÃO'!L22 'CONFIGURAÇÃO'!L23 'CONFIGURAÇÃO'!L23"</f>
        <v/>
      </c>
      <c r="D5288" s="194" t="inlineStr">
        <is>
          <t>configuração</t>
        </is>
      </c>
    </row>
    <row r="5289">
      <c r="A5289" s="194" t="inlineStr">
        <is>
          <t>custom.1.campo.frequencia</t>
        </is>
      </c>
      <c r="B5289" s="194">
        <f>SWITCH('CONFIGURAÇÃO'!$J$11,"Marcante",IF(ISBLANK('CONFIGURAÇÃO'!$L$21),"",'CONFIGURAÇÃO'!$L$21&amp;""),"Menor",IF(ISBLANK('CONFIGURAÇÃO'!$L$21),"",'CONFIGURAÇÃO'!$L$21&amp;""),"")</f>
        <v/>
      </c>
      <c r="C5289" s="194">
        <f>"'CONFIGURAÇÃO'!L21 'CONFIGURAÇÃO'!L21"</f>
        <v/>
      </c>
      <c r="D5289" s="194" t="inlineStr">
        <is>
          <t>configuração</t>
        </is>
      </c>
    </row>
    <row r="5290">
      <c r="A5290" s="194" t="inlineStr">
        <is>
          <t>custom.1.campo.grau</t>
        </is>
      </c>
      <c r="B5290" s="194">
        <f>SWITCH('CONFIGURAÇÃO'!$J$11,"Ferramenta amaldiçoada",IF(ISBLANK('CONFIGURAÇÃO'!$L$15),"",'CONFIGURAÇÃO'!$L$15&amp;""),"")</f>
        <v/>
      </c>
      <c r="C5290" s="194">
        <f>"'CONFIGURAÇÃO'!L15"</f>
        <v/>
      </c>
      <c r="D5290" s="194" t="inlineStr">
        <is>
          <t>configuração</t>
        </is>
      </c>
    </row>
    <row r="5291">
      <c r="A5291" s="194" t="inlineStr">
        <is>
          <t>custom.1.campo.grau_minimo</t>
        </is>
      </c>
      <c r="B5291" s="194">
        <f>SWITCH('CONFIGURAÇÃO'!$J$11,"Uniforme",IF(ISBLANK('CONFIGURAÇÃO'!$L$14),"",'CONFIGURAÇÃO'!$L$14&amp;""),"")</f>
        <v/>
      </c>
      <c r="C5291" s="194">
        <f>"'CONFIGURAÇÃO'!L14"</f>
        <v/>
      </c>
      <c r="D5291" s="194" t="inlineStr">
        <is>
          <t>configuração</t>
        </is>
      </c>
    </row>
    <row r="5292">
      <c r="A5292" s="194" t="inlineStr">
        <is>
          <t>custom.1.campo.mao</t>
        </is>
      </c>
      <c r="B5292" s="194">
        <f>SWITCH('CONFIGURAÇÃO'!$J$11,"Arma",IF(ISBLANK('CONFIGURAÇÃO'!$L$15),"",'CONFIGURAÇÃO'!$L$15&amp;""),"")</f>
        <v/>
      </c>
      <c r="C5292" s="194">
        <f>"'CONFIGURAÇÃO'!L15"</f>
        <v/>
      </c>
      <c r="D5292" s="194" t="inlineStr">
        <is>
          <t>configuração</t>
        </is>
      </c>
    </row>
    <row r="5293">
      <c r="A5293" s="194" t="inlineStr">
        <is>
          <t>custom.1.campo.oficio</t>
        </is>
      </c>
      <c r="B5293" s="194">
        <f>SWITCH('CONFIGURAÇÃO'!$J$11,"Origem",IF(ISBLANK('CONFIGURAÇÃO'!$L$20),"",'CONFIGURAÇÃO'!$L$20&amp;""),"")</f>
        <v/>
      </c>
      <c r="C5293" s="194">
        <f>"'CONFIGURAÇÃO'!L20"</f>
        <v/>
      </c>
      <c r="D5293" s="194" t="inlineStr">
        <is>
          <t>configuração</t>
        </is>
      </c>
    </row>
    <row r="5294">
      <c r="A5294" s="194" t="inlineStr">
        <is>
          <t>custom.1.campo.origem</t>
        </is>
      </c>
      <c r="B5294" s="194">
        <f>SWITCH('CONFIGURAÇÃO'!$J$11,"Marcante",IF(ISBLANK('CONFIGURAÇÃO'!$L$14),"",'CONFIGURAÇÃO'!$L$14&amp;""),"Menor",IF(ISBLANK('CONFIGURAÇÃO'!$L$14),"",'CONFIGURAÇÃO'!$L$14&amp;""),"")</f>
        <v/>
      </c>
      <c r="C5294" s="194">
        <f>"'CONFIGURAÇÃO'!L14 'CONFIGURAÇÃO'!L14"</f>
        <v/>
      </c>
      <c r="D5294" s="194" t="inlineStr">
        <is>
          <t>configuração</t>
        </is>
      </c>
    </row>
    <row r="5295">
      <c r="A5295" s="194" t="inlineStr">
        <is>
          <t>custom.1.campo.pericia_1</t>
        </is>
      </c>
      <c r="B5295" s="194">
        <f>SWITCH('CONFIGURAÇÃO'!$J$11,"Origem",IF(ISBLANK('CONFIGURAÇÃO'!$L$14),"",'CONFIGURAÇÃO'!$L$14&amp;""),"")</f>
        <v/>
      </c>
      <c r="C5295" s="194">
        <f>"'CONFIGURAÇÃO'!L14"</f>
        <v/>
      </c>
      <c r="D5295" s="194" t="inlineStr">
        <is>
          <t>configuração</t>
        </is>
      </c>
    </row>
    <row r="5296">
      <c r="A5296" s="194" t="inlineStr">
        <is>
          <t>custom.1.campo.pericia_2</t>
        </is>
      </c>
      <c r="B5296" s="194">
        <f>SWITCH('CONFIGURAÇÃO'!$J$11,"Origem",IF(ISBLANK('CONFIGURAÇÃO'!$L$15),"",'CONFIGURAÇÃO'!$L$15&amp;""),"")</f>
        <v/>
      </c>
      <c r="C5296" s="194">
        <f>"'CONFIGURAÇÃO'!L15"</f>
        <v/>
      </c>
      <c r="D5296" s="194" t="inlineStr">
        <is>
          <t>configuração</t>
        </is>
      </c>
    </row>
    <row r="5297">
      <c r="A5297" s="194" t="inlineStr">
        <is>
          <t>custom.1.campo.pericia_3</t>
        </is>
      </c>
      <c r="B5297" s="194">
        <f>SWITCH('CONFIGURAÇÃO'!$J$11,"Origem",IF(ISBLANK('CONFIGURAÇÃO'!$L$16),"",'CONFIGURAÇÃO'!$L$16&amp;""),"")</f>
        <v/>
      </c>
      <c r="C5297" s="194">
        <f>"'CONFIGURAÇÃO'!L16"</f>
        <v/>
      </c>
      <c r="D5297" s="194" t="inlineStr">
        <is>
          <t>configuração</t>
        </is>
      </c>
    </row>
    <row r="5298">
      <c r="A5298" s="194" t="inlineStr">
        <is>
          <t>custom.1.campo.pericia_4</t>
        </is>
      </c>
      <c r="B5298" s="194">
        <f>SWITCH('CONFIGURAÇÃO'!$J$11,"Origem",IF(ISBLANK('CONFIGURAÇÃO'!$L$17),"",'CONFIGURAÇÃO'!$L$17&amp;""),"")</f>
        <v/>
      </c>
      <c r="C5298" s="194">
        <f>"'CONFIGURAÇÃO'!L17"</f>
        <v/>
      </c>
      <c r="D5298" s="194" t="inlineStr">
        <is>
          <t>configuração</t>
        </is>
      </c>
    </row>
    <row r="5299">
      <c r="A5299" s="194" t="inlineStr">
        <is>
          <t>custom.1.campo.preco</t>
        </is>
      </c>
      <c r="B5299" s="194">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4">
        <f>"'CONFIGURAÇÃO'!L26 'CONFIGURAÇÃO'!L25 'CONFIGURAÇÃO'!L25 'CONFIGURAÇÃO'!L22 'CONFIGURAÇÃO'!L24"</f>
        <v/>
      </c>
      <c r="D5299" s="194" t="inlineStr">
        <is>
          <t>configuração</t>
        </is>
      </c>
    </row>
    <row r="5300">
      <c r="A5300" s="194" t="inlineStr">
        <is>
          <t>custom.1.campo.propriedade_1</t>
        </is>
      </c>
      <c r="B5300" s="194">
        <f>SWITCH('CONFIGURAÇÃO'!$J$11,"Arma",IF(ISBLANK('CONFIGURAÇÃO'!$L$17),"",'CONFIGURAÇÃO'!$L$17&amp;""),"")</f>
        <v/>
      </c>
      <c r="C5300" s="194">
        <f>"'CONFIGURAÇÃO'!L17"</f>
        <v/>
      </c>
      <c r="D5300" s="194" t="inlineStr">
        <is>
          <t>configuração</t>
        </is>
      </c>
    </row>
    <row r="5301">
      <c r="A5301" s="194" t="inlineStr">
        <is>
          <t>custom.1.campo.propriedade_2</t>
        </is>
      </c>
      <c r="B5301" s="194">
        <f>SWITCH('CONFIGURAÇÃO'!$J$11,"Arma",IF(ISBLANK('CONFIGURAÇÃO'!$L$18),"",'CONFIGURAÇÃO'!$L$18&amp;""),"")</f>
        <v/>
      </c>
      <c r="C5301" s="194">
        <f>"'CONFIGURAÇÃO'!L18"</f>
        <v/>
      </c>
      <c r="D5301" s="194" t="inlineStr">
        <is>
          <t>configuração</t>
        </is>
      </c>
    </row>
    <row r="5302">
      <c r="A5302" s="194" t="inlineStr">
        <is>
          <t>custom.1.campo.propriedade_3</t>
        </is>
      </c>
      <c r="B5302" s="194">
        <f>SWITCH('CONFIGURAÇÃO'!$J$11,"Arma",IF(ISBLANK('CONFIGURAÇÃO'!$L$19),"",'CONFIGURAÇÃO'!$L$19&amp;""),"")</f>
        <v/>
      </c>
      <c r="C5302" s="194">
        <f>"'CONFIGURAÇÃO'!L19"</f>
        <v/>
      </c>
      <c r="D5302" s="194" t="inlineStr">
        <is>
          <t>configuração</t>
        </is>
      </c>
    </row>
    <row r="5303">
      <c r="A5303" s="194" t="inlineStr">
        <is>
          <t>custom.1.campo.propriedade_4</t>
        </is>
      </c>
      <c r="B5303" s="194">
        <f>SWITCH('CONFIGURAÇÃO'!$J$11,"Arma",IF(ISBLANK('CONFIGURAÇÃO'!$L$20),"",'CONFIGURAÇÃO'!$L$20&amp;""),"")</f>
        <v/>
      </c>
      <c r="C5303" s="194">
        <f>"'CONFIGURAÇÃO'!L20"</f>
        <v/>
      </c>
      <c r="D5303" s="194" t="inlineStr">
        <is>
          <t>configuração</t>
        </is>
      </c>
    </row>
    <row r="5304">
      <c r="A5304" s="194" t="inlineStr">
        <is>
          <t>custom.1.campo.protecao</t>
        </is>
      </c>
      <c r="B5304" s="194">
        <f>SWITCH('CONFIGURAÇÃO'!$J$11,"Escudo",IF(ISBLANK('CONFIGURAÇÃO'!$L$21),"",'CONFIGURAÇÃO'!$L$21&amp;""),"Uniforme",IF(ISBLANK('CONFIGURAÇÃO'!$L$21),"",'CONFIGURAÇÃO'!$L$21&amp;""),"")</f>
        <v/>
      </c>
      <c r="C5304" s="194">
        <f>"'CONFIGURAÇÃO'!L21 'CONFIGURAÇÃO'!L21"</f>
        <v/>
      </c>
      <c r="D5304" s="194" t="inlineStr">
        <is>
          <t>configuração</t>
        </is>
      </c>
    </row>
    <row r="5305">
      <c r="A5305" s="194" t="inlineStr">
        <is>
          <t>custom.1.campo.recarga</t>
        </is>
      </c>
      <c r="B5305" s="194">
        <f>SWITCH('CONFIGURAÇÃO'!$J$11,"Arma",IF(ISBLANK('CONFIGURAÇÃO'!$L$25),"",'CONFIGURAÇÃO'!$L$25&amp;""),"")</f>
        <v/>
      </c>
      <c r="C5305" s="194">
        <f>"'CONFIGURAÇÃO'!L25"</f>
        <v/>
      </c>
      <c r="D5305" s="194" t="inlineStr">
        <is>
          <t>configuração</t>
        </is>
      </c>
    </row>
    <row r="5306">
      <c r="A5306" s="194" t="inlineStr">
        <is>
          <t>custom.1.campo.rota</t>
        </is>
      </c>
      <c r="B5306" s="194">
        <f>SWITCH('CONFIGURAÇÃO'!$J$11,"Origem",IF(ISBLANK('CONFIGURAÇÃO'!$L$18),"",'CONFIGURAÇÃO'!$L$18&amp;""),"")</f>
        <v/>
      </c>
      <c r="C5306" s="194">
        <f>"'CONFIGURAÇÃO'!L18"</f>
        <v/>
      </c>
      <c r="D5306" s="194" t="inlineStr">
        <is>
          <t>configuração</t>
        </is>
      </c>
    </row>
    <row r="5307">
      <c r="A5307" s="194" t="inlineStr">
        <is>
          <t>custom.1.campo.talento_ce_4</t>
        </is>
      </c>
      <c r="B5307" s="194">
        <f>SWITCH('CONFIGURAÇÃO'!$J$11,"Origem",IF(ISBLANK('CONFIGURAÇÃO'!$L$21),"",'CONFIGURAÇÃO'!$L$21&amp;""),"")</f>
        <v/>
      </c>
      <c r="C5307" s="194">
        <f>"'CONFIGURAÇÃO'!L21"</f>
        <v/>
      </c>
      <c r="D5307" s="194" t="inlineStr">
        <is>
          <t>configuração</t>
        </is>
      </c>
    </row>
    <row r="5308">
      <c r="A5308" s="194" t="inlineStr">
        <is>
          <t>custom.1.campo.teto_de_destreza</t>
        </is>
      </c>
      <c r="B5308" s="194">
        <f>SWITCH('CONFIGURAÇÃO'!$J$11,"Escudo",IF(ISBLANK('CONFIGURAÇÃO'!$L$22),"",'CONFIGURAÇÃO'!$L$22&amp;""),"Uniforme",IF(ISBLANK('CONFIGURAÇÃO'!$L$22),"",'CONFIGURAÇÃO'!$L$22&amp;""),"")</f>
        <v/>
      </c>
      <c r="C5308" s="194">
        <f>"'CONFIGURAÇÃO'!L22 'CONFIGURAÇÃO'!L22"</f>
        <v/>
      </c>
      <c r="D5308" s="194" t="inlineStr">
        <is>
          <t>configuração</t>
        </is>
      </c>
    </row>
    <row r="5309">
      <c r="A5309" s="194" t="inlineStr">
        <is>
          <t>custom.1.campo.tipo_de_dano</t>
        </is>
      </c>
      <c r="B5309" s="194">
        <f>SWITCH('CONFIGURAÇÃO'!$J$11,"Arma",IF(ISBLANK('CONFIGURAÇÃO'!$L$16),"",'CONFIGURAÇÃO'!$L$16&amp;""),"")</f>
        <v/>
      </c>
      <c r="C5309" s="194">
        <f>"'CONFIGURAÇÃO'!L16"</f>
        <v/>
      </c>
      <c r="D5309" s="194" t="inlineStr">
        <is>
          <t>configuração</t>
        </is>
      </c>
    </row>
    <row r="5310">
      <c r="A5310" s="194" t="inlineStr">
        <is>
          <t>custom.1.campo.volume</t>
        </is>
      </c>
      <c r="B5310" s="194">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4">
        <f>"'CONFIGURAÇÃO'!L23 'CONFIGURAÇÃO'!L24 'CONFIGURAÇÃO'!L24 'CONFIGURAÇÃO'!L21 'CONFIGURAÇÃO'!L23"</f>
        <v/>
      </c>
      <c r="D5310" s="194" t="inlineStr">
        <is>
          <t>configuração</t>
        </is>
      </c>
    </row>
    <row r="5311">
      <c r="A5311" s="194" t="inlineStr">
        <is>
          <t>aviso.custom.1</t>
        </is>
      </c>
      <c r="B5311" s="194">
        <f>'DADOS_CUSTOM'!$S$2&amp;""</f>
        <v/>
      </c>
      <c r="C5311" s="194" t="inlineStr">
        <is>
          <t>DADOS_CUSTOM!S2</t>
        </is>
      </c>
      <c r="D5311" s="194" t="inlineStr">
        <is>
          <t>aviso</t>
        </is>
      </c>
    </row>
    <row r="5312">
      <c r="A5312" s="194" t="inlineStr">
        <is>
          <t>custom.2.tipo</t>
        </is>
      </c>
      <c r="B5312" s="194">
        <f>IF(ISBLANK('CONFIGURAÇÃO'!$J$40),"",'CONFIGURAÇÃO'!$J$40&amp;"")</f>
        <v/>
      </c>
      <c r="C5312" s="194">
        <f>"'CONFIGURAÇÃO'!J40"</f>
        <v/>
      </c>
      <c r="D5312" s="194" t="inlineStr">
        <is>
          <t>configuração</t>
        </is>
      </c>
    </row>
    <row r="5313">
      <c r="A5313" s="194" t="inlineStr">
        <is>
          <t>custom.2.nome</t>
        </is>
      </c>
      <c r="B5313" s="194">
        <f>IF(ISBLANK('CONFIGURAÇÃO'!$J$42),"",'CONFIGURAÇÃO'!$J$42&amp;"")</f>
        <v/>
      </c>
      <c r="C5313" s="194">
        <f>"'CONFIGURAÇÃO'!J42"</f>
        <v/>
      </c>
      <c r="D5313" s="194" t="inlineStr">
        <is>
          <t>configuração</t>
        </is>
      </c>
    </row>
    <row r="5314">
      <c r="A5314" s="194" t="inlineStr">
        <is>
          <t>custom.2.mestre_viu</t>
        </is>
      </c>
      <c r="B5314" s="194">
        <f>N('CONFIGURAÇÃO'!$N$40)&amp;""</f>
        <v/>
      </c>
      <c r="C5314" s="194">
        <f>"'CONFIGURAÇÃO'!N40"</f>
        <v/>
      </c>
      <c r="D5314" s="194" t="inlineStr">
        <is>
          <t>configuração</t>
        </is>
      </c>
    </row>
    <row r="5315">
      <c r="A5315" s="194" t="inlineStr">
        <is>
          <t>custom.2.efeito</t>
        </is>
      </c>
      <c r="B5315" s="194">
        <f>IF(ISBLANK('CONFIGURAÇÃO'!$J$57),"",'CONFIGURAÇÃO'!$J$57&amp;"")</f>
        <v/>
      </c>
      <c r="C5315" s="194">
        <f>"'CONFIGURAÇÃO'!J57"</f>
        <v/>
      </c>
      <c r="D5315" s="194" t="inlineStr">
        <is>
          <t>configuração</t>
        </is>
      </c>
    </row>
    <row r="5316">
      <c r="A5316" s="194" t="inlineStr">
        <is>
          <t>custom.2.campo.alcance</t>
        </is>
      </c>
      <c r="B5316" s="194">
        <f>SWITCH('CONFIGURAÇÃO'!$J$40,"Arma",IF(ISBLANK('CONFIGURAÇÃO'!$L$53),"",'CONFIGURAÇÃO'!$L$53&amp;""),"")</f>
        <v/>
      </c>
      <c r="C5316" s="194">
        <f>"'CONFIGURAÇÃO'!L53"</f>
        <v/>
      </c>
      <c r="D5316" s="194" t="inlineStr">
        <is>
          <t>configuração</t>
        </is>
      </c>
    </row>
    <row r="5317">
      <c r="A5317" s="194" t="inlineStr">
        <is>
          <t>custom.2.campo.base</t>
        </is>
      </c>
      <c r="B5317" s="194">
        <f>SWITCH('CONFIGURAÇÃO'!$J$40,"Ferramenta amaldiçoada",IF(ISBLANK('CONFIGURAÇÃO'!$L$43),"",'CONFIGURAÇÃO'!$L$43&amp;""),"")</f>
        <v/>
      </c>
      <c r="C5317" s="194">
        <f>"'CONFIGURAÇÃO'!L43"</f>
        <v/>
      </c>
      <c r="D5317" s="194" t="inlineStr">
        <is>
          <t>configuração</t>
        </is>
      </c>
    </row>
    <row r="5318">
      <c r="A5318" s="194" t="inlineStr">
        <is>
          <t>custom.2.campo.base_do_livro</t>
        </is>
      </c>
      <c r="B5318" s="194">
        <f>SWITCH('CONFIGURAÇÃO'!$J$40,"Origem",IF(ISBLANK('CONFIGURAÇÃO'!$L$48),"",'CONFIGURAÇÃO'!$L$48&amp;""),"")</f>
        <v/>
      </c>
      <c r="C5318" s="194">
        <f>"'CONFIGURAÇÃO'!L48"</f>
        <v/>
      </c>
      <c r="D5318" s="194" t="inlineStr">
        <is>
          <t>configuração</t>
        </is>
      </c>
    </row>
    <row r="5319">
      <c r="A5319" s="194" t="inlineStr">
        <is>
          <t>custom.2.campo.categoria</t>
        </is>
      </c>
      <c r="B5319" s="194">
        <f>SWITCH('CONFIGURAÇÃO'!$J$40,"Arma",IF(ISBLANK('CONFIGURAÇÃO'!$L$43),"",'CONFIGURAÇÃO'!$L$43&amp;""),"")</f>
        <v/>
      </c>
      <c r="C5319" s="194">
        <f>"'CONFIGURAÇÃO'!L43"</f>
        <v/>
      </c>
      <c r="D5319" s="194" t="inlineStr">
        <is>
          <t>configuração</t>
        </is>
      </c>
    </row>
    <row r="5320">
      <c r="A5320" s="194" t="inlineStr">
        <is>
          <t>custom.2.campo.dado</t>
        </is>
      </c>
      <c r="B5320" s="194">
        <f>SWITCH('CONFIGURAÇÃO'!$J$40,"Arma",IF(ISBLANK('CONFIGURAÇÃO'!$L$50),"",'CONFIGURAÇÃO'!$L$50&amp;""),"")</f>
        <v/>
      </c>
      <c r="C5320" s="194">
        <f>"'CONFIGURAÇÃO'!L50"</f>
        <v/>
      </c>
      <c r="D5320" s="194" t="inlineStr">
        <is>
          <t>configuração</t>
        </is>
      </c>
    </row>
    <row r="5321">
      <c r="A5321" s="194" t="inlineStr">
        <is>
          <t>custom.2.campo.desgaste</t>
        </is>
      </c>
      <c r="B5321" s="194">
        <f>SWITCH('CONFIGURAÇÃO'!$J$40,"Ferramenta amaldiçoada",IF(ISBLANK('CONFIGURAÇÃO'!$L$51),"",'CONFIGURAÇÃO'!$L$51&amp;""),"")</f>
        <v/>
      </c>
      <c r="C5321" s="194">
        <f>"'CONFIGURAÇÃO'!L51"</f>
        <v/>
      </c>
      <c r="D5321" s="194" t="inlineStr">
        <is>
          <t>configuração</t>
        </is>
      </c>
    </row>
    <row r="5322">
      <c r="A5322" s="194" t="inlineStr">
        <is>
          <t>custom.2.campo.estigma</t>
        </is>
      </c>
      <c r="B5322" s="194">
        <f>SWITCH('CONFIGURAÇÃO'!$J$40,"Ferramenta amaldiçoada",IF(ISBLANK('CONFIGURAÇÃO'!$L$50),"",'CONFIGURAÇÃO'!$L$50&amp;""),"")</f>
        <v/>
      </c>
      <c r="C5322" s="194">
        <f>"'CONFIGURAÇÃO'!L50"</f>
        <v/>
      </c>
      <c r="D5322" s="194" t="inlineStr">
        <is>
          <t>configuração</t>
        </is>
      </c>
    </row>
    <row r="5323">
      <c r="A5323" s="194" t="inlineStr">
        <is>
          <t>custom.2.campo.exige_marcante</t>
        </is>
      </c>
      <c r="B5323" s="194">
        <f>SWITCH('CONFIGURAÇÃO'!$J$40,"Menor",IF(ISBLANK('CONFIGURAÇÃO'!$L$44),"",'CONFIGURAÇÃO'!$L$44&amp;""),"")</f>
        <v/>
      </c>
      <c r="C5323" s="194">
        <f>"'CONFIGURAÇÃO'!L44"</f>
        <v/>
      </c>
      <c r="D5323" s="194" t="inlineStr">
        <is>
          <t>configuração</t>
        </is>
      </c>
    </row>
    <row r="5324">
      <c r="A5324" s="194" t="inlineStr">
        <is>
          <t>custom.2.campo.forca</t>
        </is>
      </c>
      <c r="B5324" s="194">
        <f>SWITCH('CONFIGURAÇÃO'!$J$40,"Arma",IF(ISBLANK('CONFIGURAÇÃO'!$L$51),"",'CONFIGURAÇÃO'!$L$51&amp;""),"Escudo",IF(ISBLANK('CONFIGURAÇÃO'!$L$52),"",'CONFIGURAÇÃO'!$L$52&amp;""),"Uniforme",IF(ISBLANK('CONFIGURAÇÃO'!$L$52),"",'CONFIGURAÇÃO'!$L$52&amp;""),"")</f>
        <v/>
      </c>
      <c r="C5324" s="194">
        <f>"'CONFIGURAÇÃO'!L51 'CONFIGURAÇÃO'!L52 'CONFIGURAÇÃO'!L52"</f>
        <v/>
      </c>
      <c r="D5324" s="194" t="inlineStr">
        <is>
          <t>configuração</t>
        </is>
      </c>
    </row>
    <row r="5325">
      <c r="A5325" s="194" t="inlineStr">
        <is>
          <t>custom.2.campo.frequencia</t>
        </is>
      </c>
      <c r="B5325" s="194">
        <f>SWITCH('CONFIGURAÇÃO'!$J$40,"Marcante",IF(ISBLANK('CONFIGURAÇÃO'!$L$50),"",'CONFIGURAÇÃO'!$L$50&amp;""),"Menor",IF(ISBLANK('CONFIGURAÇÃO'!$L$50),"",'CONFIGURAÇÃO'!$L$50&amp;""),"")</f>
        <v/>
      </c>
      <c r="C5325" s="194">
        <f>"'CONFIGURAÇÃO'!L50 'CONFIGURAÇÃO'!L50"</f>
        <v/>
      </c>
      <c r="D5325" s="194" t="inlineStr">
        <is>
          <t>configuração</t>
        </is>
      </c>
    </row>
    <row r="5326">
      <c r="A5326" s="194" t="inlineStr">
        <is>
          <t>custom.2.campo.grau</t>
        </is>
      </c>
      <c r="B5326" s="194">
        <f>SWITCH('CONFIGURAÇÃO'!$J$40,"Ferramenta amaldiçoada",IF(ISBLANK('CONFIGURAÇÃO'!$L$44),"",'CONFIGURAÇÃO'!$L$44&amp;""),"")</f>
        <v/>
      </c>
      <c r="C5326" s="194">
        <f>"'CONFIGURAÇÃO'!L44"</f>
        <v/>
      </c>
      <c r="D5326" s="194" t="inlineStr">
        <is>
          <t>configuração</t>
        </is>
      </c>
    </row>
    <row r="5327">
      <c r="A5327" s="194" t="inlineStr">
        <is>
          <t>custom.2.campo.grau_minimo</t>
        </is>
      </c>
      <c r="B5327" s="194">
        <f>SWITCH('CONFIGURAÇÃO'!$J$40,"Uniforme",IF(ISBLANK('CONFIGURAÇÃO'!$L$43),"",'CONFIGURAÇÃO'!$L$43&amp;""),"")</f>
        <v/>
      </c>
      <c r="C5327" s="194">
        <f>"'CONFIGURAÇÃO'!L43"</f>
        <v/>
      </c>
      <c r="D5327" s="194" t="inlineStr">
        <is>
          <t>configuração</t>
        </is>
      </c>
    </row>
    <row r="5328">
      <c r="A5328" s="194" t="inlineStr">
        <is>
          <t>custom.2.campo.mao</t>
        </is>
      </c>
      <c r="B5328" s="194">
        <f>SWITCH('CONFIGURAÇÃO'!$J$40,"Arma",IF(ISBLANK('CONFIGURAÇÃO'!$L$44),"",'CONFIGURAÇÃO'!$L$44&amp;""),"")</f>
        <v/>
      </c>
      <c r="C5328" s="194">
        <f>"'CONFIGURAÇÃO'!L44"</f>
        <v/>
      </c>
      <c r="D5328" s="194" t="inlineStr">
        <is>
          <t>configuração</t>
        </is>
      </c>
    </row>
    <row r="5329">
      <c r="A5329" s="194" t="inlineStr">
        <is>
          <t>custom.2.campo.oficio</t>
        </is>
      </c>
      <c r="B5329" s="194">
        <f>SWITCH('CONFIGURAÇÃO'!$J$40,"Origem",IF(ISBLANK('CONFIGURAÇÃO'!$L$49),"",'CONFIGURAÇÃO'!$L$49&amp;""),"")</f>
        <v/>
      </c>
      <c r="C5329" s="194">
        <f>"'CONFIGURAÇÃO'!L49"</f>
        <v/>
      </c>
      <c r="D5329" s="194" t="inlineStr">
        <is>
          <t>configuração</t>
        </is>
      </c>
    </row>
    <row r="5330">
      <c r="A5330" s="194" t="inlineStr">
        <is>
          <t>custom.2.campo.origem</t>
        </is>
      </c>
      <c r="B5330" s="194">
        <f>SWITCH('CONFIGURAÇÃO'!$J$40,"Marcante",IF(ISBLANK('CONFIGURAÇÃO'!$L$43),"",'CONFIGURAÇÃO'!$L$43&amp;""),"Menor",IF(ISBLANK('CONFIGURAÇÃO'!$L$43),"",'CONFIGURAÇÃO'!$L$43&amp;""),"")</f>
        <v/>
      </c>
      <c r="C5330" s="194">
        <f>"'CONFIGURAÇÃO'!L43 'CONFIGURAÇÃO'!L43"</f>
        <v/>
      </c>
      <c r="D5330" s="194" t="inlineStr">
        <is>
          <t>configuração</t>
        </is>
      </c>
    </row>
    <row r="5331">
      <c r="A5331" s="194" t="inlineStr">
        <is>
          <t>custom.2.campo.pericia_1</t>
        </is>
      </c>
      <c r="B5331" s="194">
        <f>SWITCH('CONFIGURAÇÃO'!$J$40,"Origem",IF(ISBLANK('CONFIGURAÇÃO'!$L$43),"",'CONFIGURAÇÃO'!$L$43&amp;""),"")</f>
        <v/>
      </c>
      <c r="C5331" s="194">
        <f>"'CONFIGURAÇÃO'!L43"</f>
        <v/>
      </c>
      <c r="D5331" s="194" t="inlineStr">
        <is>
          <t>configuração</t>
        </is>
      </c>
    </row>
    <row r="5332">
      <c r="A5332" s="194" t="inlineStr">
        <is>
          <t>custom.2.campo.pericia_2</t>
        </is>
      </c>
      <c r="B5332" s="194">
        <f>SWITCH('CONFIGURAÇÃO'!$J$40,"Origem",IF(ISBLANK('CONFIGURAÇÃO'!$L$44),"",'CONFIGURAÇÃO'!$L$44&amp;""),"")</f>
        <v/>
      </c>
      <c r="C5332" s="194">
        <f>"'CONFIGURAÇÃO'!L44"</f>
        <v/>
      </c>
      <c r="D5332" s="194" t="inlineStr">
        <is>
          <t>configuração</t>
        </is>
      </c>
    </row>
    <row r="5333">
      <c r="A5333" s="194" t="inlineStr">
        <is>
          <t>custom.2.campo.pericia_3</t>
        </is>
      </c>
      <c r="B5333" s="194">
        <f>SWITCH('CONFIGURAÇÃO'!$J$40,"Origem",IF(ISBLANK('CONFIGURAÇÃO'!$L$45),"",'CONFIGURAÇÃO'!$L$45&amp;""),"")</f>
        <v/>
      </c>
      <c r="C5333" s="194">
        <f>"'CONFIGURAÇÃO'!L45"</f>
        <v/>
      </c>
      <c r="D5333" s="194" t="inlineStr">
        <is>
          <t>configuração</t>
        </is>
      </c>
    </row>
    <row r="5334">
      <c r="A5334" s="194" t="inlineStr">
        <is>
          <t>custom.2.campo.pericia_4</t>
        </is>
      </c>
      <c r="B5334" s="194">
        <f>SWITCH('CONFIGURAÇÃO'!$J$40,"Origem",IF(ISBLANK('CONFIGURAÇÃO'!$L$46),"",'CONFIGURAÇÃO'!$L$46&amp;""),"")</f>
        <v/>
      </c>
      <c r="C5334" s="194">
        <f>"'CONFIGURAÇÃO'!L46"</f>
        <v/>
      </c>
      <c r="D5334" s="194" t="inlineStr">
        <is>
          <t>configuração</t>
        </is>
      </c>
    </row>
    <row r="5335">
      <c r="A5335" s="194" t="inlineStr">
        <is>
          <t>custom.2.campo.preco</t>
        </is>
      </c>
      <c r="B5335" s="194">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4">
        <f>"'CONFIGURAÇÃO'!L55 'CONFIGURAÇÃO'!L54 'CONFIGURAÇÃO'!L54 'CONFIGURAÇÃO'!L51 'CONFIGURAÇÃO'!L53"</f>
        <v/>
      </c>
      <c r="D5335" s="194" t="inlineStr">
        <is>
          <t>configuração</t>
        </is>
      </c>
    </row>
    <row r="5336">
      <c r="A5336" s="194" t="inlineStr">
        <is>
          <t>custom.2.campo.propriedade_1</t>
        </is>
      </c>
      <c r="B5336" s="194">
        <f>SWITCH('CONFIGURAÇÃO'!$J$40,"Arma",IF(ISBLANK('CONFIGURAÇÃO'!$L$46),"",'CONFIGURAÇÃO'!$L$46&amp;""),"")</f>
        <v/>
      </c>
      <c r="C5336" s="194">
        <f>"'CONFIGURAÇÃO'!L46"</f>
        <v/>
      </c>
      <c r="D5336" s="194" t="inlineStr">
        <is>
          <t>configuração</t>
        </is>
      </c>
    </row>
    <row r="5337">
      <c r="A5337" s="194" t="inlineStr">
        <is>
          <t>custom.2.campo.propriedade_2</t>
        </is>
      </c>
      <c r="B5337" s="194">
        <f>SWITCH('CONFIGURAÇÃO'!$J$40,"Arma",IF(ISBLANK('CONFIGURAÇÃO'!$L$47),"",'CONFIGURAÇÃO'!$L$47&amp;""),"")</f>
        <v/>
      </c>
      <c r="C5337" s="194">
        <f>"'CONFIGURAÇÃO'!L47"</f>
        <v/>
      </c>
      <c r="D5337" s="194" t="inlineStr">
        <is>
          <t>configuração</t>
        </is>
      </c>
    </row>
    <row r="5338">
      <c r="A5338" s="194" t="inlineStr">
        <is>
          <t>custom.2.campo.propriedade_3</t>
        </is>
      </c>
      <c r="B5338" s="194">
        <f>SWITCH('CONFIGURAÇÃO'!$J$40,"Arma",IF(ISBLANK('CONFIGURAÇÃO'!$L$48),"",'CONFIGURAÇÃO'!$L$48&amp;""),"")</f>
        <v/>
      </c>
      <c r="C5338" s="194">
        <f>"'CONFIGURAÇÃO'!L48"</f>
        <v/>
      </c>
      <c r="D5338" s="194" t="inlineStr">
        <is>
          <t>configuração</t>
        </is>
      </c>
    </row>
    <row r="5339">
      <c r="A5339" s="194" t="inlineStr">
        <is>
          <t>custom.2.campo.propriedade_4</t>
        </is>
      </c>
      <c r="B5339" s="194">
        <f>SWITCH('CONFIGURAÇÃO'!$J$40,"Arma",IF(ISBLANK('CONFIGURAÇÃO'!$L$49),"",'CONFIGURAÇÃO'!$L$49&amp;""),"")</f>
        <v/>
      </c>
      <c r="C5339" s="194">
        <f>"'CONFIGURAÇÃO'!L49"</f>
        <v/>
      </c>
      <c r="D5339" s="194" t="inlineStr">
        <is>
          <t>configuração</t>
        </is>
      </c>
    </row>
    <row r="5340">
      <c r="A5340" s="194" t="inlineStr">
        <is>
          <t>custom.2.campo.protecao</t>
        </is>
      </c>
      <c r="B5340" s="194">
        <f>SWITCH('CONFIGURAÇÃO'!$J$40,"Escudo",IF(ISBLANK('CONFIGURAÇÃO'!$L$50),"",'CONFIGURAÇÃO'!$L$50&amp;""),"Uniforme",IF(ISBLANK('CONFIGURAÇÃO'!$L$50),"",'CONFIGURAÇÃO'!$L$50&amp;""),"")</f>
        <v/>
      </c>
      <c r="C5340" s="194">
        <f>"'CONFIGURAÇÃO'!L50 'CONFIGURAÇÃO'!L50"</f>
        <v/>
      </c>
      <c r="D5340" s="194" t="inlineStr">
        <is>
          <t>configuração</t>
        </is>
      </c>
    </row>
    <row r="5341">
      <c r="A5341" s="194" t="inlineStr">
        <is>
          <t>custom.2.campo.recarga</t>
        </is>
      </c>
      <c r="B5341" s="194">
        <f>SWITCH('CONFIGURAÇÃO'!$J$40,"Arma",IF(ISBLANK('CONFIGURAÇÃO'!$L$54),"",'CONFIGURAÇÃO'!$L$54&amp;""),"")</f>
        <v/>
      </c>
      <c r="C5341" s="194">
        <f>"'CONFIGURAÇÃO'!L54"</f>
        <v/>
      </c>
      <c r="D5341" s="194" t="inlineStr">
        <is>
          <t>configuração</t>
        </is>
      </c>
    </row>
    <row r="5342">
      <c r="A5342" s="194" t="inlineStr">
        <is>
          <t>custom.2.campo.rota</t>
        </is>
      </c>
      <c r="B5342" s="194">
        <f>SWITCH('CONFIGURAÇÃO'!$J$40,"Origem",IF(ISBLANK('CONFIGURAÇÃO'!$L$47),"",'CONFIGURAÇÃO'!$L$47&amp;""),"")</f>
        <v/>
      </c>
      <c r="C5342" s="194">
        <f>"'CONFIGURAÇÃO'!L47"</f>
        <v/>
      </c>
      <c r="D5342" s="194" t="inlineStr">
        <is>
          <t>configuração</t>
        </is>
      </c>
    </row>
    <row r="5343">
      <c r="A5343" s="194" t="inlineStr">
        <is>
          <t>custom.2.campo.talento_ce_4</t>
        </is>
      </c>
      <c r="B5343" s="194">
        <f>SWITCH('CONFIGURAÇÃO'!$J$40,"Origem",IF(ISBLANK('CONFIGURAÇÃO'!$L$50),"",'CONFIGURAÇÃO'!$L$50&amp;""),"")</f>
        <v/>
      </c>
      <c r="C5343" s="194">
        <f>"'CONFIGURAÇÃO'!L50"</f>
        <v/>
      </c>
      <c r="D5343" s="194" t="inlineStr">
        <is>
          <t>configuração</t>
        </is>
      </c>
    </row>
    <row r="5344">
      <c r="A5344" s="194" t="inlineStr">
        <is>
          <t>custom.2.campo.teto_de_destreza</t>
        </is>
      </c>
      <c r="B5344" s="194">
        <f>SWITCH('CONFIGURAÇÃO'!$J$40,"Escudo",IF(ISBLANK('CONFIGURAÇÃO'!$L$51),"",'CONFIGURAÇÃO'!$L$51&amp;""),"Uniforme",IF(ISBLANK('CONFIGURAÇÃO'!$L$51),"",'CONFIGURAÇÃO'!$L$51&amp;""),"")</f>
        <v/>
      </c>
      <c r="C5344" s="194">
        <f>"'CONFIGURAÇÃO'!L51 'CONFIGURAÇÃO'!L51"</f>
        <v/>
      </c>
      <c r="D5344" s="194" t="inlineStr">
        <is>
          <t>configuração</t>
        </is>
      </c>
    </row>
    <row r="5345">
      <c r="A5345" s="194" t="inlineStr">
        <is>
          <t>custom.2.campo.tipo_de_dano</t>
        </is>
      </c>
      <c r="B5345" s="194">
        <f>SWITCH('CONFIGURAÇÃO'!$J$40,"Arma",IF(ISBLANK('CONFIGURAÇÃO'!$L$45),"",'CONFIGURAÇÃO'!$L$45&amp;""),"")</f>
        <v/>
      </c>
      <c r="C5345" s="194">
        <f>"'CONFIGURAÇÃO'!L45"</f>
        <v/>
      </c>
      <c r="D5345" s="194" t="inlineStr">
        <is>
          <t>configuração</t>
        </is>
      </c>
    </row>
    <row r="5346">
      <c r="A5346" s="194" t="inlineStr">
        <is>
          <t>custom.2.campo.volume</t>
        </is>
      </c>
      <c r="B5346" s="194">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4">
        <f>"'CONFIGURAÇÃO'!L52 'CONFIGURAÇÃO'!L53 'CONFIGURAÇÃO'!L53 'CONFIGURAÇÃO'!L50 'CONFIGURAÇÃO'!L52"</f>
        <v/>
      </c>
      <c r="D5346" s="194" t="inlineStr">
        <is>
          <t>configuração</t>
        </is>
      </c>
    </row>
    <row r="5347">
      <c r="A5347" s="194" t="inlineStr">
        <is>
          <t>aviso.custom.2</t>
        </is>
      </c>
      <c r="B5347" s="194">
        <f>'DADOS_CUSTOM'!$S$3&amp;""</f>
        <v/>
      </c>
      <c r="C5347" s="194" t="inlineStr">
        <is>
          <t>DADOS_CUSTOM!S3</t>
        </is>
      </c>
      <c r="D5347" s="194" t="inlineStr">
        <is>
          <t>aviso</t>
        </is>
      </c>
    </row>
    <row r="5348">
      <c r="A5348" s="194" t="inlineStr">
        <is>
          <t>custom.3.tipo</t>
        </is>
      </c>
      <c r="B5348" s="194">
        <f>IF(ISBLANK('CONFIGURAÇÃO'!$J$69),"",'CONFIGURAÇÃO'!$J$69&amp;"")</f>
        <v/>
      </c>
      <c r="C5348" s="194">
        <f>"'CONFIGURAÇÃO'!J69"</f>
        <v/>
      </c>
      <c r="D5348" s="194" t="inlineStr">
        <is>
          <t>configuração</t>
        </is>
      </c>
    </row>
    <row r="5349">
      <c r="A5349" s="194" t="inlineStr">
        <is>
          <t>custom.3.nome</t>
        </is>
      </c>
      <c r="B5349" s="194">
        <f>IF(ISBLANK('CONFIGURAÇÃO'!$J$71),"",'CONFIGURAÇÃO'!$J$71&amp;"")</f>
        <v/>
      </c>
      <c r="C5349" s="194">
        <f>"'CONFIGURAÇÃO'!J71"</f>
        <v/>
      </c>
      <c r="D5349" s="194" t="inlineStr">
        <is>
          <t>configuração</t>
        </is>
      </c>
    </row>
    <row r="5350">
      <c r="A5350" s="194" t="inlineStr">
        <is>
          <t>custom.3.mestre_viu</t>
        </is>
      </c>
      <c r="B5350" s="194">
        <f>N('CONFIGURAÇÃO'!$N$69)&amp;""</f>
        <v/>
      </c>
      <c r="C5350" s="194">
        <f>"'CONFIGURAÇÃO'!N69"</f>
        <v/>
      </c>
      <c r="D5350" s="194" t="inlineStr">
        <is>
          <t>configuração</t>
        </is>
      </c>
    </row>
    <row r="5351">
      <c r="A5351" s="194" t="inlineStr">
        <is>
          <t>custom.3.efeito</t>
        </is>
      </c>
      <c r="B5351" s="194">
        <f>IF(ISBLANK('CONFIGURAÇÃO'!$J$86),"",'CONFIGURAÇÃO'!$J$86&amp;"")</f>
        <v/>
      </c>
      <c r="C5351" s="194">
        <f>"'CONFIGURAÇÃO'!J86"</f>
        <v/>
      </c>
      <c r="D5351" s="194" t="inlineStr">
        <is>
          <t>configuração</t>
        </is>
      </c>
    </row>
    <row r="5352">
      <c r="A5352" s="194" t="inlineStr">
        <is>
          <t>custom.3.campo.alcance</t>
        </is>
      </c>
      <c r="B5352" s="194">
        <f>SWITCH('CONFIGURAÇÃO'!$J$69,"Arma",IF(ISBLANK('CONFIGURAÇÃO'!$L$82),"",'CONFIGURAÇÃO'!$L$82&amp;""),"")</f>
        <v/>
      </c>
      <c r="C5352" s="194">
        <f>"'CONFIGURAÇÃO'!L82"</f>
        <v/>
      </c>
      <c r="D5352" s="194" t="inlineStr">
        <is>
          <t>configuração</t>
        </is>
      </c>
    </row>
    <row r="5353">
      <c r="A5353" s="194" t="inlineStr">
        <is>
          <t>custom.3.campo.base</t>
        </is>
      </c>
      <c r="B5353" s="194">
        <f>SWITCH('CONFIGURAÇÃO'!$J$69,"Ferramenta amaldiçoada",IF(ISBLANK('CONFIGURAÇÃO'!$L$72),"",'CONFIGURAÇÃO'!$L$72&amp;""),"")</f>
        <v/>
      </c>
      <c r="C5353" s="194">
        <f>"'CONFIGURAÇÃO'!L72"</f>
        <v/>
      </c>
      <c r="D5353" s="194" t="inlineStr">
        <is>
          <t>configuração</t>
        </is>
      </c>
    </row>
    <row r="5354">
      <c r="A5354" s="194" t="inlineStr">
        <is>
          <t>custom.3.campo.base_do_livro</t>
        </is>
      </c>
      <c r="B5354" s="194">
        <f>SWITCH('CONFIGURAÇÃO'!$J$69,"Origem",IF(ISBLANK('CONFIGURAÇÃO'!$L$77),"",'CONFIGURAÇÃO'!$L$77&amp;""),"")</f>
        <v/>
      </c>
      <c r="C5354" s="194">
        <f>"'CONFIGURAÇÃO'!L77"</f>
        <v/>
      </c>
      <c r="D5354" s="194" t="inlineStr">
        <is>
          <t>configuração</t>
        </is>
      </c>
    </row>
    <row r="5355">
      <c r="A5355" s="194" t="inlineStr">
        <is>
          <t>custom.3.campo.categoria</t>
        </is>
      </c>
      <c r="B5355" s="194">
        <f>SWITCH('CONFIGURAÇÃO'!$J$69,"Arma",IF(ISBLANK('CONFIGURAÇÃO'!$L$72),"",'CONFIGURAÇÃO'!$L$72&amp;""),"")</f>
        <v/>
      </c>
      <c r="C5355" s="194">
        <f>"'CONFIGURAÇÃO'!L72"</f>
        <v/>
      </c>
      <c r="D5355" s="194" t="inlineStr">
        <is>
          <t>configuração</t>
        </is>
      </c>
    </row>
    <row r="5356">
      <c r="A5356" s="194" t="inlineStr">
        <is>
          <t>custom.3.campo.dado</t>
        </is>
      </c>
      <c r="B5356" s="194">
        <f>SWITCH('CONFIGURAÇÃO'!$J$69,"Arma",IF(ISBLANK('CONFIGURAÇÃO'!$L$79),"",'CONFIGURAÇÃO'!$L$79&amp;""),"")</f>
        <v/>
      </c>
      <c r="C5356" s="194">
        <f>"'CONFIGURAÇÃO'!L79"</f>
        <v/>
      </c>
      <c r="D5356" s="194" t="inlineStr">
        <is>
          <t>configuração</t>
        </is>
      </c>
    </row>
    <row r="5357">
      <c r="A5357" s="194" t="inlineStr">
        <is>
          <t>custom.3.campo.desgaste</t>
        </is>
      </c>
      <c r="B5357" s="194">
        <f>SWITCH('CONFIGURAÇÃO'!$J$69,"Ferramenta amaldiçoada",IF(ISBLANK('CONFIGURAÇÃO'!$L$80),"",'CONFIGURAÇÃO'!$L$80&amp;""),"")</f>
        <v/>
      </c>
      <c r="C5357" s="194">
        <f>"'CONFIGURAÇÃO'!L80"</f>
        <v/>
      </c>
      <c r="D5357" s="194" t="inlineStr">
        <is>
          <t>configuração</t>
        </is>
      </c>
    </row>
    <row r="5358">
      <c r="A5358" s="194" t="inlineStr">
        <is>
          <t>custom.3.campo.estigma</t>
        </is>
      </c>
      <c r="B5358" s="194">
        <f>SWITCH('CONFIGURAÇÃO'!$J$69,"Ferramenta amaldiçoada",IF(ISBLANK('CONFIGURAÇÃO'!$L$79),"",'CONFIGURAÇÃO'!$L$79&amp;""),"")</f>
        <v/>
      </c>
      <c r="C5358" s="194">
        <f>"'CONFIGURAÇÃO'!L79"</f>
        <v/>
      </c>
      <c r="D5358" s="194" t="inlineStr">
        <is>
          <t>configuração</t>
        </is>
      </c>
    </row>
    <row r="5359">
      <c r="A5359" s="194" t="inlineStr">
        <is>
          <t>custom.3.campo.exige_marcante</t>
        </is>
      </c>
      <c r="B5359" s="194">
        <f>SWITCH('CONFIGURAÇÃO'!$J$69,"Menor",IF(ISBLANK('CONFIGURAÇÃO'!$L$73),"",'CONFIGURAÇÃO'!$L$73&amp;""),"")</f>
        <v/>
      </c>
      <c r="C5359" s="194">
        <f>"'CONFIGURAÇÃO'!L73"</f>
        <v/>
      </c>
      <c r="D5359" s="194" t="inlineStr">
        <is>
          <t>configuração</t>
        </is>
      </c>
    </row>
    <row r="5360">
      <c r="A5360" s="194" t="inlineStr">
        <is>
          <t>custom.3.campo.forca</t>
        </is>
      </c>
      <c r="B5360" s="194">
        <f>SWITCH('CONFIGURAÇÃO'!$J$69,"Arma",IF(ISBLANK('CONFIGURAÇÃO'!$L$80),"",'CONFIGURAÇÃO'!$L$80&amp;""),"Escudo",IF(ISBLANK('CONFIGURAÇÃO'!$L$81),"",'CONFIGURAÇÃO'!$L$81&amp;""),"Uniforme",IF(ISBLANK('CONFIGURAÇÃO'!$L$81),"",'CONFIGURAÇÃO'!$L$81&amp;""),"")</f>
        <v/>
      </c>
      <c r="C5360" s="194">
        <f>"'CONFIGURAÇÃO'!L80 'CONFIGURAÇÃO'!L81 'CONFIGURAÇÃO'!L81"</f>
        <v/>
      </c>
      <c r="D5360" s="194" t="inlineStr">
        <is>
          <t>configuração</t>
        </is>
      </c>
    </row>
    <row r="5361">
      <c r="A5361" s="194" t="inlineStr">
        <is>
          <t>custom.3.campo.frequencia</t>
        </is>
      </c>
      <c r="B5361" s="194">
        <f>SWITCH('CONFIGURAÇÃO'!$J$69,"Marcante",IF(ISBLANK('CONFIGURAÇÃO'!$L$79),"",'CONFIGURAÇÃO'!$L$79&amp;""),"Menor",IF(ISBLANK('CONFIGURAÇÃO'!$L$79),"",'CONFIGURAÇÃO'!$L$79&amp;""),"")</f>
        <v/>
      </c>
      <c r="C5361" s="194">
        <f>"'CONFIGURAÇÃO'!L79 'CONFIGURAÇÃO'!L79"</f>
        <v/>
      </c>
      <c r="D5361" s="194" t="inlineStr">
        <is>
          <t>configuração</t>
        </is>
      </c>
    </row>
    <row r="5362">
      <c r="A5362" s="194" t="inlineStr">
        <is>
          <t>custom.3.campo.grau</t>
        </is>
      </c>
      <c r="B5362" s="194">
        <f>SWITCH('CONFIGURAÇÃO'!$J$69,"Ferramenta amaldiçoada",IF(ISBLANK('CONFIGURAÇÃO'!$L$73),"",'CONFIGURAÇÃO'!$L$73&amp;""),"")</f>
        <v/>
      </c>
      <c r="C5362" s="194">
        <f>"'CONFIGURAÇÃO'!L73"</f>
        <v/>
      </c>
      <c r="D5362" s="194" t="inlineStr">
        <is>
          <t>configuração</t>
        </is>
      </c>
    </row>
    <row r="5363">
      <c r="A5363" s="194" t="inlineStr">
        <is>
          <t>custom.3.campo.grau_minimo</t>
        </is>
      </c>
      <c r="B5363" s="194">
        <f>SWITCH('CONFIGURAÇÃO'!$J$69,"Uniforme",IF(ISBLANK('CONFIGURAÇÃO'!$L$72),"",'CONFIGURAÇÃO'!$L$72&amp;""),"")</f>
        <v/>
      </c>
      <c r="C5363" s="194">
        <f>"'CONFIGURAÇÃO'!L72"</f>
        <v/>
      </c>
      <c r="D5363" s="194" t="inlineStr">
        <is>
          <t>configuração</t>
        </is>
      </c>
    </row>
    <row r="5364">
      <c r="A5364" s="194" t="inlineStr">
        <is>
          <t>custom.3.campo.mao</t>
        </is>
      </c>
      <c r="B5364" s="194">
        <f>SWITCH('CONFIGURAÇÃO'!$J$69,"Arma",IF(ISBLANK('CONFIGURAÇÃO'!$L$73),"",'CONFIGURAÇÃO'!$L$73&amp;""),"")</f>
        <v/>
      </c>
      <c r="C5364" s="194">
        <f>"'CONFIGURAÇÃO'!L73"</f>
        <v/>
      </c>
      <c r="D5364" s="194" t="inlineStr">
        <is>
          <t>configuração</t>
        </is>
      </c>
    </row>
    <row r="5365">
      <c r="A5365" s="194" t="inlineStr">
        <is>
          <t>custom.3.campo.oficio</t>
        </is>
      </c>
      <c r="B5365" s="194">
        <f>SWITCH('CONFIGURAÇÃO'!$J$69,"Origem",IF(ISBLANK('CONFIGURAÇÃO'!$L$78),"",'CONFIGURAÇÃO'!$L$78&amp;""),"")</f>
        <v/>
      </c>
      <c r="C5365" s="194">
        <f>"'CONFIGURAÇÃO'!L78"</f>
        <v/>
      </c>
      <c r="D5365" s="194" t="inlineStr">
        <is>
          <t>configuração</t>
        </is>
      </c>
    </row>
    <row r="5366">
      <c r="A5366" s="194" t="inlineStr">
        <is>
          <t>custom.3.campo.origem</t>
        </is>
      </c>
      <c r="B5366" s="194">
        <f>SWITCH('CONFIGURAÇÃO'!$J$69,"Marcante",IF(ISBLANK('CONFIGURAÇÃO'!$L$72),"",'CONFIGURAÇÃO'!$L$72&amp;""),"Menor",IF(ISBLANK('CONFIGURAÇÃO'!$L$72),"",'CONFIGURAÇÃO'!$L$72&amp;""),"")</f>
        <v/>
      </c>
      <c r="C5366" s="194">
        <f>"'CONFIGURAÇÃO'!L72 'CONFIGURAÇÃO'!L72"</f>
        <v/>
      </c>
      <c r="D5366" s="194" t="inlineStr">
        <is>
          <t>configuração</t>
        </is>
      </c>
    </row>
    <row r="5367">
      <c r="A5367" s="194" t="inlineStr">
        <is>
          <t>custom.3.campo.pericia_1</t>
        </is>
      </c>
      <c r="B5367" s="194">
        <f>SWITCH('CONFIGURAÇÃO'!$J$69,"Origem",IF(ISBLANK('CONFIGURAÇÃO'!$L$72),"",'CONFIGURAÇÃO'!$L$72&amp;""),"")</f>
        <v/>
      </c>
      <c r="C5367" s="194">
        <f>"'CONFIGURAÇÃO'!L72"</f>
        <v/>
      </c>
      <c r="D5367" s="194" t="inlineStr">
        <is>
          <t>configuração</t>
        </is>
      </c>
    </row>
    <row r="5368">
      <c r="A5368" s="194" t="inlineStr">
        <is>
          <t>custom.3.campo.pericia_2</t>
        </is>
      </c>
      <c r="B5368" s="194">
        <f>SWITCH('CONFIGURAÇÃO'!$J$69,"Origem",IF(ISBLANK('CONFIGURAÇÃO'!$L$73),"",'CONFIGURAÇÃO'!$L$73&amp;""),"")</f>
        <v/>
      </c>
      <c r="C5368" s="194">
        <f>"'CONFIGURAÇÃO'!L73"</f>
        <v/>
      </c>
      <c r="D5368" s="194" t="inlineStr">
        <is>
          <t>configuração</t>
        </is>
      </c>
    </row>
    <row r="5369">
      <c r="A5369" s="194" t="inlineStr">
        <is>
          <t>custom.3.campo.pericia_3</t>
        </is>
      </c>
      <c r="B5369" s="194">
        <f>SWITCH('CONFIGURAÇÃO'!$J$69,"Origem",IF(ISBLANK('CONFIGURAÇÃO'!$L$74),"",'CONFIGURAÇÃO'!$L$74&amp;""),"")</f>
        <v/>
      </c>
      <c r="C5369" s="194">
        <f>"'CONFIGURAÇÃO'!L74"</f>
        <v/>
      </c>
      <c r="D5369" s="194" t="inlineStr">
        <is>
          <t>configuração</t>
        </is>
      </c>
    </row>
    <row r="5370">
      <c r="A5370" s="194" t="inlineStr">
        <is>
          <t>custom.3.campo.pericia_4</t>
        </is>
      </c>
      <c r="B5370" s="194">
        <f>SWITCH('CONFIGURAÇÃO'!$J$69,"Origem",IF(ISBLANK('CONFIGURAÇÃO'!$L$75),"",'CONFIGURAÇÃO'!$L$75&amp;""),"")</f>
        <v/>
      </c>
      <c r="C5370" s="194">
        <f>"'CONFIGURAÇÃO'!L75"</f>
        <v/>
      </c>
      <c r="D5370" s="194" t="inlineStr">
        <is>
          <t>configuração</t>
        </is>
      </c>
    </row>
    <row r="5371">
      <c r="A5371" s="194" t="inlineStr">
        <is>
          <t>custom.3.campo.preco</t>
        </is>
      </c>
      <c r="B5371" s="194">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4">
        <f>"'CONFIGURAÇÃO'!L84 'CONFIGURAÇÃO'!L83 'CONFIGURAÇÃO'!L83 'CONFIGURAÇÃO'!L80 'CONFIGURAÇÃO'!L82"</f>
        <v/>
      </c>
      <c r="D5371" s="194" t="inlineStr">
        <is>
          <t>configuração</t>
        </is>
      </c>
    </row>
    <row r="5372">
      <c r="A5372" s="194" t="inlineStr">
        <is>
          <t>custom.3.campo.propriedade_1</t>
        </is>
      </c>
      <c r="B5372" s="194">
        <f>SWITCH('CONFIGURAÇÃO'!$J$69,"Arma",IF(ISBLANK('CONFIGURAÇÃO'!$L$75),"",'CONFIGURAÇÃO'!$L$75&amp;""),"")</f>
        <v/>
      </c>
      <c r="C5372" s="194">
        <f>"'CONFIGURAÇÃO'!L75"</f>
        <v/>
      </c>
      <c r="D5372" s="194" t="inlineStr">
        <is>
          <t>configuração</t>
        </is>
      </c>
    </row>
    <row r="5373">
      <c r="A5373" s="194" t="inlineStr">
        <is>
          <t>custom.3.campo.propriedade_2</t>
        </is>
      </c>
      <c r="B5373" s="194">
        <f>SWITCH('CONFIGURAÇÃO'!$J$69,"Arma",IF(ISBLANK('CONFIGURAÇÃO'!$L$76),"",'CONFIGURAÇÃO'!$L$76&amp;""),"")</f>
        <v/>
      </c>
      <c r="C5373" s="194">
        <f>"'CONFIGURAÇÃO'!L76"</f>
        <v/>
      </c>
      <c r="D5373" s="194" t="inlineStr">
        <is>
          <t>configuração</t>
        </is>
      </c>
    </row>
    <row r="5374">
      <c r="A5374" s="194" t="inlineStr">
        <is>
          <t>custom.3.campo.propriedade_3</t>
        </is>
      </c>
      <c r="B5374" s="194">
        <f>SWITCH('CONFIGURAÇÃO'!$J$69,"Arma",IF(ISBLANK('CONFIGURAÇÃO'!$L$77),"",'CONFIGURAÇÃO'!$L$77&amp;""),"")</f>
        <v/>
      </c>
      <c r="C5374" s="194">
        <f>"'CONFIGURAÇÃO'!L77"</f>
        <v/>
      </c>
      <c r="D5374" s="194" t="inlineStr">
        <is>
          <t>configuração</t>
        </is>
      </c>
    </row>
    <row r="5375">
      <c r="A5375" s="194" t="inlineStr">
        <is>
          <t>custom.3.campo.propriedade_4</t>
        </is>
      </c>
      <c r="B5375" s="194">
        <f>SWITCH('CONFIGURAÇÃO'!$J$69,"Arma",IF(ISBLANK('CONFIGURAÇÃO'!$L$78),"",'CONFIGURAÇÃO'!$L$78&amp;""),"")</f>
        <v/>
      </c>
      <c r="C5375" s="194">
        <f>"'CONFIGURAÇÃO'!L78"</f>
        <v/>
      </c>
      <c r="D5375" s="194" t="inlineStr">
        <is>
          <t>configuração</t>
        </is>
      </c>
    </row>
    <row r="5376">
      <c r="A5376" s="194" t="inlineStr">
        <is>
          <t>custom.3.campo.protecao</t>
        </is>
      </c>
      <c r="B5376" s="194">
        <f>SWITCH('CONFIGURAÇÃO'!$J$69,"Escudo",IF(ISBLANK('CONFIGURAÇÃO'!$L$79),"",'CONFIGURAÇÃO'!$L$79&amp;""),"Uniforme",IF(ISBLANK('CONFIGURAÇÃO'!$L$79),"",'CONFIGURAÇÃO'!$L$79&amp;""),"")</f>
        <v/>
      </c>
      <c r="C5376" s="194">
        <f>"'CONFIGURAÇÃO'!L79 'CONFIGURAÇÃO'!L79"</f>
        <v/>
      </c>
      <c r="D5376" s="194" t="inlineStr">
        <is>
          <t>configuração</t>
        </is>
      </c>
    </row>
    <row r="5377">
      <c r="A5377" s="194" t="inlineStr">
        <is>
          <t>custom.3.campo.recarga</t>
        </is>
      </c>
      <c r="B5377" s="194">
        <f>SWITCH('CONFIGURAÇÃO'!$J$69,"Arma",IF(ISBLANK('CONFIGURAÇÃO'!$L$83),"",'CONFIGURAÇÃO'!$L$83&amp;""),"")</f>
        <v/>
      </c>
      <c r="C5377" s="194">
        <f>"'CONFIGURAÇÃO'!L83"</f>
        <v/>
      </c>
      <c r="D5377" s="194" t="inlineStr">
        <is>
          <t>configuração</t>
        </is>
      </c>
    </row>
    <row r="5378">
      <c r="A5378" s="194" t="inlineStr">
        <is>
          <t>custom.3.campo.rota</t>
        </is>
      </c>
      <c r="B5378" s="194">
        <f>SWITCH('CONFIGURAÇÃO'!$J$69,"Origem",IF(ISBLANK('CONFIGURAÇÃO'!$L$76),"",'CONFIGURAÇÃO'!$L$76&amp;""),"")</f>
        <v/>
      </c>
      <c r="C5378" s="194">
        <f>"'CONFIGURAÇÃO'!L76"</f>
        <v/>
      </c>
      <c r="D5378" s="194" t="inlineStr">
        <is>
          <t>configuração</t>
        </is>
      </c>
    </row>
    <row r="5379">
      <c r="A5379" s="194" t="inlineStr">
        <is>
          <t>custom.3.campo.talento_ce_4</t>
        </is>
      </c>
      <c r="B5379" s="194">
        <f>SWITCH('CONFIGURAÇÃO'!$J$69,"Origem",IF(ISBLANK('CONFIGURAÇÃO'!$L$79),"",'CONFIGURAÇÃO'!$L$79&amp;""),"")</f>
        <v/>
      </c>
      <c r="C5379" s="194">
        <f>"'CONFIGURAÇÃO'!L79"</f>
        <v/>
      </c>
      <c r="D5379" s="194" t="inlineStr">
        <is>
          <t>configuração</t>
        </is>
      </c>
    </row>
    <row r="5380">
      <c r="A5380" s="194" t="inlineStr">
        <is>
          <t>custom.3.campo.teto_de_destreza</t>
        </is>
      </c>
      <c r="B5380" s="194">
        <f>SWITCH('CONFIGURAÇÃO'!$J$69,"Escudo",IF(ISBLANK('CONFIGURAÇÃO'!$L$80),"",'CONFIGURAÇÃO'!$L$80&amp;""),"Uniforme",IF(ISBLANK('CONFIGURAÇÃO'!$L$80),"",'CONFIGURAÇÃO'!$L$80&amp;""),"")</f>
        <v/>
      </c>
      <c r="C5380" s="194">
        <f>"'CONFIGURAÇÃO'!L80 'CONFIGURAÇÃO'!L80"</f>
        <v/>
      </c>
      <c r="D5380" s="194" t="inlineStr">
        <is>
          <t>configuração</t>
        </is>
      </c>
    </row>
    <row r="5381">
      <c r="A5381" s="194" t="inlineStr">
        <is>
          <t>custom.3.campo.tipo_de_dano</t>
        </is>
      </c>
      <c r="B5381" s="194">
        <f>SWITCH('CONFIGURAÇÃO'!$J$69,"Arma",IF(ISBLANK('CONFIGURAÇÃO'!$L$74),"",'CONFIGURAÇÃO'!$L$74&amp;""),"")</f>
        <v/>
      </c>
      <c r="C5381" s="194">
        <f>"'CONFIGURAÇÃO'!L74"</f>
        <v/>
      </c>
      <c r="D5381" s="194" t="inlineStr">
        <is>
          <t>configuração</t>
        </is>
      </c>
    </row>
    <row r="5382">
      <c r="A5382" s="194" t="inlineStr">
        <is>
          <t>custom.3.campo.volume</t>
        </is>
      </c>
      <c r="B5382" s="194">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4">
        <f>"'CONFIGURAÇÃO'!L81 'CONFIGURAÇÃO'!L82 'CONFIGURAÇÃO'!L82 'CONFIGURAÇÃO'!L79 'CONFIGURAÇÃO'!L81"</f>
        <v/>
      </c>
      <c r="D5382" s="194" t="inlineStr">
        <is>
          <t>configuração</t>
        </is>
      </c>
    </row>
    <row r="5383">
      <c r="A5383" s="194" t="inlineStr">
        <is>
          <t>aviso.custom.3</t>
        </is>
      </c>
      <c r="B5383" s="194">
        <f>'DADOS_CUSTOM'!$S$4&amp;""</f>
        <v/>
      </c>
      <c r="C5383" s="194" t="inlineStr">
        <is>
          <t>DADOS_CUSTOM!S4</t>
        </is>
      </c>
      <c r="D5383" s="194" t="inlineStr">
        <is>
          <t>aviso</t>
        </is>
      </c>
    </row>
    <row r="5384">
      <c r="A5384" s="194" t="inlineStr">
        <is>
          <t>custom.4.tipo</t>
        </is>
      </c>
      <c r="B5384" s="194">
        <f>IF(ISBLANK('CONFIGURAÇÃO'!$J$98),"",'CONFIGURAÇÃO'!$J$98&amp;"")</f>
        <v/>
      </c>
      <c r="C5384" s="194">
        <f>"'CONFIGURAÇÃO'!J98"</f>
        <v/>
      </c>
      <c r="D5384" s="194" t="inlineStr">
        <is>
          <t>configuração</t>
        </is>
      </c>
    </row>
    <row r="5385">
      <c r="A5385" s="194" t="inlineStr">
        <is>
          <t>custom.4.nome</t>
        </is>
      </c>
      <c r="B5385" s="194">
        <f>IF(ISBLANK('CONFIGURAÇÃO'!$J$100),"",'CONFIGURAÇÃO'!$J$100&amp;"")</f>
        <v/>
      </c>
      <c r="C5385" s="194">
        <f>"'CONFIGURAÇÃO'!J100"</f>
        <v/>
      </c>
      <c r="D5385" s="194" t="inlineStr">
        <is>
          <t>configuração</t>
        </is>
      </c>
    </row>
    <row r="5386">
      <c r="A5386" s="194" t="inlineStr">
        <is>
          <t>custom.4.mestre_viu</t>
        </is>
      </c>
      <c r="B5386" s="194">
        <f>N('CONFIGURAÇÃO'!$N$98)&amp;""</f>
        <v/>
      </c>
      <c r="C5386" s="194">
        <f>"'CONFIGURAÇÃO'!N98"</f>
        <v/>
      </c>
      <c r="D5386" s="194" t="inlineStr">
        <is>
          <t>configuração</t>
        </is>
      </c>
    </row>
    <row r="5387">
      <c r="A5387" s="194" t="inlineStr">
        <is>
          <t>custom.4.efeito</t>
        </is>
      </c>
      <c r="B5387" s="194">
        <f>IF(ISBLANK('CONFIGURAÇÃO'!$J$115),"",'CONFIGURAÇÃO'!$J$115&amp;"")</f>
        <v/>
      </c>
      <c r="C5387" s="194">
        <f>"'CONFIGURAÇÃO'!J115"</f>
        <v/>
      </c>
      <c r="D5387" s="194" t="inlineStr">
        <is>
          <t>configuração</t>
        </is>
      </c>
    </row>
    <row r="5388">
      <c r="A5388" s="194" t="inlineStr">
        <is>
          <t>custom.4.campo.alcance</t>
        </is>
      </c>
      <c r="B5388" s="194">
        <f>SWITCH('CONFIGURAÇÃO'!$J$98,"Arma",IF(ISBLANK('CONFIGURAÇÃO'!$L$111),"",'CONFIGURAÇÃO'!$L$111&amp;""),"")</f>
        <v/>
      </c>
      <c r="C5388" s="194">
        <f>"'CONFIGURAÇÃO'!L111"</f>
        <v/>
      </c>
      <c r="D5388" s="194" t="inlineStr">
        <is>
          <t>configuração</t>
        </is>
      </c>
    </row>
    <row r="5389">
      <c r="A5389" s="194" t="inlineStr">
        <is>
          <t>custom.4.campo.base</t>
        </is>
      </c>
      <c r="B5389" s="194">
        <f>SWITCH('CONFIGURAÇÃO'!$J$98,"Ferramenta amaldiçoada",IF(ISBLANK('CONFIGURAÇÃO'!$L$101),"",'CONFIGURAÇÃO'!$L$101&amp;""),"")</f>
        <v/>
      </c>
      <c r="C5389" s="194">
        <f>"'CONFIGURAÇÃO'!L101"</f>
        <v/>
      </c>
      <c r="D5389" s="194" t="inlineStr">
        <is>
          <t>configuração</t>
        </is>
      </c>
    </row>
    <row r="5390">
      <c r="A5390" s="194" t="inlineStr">
        <is>
          <t>custom.4.campo.base_do_livro</t>
        </is>
      </c>
      <c r="B5390" s="194">
        <f>SWITCH('CONFIGURAÇÃO'!$J$98,"Origem",IF(ISBLANK('CONFIGURAÇÃO'!$L$106),"",'CONFIGURAÇÃO'!$L$106&amp;""),"")</f>
        <v/>
      </c>
      <c r="C5390" s="194">
        <f>"'CONFIGURAÇÃO'!L106"</f>
        <v/>
      </c>
      <c r="D5390" s="194" t="inlineStr">
        <is>
          <t>configuração</t>
        </is>
      </c>
    </row>
    <row r="5391">
      <c r="A5391" s="194" t="inlineStr">
        <is>
          <t>custom.4.campo.categoria</t>
        </is>
      </c>
      <c r="B5391" s="194">
        <f>SWITCH('CONFIGURAÇÃO'!$J$98,"Arma",IF(ISBLANK('CONFIGURAÇÃO'!$L$101),"",'CONFIGURAÇÃO'!$L$101&amp;""),"")</f>
        <v/>
      </c>
      <c r="C5391" s="194">
        <f>"'CONFIGURAÇÃO'!L101"</f>
        <v/>
      </c>
      <c r="D5391" s="194" t="inlineStr">
        <is>
          <t>configuração</t>
        </is>
      </c>
    </row>
    <row r="5392">
      <c r="A5392" s="194" t="inlineStr">
        <is>
          <t>custom.4.campo.dado</t>
        </is>
      </c>
      <c r="B5392" s="194">
        <f>SWITCH('CONFIGURAÇÃO'!$J$98,"Arma",IF(ISBLANK('CONFIGURAÇÃO'!$L$108),"",'CONFIGURAÇÃO'!$L$108&amp;""),"")</f>
        <v/>
      </c>
      <c r="C5392" s="194">
        <f>"'CONFIGURAÇÃO'!L108"</f>
        <v/>
      </c>
      <c r="D5392" s="194" t="inlineStr">
        <is>
          <t>configuração</t>
        </is>
      </c>
    </row>
    <row r="5393">
      <c r="A5393" s="194" t="inlineStr">
        <is>
          <t>custom.4.campo.desgaste</t>
        </is>
      </c>
      <c r="B5393" s="194">
        <f>SWITCH('CONFIGURAÇÃO'!$J$98,"Ferramenta amaldiçoada",IF(ISBLANK('CONFIGURAÇÃO'!$L$109),"",'CONFIGURAÇÃO'!$L$109&amp;""),"")</f>
        <v/>
      </c>
      <c r="C5393" s="194">
        <f>"'CONFIGURAÇÃO'!L109"</f>
        <v/>
      </c>
      <c r="D5393" s="194" t="inlineStr">
        <is>
          <t>configuração</t>
        </is>
      </c>
    </row>
    <row r="5394">
      <c r="A5394" s="194" t="inlineStr">
        <is>
          <t>custom.4.campo.estigma</t>
        </is>
      </c>
      <c r="B5394" s="194">
        <f>SWITCH('CONFIGURAÇÃO'!$J$98,"Ferramenta amaldiçoada",IF(ISBLANK('CONFIGURAÇÃO'!$L$108),"",'CONFIGURAÇÃO'!$L$108&amp;""),"")</f>
        <v/>
      </c>
      <c r="C5394" s="194">
        <f>"'CONFIGURAÇÃO'!L108"</f>
        <v/>
      </c>
      <c r="D5394" s="194" t="inlineStr">
        <is>
          <t>configuração</t>
        </is>
      </c>
    </row>
    <row r="5395">
      <c r="A5395" s="194" t="inlineStr">
        <is>
          <t>custom.4.campo.exige_marcante</t>
        </is>
      </c>
      <c r="B5395" s="194">
        <f>SWITCH('CONFIGURAÇÃO'!$J$98,"Menor",IF(ISBLANK('CONFIGURAÇÃO'!$L$102),"",'CONFIGURAÇÃO'!$L$102&amp;""),"")</f>
        <v/>
      </c>
      <c r="C5395" s="194">
        <f>"'CONFIGURAÇÃO'!L102"</f>
        <v/>
      </c>
      <c r="D5395" s="194" t="inlineStr">
        <is>
          <t>configuração</t>
        </is>
      </c>
    </row>
    <row r="5396">
      <c r="A5396" s="194" t="inlineStr">
        <is>
          <t>custom.4.campo.forca</t>
        </is>
      </c>
      <c r="B5396" s="194">
        <f>SWITCH('CONFIGURAÇÃO'!$J$98,"Arma",IF(ISBLANK('CONFIGURAÇÃO'!$L$109),"",'CONFIGURAÇÃO'!$L$109&amp;""),"Escudo",IF(ISBLANK('CONFIGURAÇÃO'!$L$110),"",'CONFIGURAÇÃO'!$L$110&amp;""),"Uniforme",IF(ISBLANK('CONFIGURAÇÃO'!$L$110),"",'CONFIGURAÇÃO'!$L$110&amp;""),"")</f>
        <v/>
      </c>
      <c r="C5396" s="194">
        <f>"'CONFIGURAÇÃO'!L109 'CONFIGURAÇÃO'!L110 'CONFIGURAÇÃO'!L110"</f>
        <v/>
      </c>
      <c r="D5396" s="194" t="inlineStr">
        <is>
          <t>configuração</t>
        </is>
      </c>
    </row>
    <row r="5397">
      <c r="A5397" s="194" t="inlineStr">
        <is>
          <t>custom.4.campo.frequencia</t>
        </is>
      </c>
      <c r="B5397" s="194">
        <f>SWITCH('CONFIGURAÇÃO'!$J$98,"Marcante",IF(ISBLANK('CONFIGURAÇÃO'!$L$108),"",'CONFIGURAÇÃO'!$L$108&amp;""),"Menor",IF(ISBLANK('CONFIGURAÇÃO'!$L$108),"",'CONFIGURAÇÃO'!$L$108&amp;""),"")</f>
        <v/>
      </c>
      <c r="C5397" s="194">
        <f>"'CONFIGURAÇÃO'!L108 'CONFIGURAÇÃO'!L108"</f>
        <v/>
      </c>
      <c r="D5397" s="194" t="inlineStr">
        <is>
          <t>configuração</t>
        </is>
      </c>
    </row>
    <row r="5398">
      <c r="A5398" s="194" t="inlineStr">
        <is>
          <t>custom.4.campo.grau</t>
        </is>
      </c>
      <c r="B5398" s="194">
        <f>SWITCH('CONFIGURAÇÃO'!$J$98,"Ferramenta amaldiçoada",IF(ISBLANK('CONFIGURAÇÃO'!$L$102),"",'CONFIGURAÇÃO'!$L$102&amp;""),"")</f>
        <v/>
      </c>
      <c r="C5398" s="194">
        <f>"'CONFIGURAÇÃO'!L102"</f>
        <v/>
      </c>
      <c r="D5398" s="194" t="inlineStr">
        <is>
          <t>configuração</t>
        </is>
      </c>
    </row>
    <row r="5399">
      <c r="A5399" s="194" t="inlineStr">
        <is>
          <t>custom.4.campo.grau_minimo</t>
        </is>
      </c>
      <c r="B5399" s="194">
        <f>SWITCH('CONFIGURAÇÃO'!$J$98,"Uniforme",IF(ISBLANK('CONFIGURAÇÃO'!$L$101),"",'CONFIGURAÇÃO'!$L$101&amp;""),"")</f>
        <v/>
      </c>
      <c r="C5399" s="194">
        <f>"'CONFIGURAÇÃO'!L101"</f>
        <v/>
      </c>
      <c r="D5399" s="194" t="inlineStr">
        <is>
          <t>configuração</t>
        </is>
      </c>
    </row>
    <row r="5400">
      <c r="A5400" s="194" t="inlineStr">
        <is>
          <t>custom.4.campo.mao</t>
        </is>
      </c>
      <c r="B5400" s="194">
        <f>SWITCH('CONFIGURAÇÃO'!$J$98,"Arma",IF(ISBLANK('CONFIGURAÇÃO'!$L$102),"",'CONFIGURAÇÃO'!$L$102&amp;""),"")</f>
        <v/>
      </c>
      <c r="C5400" s="194">
        <f>"'CONFIGURAÇÃO'!L102"</f>
        <v/>
      </c>
      <c r="D5400" s="194" t="inlineStr">
        <is>
          <t>configuração</t>
        </is>
      </c>
    </row>
    <row r="5401">
      <c r="A5401" s="194" t="inlineStr">
        <is>
          <t>custom.4.campo.oficio</t>
        </is>
      </c>
      <c r="B5401" s="194">
        <f>SWITCH('CONFIGURAÇÃO'!$J$98,"Origem",IF(ISBLANK('CONFIGURAÇÃO'!$L$107),"",'CONFIGURAÇÃO'!$L$107&amp;""),"")</f>
        <v/>
      </c>
      <c r="C5401" s="194">
        <f>"'CONFIGURAÇÃO'!L107"</f>
        <v/>
      </c>
      <c r="D5401" s="194" t="inlineStr">
        <is>
          <t>configuração</t>
        </is>
      </c>
    </row>
    <row r="5402">
      <c r="A5402" s="194" t="inlineStr">
        <is>
          <t>custom.4.campo.origem</t>
        </is>
      </c>
      <c r="B5402" s="194">
        <f>SWITCH('CONFIGURAÇÃO'!$J$98,"Marcante",IF(ISBLANK('CONFIGURAÇÃO'!$L$101),"",'CONFIGURAÇÃO'!$L$101&amp;""),"Menor",IF(ISBLANK('CONFIGURAÇÃO'!$L$101),"",'CONFIGURAÇÃO'!$L$101&amp;""),"")</f>
        <v/>
      </c>
      <c r="C5402" s="194">
        <f>"'CONFIGURAÇÃO'!L101 'CONFIGURAÇÃO'!L101"</f>
        <v/>
      </c>
      <c r="D5402" s="194" t="inlineStr">
        <is>
          <t>configuração</t>
        </is>
      </c>
    </row>
    <row r="5403">
      <c r="A5403" s="194" t="inlineStr">
        <is>
          <t>custom.4.campo.pericia_1</t>
        </is>
      </c>
      <c r="B5403" s="194">
        <f>SWITCH('CONFIGURAÇÃO'!$J$98,"Origem",IF(ISBLANK('CONFIGURAÇÃO'!$L$101),"",'CONFIGURAÇÃO'!$L$101&amp;""),"")</f>
        <v/>
      </c>
      <c r="C5403" s="194">
        <f>"'CONFIGURAÇÃO'!L101"</f>
        <v/>
      </c>
      <c r="D5403" s="194" t="inlineStr">
        <is>
          <t>configuração</t>
        </is>
      </c>
    </row>
    <row r="5404">
      <c r="A5404" s="194" t="inlineStr">
        <is>
          <t>custom.4.campo.pericia_2</t>
        </is>
      </c>
      <c r="B5404" s="194">
        <f>SWITCH('CONFIGURAÇÃO'!$J$98,"Origem",IF(ISBLANK('CONFIGURAÇÃO'!$L$102),"",'CONFIGURAÇÃO'!$L$102&amp;""),"")</f>
        <v/>
      </c>
      <c r="C5404" s="194">
        <f>"'CONFIGURAÇÃO'!L102"</f>
        <v/>
      </c>
      <c r="D5404" s="194" t="inlineStr">
        <is>
          <t>configuração</t>
        </is>
      </c>
    </row>
    <row r="5405">
      <c r="A5405" s="194" t="inlineStr">
        <is>
          <t>custom.4.campo.pericia_3</t>
        </is>
      </c>
      <c r="B5405" s="194">
        <f>SWITCH('CONFIGURAÇÃO'!$J$98,"Origem",IF(ISBLANK('CONFIGURAÇÃO'!$L$103),"",'CONFIGURAÇÃO'!$L$103&amp;""),"")</f>
        <v/>
      </c>
      <c r="C5405" s="194">
        <f>"'CONFIGURAÇÃO'!L103"</f>
        <v/>
      </c>
      <c r="D5405" s="194" t="inlineStr">
        <is>
          <t>configuração</t>
        </is>
      </c>
    </row>
    <row r="5406">
      <c r="A5406" s="194" t="inlineStr">
        <is>
          <t>custom.4.campo.pericia_4</t>
        </is>
      </c>
      <c r="B5406" s="194">
        <f>SWITCH('CONFIGURAÇÃO'!$J$98,"Origem",IF(ISBLANK('CONFIGURAÇÃO'!$L$104),"",'CONFIGURAÇÃO'!$L$104&amp;""),"")</f>
        <v/>
      </c>
      <c r="C5406" s="194">
        <f>"'CONFIGURAÇÃO'!L104"</f>
        <v/>
      </c>
      <c r="D5406" s="194" t="inlineStr">
        <is>
          <t>configuração</t>
        </is>
      </c>
    </row>
    <row r="5407">
      <c r="A5407" s="194" t="inlineStr">
        <is>
          <t>custom.4.campo.preco</t>
        </is>
      </c>
      <c r="B5407" s="194">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4">
        <f>"'CONFIGURAÇÃO'!L113 'CONFIGURAÇÃO'!L112 'CONFIGURAÇÃO'!L112 'CONFIGURAÇÃO'!L109 'CONFIGURAÇÃO'!L111"</f>
        <v/>
      </c>
      <c r="D5407" s="194" t="inlineStr">
        <is>
          <t>configuração</t>
        </is>
      </c>
    </row>
    <row r="5408">
      <c r="A5408" s="194" t="inlineStr">
        <is>
          <t>custom.4.campo.propriedade_1</t>
        </is>
      </c>
      <c r="B5408" s="194">
        <f>SWITCH('CONFIGURAÇÃO'!$J$98,"Arma",IF(ISBLANK('CONFIGURAÇÃO'!$L$104),"",'CONFIGURAÇÃO'!$L$104&amp;""),"")</f>
        <v/>
      </c>
      <c r="C5408" s="194">
        <f>"'CONFIGURAÇÃO'!L104"</f>
        <v/>
      </c>
      <c r="D5408" s="194" t="inlineStr">
        <is>
          <t>configuração</t>
        </is>
      </c>
    </row>
    <row r="5409">
      <c r="A5409" s="194" t="inlineStr">
        <is>
          <t>custom.4.campo.propriedade_2</t>
        </is>
      </c>
      <c r="B5409" s="194">
        <f>SWITCH('CONFIGURAÇÃO'!$J$98,"Arma",IF(ISBLANK('CONFIGURAÇÃO'!$L$105),"",'CONFIGURAÇÃO'!$L$105&amp;""),"")</f>
        <v/>
      </c>
      <c r="C5409" s="194">
        <f>"'CONFIGURAÇÃO'!L105"</f>
        <v/>
      </c>
      <c r="D5409" s="194" t="inlineStr">
        <is>
          <t>configuração</t>
        </is>
      </c>
    </row>
    <row r="5410">
      <c r="A5410" s="194" t="inlineStr">
        <is>
          <t>custom.4.campo.propriedade_3</t>
        </is>
      </c>
      <c r="B5410" s="194">
        <f>SWITCH('CONFIGURAÇÃO'!$J$98,"Arma",IF(ISBLANK('CONFIGURAÇÃO'!$L$106),"",'CONFIGURAÇÃO'!$L$106&amp;""),"")</f>
        <v/>
      </c>
      <c r="C5410" s="194">
        <f>"'CONFIGURAÇÃO'!L106"</f>
        <v/>
      </c>
      <c r="D5410" s="194" t="inlineStr">
        <is>
          <t>configuração</t>
        </is>
      </c>
    </row>
    <row r="5411">
      <c r="A5411" s="194" t="inlineStr">
        <is>
          <t>custom.4.campo.propriedade_4</t>
        </is>
      </c>
      <c r="B5411" s="194">
        <f>SWITCH('CONFIGURAÇÃO'!$J$98,"Arma",IF(ISBLANK('CONFIGURAÇÃO'!$L$107),"",'CONFIGURAÇÃO'!$L$107&amp;""),"")</f>
        <v/>
      </c>
      <c r="C5411" s="194">
        <f>"'CONFIGURAÇÃO'!L107"</f>
        <v/>
      </c>
      <c r="D5411" s="194" t="inlineStr">
        <is>
          <t>configuração</t>
        </is>
      </c>
    </row>
    <row r="5412">
      <c r="A5412" s="194" t="inlineStr">
        <is>
          <t>custom.4.campo.protecao</t>
        </is>
      </c>
      <c r="B5412" s="194">
        <f>SWITCH('CONFIGURAÇÃO'!$J$98,"Escudo",IF(ISBLANK('CONFIGURAÇÃO'!$L$108),"",'CONFIGURAÇÃO'!$L$108&amp;""),"Uniforme",IF(ISBLANK('CONFIGURAÇÃO'!$L$108),"",'CONFIGURAÇÃO'!$L$108&amp;""),"")</f>
        <v/>
      </c>
      <c r="C5412" s="194">
        <f>"'CONFIGURAÇÃO'!L108 'CONFIGURAÇÃO'!L108"</f>
        <v/>
      </c>
      <c r="D5412" s="194" t="inlineStr">
        <is>
          <t>configuração</t>
        </is>
      </c>
    </row>
    <row r="5413">
      <c r="A5413" s="194" t="inlineStr">
        <is>
          <t>custom.4.campo.recarga</t>
        </is>
      </c>
      <c r="B5413" s="194">
        <f>SWITCH('CONFIGURAÇÃO'!$J$98,"Arma",IF(ISBLANK('CONFIGURAÇÃO'!$L$112),"",'CONFIGURAÇÃO'!$L$112&amp;""),"")</f>
        <v/>
      </c>
      <c r="C5413" s="194">
        <f>"'CONFIGURAÇÃO'!L112"</f>
        <v/>
      </c>
      <c r="D5413" s="194" t="inlineStr">
        <is>
          <t>configuração</t>
        </is>
      </c>
    </row>
    <row r="5414">
      <c r="A5414" s="194" t="inlineStr">
        <is>
          <t>custom.4.campo.rota</t>
        </is>
      </c>
      <c r="B5414" s="194">
        <f>SWITCH('CONFIGURAÇÃO'!$J$98,"Origem",IF(ISBLANK('CONFIGURAÇÃO'!$L$105),"",'CONFIGURAÇÃO'!$L$105&amp;""),"")</f>
        <v/>
      </c>
      <c r="C5414" s="194">
        <f>"'CONFIGURAÇÃO'!L105"</f>
        <v/>
      </c>
      <c r="D5414" s="194" t="inlineStr">
        <is>
          <t>configuração</t>
        </is>
      </c>
    </row>
    <row r="5415">
      <c r="A5415" s="194" t="inlineStr">
        <is>
          <t>custom.4.campo.talento_ce_4</t>
        </is>
      </c>
      <c r="B5415" s="194">
        <f>SWITCH('CONFIGURAÇÃO'!$J$98,"Origem",IF(ISBLANK('CONFIGURAÇÃO'!$L$108),"",'CONFIGURAÇÃO'!$L$108&amp;""),"")</f>
        <v/>
      </c>
      <c r="C5415" s="194">
        <f>"'CONFIGURAÇÃO'!L108"</f>
        <v/>
      </c>
      <c r="D5415" s="194" t="inlineStr">
        <is>
          <t>configuração</t>
        </is>
      </c>
    </row>
    <row r="5416">
      <c r="A5416" s="194" t="inlineStr">
        <is>
          <t>custom.4.campo.teto_de_destreza</t>
        </is>
      </c>
      <c r="B5416" s="194">
        <f>SWITCH('CONFIGURAÇÃO'!$J$98,"Escudo",IF(ISBLANK('CONFIGURAÇÃO'!$L$109),"",'CONFIGURAÇÃO'!$L$109&amp;""),"Uniforme",IF(ISBLANK('CONFIGURAÇÃO'!$L$109),"",'CONFIGURAÇÃO'!$L$109&amp;""),"")</f>
        <v/>
      </c>
      <c r="C5416" s="194">
        <f>"'CONFIGURAÇÃO'!L109 'CONFIGURAÇÃO'!L109"</f>
        <v/>
      </c>
      <c r="D5416" s="194" t="inlineStr">
        <is>
          <t>configuração</t>
        </is>
      </c>
    </row>
    <row r="5417">
      <c r="A5417" s="194" t="inlineStr">
        <is>
          <t>custom.4.campo.tipo_de_dano</t>
        </is>
      </c>
      <c r="B5417" s="194">
        <f>SWITCH('CONFIGURAÇÃO'!$J$98,"Arma",IF(ISBLANK('CONFIGURAÇÃO'!$L$103),"",'CONFIGURAÇÃO'!$L$103&amp;""),"")</f>
        <v/>
      </c>
      <c r="C5417" s="194">
        <f>"'CONFIGURAÇÃO'!L103"</f>
        <v/>
      </c>
      <c r="D5417" s="194" t="inlineStr">
        <is>
          <t>configuração</t>
        </is>
      </c>
    </row>
    <row r="5418">
      <c r="A5418" s="194" t="inlineStr">
        <is>
          <t>custom.4.campo.volume</t>
        </is>
      </c>
      <c r="B5418" s="194">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4">
        <f>"'CONFIGURAÇÃO'!L110 'CONFIGURAÇÃO'!L111 'CONFIGURAÇÃO'!L111 'CONFIGURAÇÃO'!L108 'CONFIGURAÇÃO'!L110"</f>
        <v/>
      </c>
      <c r="D5418" s="194" t="inlineStr">
        <is>
          <t>configuração</t>
        </is>
      </c>
    </row>
    <row r="5419">
      <c r="A5419" s="194" t="inlineStr">
        <is>
          <t>aviso.custom.4</t>
        </is>
      </c>
      <c r="B5419" s="194">
        <f>'DADOS_CUSTOM'!$S$5&amp;""</f>
        <v/>
      </c>
      <c r="C5419" s="194" t="inlineStr">
        <is>
          <t>DADOS_CUSTOM!S5</t>
        </is>
      </c>
      <c r="D5419" s="194" t="inlineStr">
        <is>
          <t>aviso</t>
        </is>
      </c>
    </row>
    <row r="5420">
      <c r="A5420" s="194" t="inlineStr">
        <is>
          <t>custom.5.tipo</t>
        </is>
      </c>
      <c r="B5420" s="194">
        <f>IF(ISBLANK('CONFIGURAÇÃO'!$J$127),"",'CONFIGURAÇÃO'!$J$127&amp;"")</f>
        <v/>
      </c>
      <c r="C5420" s="194">
        <f>"'CONFIGURAÇÃO'!J127"</f>
        <v/>
      </c>
      <c r="D5420" s="194" t="inlineStr">
        <is>
          <t>configuração</t>
        </is>
      </c>
    </row>
    <row r="5421">
      <c r="A5421" s="194" t="inlineStr">
        <is>
          <t>custom.5.nome</t>
        </is>
      </c>
      <c r="B5421" s="194">
        <f>IF(ISBLANK('CONFIGURAÇÃO'!$J$129),"",'CONFIGURAÇÃO'!$J$129&amp;"")</f>
        <v/>
      </c>
      <c r="C5421" s="194">
        <f>"'CONFIGURAÇÃO'!J129"</f>
        <v/>
      </c>
      <c r="D5421" s="194" t="inlineStr">
        <is>
          <t>configuração</t>
        </is>
      </c>
    </row>
    <row r="5422">
      <c r="A5422" s="194" t="inlineStr">
        <is>
          <t>custom.5.mestre_viu</t>
        </is>
      </c>
      <c r="B5422" s="194">
        <f>N('CONFIGURAÇÃO'!$N$127)&amp;""</f>
        <v/>
      </c>
      <c r="C5422" s="194">
        <f>"'CONFIGURAÇÃO'!N127"</f>
        <v/>
      </c>
      <c r="D5422" s="194" t="inlineStr">
        <is>
          <t>configuração</t>
        </is>
      </c>
    </row>
    <row r="5423">
      <c r="A5423" s="194" t="inlineStr">
        <is>
          <t>custom.5.efeito</t>
        </is>
      </c>
      <c r="B5423" s="194">
        <f>IF(ISBLANK('CONFIGURAÇÃO'!$J$144),"",'CONFIGURAÇÃO'!$J$144&amp;"")</f>
        <v/>
      </c>
      <c r="C5423" s="194">
        <f>"'CONFIGURAÇÃO'!J144"</f>
        <v/>
      </c>
      <c r="D5423" s="194" t="inlineStr">
        <is>
          <t>configuração</t>
        </is>
      </c>
    </row>
    <row r="5424">
      <c r="A5424" s="194" t="inlineStr">
        <is>
          <t>custom.5.campo.alcance</t>
        </is>
      </c>
      <c r="B5424" s="194">
        <f>SWITCH('CONFIGURAÇÃO'!$J$127,"Arma",IF(ISBLANK('CONFIGURAÇÃO'!$L$140),"",'CONFIGURAÇÃO'!$L$140&amp;""),"")</f>
        <v/>
      </c>
      <c r="C5424" s="194">
        <f>"'CONFIGURAÇÃO'!L140"</f>
        <v/>
      </c>
      <c r="D5424" s="194" t="inlineStr">
        <is>
          <t>configuração</t>
        </is>
      </c>
    </row>
    <row r="5425">
      <c r="A5425" s="194" t="inlineStr">
        <is>
          <t>custom.5.campo.base</t>
        </is>
      </c>
      <c r="B5425" s="194">
        <f>SWITCH('CONFIGURAÇÃO'!$J$127,"Ferramenta amaldiçoada",IF(ISBLANK('CONFIGURAÇÃO'!$L$130),"",'CONFIGURAÇÃO'!$L$130&amp;""),"")</f>
        <v/>
      </c>
      <c r="C5425" s="194">
        <f>"'CONFIGURAÇÃO'!L130"</f>
        <v/>
      </c>
      <c r="D5425" s="194" t="inlineStr">
        <is>
          <t>configuração</t>
        </is>
      </c>
    </row>
    <row r="5426">
      <c r="A5426" s="194" t="inlineStr">
        <is>
          <t>custom.5.campo.base_do_livro</t>
        </is>
      </c>
      <c r="B5426" s="194">
        <f>SWITCH('CONFIGURAÇÃO'!$J$127,"Origem",IF(ISBLANK('CONFIGURAÇÃO'!$L$135),"",'CONFIGURAÇÃO'!$L$135&amp;""),"")</f>
        <v/>
      </c>
      <c r="C5426" s="194">
        <f>"'CONFIGURAÇÃO'!L135"</f>
        <v/>
      </c>
      <c r="D5426" s="194" t="inlineStr">
        <is>
          <t>configuração</t>
        </is>
      </c>
    </row>
    <row r="5427">
      <c r="A5427" s="194" t="inlineStr">
        <is>
          <t>custom.5.campo.categoria</t>
        </is>
      </c>
      <c r="B5427" s="194">
        <f>SWITCH('CONFIGURAÇÃO'!$J$127,"Arma",IF(ISBLANK('CONFIGURAÇÃO'!$L$130),"",'CONFIGURAÇÃO'!$L$130&amp;""),"")</f>
        <v/>
      </c>
      <c r="C5427" s="194">
        <f>"'CONFIGURAÇÃO'!L130"</f>
        <v/>
      </c>
      <c r="D5427" s="194" t="inlineStr">
        <is>
          <t>configuração</t>
        </is>
      </c>
    </row>
    <row r="5428">
      <c r="A5428" s="194" t="inlineStr">
        <is>
          <t>custom.5.campo.dado</t>
        </is>
      </c>
      <c r="B5428" s="194">
        <f>SWITCH('CONFIGURAÇÃO'!$J$127,"Arma",IF(ISBLANK('CONFIGURAÇÃO'!$L$137),"",'CONFIGURAÇÃO'!$L$137&amp;""),"")</f>
        <v/>
      </c>
      <c r="C5428" s="194">
        <f>"'CONFIGURAÇÃO'!L137"</f>
        <v/>
      </c>
      <c r="D5428" s="194" t="inlineStr">
        <is>
          <t>configuração</t>
        </is>
      </c>
    </row>
    <row r="5429">
      <c r="A5429" s="194" t="inlineStr">
        <is>
          <t>custom.5.campo.desgaste</t>
        </is>
      </c>
      <c r="B5429" s="194">
        <f>SWITCH('CONFIGURAÇÃO'!$J$127,"Ferramenta amaldiçoada",IF(ISBLANK('CONFIGURAÇÃO'!$L$138),"",'CONFIGURAÇÃO'!$L$138&amp;""),"")</f>
        <v/>
      </c>
      <c r="C5429" s="194">
        <f>"'CONFIGURAÇÃO'!L138"</f>
        <v/>
      </c>
      <c r="D5429" s="194" t="inlineStr">
        <is>
          <t>configuração</t>
        </is>
      </c>
    </row>
    <row r="5430">
      <c r="A5430" s="194" t="inlineStr">
        <is>
          <t>custom.5.campo.estigma</t>
        </is>
      </c>
      <c r="B5430" s="194">
        <f>SWITCH('CONFIGURAÇÃO'!$J$127,"Ferramenta amaldiçoada",IF(ISBLANK('CONFIGURAÇÃO'!$L$137),"",'CONFIGURAÇÃO'!$L$137&amp;""),"")</f>
        <v/>
      </c>
      <c r="C5430" s="194">
        <f>"'CONFIGURAÇÃO'!L137"</f>
        <v/>
      </c>
      <c r="D5430" s="194" t="inlineStr">
        <is>
          <t>configuração</t>
        </is>
      </c>
    </row>
    <row r="5431">
      <c r="A5431" s="194" t="inlineStr">
        <is>
          <t>custom.5.campo.exige_marcante</t>
        </is>
      </c>
      <c r="B5431" s="194">
        <f>SWITCH('CONFIGURAÇÃO'!$J$127,"Menor",IF(ISBLANK('CONFIGURAÇÃO'!$L$131),"",'CONFIGURAÇÃO'!$L$131&amp;""),"")</f>
        <v/>
      </c>
      <c r="C5431" s="194">
        <f>"'CONFIGURAÇÃO'!L131"</f>
        <v/>
      </c>
      <c r="D5431" s="194" t="inlineStr">
        <is>
          <t>configuração</t>
        </is>
      </c>
    </row>
    <row r="5432">
      <c r="A5432" s="194" t="inlineStr">
        <is>
          <t>custom.5.campo.forca</t>
        </is>
      </c>
      <c r="B5432" s="194">
        <f>SWITCH('CONFIGURAÇÃO'!$J$127,"Arma",IF(ISBLANK('CONFIGURAÇÃO'!$L$138),"",'CONFIGURAÇÃO'!$L$138&amp;""),"Escudo",IF(ISBLANK('CONFIGURAÇÃO'!$L$139),"",'CONFIGURAÇÃO'!$L$139&amp;""),"Uniforme",IF(ISBLANK('CONFIGURAÇÃO'!$L$139),"",'CONFIGURAÇÃO'!$L$139&amp;""),"")</f>
        <v/>
      </c>
      <c r="C5432" s="194">
        <f>"'CONFIGURAÇÃO'!L138 'CONFIGURAÇÃO'!L139 'CONFIGURAÇÃO'!L139"</f>
        <v/>
      </c>
      <c r="D5432" s="194" t="inlineStr">
        <is>
          <t>configuração</t>
        </is>
      </c>
    </row>
    <row r="5433">
      <c r="A5433" s="194" t="inlineStr">
        <is>
          <t>custom.5.campo.frequencia</t>
        </is>
      </c>
      <c r="B5433" s="194">
        <f>SWITCH('CONFIGURAÇÃO'!$J$127,"Marcante",IF(ISBLANK('CONFIGURAÇÃO'!$L$137),"",'CONFIGURAÇÃO'!$L$137&amp;""),"Menor",IF(ISBLANK('CONFIGURAÇÃO'!$L$137),"",'CONFIGURAÇÃO'!$L$137&amp;""),"")</f>
        <v/>
      </c>
      <c r="C5433" s="194">
        <f>"'CONFIGURAÇÃO'!L137 'CONFIGURAÇÃO'!L137"</f>
        <v/>
      </c>
      <c r="D5433" s="194" t="inlineStr">
        <is>
          <t>configuração</t>
        </is>
      </c>
    </row>
    <row r="5434">
      <c r="A5434" s="194" t="inlineStr">
        <is>
          <t>custom.5.campo.grau</t>
        </is>
      </c>
      <c r="B5434" s="194">
        <f>SWITCH('CONFIGURAÇÃO'!$J$127,"Ferramenta amaldiçoada",IF(ISBLANK('CONFIGURAÇÃO'!$L$131),"",'CONFIGURAÇÃO'!$L$131&amp;""),"")</f>
        <v/>
      </c>
      <c r="C5434" s="194">
        <f>"'CONFIGURAÇÃO'!L131"</f>
        <v/>
      </c>
      <c r="D5434" s="194" t="inlineStr">
        <is>
          <t>configuração</t>
        </is>
      </c>
    </row>
    <row r="5435">
      <c r="A5435" s="194" t="inlineStr">
        <is>
          <t>custom.5.campo.grau_minimo</t>
        </is>
      </c>
      <c r="B5435" s="194">
        <f>SWITCH('CONFIGURAÇÃO'!$J$127,"Uniforme",IF(ISBLANK('CONFIGURAÇÃO'!$L$130),"",'CONFIGURAÇÃO'!$L$130&amp;""),"")</f>
        <v/>
      </c>
      <c r="C5435" s="194">
        <f>"'CONFIGURAÇÃO'!L130"</f>
        <v/>
      </c>
      <c r="D5435" s="194" t="inlineStr">
        <is>
          <t>configuração</t>
        </is>
      </c>
    </row>
    <row r="5436">
      <c r="A5436" s="194" t="inlineStr">
        <is>
          <t>custom.5.campo.mao</t>
        </is>
      </c>
      <c r="B5436" s="194">
        <f>SWITCH('CONFIGURAÇÃO'!$J$127,"Arma",IF(ISBLANK('CONFIGURAÇÃO'!$L$131),"",'CONFIGURAÇÃO'!$L$131&amp;""),"")</f>
        <v/>
      </c>
      <c r="C5436" s="194">
        <f>"'CONFIGURAÇÃO'!L131"</f>
        <v/>
      </c>
      <c r="D5436" s="194" t="inlineStr">
        <is>
          <t>configuração</t>
        </is>
      </c>
    </row>
    <row r="5437">
      <c r="A5437" s="194" t="inlineStr">
        <is>
          <t>custom.5.campo.oficio</t>
        </is>
      </c>
      <c r="B5437" s="194">
        <f>SWITCH('CONFIGURAÇÃO'!$J$127,"Origem",IF(ISBLANK('CONFIGURAÇÃO'!$L$136),"",'CONFIGURAÇÃO'!$L$136&amp;""),"")</f>
        <v/>
      </c>
      <c r="C5437" s="194">
        <f>"'CONFIGURAÇÃO'!L136"</f>
        <v/>
      </c>
      <c r="D5437" s="194" t="inlineStr">
        <is>
          <t>configuração</t>
        </is>
      </c>
    </row>
    <row r="5438">
      <c r="A5438" s="194" t="inlineStr">
        <is>
          <t>custom.5.campo.origem</t>
        </is>
      </c>
      <c r="B5438" s="194">
        <f>SWITCH('CONFIGURAÇÃO'!$J$127,"Marcante",IF(ISBLANK('CONFIGURAÇÃO'!$L$130),"",'CONFIGURAÇÃO'!$L$130&amp;""),"Menor",IF(ISBLANK('CONFIGURAÇÃO'!$L$130),"",'CONFIGURAÇÃO'!$L$130&amp;""),"")</f>
        <v/>
      </c>
      <c r="C5438" s="194">
        <f>"'CONFIGURAÇÃO'!L130 'CONFIGURAÇÃO'!L130"</f>
        <v/>
      </c>
      <c r="D5438" s="194" t="inlineStr">
        <is>
          <t>configuração</t>
        </is>
      </c>
    </row>
    <row r="5439">
      <c r="A5439" s="194" t="inlineStr">
        <is>
          <t>custom.5.campo.pericia_1</t>
        </is>
      </c>
      <c r="B5439" s="194">
        <f>SWITCH('CONFIGURAÇÃO'!$J$127,"Origem",IF(ISBLANK('CONFIGURAÇÃO'!$L$130),"",'CONFIGURAÇÃO'!$L$130&amp;""),"")</f>
        <v/>
      </c>
      <c r="C5439" s="194">
        <f>"'CONFIGURAÇÃO'!L130"</f>
        <v/>
      </c>
      <c r="D5439" s="194" t="inlineStr">
        <is>
          <t>configuração</t>
        </is>
      </c>
    </row>
    <row r="5440">
      <c r="A5440" s="194" t="inlineStr">
        <is>
          <t>custom.5.campo.pericia_2</t>
        </is>
      </c>
      <c r="B5440" s="194">
        <f>SWITCH('CONFIGURAÇÃO'!$J$127,"Origem",IF(ISBLANK('CONFIGURAÇÃO'!$L$131),"",'CONFIGURAÇÃO'!$L$131&amp;""),"")</f>
        <v/>
      </c>
      <c r="C5440" s="194">
        <f>"'CONFIGURAÇÃO'!L131"</f>
        <v/>
      </c>
      <c r="D5440" s="194" t="inlineStr">
        <is>
          <t>configuração</t>
        </is>
      </c>
    </row>
    <row r="5441">
      <c r="A5441" s="194" t="inlineStr">
        <is>
          <t>custom.5.campo.pericia_3</t>
        </is>
      </c>
      <c r="B5441" s="194">
        <f>SWITCH('CONFIGURAÇÃO'!$J$127,"Origem",IF(ISBLANK('CONFIGURAÇÃO'!$L$132),"",'CONFIGURAÇÃO'!$L$132&amp;""),"")</f>
        <v/>
      </c>
      <c r="C5441" s="194">
        <f>"'CONFIGURAÇÃO'!L132"</f>
        <v/>
      </c>
      <c r="D5441" s="194" t="inlineStr">
        <is>
          <t>configuração</t>
        </is>
      </c>
    </row>
    <row r="5442">
      <c r="A5442" s="194" t="inlineStr">
        <is>
          <t>custom.5.campo.pericia_4</t>
        </is>
      </c>
      <c r="B5442" s="194">
        <f>SWITCH('CONFIGURAÇÃO'!$J$127,"Origem",IF(ISBLANK('CONFIGURAÇÃO'!$L$133),"",'CONFIGURAÇÃO'!$L$133&amp;""),"")</f>
        <v/>
      </c>
      <c r="C5442" s="194">
        <f>"'CONFIGURAÇÃO'!L133"</f>
        <v/>
      </c>
      <c r="D5442" s="194" t="inlineStr">
        <is>
          <t>configuração</t>
        </is>
      </c>
    </row>
    <row r="5443">
      <c r="A5443" s="194" t="inlineStr">
        <is>
          <t>custom.5.campo.preco</t>
        </is>
      </c>
      <c r="B5443" s="194">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4">
        <f>"'CONFIGURAÇÃO'!L142 'CONFIGURAÇÃO'!L141 'CONFIGURAÇÃO'!L141 'CONFIGURAÇÃO'!L138 'CONFIGURAÇÃO'!L140"</f>
        <v/>
      </c>
      <c r="D5443" s="194" t="inlineStr">
        <is>
          <t>configuração</t>
        </is>
      </c>
    </row>
    <row r="5444">
      <c r="A5444" s="194" t="inlineStr">
        <is>
          <t>custom.5.campo.propriedade_1</t>
        </is>
      </c>
      <c r="B5444" s="194">
        <f>SWITCH('CONFIGURAÇÃO'!$J$127,"Arma",IF(ISBLANK('CONFIGURAÇÃO'!$L$133),"",'CONFIGURAÇÃO'!$L$133&amp;""),"")</f>
        <v/>
      </c>
      <c r="C5444" s="194">
        <f>"'CONFIGURAÇÃO'!L133"</f>
        <v/>
      </c>
      <c r="D5444" s="194" t="inlineStr">
        <is>
          <t>configuração</t>
        </is>
      </c>
    </row>
    <row r="5445">
      <c r="A5445" s="194" t="inlineStr">
        <is>
          <t>custom.5.campo.propriedade_2</t>
        </is>
      </c>
      <c r="B5445" s="194">
        <f>SWITCH('CONFIGURAÇÃO'!$J$127,"Arma",IF(ISBLANK('CONFIGURAÇÃO'!$L$134),"",'CONFIGURAÇÃO'!$L$134&amp;""),"")</f>
        <v/>
      </c>
      <c r="C5445" s="194">
        <f>"'CONFIGURAÇÃO'!L134"</f>
        <v/>
      </c>
      <c r="D5445" s="194" t="inlineStr">
        <is>
          <t>configuração</t>
        </is>
      </c>
    </row>
    <row r="5446">
      <c r="A5446" s="194" t="inlineStr">
        <is>
          <t>custom.5.campo.propriedade_3</t>
        </is>
      </c>
      <c r="B5446" s="194">
        <f>SWITCH('CONFIGURAÇÃO'!$J$127,"Arma",IF(ISBLANK('CONFIGURAÇÃO'!$L$135),"",'CONFIGURAÇÃO'!$L$135&amp;""),"")</f>
        <v/>
      </c>
      <c r="C5446" s="194">
        <f>"'CONFIGURAÇÃO'!L135"</f>
        <v/>
      </c>
      <c r="D5446" s="194" t="inlineStr">
        <is>
          <t>configuração</t>
        </is>
      </c>
    </row>
    <row r="5447">
      <c r="A5447" s="194" t="inlineStr">
        <is>
          <t>custom.5.campo.propriedade_4</t>
        </is>
      </c>
      <c r="B5447" s="194">
        <f>SWITCH('CONFIGURAÇÃO'!$J$127,"Arma",IF(ISBLANK('CONFIGURAÇÃO'!$L$136),"",'CONFIGURAÇÃO'!$L$136&amp;""),"")</f>
        <v/>
      </c>
      <c r="C5447" s="194">
        <f>"'CONFIGURAÇÃO'!L136"</f>
        <v/>
      </c>
      <c r="D5447" s="194" t="inlineStr">
        <is>
          <t>configuração</t>
        </is>
      </c>
    </row>
    <row r="5448">
      <c r="A5448" s="194" t="inlineStr">
        <is>
          <t>custom.5.campo.protecao</t>
        </is>
      </c>
      <c r="B5448" s="194">
        <f>SWITCH('CONFIGURAÇÃO'!$J$127,"Escudo",IF(ISBLANK('CONFIGURAÇÃO'!$L$137),"",'CONFIGURAÇÃO'!$L$137&amp;""),"Uniforme",IF(ISBLANK('CONFIGURAÇÃO'!$L$137),"",'CONFIGURAÇÃO'!$L$137&amp;""),"")</f>
        <v/>
      </c>
      <c r="C5448" s="194">
        <f>"'CONFIGURAÇÃO'!L137 'CONFIGURAÇÃO'!L137"</f>
        <v/>
      </c>
      <c r="D5448" s="194" t="inlineStr">
        <is>
          <t>configuração</t>
        </is>
      </c>
    </row>
    <row r="5449">
      <c r="A5449" s="194" t="inlineStr">
        <is>
          <t>custom.5.campo.recarga</t>
        </is>
      </c>
      <c r="B5449" s="194">
        <f>SWITCH('CONFIGURAÇÃO'!$J$127,"Arma",IF(ISBLANK('CONFIGURAÇÃO'!$L$141),"",'CONFIGURAÇÃO'!$L$141&amp;""),"")</f>
        <v/>
      </c>
      <c r="C5449" s="194">
        <f>"'CONFIGURAÇÃO'!L141"</f>
        <v/>
      </c>
      <c r="D5449" s="194" t="inlineStr">
        <is>
          <t>configuração</t>
        </is>
      </c>
    </row>
    <row r="5450">
      <c r="A5450" s="194" t="inlineStr">
        <is>
          <t>custom.5.campo.rota</t>
        </is>
      </c>
      <c r="B5450" s="194">
        <f>SWITCH('CONFIGURAÇÃO'!$J$127,"Origem",IF(ISBLANK('CONFIGURAÇÃO'!$L$134),"",'CONFIGURAÇÃO'!$L$134&amp;""),"")</f>
        <v/>
      </c>
      <c r="C5450" s="194">
        <f>"'CONFIGURAÇÃO'!L134"</f>
        <v/>
      </c>
      <c r="D5450" s="194" t="inlineStr">
        <is>
          <t>configuração</t>
        </is>
      </c>
    </row>
    <row r="5451">
      <c r="A5451" s="194" t="inlineStr">
        <is>
          <t>custom.5.campo.talento_ce_4</t>
        </is>
      </c>
      <c r="B5451" s="194">
        <f>SWITCH('CONFIGURAÇÃO'!$J$127,"Origem",IF(ISBLANK('CONFIGURAÇÃO'!$L$137),"",'CONFIGURAÇÃO'!$L$137&amp;""),"")</f>
        <v/>
      </c>
      <c r="C5451" s="194">
        <f>"'CONFIGURAÇÃO'!L137"</f>
        <v/>
      </c>
      <c r="D5451" s="194" t="inlineStr">
        <is>
          <t>configuração</t>
        </is>
      </c>
    </row>
    <row r="5452">
      <c r="A5452" s="194" t="inlineStr">
        <is>
          <t>custom.5.campo.teto_de_destreza</t>
        </is>
      </c>
      <c r="B5452" s="194">
        <f>SWITCH('CONFIGURAÇÃO'!$J$127,"Escudo",IF(ISBLANK('CONFIGURAÇÃO'!$L$138),"",'CONFIGURAÇÃO'!$L$138&amp;""),"Uniforme",IF(ISBLANK('CONFIGURAÇÃO'!$L$138),"",'CONFIGURAÇÃO'!$L$138&amp;""),"")</f>
        <v/>
      </c>
      <c r="C5452" s="194">
        <f>"'CONFIGURAÇÃO'!L138 'CONFIGURAÇÃO'!L138"</f>
        <v/>
      </c>
      <c r="D5452" s="194" t="inlineStr">
        <is>
          <t>configuração</t>
        </is>
      </c>
    </row>
    <row r="5453">
      <c r="A5453" s="194" t="inlineStr">
        <is>
          <t>custom.5.campo.tipo_de_dano</t>
        </is>
      </c>
      <c r="B5453" s="194">
        <f>SWITCH('CONFIGURAÇÃO'!$J$127,"Arma",IF(ISBLANK('CONFIGURAÇÃO'!$L$132),"",'CONFIGURAÇÃO'!$L$132&amp;""),"")</f>
        <v/>
      </c>
      <c r="C5453" s="194">
        <f>"'CONFIGURAÇÃO'!L132"</f>
        <v/>
      </c>
      <c r="D5453" s="194" t="inlineStr">
        <is>
          <t>configuração</t>
        </is>
      </c>
    </row>
    <row r="5454">
      <c r="A5454" s="194" t="inlineStr">
        <is>
          <t>custom.5.campo.volume</t>
        </is>
      </c>
      <c r="B5454" s="194">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4">
        <f>"'CONFIGURAÇÃO'!L139 'CONFIGURAÇÃO'!L140 'CONFIGURAÇÃO'!L140 'CONFIGURAÇÃO'!L137 'CONFIGURAÇÃO'!L139"</f>
        <v/>
      </c>
      <c r="D5454" s="194" t="inlineStr">
        <is>
          <t>configuração</t>
        </is>
      </c>
    </row>
    <row r="5455">
      <c r="A5455" s="194" t="inlineStr">
        <is>
          <t>aviso.custom.5</t>
        </is>
      </c>
      <c r="B5455" s="194">
        <f>'DADOS_CUSTOM'!$S$6&amp;""</f>
        <v/>
      </c>
      <c r="C5455" s="194" t="inlineStr">
        <is>
          <t>DADOS_CUSTOM!S6</t>
        </is>
      </c>
      <c r="D5455" s="194" t="inlineStr">
        <is>
          <t>aviso</t>
        </is>
      </c>
    </row>
    <row r="5456">
      <c r="A5456" s="194" t="inlineStr">
        <is>
          <t>custom.6.tipo</t>
        </is>
      </c>
      <c r="B5456" s="194">
        <f>IF(ISBLANK('CONFIGURAÇÃO'!$J$156),"",'CONFIGURAÇÃO'!$J$156&amp;"")</f>
        <v/>
      </c>
      <c r="C5456" s="194">
        <f>"'CONFIGURAÇÃO'!J156"</f>
        <v/>
      </c>
      <c r="D5456" s="194" t="inlineStr">
        <is>
          <t>configuração</t>
        </is>
      </c>
    </row>
    <row r="5457">
      <c r="A5457" s="194" t="inlineStr">
        <is>
          <t>custom.6.nome</t>
        </is>
      </c>
      <c r="B5457" s="194">
        <f>IF(ISBLANK('CONFIGURAÇÃO'!$J$158),"",'CONFIGURAÇÃO'!$J$158&amp;"")</f>
        <v/>
      </c>
      <c r="C5457" s="194">
        <f>"'CONFIGURAÇÃO'!J158"</f>
        <v/>
      </c>
      <c r="D5457" s="194" t="inlineStr">
        <is>
          <t>configuração</t>
        </is>
      </c>
    </row>
    <row r="5458">
      <c r="A5458" s="194" t="inlineStr">
        <is>
          <t>custom.6.mestre_viu</t>
        </is>
      </c>
      <c r="B5458" s="194">
        <f>N('CONFIGURAÇÃO'!$N$156)&amp;""</f>
        <v/>
      </c>
      <c r="C5458" s="194">
        <f>"'CONFIGURAÇÃO'!N156"</f>
        <v/>
      </c>
      <c r="D5458" s="194" t="inlineStr">
        <is>
          <t>configuração</t>
        </is>
      </c>
    </row>
    <row r="5459">
      <c r="A5459" s="194" t="inlineStr">
        <is>
          <t>custom.6.efeito</t>
        </is>
      </c>
      <c r="B5459" s="194">
        <f>IF(ISBLANK('CONFIGURAÇÃO'!$J$173),"",'CONFIGURAÇÃO'!$J$173&amp;"")</f>
        <v/>
      </c>
      <c r="C5459" s="194">
        <f>"'CONFIGURAÇÃO'!J173"</f>
        <v/>
      </c>
      <c r="D5459" s="194" t="inlineStr">
        <is>
          <t>configuração</t>
        </is>
      </c>
    </row>
    <row r="5460">
      <c r="A5460" s="194" t="inlineStr">
        <is>
          <t>custom.6.campo.alcance</t>
        </is>
      </c>
      <c r="B5460" s="194">
        <f>SWITCH('CONFIGURAÇÃO'!$J$156,"Arma",IF(ISBLANK('CONFIGURAÇÃO'!$L$169),"",'CONFIGURAÇÃO'!$L$169&amp;""),"")</f>
        <v/>
      </c>
      <c r="C5460" s="194">
        <f>"'CONFIGURAÇÃO'!L169"</f>
        <v/>
      </c>
      <c r="D5460" s="194" t="inlineStr">
        <is>
          <t>configuração</t>
        </is>
      </c>
    </row>
    <row r="5461">
      <c r="A5461" s="194" t="inlineStr">
        <is>
          <t>custom.6.campo.base</t>
        </is>
      </c>
      <c r="B5461" s="194">
        <f>SWITCH('CONFIGURAÇÃO'!$J$156,"Ferramenta amaldiçoada",IF(ISBLANK('CONFIGURAÇÃO'!$L$159),"",'CONFIGURAÇÃO'!$L$159&amp;""),"")</f>
        <v/>
      </c>
      <c r="C5461" s="194">
        <f>"'CONFIGURAÇÃO'!L159"</f>
        <v/>
      </c>
      <c r="D5461" s="194" t="inlineStr">
        <is>
          <t>configuração</t>
        </is>
      </c>
    </row>
    <row r="5462">
      <c r="A5462" s="194" t="inlineStr">
        <is>
          <t>custom.6.campo.base_do_livro</t>
        </is>
      </c>
      <c r="B5462" s="194">
        <f>SWITCH('CONFIGURAÇÃO'!$J$156,"Origem",IF(ISBLANK('CONFIGURAÇÃO'!$L$164),"",'CONFIGURAÇÃO'!$L$164&amp;""),"")</f>
        <v/>
      </c>
      <c r="C5462" s="194">
        <f>"'CONFIGURAÇÃO'!L164"</f>
        <v/>
      </c>
      <c r="D5462" s="194" t="inlineStr">
        <is>
          <t>configuração</t>
        </is>
      </c>
    </row>
    <row r="5463">
      <c r="A5463" s="194" t="inlineStr">
        <is>
          <t>custom.6.campo.categoria</t>
        </is>
      </c>
      <c r="B5463" s="194">
        <f>SWITCH('CONFIGURAÇÃO'!$J$156,"Arma",IF(ISBLANK('CONFIGURAÇÃO'!$L$159),"",'CONFIGURAÇÃO'!$L$159&amp;""),"")</f>
        <v/>
      </c>
      <c r="C5463" s="194">
        <f>"'CONFIGURAÇÃO'!L159"</f>
        <v/>
      </c>
      <c r="D5463" s="194" t="inlineStr">
        <is>
          <t>configuração</t>
        </is>
      </c>
    </row>
    <row r="5464">
      <c r="A5464" s="194" t="inlineStr">
        <is>
          <t>custom.6.campo.dado</t>
        </is>
      </c>
      <c r="B5464" s="194">
        <f>SWITCH('CONFIGURAÇÃO'!$J$156,"Arma",IF(ISBLANK('CONFIGURAÇÃO'!$L$166),"",'CONFIGURAÇÃO'!$L$166&amp;""),"")</f>
        <v/>
      </c>
      <c r="C5464" s="194">
        <f>"'CONFIGURAÇÃO'!L166"</f>
        <v/>
      </c>
      <c r="D5464" s="194" t="inlineStr">
        <is>
          <t>configuração</t>
        </is>
      </c>
    </row>
    <row r="5465">
      <c r="A5465" s="194" t="inlineStr">
        <is>
          <t>custom.6.campo.desgaste</t>
        </is>
      </c>
      <c r="B5465" s="194">
        <f>SWITCH('CONFIGURAÇÃO'!$J$156,"Ferramenta amaldiçoada",IF(ISBLANK('CONFIGURAÇÃO'!$L$167),"",'CONFIGURAÇÃO'!$L$167&amp;""),"")</f>
        <v/>
      </c>
      <c r="C5465" s="194">
        <f>"'CONFIGURAÇÃO'!L167"</f>
        <v/>
      </c>
      <c r="D5465" s="194" t="inlineStr">
        <is>
          <t>configuração</t>
        </is>
      </c>
    </row>
    <row r="5466">
      <c r="A5466" s="194" t="inlineStr">
        <is>
          <t>custom.6.campo.estigma</t>
        </is>
      </c>
      <c r="B5466" s="194">
        <f>SWITCH('CONFIGURAÇÃO'!$J$156,"Ferramenta amaldiçoada",IF(ISBLANK('CONFIGURAÇÃO'!$L$166),"",'CONFIGURAÇÃO'!$L$166&amp;""),"")</f>
        <v/>
      </c>
      <c r="C5466" s="194">
        <f>"'CONFIGURAÇÃO'!L166"</f>
        <v/>
      </c>
      <c r="D5466" s="194" t="inlineStr">
        <is>
          <t>configuração</t>
        </is>
      </c>
    </row>
    <row r="5467">
      <c r="A5467" s="194" t="inlineStr">
        <is>
          <t>custom.6.campo.exige_marcante</t>
        </is>
      </c>
      <c r="B5467" s="194">
        <f>SWITCH('CONFIGURAÇÃO'!$J$156,"Menor",IF(ISBLANK('CONFIGURAÇÃO'!$L$160),"",'CONFIGURAÇÃO'!$L$160&amp;""),"")</f>
        <v/>
      </c>
      <c r="C5467" s="194">
        <f>"'CONFIGURAÇÃO'!L160"</f>
        <v/>
      </c>
      <c r="D5467" s="194" t="inlineStr">
        <is>
          <t>configuração</t>
        </is>
      </c>
    </row>
    <row r="5468">
      <c r="A5468" s="194" t="inlineStr">
        <is>
          <t>custom.6.campo.forca</t>
        </is>
      </c>
      <c r="B5468" s="194">
        <f>SWITCH('CONFIGURAÇÃO'!$J$156,"Arma",IF(ISBLANK('CONFIGURAÇÃO'!$L$167),"",'CONFIGURAÇÃO'!$L$167&amp;""),"Escudo",IF(ISBLANK('CONFIGURAÇÃO'!$L$168),"",'CONFIGURAÇÃO'!$L$168&amp;""),"Uniforme",IF(ISBLANK('CONFIGURAÇÃO'!$L$168),"",'CONFIGURAÇÃO'!$L$168&amp;""),"")</f>
        <v/>
      </c>
      <c r="C5468" s="194">
        <f>"'CONFIGURAÇÃO'!L167 'CONFIGURAÇÃO'!L168 'CONFIGURAÇÃO'!L168"</f>
        <v/>
      </c>
      <c r="D5468" s="194" t="inlineStr">
        <is>
          <t>configuração</t>
        </is>
      </c>
    </row>
    <row r="5469">
      <c r="A5469" s="194" t="inlineStr">
        <is>
          <t>custom.6.campo.frequencia</t>
        </is>
      </c>
      <c r="B5469" s="194">
        <f>SWITCH('CONFIGURAÇÃO'!$J$156,"Marcante",IF(ISBLANK('CONFIGURAÇÃO'!$L$166),"",'CONFIGURAÇÃO'!$L$166&amp;""),"Menor",IF(ISBLANK('CONFIGURAÇÃO'!$L$166),"",'CONFIGURAÇÃO'!$L$166&amp;""),"")</f>
        <v/>
      </c>
      <c r="C5469" s="194">
        <f>"'CONFIGURAÇÃO'!L166 'CONFIGURAÇÃO'!L166"</f>
        <v/>
      </c>
      <c r="D5469" s="194" t="inlineStr">
        <is>
          <t>configuração</t>
        </is>
      </c>
    </row>
    <row r="5470">
      <c r="A5470" s="194" t="inlineStr">
        <is>
          <t>custom.6.campo.grau</t>
        </is>
      </c>
      <c r="B5470" s="194">
        <f>SWITCH('CONFIGURAÇÃO'!$J$156,"Ferramenta amaldiçoada",IF(ISBLANK('CONFIGURAÇÃO'!$L$160),"",'CONFIGURAÇÃO'!$L$160&amp;""),"")</f>
        <v/>
      </c>
      <c r="C5470" s="194">
        <f>"'CONFIGURAÇÃO'!L160"</f>
        <v/>
      </c>
      <c r="D5470" s="194" t="inlineStr">
        <is>
          <t>configuração</t>
        </is>
      </c>
    </row>
    <row r="5471">
      <c r="A5471" s="194" t="inlineStr">
        <is>
          <t>custom.6.campo.grau_minimo</t>
        </is>
      </c>
      <c r="B5471" s="194">
        <f>SWITCH('CONFIGURAÇÃO'!$J$156,"Uniforme",IF(ISBLANK('CONFIGURAÇÃO'!$L$159),"",'CONFIGURAÇÃO'!$L$159&amp;""),"")</f>
        <v/>
      </c>
      <c r="C5471" s="194">
        <f>"'CONFIGURAÇÃO'!L159"</f>
        <v/>
      </c>
      <c r="D5471" s="194" t="inlineStr">
        <is>
          <t>configuração</t>
        </is>
      </c>
    </row>
    <row r="5472">
      <c r="A5472" s="194" t="inlineStr">
        <is>
          <t>custom.6.campo.mao</t>
        </is>
      </c>
      <c r="B5472" s="194">
        <f>SWITCH('CONFIGURAÇÃO'!$J$156,"Arma",IF(ISBLANK('CONFIGURAÇÃO'!$L$160),"",'CONFIGURAÇÃO'!$L$160&amp;""),"")</f>
        <v/>
      </c>
      <c r="C5472" s="194">
        <f>"'CONFIGURAÇÃO'!L160"</f>
        <v/>
      </c>
      <c r="D5472" s="194" t="inlineStr">
        <is>
          <t>configuração</t>
        </is>
      </c>
    </row>
    <row r="5473">
      <c r="A5473" s="194" t="inlineStr">
        <is>
          <t>custom.6.campo.oficio</t>
        </is>
      </c>
      <c r="B5473" s="194">
        <f>SWITCH('CONFIGURAÇÃO'!$J$156,"Origem",IF(ISBLANK('CONFIGURAÇÃO'!$L$165),"",'CONFIGURAÇÃO'!$L$165&amp;""),"")</f>
        <v/>
      </c>
      <c r="C5473" s="194">
        <f>"'CONFIGURAÇÃO'!L165"</f>
        <v/>
      </c>
      <c r="D5473" s="194" t="inlineStr">
        <is>
          <t>configuração</t>
        </is>
      </c>
    </row>
    <row r="5474">
      <c r="A5474" s="194" t="inlineStr">
        <is>
          <t>custom.6.campo.origem</t>
        </is>
      </c>
      <c r="B5474" s="194">
        <f>SWITCH('CONFIGURAÇÃO'!$J$156,"Marcante",IF(ISBLANK('CONFIGURAÇÃO'!$L$159),"",'CONFIGURAÇÃO'!$L$159&amp;""),"Menor",IF(ISBLANK('CONFIGURAÇÃO'!$L$159),"",'CONFIGURAÇÃO'!$L$159&amp;""),"")</f>
        <v/>
      </c>
      <c r="C5474" s="194">
        <f>"'CONFIGURAÇÃO'!L159 'CONFIGURAÇÃO'!L159"</f>
        <v/>
      </c>
      <c r="D5474" s="194" t="inlineStr">
        <is>
          <t>configuração</t>
        </is>
      </c>
    </row>
    <row r="5475">
      <c r="A5475" s="194" t="inlineStr">
        <is>
          <t>custom.6.campo.pericia_1</t>
        </is>
      </c>
      <c r="B5475" s="194">
        <f>SWITCH('CONFIGURAÇÃO'!$J$156,"Origem",IF(ISBLANK('CONFIGURAÇÃO'!$L$159),"",'CONFIGURAÇÃO'!$L$159&amp;""),"")</f>
        <v/>
      </c>
      <c r="C5475" s="194">
        <f>"'CONFIGURAÇÃO'!L159"</f>
        <v/>
      </c>
      <c r="D5475" s="194" t="inlineStr">
        <is>
          <t>configuração</t>
        </is>
      </c>
    </row>
    <row r="5476">
      <c r="A5476" s="194" t="inlineStr">
        <is>
          <t>custom.6.campo.pericia_2</t>
        </is>
      </c>
      <c r="B5476" s="194">
        <f>SWITCH('CONFIGURAÇÃO'!$J$156,"Origem",IF(ISBLANK('CONFIGURAÇÃO'!$L$160),"",'CONFIGURAÇÃO'!$L$160&amp;""),"")</f>
        <v/>
      </c>
      <c r="C5476" s="194">
        <f>"'CONFIGURAÇÃO'!L160"</f>
        <v/>
      </c>
      <c r="D5476" s="194" t="inlineStr">
        <is>
          <t>configuração</t>
        </is>
      </c>
    </row>
    <row r="5477">
      <c r="A5477" s="194" t="inlineStr">
        <is>
          <t>custom.6.campo.pericia_3</t>
        </is>
      </c>
      <c r="B5477" s="194">
        <f>SWITCH('CONFIGURAÇÃO'!$J$156,"Origem",IF(ISBLANK('CONFIGURAÇÃO'!$L$161),"",'CONFIGURAÇÃO'!$L$161&amp;""),"")</f>
        <v/>
      </c>
      <c r="C5477" s="194">
        <f>"'CONFIGURAÇÃO'!L161"</f>
        <v/>
      </c>
      <c r="D5477" s="194" t="inlineStr">
        <is>
          <t>configuração</t>
        </is>
      </c>
    </row>
    <row r="5478">
      <c r="A5478" s="194" t="inlineStr">
        <is>
          <t>custom.6.campo.pericia_4</t>
        </is>
      </c>
      <c r="B5478" s="194">
        <f>SWITCH('CONFIGURAÇÃO'!$J$156,"Origem",IF(ISBLANK('CONFIGURAÇÃO'!$L$162),"",'CONFIGURAÇÃO'!$L$162&amp;""),"")</f>
        <v/>
      </c>
      <c r="C5478" s="194">
        <f>"'CONFIGURAÇÃO'!L162"</f>
        <v/>
      </c>
      <c r="D5478" s="194" t="inlineStr">
        <is>
          <t>configuração</t>
        </is>
      </c>
    </row>
    <row r="5479">
      <c r="A5479" s="194" t="inlineStr">
        <is>
          <t>custom.6.campo.preco</t>
        </is>
      </c>
      <c r="B5479" s="194">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4">
        <f>"'CONFIGURAÇÃO'!L171 'CONFIGURAÇÃO'!L170 'CONFIGURAÇÃO'!L170 'CONFIGURAÇÃO'!L167 'CONFIGURAÇÃO'!L169"</f>
        <v/>
      </c>
      <c r="D5479" s="194" t="inlineStr">
        <is>
          <t>configuração</t>
        </is>
      </c>
    </row>
    <row r="5480">
      <c r="A5480" s="194" t="inlineStr">
        <is>
          <t>custom.6.campo.propriedade_1</t>
        </is>
      </c>
      <c r="B5480" s="194">
        <f>SWITCH('CONFIGURAÇÃO'!$J$156,"Arma",IF(ISBLANK('CONFIGURAÇÃO'!$L$162),"",'CONFIGURAÇÃO'!$L$162&amp;""),"")</f>
        <v/>
      </c>
      <c r="C5480" s="194">
        <f>"'CONFIGURAÇÃO'!L162"</f>
        <v/>
      </c>
      <c r="D5480" s="194" t="inlineStr">
        <is>
          <t>configuração</t>
        </is>
      </c>
    </row>
    <row r="5481">
      <c r="A5481" s="194" t="inlineStr">
        <is>
          <t>custom.6.campo.propriedade_2</t>
        </is>
      </c>
      <c r="B5481" s="194">
        <f>SWITCH('CONFIGURAÇÃO'!$J$156,"Arma",IF(ISBLANK('CONFIGURAÇÃO'!$L$163),"",'CONFIGURAÇÃO'!$L$163&amp;""),"")</f>
        <v/>
      </c>
      <c r="C5481" s="194">
        <f>"'CONFIGURAÇÃO'!L163"</f>
        <v/>
      </c>
      <c r="D5481" s="194" t="inlineStr">
        <is>
          <t>configuração</t>
        </is>
      </c>
    </row>
    <row r="5482">
      <c r="A5482" s="194" t="inlineStr">
        <is>
          <t>custom.6.campo.propriedade_3</t>
        </is>
      </c>
      <c r="B5482" s="194">
        <f>SWITCH('CONFIGURAÇÃO'!$J$156,"Arma",IF(ISBLANK('CONFIGURAÇÃO'!$L$164),"",'CONFIGURAÇÃO'!$L$164&amp;""),"")</f>
        <v/>
      </c>
      <c r="C5482" s="194">
        <f>"'CONFIGURAÇÃO'!L164"</f>
        <v/>
      </c>
      <c r="D5482" s="194" t="inlineStr">
        <is>
          <t>configuração</t>
        </is>
      </c>
    </row>
    <row r="5483">
      <c r="A5483" s="194" t="inlineStr">
        <is>
          <t>custom.6.campo.propriedade_4</t>
        </is>
      </c>
      <c r="B5483" s="194">
        <f>SWITCH('CONFIGURAÇÃO'!$J$156,"Arma",IF(ISBLANK('CONFIGURAÇÃO'!$L$165),"",'CONFIGURAÇÃO'!$L$165&amp;""),"")</f>
        <v/>
      </c>
      <c r="C5483" s="194">
        <f>"'CONFIGURAÇÃO'!L165"</f>
        <v/>
      </c>
      <c r="D5483" s="194" t="inlineStr">
        <is>
          <t>configuração</t>
        </is>
      </c>
    </row>
    <row r="5484">
      <c r="A5484" s="194" t="inlineStr">
        <is>
          <t>custom.6.campo.protecao</t>
        </is>
      </c>
      <c r="B5484" s="194">
        <f>SWITCH('CONFIGURAÇÃO'!$J$156,"Escudo",IF(ISBLANK('CONFIGURAÇÃO'!$L$166),"",'CONFIGURAÇÃO'!$L$166&amp;""),"Uniforme",IF(ISBLANK('CONFIGURAÇÃO'!$L$166),"",'CONFIGURAÇÃO'!$L$166&amp;""),"")</f>
        <v/>
      </c>
      <c r="C5484" s="194">
        <f>"'CONFIGURAÇÃO'!L166 'CONFIGURAÇÃO'!L166"</f>
        <v/>
      </c>
      <c r="D5484" s="194" t="inlineStr">
        <is>
          <t>configuração</t>
        </is>
      </c>
    </row>
    <row r="5485">
      <c r="A5485" s="194" t="inlineStr">
        <is>
          <t>custom.6.campo.recarga</t>
        </is>
      </c>
      <c r="B5485" s="194">
        <f>SWITCH('CONFIGURAÇÃO'!$J$156,"Arma",IF(ISBLANK('CONFIGURAÇÃO'!$L$170),"",'CONFIGURAÇÃO'!$L$170&amp;""),"")</f>
        <v/>
      </c>
      <c r="C5485" s="194">
        <f>"'CONFIGURAÇÃO'!L170"</f>
        <v/>
      </c>
      <c r="D5485" s="194" t="inlineStr">
        <is>
          <t>configuração</t>
        </is>
      </c>
    </row>
    <row r="5486">
      <c r="A5486" s="194" t="inlineStr">
        <is>
          <t>custom.6.campo.rota</t>
        </is>
      </c>
      <c r="B5486" s="194">
        <f>SWITCH('CONFIGURAÇÃO'!$J$156,"Origem",IF(ISBLANK('CONFIGURAÇÃO'!$L$163),"",'CONFIGURAÇÃO'!$L$163&amp;""),"")</f>
        <v/>
      </c>
      <c r="C5486" s="194">
        <f>"'CONFIGURAÇÃO'!L163"</f>
        <v/>
      </c>
      <c r="D5486" s="194" t="inlineStr">
        <is>
          <t>configuração</t>
        </is>
      </c>
    </row>
    <row r="5487">
      <c r="A5487" s="194" t="inlineStr">
        <is>
          <t>custom.6.campo.talento_ce_4</t>
        </is>
      </c>
      <c r="B5487" s="194">
        <f>SWITCH('CONFIGURAÇÃO'!$J$156,"Origem",IF(ISBLANK('CONFIGURAÇÃO'!$L$166),"",'CONFIGURAÇÃO'!$L$166&amp;""),"")</f>
        <v/>
      </c>
      <c r="C5487" s="194">
        <f>"'CONFIGURAÇÃO'!L166"</f>
        <v/>
      </c>
      <c r="D5487" s="194" t="inlineStr">
        <is>
          <t>configuração</t>
        </is>
      </c>
    </row>
    <row r="5488">
      <c r="A5488" s="194" t="inlineStr">
        <is>
          <t>custom.6.campo.teto_de_destreza</t>
        </is>
      </c>
      <c r="B5488" s="194">
        <f>SWITCH('CONFIGURAÇÃO'!$J$156,"Escudo",IF(ISBLANK('CONFIGURAÇÃO'!$L$167),"",'CONFIGURAÇÃO'!$L$167&amp;""),"Uniforme",IF(ISBLANK('CONFIGURAÇÃO'!$L$167),"",'CONFIGURAÇÃO'!$L$167&amp;""),"")</f>
        <v/>
      </c>
      <c r="C5488" s="194">
        <f>"'CONFIGURAÇÃO'!L167 'CONFIGURAÇÃO'!L167"</f>
        <v/>
      </c>
      <c r="D5488" s="194" t="inlineStr">
        <is>
          <t>configuração</t>
        </is>
      </c>
    </row>
    <row r="5489">
      <c r="A5489" s="194" t="inlineStr">
        <is>
          <t>custom.6.campo.tipo_de_dano</t>
        </is>
      </c>
      <c r="B5489" s="194">
        <f>SWITCH('CONFIGURAÇÃO'!$J$156,"Arma",IF(ISBLANK('CONFIGURAÇÃO'!$L$161),"",'CONFIGURAÇÃO'!$L$161&amp;""),"")</f>
        <v/>
      </c>
      <c r="C5489" s="194">
        <f>"'CONFIGURAÇÃO'!L161"</f>
        <v/>
      </c>
      <c r="D5489" s="194" t="inlineStr">
        <is>
          <t>configuração</t>
        </is>
      </c>
    </row>
    <row r="5490">
      <c r="A5490" s="194" t="inlineStr">
        <is>
          <t>custom.6.campo.volume</t>
        </is>
      </c>
      <c r="B5490" s="194">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4">
        <f>"'CONFIGURAÇÃO'!L168 'CONFIGURAÇÃO'!L169 'CONFIGURAÇÃO'!L169 'CONFIGURAÇÃO'!L166 'CONFIGURAÇÃO'!L168"</f>
        <v/>
      </c>
      <c r="D5490" s="194" t="inlineStr">
        <is>
          <t>configuração</t>
        </is>
      </c>
    </row>
    <row r="5491">
      <c r="A5491" s="194" t="inlineStr">
        <is>
          <t>aviso.custom.6</t>
        </is>
      </c>
      <c r="B5491" s="194">
        <f>'DADOS_CUSTOM'!$S$7&amp;""</f>
        <v/>
      </c>
      <c r="C5491" s="194" t="inlineStr">
        <is>
          <t>DADOS_CUSTOM!S7</t>
        </is>
      </c>
      <c r="D5491" s="194" t="inlineStr">
        <is>
          <t>aviso</t>
        </is>
      </c>
    </row>
    <row r="5492">
      <c r="A5492" s="194" t="inlineStr">
        <is>
          <t>custom.7.tipo</t>
        </is>
      </c>
      <c r="B5492" s="194">
        <f>IF(ISBLANK('CONFIGURAÇÃO'!$J$185),"",'CONFIGURAÇÃO'!$J$185&amp;"")</f>
        <v/>
      </c>
      <c r="C5492" s="194">
        <f>"'CONFIGURAÇÃO'!J185"</f>
        <v/>
      </c>
      <c r="D5492" s="194" t="inlineStr">
        <is>
          <t>configuração</t>
        </is>
      </c>
    </row>
    <row r="5493">
      <c r="A5493" s="194" t="inlineStr">
        <is>
          <t>custom.7.nome</t>
        </is>
      </c>
      <c r="B5493" s="194">
        <f>IF(ISBLANK('CONFIGURAÇÃO'!$J$187),"",'CONFIGURAÇÃO'!$J$187&amp;"")</f>
        <v/>
      </c>
      <c r="C5493" s="194">
        <f>"'CONFIGURAÇÃO'!J187"</f>
        <v/>
      </c>
      <c r="D5493" s="194" t="inlineStr">
        <is>
          <t>configuração</t>
        </is>
      </c>
    </row>
    <row r="5494">
      <c r="A5494" s="194" t="inlineStr">
        <is>
          <t>custom.7.mestre_viu</t>
        </is>
      </c>
      <c r="B5494" s="194">
        <f>N('CONFIGURAÇÃO'!$N$185)&amp;""</f>
        <v/>
      </c>
      <c r="C5494" s="194">
        <f>"'CONFIGURAÇÃO'!N185"</f>
        <v/>
      </c>
      <c r="D5494" s="194" t="inlineStr">
        <is>
          <t>configuração</t>
        </is>
      </c>
    </row>
    <row r="5495">
      <c r="A5495" s="194" t="inlineStr">
        <is>
          <t>custom.7.efeito</t>
        </is>
      </c>
      <c r="B5495" s="194">
        <f>IF(ISBLANK('CONFIGURAÇÃO'!$J$202),"",'CONFIGURAÇÃO'!$J$202&amp;"")</f>
        <v/>
      </c>
      <c r="C5495" s="194">
        <f>"'CONFIGURAÇÃO'!J202"</f>
        <v/>
      </c>
      <c r="D5495" s="194" t="inlineStr">
        <is>
          <t>configuração</t>
        </is>
      </c>
    </row>
    <row r="5496">
      <c r="A5496" s="194" t="inlineStr">
        <is>
          <t>custom.7.campo.alcance</t>
        </is>
      </c>
      <c r="B5496" s="194">
        <f>SWITCH('CONFIGURAÇÃO'!$J$185,"Arma",IF(ISBLANK('CONFIGURAÇÃO'!$L$198),"",'CONFIGURAÇÃO'!$L$198&amp;""),"")</f>
        <v/>
      </c>
      <c r="C5496" s="194">
        <f>"'CONFIGURAÇÃO'!L198"</f>
        <v/>
      </c>
      <c r="D5496" s="194" t="inlineStr">
        <is>
          <t>configuração</t>
        </is>
      </c>
    </row>
    <row r="5497">
      <c r="A5497" s="194" t="inlineStr">
        <is>
          <t>custom.7.campo.base</t>
        </is>
      </c>
      <c r="B5497" s="194">
        <f>SWITCH('CONFIGURAÇÃO'!$J$185,"Ferramenta amaldiçoada",IF(ISBLANK('CONFIGURAÇÃO'!$L$188),"",'CONFIGURAÇÃO'!$L$188&amp;""),"")</f>
        <v/>
      </c>
      <c r="C5497" s="194">
        <f>"'CONFIGURAÇÃO'!L188"</f>
        <v/>
      </c>
      <c r="D5497" s="194" t="inlineStr">
        <is>
          <t>configuração</t>
        </is>
      </c>
    </row>
    <row r="5498">
      <c r="A5498" s="194" t="inlineStr">
        <is>
          <t>custom.7.campo.base_do_livro</t>
        </is>
      </c>
      <c r="B5498" s="194">
        <f>SWITCH('CONFIGURAÇÃO'!$J$185,"Origem",IF(ISBLANK('CONFIGURAÇÃO'!$L$193),"",'CONFIGURAÇÃO'!$L$193&amp;""),"")</f>
        <v/>
      </c>
      <c r="C5498" s="194">
        <f>"'CONFIGURAÇÃO'!L193"</f>
        <v/>
      </c>
      <c r="D5498" s="194" t="inlineStr">
        <is>
          <t>configuração</t>
        </is>
      </c>
    </row>
    <row r="5499">
      <c r="A5499" s="194" t="inlineStr">
        <is>
          <t>custom.7.campo.categoria</t>
        </is>
      </c>
      <c r="B5499" s="194">
        <f>SWITCH('CONFIGURAÇÃO'!$J$185,"Arma",IF(ISBLANK('CONFIGURAÇÃO'!$L$188),"",'CONFIGURAÇÃO'!$L$188&amp;""),"")</f>
        <v/>
      </c>
      <c r="C5499" s="194">
        <f>"'CONFIGURAÇÃO'!L188"</f>
        <v/>
      </c>
      <c r="D5499" s="194" t="inlineStr">
        <is>
          <t>configuração</t>
        </is>
      </c>
    </row>
    <row r="5500">
      <c r="A5500" s="194" t="inlineStr">
        <is>
          <t>custom.7.campo.dado</t>
        </is>
      </c>
      <c r="B5500" s="194">
        <f>SWITCH('CONFIGURAÇÃO'!$J$185,"Arma",IF(ISBLANK('CONFIGURAÇÃO'!$L$195),"",'CONFIGURAÇÃO'!$L$195&amp;""),"")</f>
        <v/>
      </c>
      <c r="C5500" s="194">
        <f>"'CONFIGURAÇÃO'!L195"</f>
        <v/>
      </c>
      <c r="D5500" s="194" t="inlineStr">
        <is>
          <t>configuração</t>
        </is>
      </c>
    </row>
    <row r="5501">
      <c r="A5501" s="194" t="inlineStr">
        <is>
          <t>custom.7.campo.desgaste</t>
        </is>
      </c>
      <c r="B5501" s="194">
        <f>SWITCH('CONFIGURAÇÃO'!$J$185,"Ferramenta amaldiçoada",IF(ISBLANK('CONFIGURAÇÃO'!$L$196),"",'CONFIGURAÇÃO'!$L$196&amp;""),"")</f>
        <v/>
      </c>
      <c r="C5501" s="194">
        <f>"'CONFIGURAÇÃO'!L196"</f>
        <v/>
      </c>
      <c r="D5501" s="194" t="inlineStr">
        <is>
          <t>configuração</t>
        </is>
      </c>
    </row>
    <row r="5502">
      <c r="A5502" s="194" t="inlineStr">
        <is>
          <t>custom.7.campo.estigma</t>
        </is>
      </c>
      <c r="B5502" s="194">
        <f>SWITCH('CONFIGURAÇÃO'!$J$185,"Ferramenta amaldiçoada",IF(ISBLANK('CONFIGURAÇÃO'!$L$195),"",'CONFIGURAÇÃO'!$L$195&amp;""),"")</f>
        <v/>
      </c>
      <c r="C5502" s="194">
        <f>"'CONFIGURAÇÃO'!L195"</f>
        <v/>
      </c>
      <c r="D5502" s="194" t="inlineStr">
        <is>
          <t>configuração</t>
        </is>
      </c>
    </row>
    <row r="5503">
      <c r="A5503" s="194" t="inlineStr">
        <is>
          <t>custom.7.campo.exige_marcante</t>
        </is>
      </c>
      <c r="B5503" s="194">
        <f>SWITCH('CONFIGURAÇÃO'!$J$185,"Menor",IF(ISBLANK('CONFIGURAÇÃO'!$L$189),"",'CONFIGURAÇÃO'!$L$189&amp;""),"")</f>
        <v/>
      </c>
      <c r="C5503" s="194">
        <f>"'CONFIGURAÇÃO'!L189"</f>
        <v/>
      </c>
      <c r="D5503" s="194" t="inlineStr">
        <is>
          <t>configuração</t>
        </is>
      </c>
    </row>
    <row r="5504">
      <c r="A5504" s="194" t="inlineStr">
        <is>
          <t>custom.7.campo.forca</t>
        </is>
      </c>
      <c r="B5504" s="194">
        <f>SWITCH('CONFIGURAÇÃO'!$J$185,"Arma",IF(ISBLANK('CONFIGURAÇÃO'!$L$196),"",'CONFIGURAÇÃO'!$L$196&amp;""),"Escudo",IF(ISBLANK('CONFIGURAÇÃO'!$L$197),"",'CONFIGURAÇÃO'!$L$197&amp;""),"Uniforme",IF(ISBLANK('CONFIGURAÇÃO'!$L$197),"",'CONFIGURAÇÃO'!$L$197&amp;""),"")</f>
        <v/>
      </c>
      <c r="C5504" s="194">
        <f>"'CONFIGURAÇÃO'!L196 'CONFIGURAÇÃO'!L197 'CONFIGURAÇÃO'!L197"</f>
        <v/>
      </c>
      <c r="D5504" s="194" t="inlineStr">
        <is>
          <t>configuração</t>
        </is>
      </c>
    </row>
    <row r="5505">
      <c r="A5505" s="194" t="inlineStr">
        <is>
          <t>custom.7.campo.frequencia</t>
        </is>
      </c>
      <c r="B5505" s="194">
        <f>SWITCH('CONFIGURAÇÃO'!$J$185,"Marcante",IF(ISBLANK('CONFIGURAÇÃO'!$L$195),"",'CONFIGURAÇÃO'!$L$195&amp;""),"Menor",IF(ISBLANK('CONFIGURAÇÃO'!$L$195),"",'CONFIGURAÇÃO'!$L$195&amp;""),"")</f>
        <v/>
      </c>
      <c r="C5505" s="194">
        <f>"'CONFIGURAÇÃO'!L195 'CONFIGURAÇÃO'!L195"</f>
        <v/>
      </c>
      <c r="D5505" s="194" t="inlineStr">
        <is>
          <t>configuração</t>
        </is>
      </c>
    </row>
    <row r="5506">
      <c r="A5506" s="194" t="inlineStr">
        <is>
          <t>custom.7.campo.grau</t>
        </is>
      </c>
      <c r="B5506" s="194">
        <f>SWITCH('CONFIGURAÇÃO'!$J$185,"Ferramenta amaldiçoada",IF(ISBLANK('CONFIGURAÇÃO'!$L$189),"",'CONFIGURAÇÃO'!$L$189&amp;""),"")</f>
        <v/>
      </c>
      <c r="C5506" s="194">
        <f>"'CONFIGURAÇÃO'!L189"</f>
        <v/>
      </c>
      <c r="D5506" s="194" t="inlineStr">
        <is>
          <t>configuração</t>
        </is>
      </c>
    </row>
    <row r="5507">
      <c r="A5507" s="194" t="inlineStr">
        <is>
          <t>custom.7.campo.grau_minimo</t>
        </is>
      </c>
      <c r="B5507" s="194">
        <f>SWITCH('CONFIGURAÇÃO'!$J$185,"Uniforme",IF(ISBLANK('CONFIGURAÇÃO'!$L$188),"",'CONFIGURAÇÃO'!$L$188&amp;""),"")</f>
        <v/>
      </c>
      <c r="C5507" s="194">
        <f>"'CONFIGURAÇÃO'!L188"</f>
        <v/>
      </c>
      <c r="D5507" s="194" t="inlineStr">
        <is>
          <t>configuração</t>
        </is>
      </c>
    </row>
    <row r="5508">
      <c r="A5508" s="194" t="inlineStr">
        <is>
          <t>custom.7.campo.mao</t>
        </is>
      </c>
      <c r="B5508" s="194">
        <f>SWITCH('CONFIGURAÇÃO'!$J$185,"Arma",IF(ISBLANK('CONFIGURAÇÃO'!$L$189),"",'CONFIGURAÇÃO'!$L$189&amp;""),"")</f>
        <v/>
      </c>
      <c r="C5508" s="194">
        <f>"'CONFIGURAÇÃO'!L189"</f>
        <v/>
      </c>
      <c r="D5508" s="194" t="inlineStr">
        <is>
          <t>configuração</t>
        </is>
      </c>
    </row>
    <row r="5509">
      <c r="A5509" s="194" t="inlineStr">
        <is>
          <t>custom.7.campo.oficio</t>
        </is>
      </c>
      <c r="B5509" s="194">
        <f>SWITCH('CONFIGURAÇÃO'!$J$185,"Origem",IF(ISBLANK('CONFIGURAÇÃO'!$L$194),"",'CONFIGURAÇÃO'!$L$194&amp;""),"")</f>
        <v/>
      </c>
      <c r="C5509" s="194">
        <f>"'CONFIGURAÇÃO'!L194"</f>
        <v/>
      </c>
      <c r="D5509" s="194" t="inlineStr">
        <is>
          <t>configuração</t>
        </is>
      </c>
    </row>
    <row r="5510">
      <c r="A5510" s="194" t="inlineStr">
        <is>
          <t>custom.7.campo.origem</t>
        </is>
      </c>
      <c r="B5510" s="194">
        <f>SWITCH('CONFIGURAÇÃO'!$J$185,"Marcante",IF(ISBLANK('CONFIGURAÇÃO'!$L$188),"",'CONFIGURAÇÃO'!$L$188&amp;""),"Menor",IF(ISBLANK('CONFIGURAÇÃO'!$L$188),"",'CONFIGURAÇÃO'!$L$188&amp;""),"")</f>
        <v/>
      </c>
      <c r="C5510" s="194">
        <f>"'CONFIGURAÇÃO'!L188 'CONFIGURAÇÃO'!L188"</f>
        <v/>
      </c>
      <c r="D5510" s="194" t="inlineStr">
        <is>
          <t>configuração</t>
        </is>
      </c>
    </row>
    <row r="5511">
      <c r="A5511" s="194" t="inlineStr">
        <is>
          <t>custom.7.campo.pericia_1</t>
        </is>
      </c>
      <c r="B5511" s="194">
        <f>SWITCH('CONFIGURAÇÃO'!$J$185,"Origem",IF(ISBLANK('CONFIGURAÇÃO'!$L$188),"",'CONFIGURAÇÃO'!$L$188&amp;""),"")</f>
        <v/>
      </c>
      <c r="C5511" s="194">
        <f>"'CONFIGURAÇÃO'!L188"</f>
        <v/>
      </c>
      <c r="D5511" s="194" t="inlineStr">
        <is>
          <t>configuração</t>
        </is>
      </c>
    </row>
    <row r="5512">
      <c r="A5512" s="194" t="inlineStr">
        <is>
          <t>custom.7.campo.pericia_2</t>
        </is>
      </c>
      <c r="B5512" s="194">
        <f>SWITCH('CONFIGURAÇÃO'!$J$185,"Origem",IF(ISBLANK('CONFIGURAÇÃO'!$L$189),"",'CONFIGURAÇÃO'!$L$189&amp;""),"")</f>
        <v/>
      </c>
      <c r="C5512" s="194">
        <f>"'CONFIGURAÇÃO'!L189"</f>
        <v/>
      </c>
      <c r="D5512" s="194" t="inlineStr">
        <is>
          <t>configuração</t>
        </is>
      </c>
    </row>
    <row r="5513">
      <c r="A5513" s="194" t="inlineStr">
        <is>
          <t>custom.7.campo.pericia_3</t>
        </is>
      </c>
      <c r="B5513" s="194">
        <f>SWITCH('CONFIGURAÇÃO'!$J$185,"Origem",IF(ISBLANK('CONFIGURAÇÃO'!$L$190),"",'CONFIGURAÇÃO'!$L$190&amp;""),"")</f>
        <v/>
      </c>
      <c r="C5513" s="194">
        <f>"'CONFIGURAÇÃO'!L190"</f>
        <v/>
      </c>
      <c r="D5513" s="194" t="inlineStr">
        <is>
          <t>configuração</t>
        </is>
      </c>
    </row>
    <row r="5514">
      <c r="A5514" s="194" t="inlineStr">
        <is>
          <t>custom.7.campo.pericia_4</t>
        </is>
      </c>
      <c r="B5514" s="194">
        <f>SWITCH('CONFIGURAÇÃO'!$J$185,"Origem",IF(ISBLANK('CONFIGURAÇÃO'!$L$191),"",'CONFIGURAÇÃO'!$L$191&amp;""),"")</f>
        <v/>
      </c>
      <c r="C5514" s="194">
        <f>"'CONFIGURAÇÃO'!L191"</f>
        <v/>
      </c>
      <c r="D5514" s="194" t="inlineStr">
        <is>
          <t>configuração</t>
        </is>
      </c>
    </row>
    <row r="5515">
      <c r="A5515" s="194" t="inlineStr">
        <is>
          <t>custom.7.campo.preco</t>
        </is>
      </c>
      <c r="B5515" s="194">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4">
        <f>"'CONFIGURAÇÃO'!L200 'CONFIGURAÇÃO'!L199 'CONFIGURAÇÃO'!L199 'CONFIGURAÇÃO'!L196 'CONFIGURAÇÃO'!L198"</f>
        <v/>
      </c>
      <c r="D5515" s="194" t="inlineStr">
        <is>
          <t>configuração</t>
        </is>
      </c>
    </row>
    <row r="5516">
      <c r="A5516" s="194" t="inlineStr">
        <is>
          <t>custom.7.campo.propriedade_1</t>
        </is>
      </c>
      <c r="B5516" s="194">
        <f>SWITCH('CONFIGURAÇÃO'!$J$185,"Arma",IF(ISBLANK('CONFIGURAÇÃO'!$L$191),"",'CONFIGURAÇÃO'!$L$191&amp;""),"")</f>
        <v/>
      </c>
      <c r="C5516" s="194">
        <f>"'CONFIGURAÇÃO'!L191"</f>
        <v/>
      </c>
      <c r="D5516" s="194" t="inlineStr">
        <is>
          <t>configuração</t>
        </is>
      </c>
    </row>
    <row r="5517">
      <c r="A5517" s="194" t="inlineStr">
        <is>
          <t>custom.7.campo.propriedade_2</t>
        </is>
      </c>
      <c r="B5517" s="194">
        <f>SWITCH('CONFIGURAÇÃO'!$J$185,"Arma",IF(ISBLANK('CONFIGURAÇÃO'!$L$192),"",'CONFIGURAÇÃO'!$L$192&amp;""),"")</f>
        <v/>
      </c>
      <c r="C5517" s="194">
        <f>"'CONFIGURAÇÃO'!L192"</f>
        <v/>
      </c>
      <c r="D5517" s="194" t="inlineStr">
        <is>
          <t>configuração</t>
        </is>
      </c>
    </row>
    <row r="5518">
      <c r="A5518" s="194" t="inlineStr">
        <is>
          <t>custom.7.campo.propriedade_3</t>
        </is>
      </c>
      <c r="B5518" s="194">
        <f>SWITCH('CONFIGURAÇÃO'!$J$185,"Arma",IF(ISBLANK('CONFIGURAÇÃO'!$L$193),"",'CONFIGURAÇÃO'!$L$193&amp;""),"")</f>
        <v/>
      </c>
      <c r="C5518" s="194">
        <f>"'CONFIGURAÇÃO'!L193"</f>
        <v/>
      </c>
      <c r="D5518" s="194" t="inlineStr">
        <is>
          <t>configuração</t>
        </is>
      </c>
    </row>
    <row r="5519">
      <c r="A5519" s="194" t="inlineStr">
        <is>
          <t>custom.7.campo.propriedade_4</t>
        </is>
      </c>
      <c r="B5519" s="194">
        <f>SWITCH('CONFIGURAÇÃO'!$J$185,"Arma",IF(ISBLANK('CONFIGURAÇÃO'!$L$194),"",'CONFIGURAÇÃO'!$L$194&amp;""),"")</f>
        <v/>
      </c>
      <c r="C5519" s="194">
        <f>"'CONFIGURAÇÃO'!L194"</f>
        <v/>
      </c>
      <c r="D5519" s="194" t="inlineStr">
        <is>
          <t>configuração</t>
        </is>
      </c>
    </row>
    <row r="5520">
      <c r="A5520" s="194" t="inlineStr">
        <is>
          <t>custom.7.campo.protecao</t>
        </is>
      </c>
      <c r="B5520" s="194">
        <f>SWITCH('CONFIGURAÇÃO'!$J$185,"Escudo",IF(ISBLANK('CONFIGURAÇÃO'!$L$195),"",'CONFIGURAÇÃO'!$L$195&amp;""),"Uniforme",IF(ISBLANK('CONFIGURAÇÃO'!$L$195),"",'CONFIGURAÇÃO'!$L$195&amp;""),"")</f>
        <v/>
      </c>
      <c r="C5520" s="194">
        <f>"'CONFIGURAÇÃO'!L195 'CONFIGURAÇÃO'!L195"</f>
        <v/>
      </c>
      <c r="D5520" s="194" t="inlineStr">
        <is>
          <t>configuração</t>
        </is>
      </c>
    </row>
    <row r="5521">
      <c r="A5521" s="194" t="inlineStr">
        <is>
          <t>custom.7.campo.recarga</t>
        </is>
      </c>
      <c r="B5521" s="194">
        <f>SWITCH('CONFIGURAÇÃO'!$J$185,"Arma",IF(ISBLANK('CONFIGURAÇÃO'!$L$199),"",'CONFIGURAÇÃO'!$L$199&amp;""),"")</f>
        <v/>
      </c>
      <c r="C5521" s="194">
        <f>"'CONFIGURAÇÃO'!L199"</f>
        <v/>
      </c>
      <c r="D5521" s="194" t="inlineStr">
        <is>
          <t>configuração</t>
        </is>
      </c>
    </row>
    <row r="5522">
      <c r="A5522" s="194" t="inlineStr">
        <is>
          <t>custom.7.campo.rota</t>
        </is>
      </c>
      <c r="B5522" s="194">
        <f>SWITCH('CONFIGURAÇÃO'!$J$185,"Origem",IF(ISBLANK('CONFIGURAÇÃO'!$L$192),"",'CONFIGURAÇÃO'!$L$192&amp;""),"")</f>
        <v/>
      </c>
      <c r="C5522" s="194">
        <f>"'CONFIGURAÇÃO'!L192"</f>
        <v/>
      </c>
      <c r="D5522" s="194" t="inlineStr">
        <is>
          <t>configuração</t>
        </is>
      </c>
    </row>
    <row r="5523">
      <c r="A5523" s="194" t="inlineStr">
        <is>
          <t>custom.7.campo.talento_ce_4</t>
        </is>
      </c>
      <c r="B5523" s="194">
        <f>SWITCH('CONFIGURAÇÃO'!$J$185,"Origem",IF(ISBLANK('CONFIGURAÇÃO'!$L$195),"",'CONFIGURAÇÃO'!$L$195&amp;""),"")</f>
        <v/>
      </c>
      <c r="C5523" s="194">
        <f>"'CONFIGURAÇÃO'!L195"</f>
        <v/>
      </c>
      <c r="D5523" s="194" t="inlineStr">
        <is>
          <t>configuração</t>
        </is>
      </c>
    </row>
    <row r="5524">
      <c r="A5524" s="194" t="inlineStr">
        <is>
          <t>custom.7.campo.teto_de_destreza</t>
        </is>
      </c>
      <c r="B5524" s="194">
        <f>SWITCH('CONFIGURAÇÃO'!$J$185,"Escudo",IF(ISBLANK('CONFIGURAÇÃO'!$L$196),"",'CONFIGURAÇÃO'!$L$196&amp;""),"Uniforme",IF(ISBLANK('CONFIGURAÇÃO'!$L$196),"",'CONFIGURAÇÃO'!$L$196&amp;""),"")</f>
        <v/>
      </c>
      <c r="C5524" s="194">
        <f>"'CONFIGURAÇÃO'!L196 'CONFIGURAÇÃO'!L196"</f>
        <v/>
      </c>
      <c r="D5524" s="194" t="inlineStr">
        <is>
          <t>configuração</t>
        </is>
      </c>
    </row>
    <row r="5525">
      <c r="A5525" s="194" t="inlineStr">
        <is>
          <t>custom.7.campo.tipo_de_dano</t>
        </is>
      </c>
      <c r="B5525" s="194">
        <f>SWITCH('CONFIGURAÇÃO'!$J$185,"Arma",IF(ISBLANK('CONFIGURAÇÃO'!$L$190),"",'CONFIGURAÇÃO'!$L$190&amp;""),"")</f>
        <v/>
      </c>
      <c r="C5525" s="194">
        <f>"'CONFIGURAÇÃO'!L190"</f>
        <v/>
      </c>
      <c r="D5525" s="194" t="inlineStr">
        <is>
          <t>configuração</t>
        </is>
      </c>
    </row>
    <row r="5526">
      <c r="A5526" s="194" t="inlineStr">
        <is>
          <t>custom.7.campo.volume</t>
        </is>
      </c>
      <c r="B5526" s="194">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4">
        <f>"'CONFIGURAÇÃO'!L197 'CONFIGURAÇÃO'!L198 'CONFIGURAÇÃO'!L198 'CONFIGURAÇÃO'!L195 'CONFIGURAÇÃO'!L197"</f>
        <v/>
      </c>
      <c r="D5526" s="194" t="inlineStr">
        <is>
          <t>configuração</t>
        </is>
      </c>
    </row>
    <row r="5527">
      <c r="A5527" s="194" t="inlineStr">
        <is>
          <t>aviso.custom.7</t>
        </is>
      </c>
      <c r="B5527" s="194">
        <f>'DADOS_CUSTOM'!$S$8&amp;""</f>
        <v/>
      </c>
      <c r="C5527" s="194" t="inlineStr">
        <is>
          <t>DADOS_CUSTOM!S8</t>
        </is>
      </c>
      <c r="D5527" s="194" t="inlineStr">
        <is>
          <t>aviso</t>
        </is>
      </c>
    </row>
    <row r="5528">
      <c r="A5528" s="194" t="inlineStr">
        <is>
          <t>custom.8.tipo</t>
        </is>
      </c>
      <c r="B5528" s="194">
        <f>IF(ISBLANK('CONFIGURAÇÃO'!$J$214),"",'CONFIGURAÇÃO'!$J$214&amp;"")</f>
        <v/>
      </c>
      <c r="C5528" s="194">
        <f>"'CONFIGURAÇÃO'!J214"</f>
        <v/>
      </c>
      <c r="D5528" s="194" t="inlineStr">
        <is>
          <t>configuração</t>
        </is>
      </c>
    </row>
    <row r="5529">
      <c r="A5529" s="194" t="inlineStr">
        <is>
          <t>custom.8.nome</t>
        </is>
      </c>
      <c r="B5529" s="194">
        <f>IF(ISBLANK('CONFIGURAÇÃO'!$J$216),"",'CONFIGURAÇÃO'!$J$216&amp;"")</f>
        <v/>
      </c>
      <c r="C5529" s="194">
        <f>"'CONFIGURAÇÃO'!J216"</f>
        <v/>
      </c>
      <c r="D5529" s="194" t="inlineStr">
        <is>
          <t>configuração</t>
        </is>
      </c>
    </row>
    <row r="5530">
      <c r="A5530" s="194" t="inlineStr">
        <is>
          <t>custom.8.mestre_viu</t>
        </is>
      </c>
      <c r="B5530" s="194">
        <f>N('CONFIGURAÇÃO'!$N$214)&amp;""</f>
        <v/>
      </c>
      <c r="C5530" s="194">
        <f>"'CONFIGURAÇÃO'!N214"</f>
        <v/>
      </c>
      <c r="D5530" s="194" t="inlineStr">
        <is>
          <t>configuração</t>
        </is>
      </c>
    </row>
    <row r="5531">
      <c r="A5531" s="194" t="inlineStr">
        <is>
          <t>custom.8.efeito</t>
        </is>
      </c>
      <c r="B5531" s="194">
        <f>IF(ISBLANK('CONFIGURAÇÃO'!$J$231),"",'CONFIGURAÇÃO'!$J$231&amp;"")</f>
        <v/>
      </c>
      <c r="C5531" s="194">
        <f>"'CONFIGURAÇÃO'!J231"</f>
        <v/>
      </c>
      <c r="D5531" s="194" t="inlineStr">
        <is>
          <t>configuração</t>
        </is>
      </c>
    </row>
    <row r="5532">
      <c r="A5532" s="194" t="inlineStr">
        <is>
          <t>custom.8.campo.alcance</t>
        </is>
      </c>
      <c r="B5532" s="194">
        <f>SWITCH('CONFIGURAÇÃO'!$J$214,"Arma",IF(ISBLANK('CONFIGURAÇÃO'!$L$227),"",'CONFIGURAÇÃO'!$L$227&amp;""),"")</f>
        <v/>
      </c>
      <c r="C5532" s="194">
        <f>"'CONFIGURAÇÃO'!L227"</f>
        <v/>
      </c>
      <c r="D5532" s="194" t="inlineStr">
        <is>
          <t>configuração</t>
        </is>
      </c>
    </row>
    <row r="5533">
      <c r="A5533" s="194" t="inlineStr">
        <is>
          <t>custom.8.campo.base</t>
        </is>
      </c>
      <c r="B5533" s="194">
        <f>SWITCH('CONFIGURAÇÃO'!$J$214,"Ferramenta amaldiçoada",IF(ISBLANK('CONFIGURAÇÃO'!$L$217),"",'CONFIGURAÇÃO'!$L$217&amp;""),"")</f>
        <v/>
      </c>
      <c r="C5533" s="194">
        <f>"'CONFIGURAÇÃO'!L217"</f>
        <v/>
      </c>
      <c r="D5533" s="194" t="inlineStr">
        <is>
          <t>configuração</t>
        </is>
      </c>
    </row>
    <row r="5534">
      <c r="A5534" s="194" t="inlineStr">
        <is>
          <t>custom.8.campo.base_do_livro</t>
        </is>
      </c>
      <c r="B5534" s="194">
        <f>SWITCH('CONFIGURAÇÃO'!$J$214,"Origem",IF(ISBLANK('CONFIGURAÇÃO'!$L$222),"",'CONFIGURAÇÃO'!$L$222&amp;""),"")</f>
        <v/>
      </c>
      <c r="C5534" s="194">
        <f>"'CONFIGURAÇÃO'!L222"</f>
        <v/>
      </c>
      <c r="D5534" s="194" t="inlineStr">
        <is>
          <t>configuração</t>
        </is>
      </c>
    </row>
    <row r="5535">
      <c r="A5535" s="194" t="inlineStr">
        <is>
          <t>custom.8.campo.categoria</t>
        </is>
      </c>
      <c r="B5535" s="194">
        <f>SWITCH('CONFIGURAÇÃO'!$J$214,"Arma",IF(ISBLANK('CONFIGURAÇÃO'!$L$217),"",'CONFIGURAÇÃO'!$L$217&amp;""),"")</f>
        <v/>
      </c>
      <c r="C5535" s="194">
        <f>"'CONFIGURAÇÃO'!L217"</f>
        <v/>
      </c>
      <c r="D5535" s="194" t="inlineStr">
        <is>
          <t>configuração</t>
        </is>
      </c>
    </row>
    <row r="5536">
      <c r="A5536" s="194" t="inlineStr">
        <is>
          <t>custom.8.campo.dado</t>
        </is>
      </c>
      <c r="B5536" s="194">
        <f>SWITCH('CONFIGURAÇÃO'!$J$214,"Arma",IF(ISBLANK('CONFIGURAÇÃO'!$L$224),"",'CONFIGURAÇÃO'!$L$224&amp;""),"")</f>
        <v/>
      </c>
      <c r="C5536" s="194">
        <f>"'CONFIGURAÇÃO'!L224"</f>
        <v/>
      </c>
      <c r="D5536" s="194" t="inlineStr">
        <is>
          <t>configuração</t>
        </is>
      </c>
    </row>
    <row r="5537">
      <c r="A5537" s="194" t="inlineStr">
        <is>
          <t>custom.8.campo.desgaste</t>
        </is>
      </c>
      <c r="B5537" s="194">
        <f>SWITCH('CONFIGURAÇÃO'!$J$214,"Ferramenta amaldiçoada",IF(ISBLANK('CONFIGURAÇÃO'!$L$225),"",'CONFIGURAÇÃO'!$L$225&amp;""),"")</f>
        <v/>
      </c>
      <c r="C5537" s="194">
        <f>"'CONFIGURAÇÃO'!L225"</f>
        <v/>
      </c>
      <c r="D5537" s="194" t="inlineStr">
        <is>
          <t>configuração</t>
        </is>
      </c>
    </row>
    <row r="5538">
      <c r="A5538" s="194" t="inlineStr">
        <is>
          <t>custom.8.campo.estigma</t>
        </is>
      </c>
      <c r="B5538" s="194">
        <f>SWITCH('CONFIGURAÇÃO'!$J$214,"Ferramenta amaldiçoada",IF(ISBLANK('CONFIGURAÇÃO'!$L$224),"",'CONFIGURAÇÃO'!$L$224&amp;""),"")</f>
        <v/>
      </c>
      <c r="C5538" s="194">
        <f>"'CONFIGURAÇÃO'!L224"</f>
        <v/>
      </c>
      <c r="D5538" s="194" t="inlineStr">
        <is>
          <t>configuração</t>
        </is>
      </c>
    </row>
    <row r="5539">
      <c r="A5539" s="194" t="inlineStr">
        <is>
          <t>custom.8.campo.exige_marcante</t>
        </is>
      </c>
      <c r="B5539" s="194">
        <f>SWITCH('CONFIGURAÇÃO'!$J$214,"Menor",IF(ISBLANK('CONFIGURAÇÃO'!$L$218),"",'CONFIGURAÇÃO'!$L$218&amp;""),"")</f>
        <v/>
      </c>
      <c r="C5539" s="194">
        <f>"'CONFIGURAÇÃO'!L218"</f>
        <v/>
      </c>
      <c r="D5539" s="194" t="inlineStr">
        <is>
          <t>configuração</t>
        </is>
      </c>
    </row>
    <row r="5540">
      <c r="A5540" s="194" t="inlineStr">
        <is>
          <t>custom.8.campo.forca</t>
        </is>
      </c>
      <c r="B5540" s="194">
        <f>SWITCH('CONFIGURAÇÃO'!$J$214,"Arma",IF(ISBLANK('CONFIGURAÇÃO'!$L$225),"",'CONFIGURAÇÃO'!$L$225&amp;""),"Escudo",IF(ISBLANK('CONFIGURAÇÃO'!$L$226),"",'CONFIGURAÇÃO'!$L$226&amp;""),"Uniforme",IF(ISBLANK('CONFIGURAÇÃO'!$L$226),"",'CONFIGURAÇÃO'!$L$226&amp;""),"")</f>
        <v/>
      </c>
      <c r="C5540" s="194">
        <f>"'CONFIGURAÇÃO'!L225 'CONFIGURAÇÃO'!L226 'CONFIGURAÇÃO'!L226"</f>
        <v/>
      </c>
      <c r="D5540" s="194" t="inlineStr">
        <is>
          <t>configuração</t>
        </is>
      </c>
    </row>
    <row r="5541">
      <c r="A5541" s="194" t="inlineStr">
        <is>
          <t>custom.8.campo.frequencia</t>
        </is>
      </c>
      <c r="B5541" s="194">
        <f>SWITCH('CONFIGURAÇÃO'!$J$214,"Marcante",IF(ISBLANK('CONFIGURAÇÃO'!$L$224),"",'CONFIGURAÇÃO'!$L$224&amp;""),"Menor",IF(ISBLANK('CONFIGURAÇÃO'!$L$224),"",'CONFIGURAÇÃO'!$L$224&amp;""),"")</f>
        <v/>
      </c>
      <c r="C5541" s="194">
        <f>"'CONFIGURAÇÃO'!L224 'CONFIGURAÇÃO'!L224"</f>
        <v/>
      </c>
      <c r="D5541" s="194" t="inlineStr">
        <is>
          <t>configuração</t>
        </is>
      </c>
    </row>
    <row r="5542">
      <c r="A5542" s="194" t="inlineStr">
        <is>
          <t>custom.8.campo.grau</t>
        </is>
      </c>
      <c r="B5542" s="194">
        <f>SWITCH('CONFIGURAÇÃO'!$J$214,"Ferramenta amaldiçoada",IF(ISBLANK('CONFIGURAÇÃO'!$L$218),"",'CONFIGURAÇÃO'!$L$218&amp;""),"")</f>
        <v/>
      </c>
      <c r="C5542" s="194">
        <f>"'CONFIGURAÇÃO'!L218"</f>
        <v/>
      </c>
      <c r="D5542" s="194" t="inlineStr">
        <is>
          <t>configuração</t>
        </is>
      </c>
    </row>
    <row r="5543">
      <c r="A5543" s="194" t="inlineStr">
        <is>
          <t>custom.8.campo.grau_minimo</t>
        </is>
      </c>
      <c r="B5543" s="194">
        <f>SWITCH('CONFIGURAÇÃO'!$J$214,"Uniforme",IF(ISBLANK('CONFIGURAÇÃO'!$L$217),"",'CONFIGURAÇÃO'!$L$217&amp;""),"")</f>
        <v/>
      </c>
      <c r="C5543" s="194">
        <f>"'CONFIGURAÇÃO'!L217"</f>
        <v/>
      </c>
      <c r="D5543" s="194" t="inlineStr">
        <is>
          <t>configuração</t>
        </is>
      </c>
    </row>
    <row r="5544">
      <c r="A5544" s="194" t="inlineStr">
        <is>
          <t>custom.8.campo.mao</t>
        </is>
      </c>
      <c r="B5544" s="194">
        <f>SWITCH('CONFIGURAÇÃO'!$J$214,"Arma",IF(ISBLANK('CONFIGURAÇÃO'!$L$218),"",'CONFIGURAÇÃO'!$L$218&amp;""),"")</f>
        <v/>
      </c>
      <c r="C5544" s="194">
        <f>"'CONFIGURAÇÃO'!L218"</f>
        <v/>
      </c>
      <c r="D5544" s="194" t="inlineStr">
        <is>
          <t>configuração</t>
        </is>
      </c>
    </row>
    <row r="5545">
      <c r="A5545" s="194" t="inlineStr">
        <is>
          <t>custom.8.campo.oficio</t>
        </is>
      </c>
      <c r="B5545" s="194">
        <f>SWITCH('CONFIGURAÇÃO'!$J$214,"Origem",IF(ISBLANK('CONFIGURAÇÃO'!$L$223),"",'CONFIGURAÇÃO'!$L$223&amp;""),"")</f>
        <v/>
      </c>
      <c r="C5545" s="194">
        <f>"'CONFIGURAÇÃO'!L223"</f>
        <v/>
      </c>
      <c r="D5545" s="194" t="inlineStr">
        <is>
          <t>configuração</t>
        </is>
      </c>
    </row>
    <row r="5546">
      <c r="A5546" s="194" t="inlineStr">
        <is>
          <t>custom.8.campo.origem</t>
        </is>
      </c>
      <c r="B5546" s="194">
        <f>SWITCH('CONFIGURAÇÃO'!$J$214,"Marcante",IF(ISBLANK('CONFIGURAÇÃO'!$L$217),"",'CONFIGURAÇÃO'!$L$217&amp;""),"Menor",IF(ISBLANK('CONFIGURAÇÃO'!$L$217),"",'CONFIGURAÇÃO'!$L$217&amp;""),"")</f>
        <v/>
      </c>
      <c r="C5546" s="194">
        <f>"'CONFIGURAÇÃO'!L217 'CONFIGURAÇÃO'!L217"</f>
        <v/>
      </c>
      <c r="D5546" s="194" t="inlineStr">
        <is>
          <t>configuração</t>
        </is>
      </c>
    </row>
    <row r="5547">
      <c r="A5547" s="194" t="inlineStr">
        <is>
          <t>custom.8.campo.pericia_1</t>
        </is>
      </c>
      <c r="B5547" s="194">
        <f>SWITCH('CONFIGURAÇÃO'!$J$214,"Origem",IF(ISBLANK('CONFIGURAÇÃO'!$L$217),"",'CONFIGURAÇÃO'!$L$217&amp;""),"")</f>
        <v/>
      </c>
      <c r="C5547" s="194">
        <f>"'CONFIGURAÇÃO'!L217"</f>
        <v/>
      </c>
      <c r="D5547" s="194" t="inlineStr">
        <is>
          <t>configuração</t>
        </is>
      </c>
    </row>
    <row r="5548">
      <c r="A5548" s="194" t="inlineStr">
        <is>
          <t>custom.8.campo.pericia_2</t>
        </is>
      </c>
      <c r="B5548" s="194">
        <f>SWITCH('CONFIGURAÇÃO'!$J$214,"Origem",IF(ISBLANK('CONFIGURAÇÃO'!$L$218),"",'CONFIGURAÇÃO'!$L$218&amp;""),"")</f>
        <v/>
      </c>
      <c r="C5548" s="194">
        <f>"'CONFIGURAÇÃO'!L218"</f>
        <v/>
      </c>
      <c r="D5548" s="194" t="inlineStr">
        <is>
          <t>configuração</t>
        </is>
      </c>
    </row>
    <row r="5549">
      <c r="A5549" s="194" t="inlineStr">
        <is>
          <t>custom.8.campo.pericia_3</t>
        </is>
      </c>
      <c r="B5549" s="194">
        <f>SWITCH('CONFIGURAÇÃO'!$J$214,"Origem",IF(ISBLANK('CONFIGURAÇÃO'!$L$219),"",'CONFIGURAÇÃO'!$L$219&amp;""),"")</f>
        <v/>
      </c>
      <c r="C5549" s="194">
        <f>"'CONFIGURAÇÃO'!L219"</f>
        <v/>
      </c>
      <c r="D5549" s="194" t="inlineStr">
        <is>
          <t>configuração</t>
        </is>
      </c>
    </row>
    <row r="5550">
      <c r="A5550" s="194" t="inlineStr">
        <is>
          <t>custom.8.campo.pericia_4</t>
        </is>
      </c>
      <c r="B5550" s="194">
        <f>SWITCH('CONFIGURAÇÃO'!$J$214,"Origem",IF(ISBLANK('CONFIGURAÇÃO'!$L$220),"",'CONFIGURAÇÃO'!$L$220&amp;""),"")</f>
        <v/>
      </c>
      <c r="C5550" s="194">
        <f>"'CONFIGURAÇÃO'!L220"</f>
        <v/>
      </c>
      <c r="D5550" s="194" t="inlineStr">
        <is>
          <t>configuração</t>
        </is>
      </c>
    </row>
    <row r="5551">
      <c r="A5551" s="194" t="inlineStr">
        <is>
          <t>custom.8.campo.preco</t>
        </is>
      </c>
      <c r="B5551" s="194">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4">
        <f>"'CONFIGURAÇÃO'!L229 'CONFIGURAÇÃO'!L228 'CONFIGURAÇÃO'!L228 'CONFIGURAÇÃO'!L225 'CONFIGURAÇÃO'!L227"</f>
        <v/>
      </c>
      <c r="D5551" s="194" t="inlineStr">
        <is>
          <t>configuração</t>
        </is>
      </c>
    </row>
    <row r="5552">
      <c r="A5552" s="194" t="inlineStr">
        <is>
          <t>custom.8.campo.propriedade_1</t>
        </is>
      </c>
      <c r="B5552" s="194">
        <f>SWITCH('CONFIGURAÇÃO'!$J$214,"Arma",IF(ISBLANK('CONFIGURAÇÃO'!$L$220),"",'CONFIGURAÇÃO'!$L$220&amp;""),"")</f>
        <v/>
      </c>
      <c r="C5552" s="194">
        <f>"'CONFIGURAÇÃO'!L220"</f>
        <v/>
      </c>
      <c r="D5552" s="194" t="inlineStr">
        <is>
          <t>configuração</t>
        </is>
      </c>
    </row>
    <row r="5553">
      <c r="A5553" s="194" t="inlineStr">
        <is>
          <t>custom.8.campo.propriedade_2</t>
        </is>
      </c>
      <c r="B5553" s="194">
        <f>SWITCH('CONFIGURAÇÃO'!$J$214,"Arma",IF(ISBLANK('CONFIGURAÇÃO'!$L$221),"",'CONFIGURAÇÃO'!$L$221&amp;""),"")</f>
        <v/>
      </c>
      <c r="C5553" s="194">
        <f>"'CONFIGURAÇÃO'!L221"</f>
        <v/>
      </c>
      <c r="D5553" s="194" t="inlineStr">
        <is>
          <t>configuração</t>
        </is>
      </c>
    </row>
    <row r="5554">
      <c r="A5554" s="194" t="inlineStr">
        <is>
          <t>custom.8.campo.propriedade_3</t>
        </is>
      </c>
      <c r="B5554" s="194">
        <f>SWITCH('CONFIGURAÇÃO'!$J$214,"Arma",IF(ISBLANK('CONFIGURAÇÃO'!$L$222),"",'CONFIGURAÇÃO'!$L$222&amp;""),"")</f>
        <v/>
      </c>
      <c r="C5554" s="194">
        <f>"'CONFIGURAÇÃO'!L222"</f>
        <v/>
      </c>
      <c r="D5554" s="194" t="inlineStr">
        <is>
          <t>configuração</t>
        </is>
      </c>
    </row>
    <row r="5555">
      <c r="A5555" s="194" t="inlineStr">
        <is>
          <t>custom.8.campo.propriedade_4</t>
        </is>
      </c>
      <c r="B5555" s="194">
        <f>SWITCH('CONFIGURAÇÃO'!$J$214,"Arma",IF(ISBLANK('CONFIGURAÇÃO'!$L$223),"",'CONFIGURAÇÃO'!$L$223&amp;""),"")</f>
        <v/>
      </c>
      <c r="C5555" s="194">
        <f>"'CONFIGURAÇÃO'!L223"</f>
        <v/>
      </c>
      <c r="D5555" s="194" t="inlineStr">
        <is>
          <t>configuração</t>
        </is>
      </c>
    </row>
    <row r="5556">
      <c r="A5556" s="194" t="inlineStr">
        <is>
          <t>custom.8.campo.protecao</t>
        </is>
      </c>
      <c r="B5556" s="194">
        <f>SWITCH('CONFIGURAÇÃO'!$J$214,"Escudo",IF(ISBLANK('CONFIGURAÇÃO'!$L$224),"",'CONFIGURAÇÃO'!$L$224&amp;""),"Uniforme",IF(ISBLANK('CONFIGURAÇÃO'!$L$224),"",'CONFIGURAÇÃO'!$L$224&amp;""),"")</f>
        <v/>
      </c>
      <c r="C5556" s="194">
        <f>"'CONFIGURAÇÃO'!L224 'CONFIGURAÇÃO'!L224"</f>
        <v/>
      </c>
      <c r="D5556" s="194" t="inlineStr">
        <is>
          <t>configuração</t>
        </is>
      </c>
    </row>
    <row r="5557">
      <c r="A5557" s="194" t="inlineStr">
        <is>
          <t>custom.8.campo.recarga</t>
        </is>
      </c>
      <c r="B5557" s="194">
        <f>SWITCH('CONFIGURAÇÃO'!$J$214,"Arma",IF(ISBLANK('CONFIGURAÇÃO'!$L$228),"",'CONFIGURAÇÃO'!$L$228&amp;""),"")</f>
        <v/>
      </c>
      <c r="C5557" s="194">
        <f>"'CONFIGURAÇÃO'!L228"</f>
        <v/>
      </c>
      <c r="D5557" s="194" t="inlineStr">
        <is>
          <t>configuração</t>
        </is>
      </c>
    </row>
    <row r="5558">
      <c r="A5558" s="194" t="inlineStr">
        <is>
          <t>custom.8.campo.rota</t>
        </is>
      </c>
      <c r="B5558" s="194">
        <f>SWITCH('CONFIGURAÇÃO'!$J$214,"Origem",IF(ISBLANK('CONFIGURAÇÃO'!$L$221),"",'CONFIGURAÇÃO'!$L$221&amp;""),"")</f>
        <v/>
      </c>
      <c r="C5558" s="194">
        <f>"'CONFIGURAÇÃO'!L221"</f>
        <v/>
      </c>
      <c r="D5558" s="194" t="inlineStr">
        <is>
          <t>configuração</t>
        </is>
      </c>
    </row>
    <row r="5559">
      <c r="A5559" s="194" t="inlineStr">
        <is>
          <t>custom.8.campo.talento_ce_4</t>
        </is>
      </c>
      <c r="B5559" s="194">
        <f>SWITCH('CONFIGURAÇÃO'!$J$214,"Origem",IF(ISBLANK('CONFIGURAÇÃO'!$L$224),"",'CONFIGURAÇÃO'!$L$224&amp;""),"")</f>
        <v/>
      </c>
      <c r="C5559" s="194">
        <f>"'CONFIGURAÇÃO'!L224"</f>
        <v/>
      </c>
      <c r="D5559" s="194" t="inlineStr">
        <is>
          <t>configuração</t>
        </is>
      </c>
    </row>
    <row r="5560">
      <c r="A5560" s="194" t="inlineStr">
        <is>
          <t>custom.8.campo.teto_de_destreza</t>
        </is>
      </c>
      <c r="B5560" s="194">
        <f>SWITCH('CONFIGURAÇÃO'!$J$214,"Escudo",IF(ISBLANK('CONFIGURAÇÃO'!$L$225),"",'CONFIGURAÇÃO'!$L$225&amp;""),"Uniforme",IF(ISBLANK('CONFIGURAÇÃO'!$L$225),"",'CONFIGURAÇÃO'!$L$225&amp;""),"")</f>
        <v/>
      </c>
      <c r="C5560" s="194">
        <f>"'CONFIGURAÇÃO'!L225 'CONFIGURAÇÃO'!L225"</f>
        <v/>
      </c>
      <c r="D5560" s="194" t="inlineStr">
        <is>
          <t>configuração</t>
        </is>
      </c>
    </row>
    <row r="5561">
      <c r="A5561" s="194" t="inlineStr">
        <is>
          <t>custom.8.campo.tipo_de_dano</t>
        </is>
      </c>
      <c r="B5561" s="194">
        <f>SWITCH('CONFIGURAÇÃO'!$J$214,"Arma",IF(ISBLANK('CONFIGURAÇÃO'!$L$219),"",'CONFIGURAÇÃO'!$L$219&amp;""),"")</f>
        <v/>
      </c>
      <c r="C5561" s="194">
        <f>"'CONFIGURAÇÃO'!L219"</f>
        <v/>
      </c>
      <c r="D5561" s="194" t="inlineStr">
        <is>
          <t>configuração</t>
        </is>
      </c>
    </row>
    <row r="5562">
      <c r="A5562" s="194" t="inlineStr">
        <is>
          <t>custom.8.campo.volume</t>
        </is>
      </c>
      <c r="B5562" s="194">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4">
        <f>"'CONFIGURAÇÃO'!L226 'CONFIGURAÇÃO'!L227 'CONFIGURAÇÃO'!L227 'CONFIGURAÇÃO'!L224 'CONFIGURAÇÃO'!L226"</f>
        <v/>
      </c>
      <c r="D5562" s="194" t="inlineStr">
        <is>
          <t>configuração</t>
        </is>
      </c>
    </row>
    <row r="5563">
      <c r="A5563" s="194" t="inlineStr">
        <is>
          <t>aviso.custom.8</t>
        </is>
      </c>
      <c r="B5563" s="194">
        <f>'DADOS_CUSTOM'!$S$9&amp;""</f>
        <v/>
      </c>
      <c r="C5563" s="194" t="inlineStr">
        <is>
          <t>DADOS_CUSTOM!S9</t>
        </is>
      </c>
      <c r="D5563" s="194" t="inlineStr">
        <is>
          <t>aviso</t>
        </is>
      </c>
    </row>
    <row r="5564">
      <c r="A5564" s="194" t="inlineStr">
        <is>
          <t>custom.9.tipo</t>
        </is>
      </c>
      <c r="B5564" s="194">
        <f>IF(ISBLANK('CONFIGURAÇÃO'!$J$243),"",'CONFIGURAÇÃO'!$J$243&amp;"")</f>
        <v/>
      </c>
      <c r="C5564" s="194">
        <f>"'CONFIGURAÇÃO'!J243"</f>
        <v/>
      </c>
      <c r="D5564" s="194" t="inlineStr">
        <is>
          <t>configuração</t>
        </is>
      </c>
    </row>
    <row r="5565">
      <c r="A5565" s="194" t="inlineStr">
        <is>
          <t>custom.9.nome</t>
        </is>
      </c>
      <c r="B5565" s="194">
        <f>IF(ISBLANK('CONFIGURAÇÃO'!$J$245),"",'CONFIGURAÇÃO'!$J$245&amp;"")</f>
        <v/>
      </c>
      <c r="C5565" s="194">
        <f>"'CONFIGURAÇÃO'!J245"</f>
        <v/>
      </c>
      <c r="D5565" s="194" t="inlineStr">
        <is>
          <t>configuração</t>
        </is>
      </c>
    </row>
    <row r="5566">
      <c r="A5566" s="194" t="inlineStr">
        <is>
          <t>custom.9.mestre_viu</t>
        </is>
      </c>
      <c r="B5566" s="194">
        <f>N('CONFIGURAÇÃO'!$N$243)&amp;""</f>
        <v/>
      </c>
      <c r="C5566" s="194">
        <f>"'CONFIGURAÇÃO'!N243"</f>
        <v/>
      </c>
      <c r="D5566" s="194" t="inlineStr">
        <is>
          <t>configuração</t>
        </is>
      </c>
    </row>
    <row r="5567">
      <c r="A5567" s="194" t="inlineStr">
        <is>
          <t>custom.9.efeito</t>
        </is>
      </c>
      <c r="B5567" s="194">
        <f>IF(ISBLANK('CONFIGURAÇÃO'!$J$260),"",'CONFIGURAÇÃO'!$J$260&amp;"")</f>
        <v/>
      </c>
      <c r="C5567" s="194">
        <f>"'CONFIGURAÇÃO'!J260"</f>
        <v/>
      </c>
      <c r="D5567" s="194" t="inlineStr">
        <is>
          <t>configuração</t>
        </is>
      </c>
    </row>
    <row r="5568">
      <c r="A5568" s="194" t="inlineStr">
        <is>
          <t>custom.9.campo.alcance</t>
        </is>
      </c>
      <c r="B5568" s="194">
        <f>SWITCH('CONFIGURAÇÃO'!$J$243,"Arma",IF(ISBLANK('CONFIGURAÇÃO'!$L$256),"",'CONFIGURAÇÃO'!$L$256&amp;""),"")</f>
        <v/>
      </c>
      <c r="C5568" s="194">
        <f>"'CONFIGURAÇÃO'!L256"</f>
        <v/>
      </c>
      <c r="D5568" s="194" t="inlineStr">
        <is>
          <t>configuração</t>
        </is>
      </c>
    </row>
    <row r="5569">
      <c r="A5569" s="194" t="inlineStr">
        <is>
          <t>custom.9.campo.base</t>
        </is>
      </c>
      <c r="B5569" s="194">
        <f>SWITCH('CONFIGURAÇÃO'!$J$243,"Ferramenta amaldiçoada",IF(ISBLANK('CONFIGURAÇÃO'!$L$246),"",'CONFIGURAÇÃO'!$L$246&amp;""),"")</f>
        <v/>
      </c>
      <c r="C5569" s="194">
        <f>"'CONFIGURAÇÃO'!L246"</f>
        <v/>
      </c>
      <c r="D5569" s="194" t="inlineStr">
        <is>
          <t>configuração</t>
        </is>
      </c>
    </row>
    <row r="5570">
      <c r="A5570" s="194" t="inlineStr">
        <is>
          <t>custom.9.campo.base_do_livro</t>
        </is>
      </c>
      <c r="B5570" s="194">
        <f>SWITCH('CONFIGURAÇÃO'!$J$243,"Origem",IF(ISBLANK('CONFIGURAÇÃO'!$L$251),"",'CONFIGURAÇÃO'!$L$251&amp;""),"")</f>
        <v/>
      </c>
      <c r="C5570" s="194">
        <f>"'CONFIGURAÇÃO'!L251"</f>
        <v/>
      </c>
      <c r="D5570" s="194" t="inlineStr">
        <is>
          <t>configuração</t>
        </is>
      </c>
    </row>
    <row r="5571">
      <c r="A5571" s="194" t="inlineStr">
        <is>
          <t>custom.9.campo.categoria</t>
        </is>
      </c>
      <c r="B5571" s="194">
        <f>SWITCH('CONFIGURAÇÃO'!$J$243,"Arma",IF(ISBLANK('CONFIGURAÇÃO'!$L$246),"",'CONFIGURAÇÃO'!$L$246&amp;""),"")</f>
        <v/>
      </c>
      <c r="C5571" s="194">
        <f>"'CONFIGURAÇÃO'!L246"</f>
        <v/>
      </c>
      <c r="D5571" s="194" t="inlineStr">
        <is>
          <t>configuração</t>
        </is>
      </c>
    </row>
    <row r="5572">
      <c r="A5572" s="194" t="inlineStr">
        <is>
          <t>custom.9.campo.dado</t>
        </is>
      </c>
      <c r="B5572" s="194">
        <f>SWITCH('CONFIGURAÇÃO'!$J$243,"Arma",IF(ISBLANK('CONFIGURAÇÃO'!$L$253),"",'CONFIGURAÇÃO'!$L$253&amp;""),"")</f>
        <v/>
      </c>
      <c r="C5572" s="194">
        <f>"'CONFIGURAÇÃO'!L253"</f>
        <v/>
      </c>
      <c r="D5572" s="194" t="inlineStr">
        <is>
          <t>configuração</t>
        </is>
      </c>
    </row>
    <row r="5573">
      <c r="A5573" s="194" t="inlineStr">
        <is>
          <t>custom.9.campo.desgaste</t>
        </is>
      </c>
      <c r="B5573" s="194">
        <f>SWITCH('CONFIGURAÇÃO'!$J$243,"Ferramenta amaldiçoada",IF(ISBLANK('CONFIGURAÇÃO'!$L$254),"",'CONFIGURAÇÃO'!$L$254&amp;""),"")</f>
        <v/>
      </c>
      <c r="C5573" s="194">
        <f>"'CONFIGURAÇÃO'!L254"</f>
        <v/>
      </c>
      <c r="D5573" s="194" t="inlineStr">
        <is>
          <t>configuração</t>
        </is>
      </c>
    </row>
    <row r="5574">
      <c r="A5574" s="194" t="inlineStr">
        <is>
          <t>custom.9.campo.estigma</t>
        </is>
      </c>
      <c r="B5574" s="194">
        <f>SWITCH('CONFIGURAÇÃO'!$J$243,"Ferramenta amaldiçoada",IF(ISBLANK('CONFIGURAÇÃO'!$L$253),"",'CONFIGURAÇÃO'!$L$253&amp;""),"")</f>
        <v/>
      </c>
      <c r="C5574" s="194">
        <f>"'CONFIGURAÇÃO'!L253"</f>
        <v/>
      </c>
      <c r="D5574" s="194" t="inlineStr">
        <is>
          <t>configuração</t>
        </is>
      </c>
    </row>
    <row r="5575">
      <c r="A5575" s="194" t="inlineStr">
        <is>
          <t>custom.9.campo.exige_marcante</t>
        </is>
      </c>
      <c r="B5575" s="194">
        <f>SWITCH('CONFIGURAÇÃO'!$J$243,"Menor",IF(ISBLANK('CONFIGURAÇÃO'!$L$247),"",'CONFIGURAÇÃO'!$L$247&amp;""),"")</f>
        <v/>
      </c>
      <c r="C5575" s="194">
        <f>"'CONFIGURAÇÃO'!L247"</f>
        <v/>
      </c>
      <c r="D5575" s="194" t="inlineStr">
        <is>
          <t>configuração</t>
        </is>
      </c>
    </row>
    <row r="5576">
      <c r="A5576" s="194" t="inlineStr">
        <is>
          <t>custom.9.campo.forca</t>
        </is>
      </c>
      <c r="B5576" s="194">
        <f>SWITCH('CONFIGURAÇÃO'!$J$243,"Arma",IF(ISBLANK('CONFIGURAÇÃO'!$L$254),"",'CONFIGURAÇÃO'!$L$254&amp;""),"Escudo",IF(ISBLANK('CONFIGURAÇÃO'!$L$255),"",'CONFIGURAÇÃO'!$L$255&amp;""),"Uniforme",IF(ISBLANK('CONFIGURAÇÃO'!$L$255),"",'CONFIGURAÇÃO'!$L$255&amp;""),"")</f>
        <v/>
      </c>
      <c r="C5576" s="194">
        <f>"'CONFIGURAÇÃO'!L254 'CONFIGURAÇÃO'!L255 'CONFIGURAÇÃO'!L255"</f>
        <v/>
      </c>
      <c r="D5576" s="194" t="inlineStr">
        <is>
          <t>configuração</t>
        </is>
      </c>
    </row>
    <row r="5577">
      <c r="A5577" s="194" t="inlineStr">
        <is>
          <t>custom.9.campo.frequencia</t>
        </is>
      </c>
      <c r="B5577" s="194">
        <f>SWITCH('CONFIGURAÇÃO'!$J$243,"Marcante",IF(ISBLANK('CONFIGURAÇÃO'!$L$253),"",'CONFIGURAÇÃO'!$L$253&amp;""),"Menor",IF(ISBLANK('CONFIGURAÇÃO'!$L$253),"",'CONFIGURAÇÃO'!$L$253&amp;""),"")</f>
        <v/>
      </c>
      <c r="C5577" s="194">
        <f>"'CONFIGURAÇÃO'!L253 'CONFIGURAÇÃO'!L253"</f>
        <v/>
      </c>
      <c r="D5577" s="194" t="inlineStr">
        <is>
          <t>configuração</t>
        </is>
      </c>
    </row>
    <row r="5578">
      <c r="A5578" s="194" t="inlineStr">
        <is>
          <t>custom.9.campo.grau</t>
        </is>
      </c>
      <c r="B5578" s="194">
        <f>SWITCH('CONFIGURAÇÃO'!$J$243,"Ferramenta amaldiçoada",IF(ISBLANK('CONFIGURAÇÃO'!$L$247),"",'CONFIGURAÇÃO'!$L$247&amp;""),"")</f>
        <v/>
      </c>
      <c r="C5578" s="194">
        <f>"'CONFIGURAÇÃO'!L247"</f>
        <v/>
      </c>
      <c r="D5578" s="194" t="inlineStr">
        <is>
          <t>configuração</t>
        </is>
      </c>
    </row>
    <row r="5579">
      <c r="A5579" s="194" t="inlineStr">
        <is>
          <t>custom.9.campo.grau_minimo</t>
        </is>
      </c>
      <c r="B5579" s="194">
        <f>SWITCH('CONFIGURAÇÃO'!$J$243,"Uniforme",IF(ISBLANK('CONFIGURAÇÃO'!$L$246),"",'CONFIGURAÇÃO'!$L$246&amp;""),"")</f>
        <v/>
      </c>
      <c r="C5579" s="194">
        <f>"'CONFIGURAÇÃO'!L246"</f>
        <v/>
      </c>
      <c r="D5579" s="194" t="inlineStr">
        <is>
          <t>configuração</t>
        </is>
      </c>
    </row>
    <row r="5580">
      <c r="A5580" s="194" t="inlineStr">
        <is>
          <t>custom.9.campo.mao</t>
        </is>
      </c>
      <c r="B5580" s="194">
        <f>SWITCH('CONFIGURAÇÃO'!$J$243,"Arma",IF(ISBLANK('CONFIGURAÇÃO'!$L$247),"",'CONFIGURAÇÃO'!$L$247&amp;""),"")</f>
        <v/>
      </c>
      <c r="C5580" s="194">
        <f>"'CONFIGURAÇÃO'!L247"</f>
        <v/>
      </c>
      <c r="D5580" s="194" t="inlineStr">
        <is>
          <t>configuração</t>
        </is>
      </c>
    </row>
    <row r="5581">
      <c r="A5581" s="194" t="inlineStr">
        <is>
          <t>custom.9.campo.oficio</t>
        </is>
      </c>
      <c r="B5581" s="194">
        <f>SWITCH('CONFIGURAÇÃO'!$J$243,"Origem",IF(ISBLANK('CONFIGURAÇÃO'!$L$252),"",'CONFIGURAÇÃO'!$L$252&amp;""),"")</f>
        <v/>
      </c>
      <c r="C5581" s="194">
        <f>"'CONFIGURAÇÃO'!L252"</f>
        <v/>
      </c>
      <c r="D5581" s="194" t="inlineStr">
        <is>
          <t>configuração</t>
        </is>
      </c>
    </row>
    <row r="5582">
      <c r="A5582" s="194" t="inlineStr">
        <is>
          <t>custom.9.campo.origem</t>
        </is>
      </c>
      <c r="B5582" s="194">
        <f>SWITCH('CONFIGURAÇÃO'!$J$243,"Marcante",IF(ISBLANK('CONFIGURAÇÃO'!$L$246),"",'CONFIGURAÇÃO'!$L$246&amp;""),"Menor",IF(ISBLANK('CONFIGURAÇÃO'!$L$246),"",'CONFIGURAÇÃO'!$L$246&amp;""),"")</f>
        <v/>
      </c>
      <c r="C5582" s="194">
        <f>"'CONFIGURAÇÃO'!L246 'CONFIGURAÇÃO'!L246"</f>
        <v/>
      </c>
      <c r="D5582" s="194" t="inlineStr">
        <is>
          <t>configuração</t>
        </is>
      </c>
    </row>
    <row r="5583">
      <c r="A5583" s="194" t="inlineStr">
        <is>
          <t>custom.9.campo.pericia_1</t>
        </is>
      </c>
      <c r="B5583" s="194">
        <f>SWITCH('CONFIGURAÇÃO'!$J$243,"Origem",IF(ISBLANK('CONFIGURAÇÃO'!$L$246),"",'CONFIGURAÇÃO'!$L$246&amp;""),"")</f>
        <v/>
      </c>
      <c r="C5583" s="194">
        <f>"'CONFIGURAÇÃO'!L246"</f>
        <v/>
      </c>
      <c r="D5583" s="194" t="inlineStr">
        <is>
          <t>configuração</t>
        </is>
      </c>
    </row>
    <row r="5584">
      <c r="A5584" s="194" t="inlineStr">
        <is>
          <t>custom.9.campo.pericia_2</t>
        </is>
      </c>
      <c r="B5584" s="194">
        <f>SWITCH('CONFIGURAÇÃO'!$J$243,"Origem",IF(ISBLANK('CONFIGURAÇÃO'!$L$247),"",'CONFIGURAÇÃO'!$L$247&amp;""),"")</f>
        <v/>
      </c>
      <c r="C5584" s="194">
        <f>"'CONFIGURAÇÃO'!L247"</f>
        <v/>
      </c>
      <c r="D5584" s="194" t="inlineStr">
        <is>
          <t>configuração</t>
        </is>
      </c>
    </row>
    <row r="5585">
      <c r="A5585" s="194" t="inlineStr">
        <is>
          <t>custom.9.campo.pericia_3</t>
        </is>
      </c>
      <c r="B5585" s="194">
        <f>SWITCH('CONFIGURAÇÃO'!$J$243,"Origem",IF(ISBLANK('CONFIGURAÇÃO'!$L$248),"",'CONFIGURAÇÃO'!$L$248&amp;""),"")</f>
        <v/>
      </c>
      <c r="C5585" s="194">
        <f>"'CONFIGURAÇÃO'!L248"</f>
        <v/>
      </c>
      <c r="D5585" s="194" t="inlineStr">
        <is>
          <t>configuração</t>
        </is>
      </c>
    </row>
    <row r="5586">
      <c r="A5586" s="194" t="inlineStr">
        <is>
          <t>custom.9.campo.pericia_4</t>
        </is>
      </c>
      <c r="B5586" s="194">
        <f>SWITCH('CONFIGURAÇÃO'!$J$243,"Origem",IF(ISBLANK('CONFIGURAÇÃO'!$L$249),"",'CONFIGURAÇÃO'!$L$249&amp;""),"")</f>
        <v/>
      </c>
      <c r="C5586" s="194">
        <f>"'CONFIGURAÇÃO'!L249"</f>
        <v/>
      </c>
      <c r="D5586" s="194" t="inlineStr">
        <is>
          <t>configuração</t>
        </is>
      </c>
    </row>
    <row r="5587">
      <c r="A5587" s="194" t="inlineStr">
        <is>
          <t>custom.9.campo.preco</t>
        </is>
      </c>
      <c r="B5587" s="194">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4">
        <f>"'CONFIGURAÇÃO'!L258 'CONFIGURAÇÃO'!L257 'CONFIGURAÇÃO'!L257 'CONFIGURAÇÃO'!L254 'CONFIGURAÇÃO'!L256"</f>
        <v/>
      </c>
      <c r="D5587" s="194" t="inlineStr">
        <is>
          <t>configuração</t>
        </is>
      </c>
    </row>
    <row r="5588">
      <c r="A5588" s="194" t="inlineStr">
        <is>
          <t>custom.9.campo.propriedade_1</t>
        </is>
      </c>
      <c r="B5588" s="194">
        <f>SWITCH('CONFIGURAÇÃO'!$J$243,"Arma",IF(ISBLANK('CONFIGURAÇÃO'!$L$249),"",'CONFIGURAÇÃO'!$L$249&amp;""),"")</f>
        <v/>
      </c>
      <c r="C5588" s="194">
        <f>"'CONFIGURAÇÃO'!L249"</f>
        <v/>
      </c>
      <c r="D5588" s="194" t="inlineStr">
        <is>
          <t>configuração</t>
        </is>
      </c>
    </row>
    <row r="5589">
      <c r="A5589" s="194" t="inlineStr">
        <is>
          <t>custom.9.campo.propriedade_2</t>
        </is>
      </c>
      <c r="B5589" s="194">
        <f>SWITCH('CONFIGURAÇÃO'!$J$243,"Arma",IF(ISBLANK('CONFIGURAÇÃO'!$L$250),"",'CONFIGURAÇÃO'!$L$250&amp;""),"")</f>
        <v/>
      </c>
      <c r="C5589" s="194">
        <f>"'CONFIGURAÇÃO'!L250"</f>
        <v/>
      </c>
      <c r="D5589" s="194" t="inlineStr">
        <is>
          <t>configuração</t>
        </is>
      </c>
    </row>
    <row r="5590">
      <c r="A5590" s="194" t="inlineStr">
        <is>
          <t>custom.9.campo.propriedade_3</t>
        </is>
      </c>
      <c r="B5590" s="194">
        <f>SWITCH('CONFIGURAÇÃO'!$J$243,"Arma",IF(ISBLANK('CONFIGURAÇÃO'!$L$251),"",'CONFIGURAÇÃO'!$L$251&amp;""),"")</f>
        <v/>
      </c>
      <c r="C5590" s="194">
        <f>"'CONFIGURAÇÃO'!L251"</f>
        <v/>
      </c>
      <c r="D5590" s="194" t="inlineStr">
        <is>
          <t>configuração</t>
        </is>
      </c>
    </row>
    <row r="5591">
      <c r="A5591" s="194" t="inlineStr">
        <is>
          <t>custom.9.campo.propriedade_4</t>
        </is>
      </c>
      <c r="B5591" s="194">
        <f>SWITCH('CONFIGURAÇÃO'!$J$243,"Arma",IF(ISBLANK('CONFIGURAÇÃO'!$L$252),"",'CONFIGURAÇÃO'!$L$252&amp;""),"")</f>
        <v/>
      </c>
      <c r="C5591" s="194">
        <f>"'CONFIGURAÇÃO'!L252"</f>
        <v/>
      </c>
      <c r="D5591" s="194" t="inlineStr">
        <is>
          <t>configuração</t>
        </is>
      </c>
    </row>
    <row r="5592">
      <c r="A5592" s="194" t="inlineStr">
        <is>
          <t>custom.9.campo.protecao</t>
        </is>
      </c>
      <c r="B5592" s="194">
        <f>SWITCH('CONFIGURAÇÃO'!$J$243,"Escudo",IF(ISBLANK('CONFIGURAÇÃO'!$L$253),"",'CONFIGURAÇÃO'!$L$253&amp;""),"Uniforme",IF(ISBLANK('CONFIGURAÇÃO'!$L$253),"",'CONFIGURAÇÃO'!$L$253&amp;""),"")</f>
        <v/>
      </c>
      <c r="C5592" s="194">
        <f>"'CONFIGURAÇÃO'!L253 'CONFIGURAÇÃO'!L253"</f>
        <v/>
      </c>
      <c r="D5592" s="194" t="inlineStr">
        <is>
          <t>configuração</t>
        </is>
      </c>
    </row>
    <row r="5593">
      <c r="A5593" s="194" t="inlineStr">
        <is>
          <t>custom.9.campo.recarga</t>
        </is>
      </c>
      <c r="B5593" s="194">
        <f>SWITCH('CONFIGURAÇÃO'!$J$243,"Arma",IF(ISBLANK('CONFIGURAÇÃO'!$L$257),"",'CONFIGURAÇÃO'!$L$257&amp;""),"")</f>
        <v/>
      </c>
      <c r="C5593" s="194">
        <f>"'CONFIGURAÇÃO'!L257"</f>
        <v/>
      </c>
      <c r="D5593" s="194" t="inlineStr">
        <is>
          <t>configuração</t>
        </is>
      </c>
    </row>
    <row r="5594">
      <c r="A5594" s="194" t="inlineStr">
        <is>
          <t>custom.9.campo.rota</t>
        </is>
      </c>
      <c r="B5594" s="194">
        <f>SWITCH('CONFIGURAÇÃO'!$J$243,"Origem",IF(ISBLANK('CONFIGURAÇÃO'!$L$250),"",'CONFIGURAÇÃO'!$L$250&amp;""),"")</f>
        <v/>
      </c>
      <c r="C5594" s="194">
        <f>"'CONFIGURAÇÃO'!L250"</f>
        <v/>
      </c>
      <c r="D5594" s="194" t="inlineStr">
        <is>
          <t>configuração</t>
        </is>
      </c>
    </row>
    <row r="5595">
      <c r="A5595" s="194" t="inlineStr">
        <is>
          <t>custom.9.campo.talento_ce_4</t>
        </is>
      </c>
      <c r="B5595" s="194">
        <f>SWITCH('CONFIGURAÇÃO'!$J$243,"Origem",IF(ISBLANK('CONFIGURAÇÃO'!$L$253),"",'CONFIGURAÇÃO'!$L$253&amp;""),"")</f>
        <v/>
      </c>
      <c r="C5595" s="194">
        <f>"'CONFIGURAÇÃO'!L253"</f>
        <v/>
      </c>
      <c r="D5595" s="194" t="inlineStr">
        <is>
          <t>configuração</t>
        </is>
      </c>
    </row>
    <row r="5596">
      <c r="A5596" s="194" t="inlineStr">
        <is>
          <t>custom.9.campo.teto_de_destreza</t>
        </is>
      </c>
      <c r="B5596" s="194">
        <f>SWITCH('CONFIGURAÇÃO'!$J$243,"Escudo",IF(ISBLANK('CONFIGURAÇÃO'!$L$254),"",'CONFIGURAÇÃO'!$L$254&amp;""),"Uniforme",IF(ISBLANK('CONFIGURAÇÃO'!$L$254),"",'CONFIGURAÇÃO'!$L$254&amp;""),"")</f>
        <v/>
      </c>
      <c r="C5596" s="194">
        <f>"'CONFIGURAÇÃO'!L254 'CONFIGURAÇÃO'!L254"</f>
        <v/>
      </c>
      <c r="D5596" s="194" t="inlineStr">
        <is>
          <t>configuração</t>
        </is>
      </c>
    </row>
    <row r="5597">
      <c r="A5597" s="194" t="inlineStr">
        <is>
          <t>custom.9.campo.tipo_de_dano</t>
        </is>
      </c>
      <c r="B5597" s="194">
        <f>SWITCH('CONFIGURAÇÃO'!$J$243,"Arma",IF(ISBLANK('CONFIGURAÇÃO'!$L$248),"",'CONFIGURAÇÃO'!$L$248&amp;""),"")</f>
        <v/>
      </c>
      <c r="C5597" s="194">
        <f>"'CONFIGURAÇÃO'!L248"</f>
        <v/>
      </c>
      <c r="D5597" s="194" t="inlineStr">
        <is>
          <t>configuração</t>
        </is>
      </c>
    </row>
    <row r="5598">
      <c r="A5598" s="194" t="inlineStr">
        <is>
          <t>custom.9.campo.volume</t>
        </is>
      </c>
      <c r="B5598" s="194">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4">
        <f>"'CONFIGURAÇÃO'!L255 'CONFIGURAÇÃO'!L256 'CONFIGURAÇÃO'!L256 'CONFIGURAÇÃO'!L253 'CONFIGURAÇÃO'!L255"</f>
        <v/>
      </c>
      <c r="D5598" s="194" t="inlineStr">
        <is>
          <t>configuração</t>
        </is>
      </c>
    </row>
    <row r="5599">
      <c r="A5599" s="194" t="inlineStr">
        <is>
          <t>aviso.custom.9</t>
        </is>
      </c>
      <c r="B5599" s="194">
        <f>'DADOS_CUSTOM'!$S$10&amp;""</f>
        <v/>
      </c>
      <c r="C5599" s="194" t="inlineStr">
        <is>
          <t>DADOS_CUSTOM!S10</t>
        </is>
      </c>
      <c r="D5599" s="194" t="inlineStr">
        <is>
          <t>aviso</t>
        </is>
      </c>
    </row>
    <row r="5600">
      <c r="A5600" s="194" t="inlineStr">
        <is>
          <t>custom.10.tipo</t>
        </is>
      </c>
      <c r="B5600" s="194">
        <f>IF(ISBLANK('CONFIGURAÇÃO'!$J$272),"",'CONFIGURAÇÃO'!$J$272&amp;"")</f>
        <v/>
      </c>
      <c r="C5600" s="194">
        <f>"'CONFIGURAÇÃO'!J272"</f>
        <v/>
      </c>
      <c r="D5600" s="194" t="inlineStr">
        <is>
          <t>configuração</t>
        </is>
      </c>
    </row>
    <row r="5601">
      <c r="A5601" s="194" t="inlineStr">
        <is>
          <t>custom.10.nome</t>
        </is>
      </c>
      <c r="B5601" s="194">
        <f>IF(ISBLANK('CONFIGURAÇÃO'!$J$274),"",'CONFIGURAÇÃO'!$J$274&amp;"")</f>
        <v/>
      </c>
      <c r="C5601" s="194">
        <f>"'CONFIGURAÇÃO'!J274"</f>
        <v/>
      </c>
      <c r="D5601" s="194" t="inlineStr">
        <is>
          <t>configuração</t>
        </is>
      </c>
    </row>
    <row r="5602">
      <c r="A5602" s="194" t="inlineStr">
        <is>
          <t>custom.10.mestre_viu</t>
        </is>
      </c>
      <c r="B5602" s="194">
        <f>N('CONFIGURAÇÃO'!$N$272)&amp;""</f>
        <v/>
      </c>
      <c r="C5602" s="194">
        <f>"'CONFIGURAÇÃO'!N272"</f>
        <v/>
      </c>
      <c r="D5602" s="194" t="inlineStr">
        <is>
          <t>configuração</t>
        </is>
      </c>
    </row>
    <row r="5603">
      <c r="A5603" s="194" t="inlineStr">
        <is>
          <t>custom.10.efeito</t>
        </is>
      </c>
      <c r="B5603" s="194">
        <f>IF(ISBLANK('CONFIGURAÇÃO'!$J$289),"",'CONFIGURAÇÃO'!$J$289&amp;"")</f>
        <v/>
      </c>
      <c r="C5603" s="194">
        <f>"'CONFIGURAÇÃO'!J289"</f>
        <v/>
      </c>
      <c r="D5603" s="194" t="inlineStr">
        <is>
          <t>configuração</t>
        </is>
      </c>
    </row>
    <row r="5604">
      <c r="A5604" s="194" t="inlineStr">
        <is>
          <t>custom.10.campo.alcance</t>
        </is>
      </c>
      <c r="B5604" s="194">
        <f>SWITCH('CONFIGURAÇÃO'!$J$272,"Arma",IF(ISBLANK('CONFIGURAÇÃO'!$L$285),"",'CONFIGURAÇÃO'!$L$285&amp;""),"")</f>
        <v/>
      </c>
      <c r="C5604" s="194">
        <f>"'CONFIGURAÇÃO'!L285"</f>
        <v/>
      </c>
      <c r="D5604" s="194" t="inlineStr">
        <is>
          <t>configuração</t>
        </is>
      </c>
    </row>
    <row r="5605">
      <c r="A5605" s="194" t="inlineStr">
        <is>
          <t>custom.10.campo.base</t>
        </is>
      </c>
      <c r="B5605" s="194">
        <f>SWITCH('CONFIGURAÇÃO'!$J$272,"Ferramenta amaldiçoada",IF(ISBLANK('CONFIGURAÇÃO'!$L$275),"",'CONFIGURAÇÃO'!$L$275&amp;""),"")</f>
        <v/>
      </c>
      <c r="C5605" s="194">
        <f>"'CONFIGURAÇÃO'!L275"</f>
        <v/>
      </c>
      <c r="D5605" s="194" t="inlineStr">
        <is>
          <t>configuração</t>
        </is>
      </c>
    </row>
    <row r="5606">
      <c r="A5606" s="194" t="inlineStr">
        <is>
          <t>custom.10.campo.base_do_livro</t>
        </is>
      </c>
      <c r="B5606" s="194">
        <f>SWITCH('CONFIGURAÇÃO'!$J$272,"Origem",IF(ISBLANK('CONFIGURAÇÃO'!$L$280),"",'CONFIGURAÇÃO'!$L$280&amp;""),"")</f>
        <v/>
      </c>
      <c r="C5606" s="194">
        <f>"'CONFIGURAÇÃO'!L280"</f>
        <v/>
      </c>
      <c r="D5606" s="194" t="inlineStr">
        <is>
          <t>configuração</t>
        </is>
      </c>
    </row>
    <row r="5607">
      <c r="A5607" s="194" t="inlineStr">
        <is>
          <t>custom.10.campo.categoria</t>
        </is>
      </c>
      <c r="B5607" s="194">
        <f>SWITCH('CONFIGURAÇÃO'!$J$272,"Arma",IF(ISBLANK('CONFIGURAÇÃO'!$L$275),"",'CONFIGURAÇÃO'!$L$275&amp;""),"")</f>
        <v/>
      </c>
      <c r="C5607" s="194">
        <f>"'CONFIGURAÇÃO'!L275"</f>
        <v/>
      </c>
      <c r="D5607" s="194" t="inlineStr">
        <is>
          <t>configuração</t>
        </is>
      </c>
    </row>
    <row r="5608">
      <c r="A5608" s="194" t="inlineStr">
        <is>
          <t>custom.10.campo.dado</t>
        </is>
      </c>
      <c r="B5608" s="194">
        <f>SWITCH('CONFIGURAÇÃO'!$J$272,"Arma",IF(ISBLANK('CONFIGURAÇÃO'!$L$282),"",'CONFIGURAÇÃO'!$L$282&amp;""),"")</f>
        <v/>
      </c>
      <c r="C5608" s="194">
        <f>"'CONFIGURAÇÃO'!L282"</f>
        <v/>
      </c>
      <c r="D5608" s="194" t="inlineStr">
        <is>
          <t>configuração</t>
        </is>
      </c>
    </row>
    <row r="5609">
      <c r="A5609" s="194" t="inlineStr">
        <is>
          <t>custom.10.campo.desgaste</t>
        </is>
      </c>
      <c r="B5609" s="194">
        <f>SWITCH('CONFIGURAÇÃO'!$J$272,"Ferramenta amaldiçoada",IF(ISBLANK('CONFIGURAÇÃO'!$L$283),"",'CONFIGURAÇÃO'!$L$283&amp;""),"")</f>
        <v/>
      </c>
      <c r="C5609" s="194">
        <f>"'CONFIGURAÇÃO'!L283"</f>
        <v/>
      </c>
      <c r="D5609" s="194" t="inlineStr">
        <is>
          <t>configuração</t>
        </is>
      </c>
    </row>
    <row r="5610">
      <c r="A5610" s="194" t="inlineStr">
        <is>
          <t>custom.10.campo.estigma</t>
        </is>
      </c>
      <c r="B5610" s="194">
        <f>SWITCH('CONFIGURAÇÃO'!$J$272,"Ferramenta amaldiçoada",IF(ISBLANK('CONFIGURAÇÃO'!$L$282),"",'CONFIGURAÇÃO'!$L$282&amp;""),"")</f>
        <v/>
      </c>
      <c r="C5610" s="194">
        <f>"'CONFIGURAÇÃO'!L282"</f>
        <v/>
      </c>
      <c r="D5610" s="194" t="inlineStr">
        <is>
          <t>configuração</t>
        </is>
      </c>
    </row>
    <row r="5611">
      <c r="A5611" s="194" t="inlineStr">
        <is>
          <t>custom.10.campo.exige_marcante</t>
        </is>
      </c>
      <c r="B5611" s="194">
        <f>SWITCH('CONFIGURAÇÃO'!$J$272,"Menor",IF(ISBLANK('CONFIGURAÇÃO'!$L$276),"",'CONFIGURAÇÃO'!$L$276&amp;""),"")</f>
        <v/>
      </c>
      <c r="C5611" s="194">
        <f>"'CONFIGURAÇÃO'!L276"</f>
        <v/>
      </c>
      <c r="D5611" s="194" t="inlineStr">
        <is>
          <t>configuração</t>
        </is>
      </c>
    </row>
    <row r="5612">
      <c r="A5612" s="194" t="inlineStr">
        <is>
          <t>custom.10.campo.forca</t>
        </is>
      </c>
      <c r="B5612" s="194">
        <f>SWITCH('CONFIGURAÇÃO'!$J$272,"Arma",IF(ISBLANK('CONFIGURAÇÃO'!$L$283),"",'CONFIGURAÇÃO'!$L$283&amp;""),"Escudo",IF(ISBLANK('CONFIGURAÇÃO'!$L$284),"",'CONFIGURAÇÃO'!$L$284&amp;""),"Uniforme",IF(ISBLANK('CONFIGURAÇÃO'!$L$284),"",'CONFIGURAÇÃO'!$L$284&amp;""),"")</f>
        <v/>
      </c>
      <c r="C5612" s="194">
        <f>"'CONFIGURAÇÃO'!L283 'CONFIGURAÇÃO'!L284 'CONFIGURAÇÃO'!L284"</f>
        <v/>
      </c>
      <c r="D5612" s="194" t="inlineStr">
        <is>
          <t>configuração</t>
        </is>
      </c>
    </row>
    <row r="5613">
      <c r="A5613" s="194" t="inlineStr">
        <is>
          <t>custom.10.campo.frequencia</t>
        </is>
      </c>
      <c r="B5613" s="194">
        <f>SWITCH('CONFIGURAÇÃO'!$J$272,"Marcante",IF(ISBLANK('CONFIGURAÇÃO'!$L$282),"",'CONFIGURAÇÃO'!$L$282&amp;""),"Menor",IF(ISBLANK('CONFIGURAÇÃO'!$L$282),"",'CONFIGURAÇÃO'!$L$282&amp;""),"")</f>
        <v/>
      </c>
      <c r="C5613" s="194">
        <f>"'CONFIGURAÇÃO'!L282 'CONFIGURAÇÃO'!L282"</f>
        <v/>
      </c>
      <c r="D5613" s="194" t="inlineStr">
        <is>
          <t>configuração</t>
        </is>
      </c>
    </row>
    <row r="5614">
      <c r="A5614" s="194" t="inlineStr">
        <is>
          <t>custom.10.campo.grau</t>
        </is>
      </c>
      <c r="B5614" s="194">
        <f>SWITCH('CONFIGURAÇÃO'!$J$272,"Ferramenta amaldiçoada",IF(ISBLANK('CONFIGURAÇÃO'!$L$276),"",'CONFIGURAÇÃO'!$L$276&amp;""),"")</f>
        <v/>
      </c>
      <c r="C5614" s="194">
        <f>"'CONFIGURAÇÃO'!L276"</f>
        <v/>
      </c>
      <c r="D5614" s="194" t="inlineStr">
        <is>
          <t>configuração</t>
        </is>
      </c>
    </row>
    <row r="5615">
      <c r="A5615" s="194" t="inlineStr">
        <is>
          <t>custom.10.campo.grau_minimo</t>
        </is>
      </c>
      <c r="B5615" s="194">
        <f>SWITCH('CONFIGURAÇÃO'!$J$272,"Uniforme",IF(ISBLANK('CONFIGURAÇÃO'!$L$275),"",'CONFIGURAÇÃO'!$L$275&amp;""),"")</f>
        <v/>
      </c>
      <c r="C5615" s="194">
        <f>"'CONFIGURAÇÃO'!L275"</f>
        <v/>
      </c>
      <c r="D5615" s="194" t="inlineStr">
        <is>
          <t>configuração</t>
        </is>
      </c>
    </row>
    <row r="5616">
      <c r="A5616" s="194" t="inlineStr">
        <is>
          <t>custom.10.campo.mao</t>
        </is>
      </c>
      <c r="B5616" s="194">
        <f>SWITCH('CONFIGURAÇÃO'!$J$272,"Arma",IF(ISBLANK('CONFIGURAÇÃO'!$L$276),"",'CONFIGURAÇÃO'!$L$276&amp;""),"")</f>
        <v/>
      </c>
      <c r="C5616" s="194">
        <f>"'CONFIGURAÇÃO'!L276"</f>
        <v/>
      </c>
      <c r="D5616" s="194" t="inlineStr">
        <is>
          <t>configuração</t>
        </is>
      </c>
    </row>
    <row r="5617">
      <c r="A5617" s="194" t="inlineStr">
        <is>
          <t>custom.10.campo.oficio</t>
        </is>
      </c>
      <c r="B5617" s="194">
        <f>SWITCH('CONFIGURAÇÃO'!$J$272,"Origem",IF(ISBLANK('CONFIGURAÇÃO'!$L$281),"",'CONFIGURAÇÃO'!$L$281&amp;""),"")</f>
        <v/>
      </c>
      <c r="C5617" s="194">
        <f>"'CONFIGURAÇÃO'!L281"</f>
        <v/>
      </c>
      <c r="D5617" s="194" t="inlineStr">
        <is>
          <t>configuração</t>
        </is>
      </c>
    </row>
    <row r="5618">
      <c r="A5618" s="194" t="inlineStr">
        <is>
          <t>custom.10.campo.origem</t>
        </is>
      </c>
      <c r="B5618" s="194">
        <f>SWITCH('CONFIGURAÇÃO'!$J$272,"Marcante",IF(ISBLANK('CONFIGURAÇÃO'!$L$275),"",'CONFIGURAÇÃO'!$L$275&amp;""),"Menor",IF(ISBLANK('CONFIGURAÇÃO'!$L$275),"",'CONFIGURAÇÃO'!$L$275&amp;""),"")</f>
        <v/>
      </c>
      <c r="C5618" s="194">
        <f>"'CONFIGURAÇÃO'!L275 'CONFIGURAÇÃO'!L275"</f>
        <v/>
      </c>
      <c r="D5618" s="194" t="inlineStr">
        <is>
          <t>configuração</t>
        </is>
      </c>
    </row>
    <row r="5619">
      <c r="A5619" s="194" t="inlineStr">
        <is>
          <t>custom.10.campo.pericia_1</t>
        </is>
      </c>
      <c r="B5619" s="194">
        <f>SWITCH('CONFIGURAÇÃO'!$J$272,"Origem",IF(ISBLANK('CONFIGURAÇÃO'!$L$275),"",'CONFIGURAÇÃO'!$L$275&amp;""),"")</f>
        <v/>
      </c>
      <c r="C5619" s="194">
        <f>"'CONFIGURAÇÃO'!L275"</f>
        <v/>
      </c>
      <c r="D5619" s="194" t="inlineStr">
        <is>
          <t>configuração</t>
        </is>
      </c>
    </row>
    <row r="5620">
      <c r="A5620" s="194" t="inlineStr">
        <is>
          <t>custom.10.campo.pericia_2</t>
        </is>
      </c>
      <c r="B5620" s="194">
        <f>SWITCH('CONFIGURAÇÃO'!$J$272,"Origem",IF(ISBLANK('CONFIGURAÇÃO'!$L$276),"",'CONFIGURAÇÃO'!$L$276&amp;""),"")</f>
        <v/>
      </c>
      <c r="C5620" s="194">
        <f>"'CONFIGURAÇÃO'!L276"</f>
        <v/>
      </c>
      <c r="D5620" s="194" t="inlineStr">
        <is>
          <t>configuração</t>
        </is>
      </c>
    </row>
    <row r="5621">
      <c r="A5621" s="194" t="inlineStr">
        <is>
          <t>custom.10.campo.pericia_3</t>
        </is>
      </c>
      <c r="B5621" s="194">
        <f>SWITCH('CONFIGURAÇÃO'!$J$272,"Origem",IF(ISBLANK('CONFIGURAÇÃO'!$L$277),"",'CONFIGURAÇÃO'!$L$277&amp;""),"")</f>
        <v/>
      </c>
      <c r="C5621" s="194">
        <f>"'CONFIGURAÇÃO'!L277"</f>
        <v/>
      </c>
      <c r="D5621" s="194" t="inlineStr">
        <is>
          <t>configuração</t>
        </is>
      </c>
    </row>
    <row r="5622">
      <c r="A5622" s="194" t="inlineStr">
        <is>
          <t>custom.10.campo.pericia_4</t>
        </is>
      </c>
      <c r="B5622" s="194">
        <f>SWITCH('CONFIGURAÇÃO'!$J$272,"Origem",IF(ISBLANK('CONFIGURAÇÃO'!$L$278),"",'CONFIGURAÇÃO'!$L$278&amp;""),"")</f>
        <v/>
      </c>
      <c r="C5622" s="194">
        <f>"'CONFIGURAÇÃO'!L278"</f>
        <v/>
      </c>
      <c r="D5622" s="194" t="inlineStr">
        <is>
          <t>configuração</t>
        </is>
      </c>
    </row>
    <row r="5623">
      <c r="A5623" s="194" t="inlineStr">
        <is>
          <t>custom.10.campo.preco</t>
        </is>
      </c>
      <c r="B5623" s="194">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4">
        <f>"'CONFIGURAÇÃO'!L287 'CONFIGURAÇÃO'!L286 'CONFIGURAÇÃO'!L286 'CONFIGURAÇÃO'!L283 'CONFIGURAÇÃO'!L285"</f>
        <v/>
      </c>
      <c r="D5623" s="194" t="inlineStr">
        <is>
          <t>configuração</t>
        </is>
      </c>
    </row>
    <row r="5624">
      <c r="A5624" s="194" t="inlineStr">
        <is>
          <t>custom.10.campo.propriedade_1</t>
        </is>
      </c>
      <c r="B5624" s="194">
        <f>SWITCH('CONFIGURAÇÃO'!$J$272,"Arma",IF(ISBLANK('CONFIGURAÇÃO'!$L$278),"",'CONFIGURAÇÃO'!$L$278&amp;""),"")</f>
        <v/>
      </c>
      <c r="C5624" s="194">
        <f>"'CONFIGURAÇÃO'!L278"</f>
        <v/>
      </c>
      <c r="D5624" s="194" t="inlineStr">
        <is>
          <t>configuração</t>
        </is>
      </c>
    </row>
    <row r="5625">
      <c r="A5625" s="194" t="inlineStr">
        <is>
          <t>custom.10.campo.propriedade_2</t>
        </is>
      </c>
      <c r="B5625" s="194">
        <f>SWITCH('CONFIGURAÇÃO'!$J$272,"Arma",IF(ISBLANK('CONFIGURAÇÃO'!$L$279),"",'CONFIGURAÇÃO'!$L$279&amp;""),"")</f>
        <v/>
      </c>
      <c r="C5625" s="194">
        <f>"'CONFIGURAÇÃO'!L279"</f>
        <v/>
      </c>
      <c r="D5625" s="194" t="inlineStr">
        <is>
          <t>configuração</t>
        </is>
      </c>
    </row>
    <row r="5626">
      <c r="A5626" s="194" t="inlineStr">
        <is>
          <t>custom.10.campo.propriedade_3</t>
        </is>
      </c>
      <c r="B5626" s="194">
        <f>SWITCH('CONFIGURAÇÃO'!$J$272,"Arma",IF(ISBLANK('CONFIGURAÇÃO'!$L$280),"",'CONFIGURAÇÃO'!$L$280&amp;""),"")</f>
        <v/>
      </c>
      <c r="C5626" s="194">
        <f>"'CONFIGURAÇÃO'!L280"</f>
        <v/>
      </c>
      <c r="D5626" s="194" t="inlineStr">
        <is>
          <t>configuração</t>
        </is>
      </c>
    </row>
    <row r="5627">
      <c r="A5627" s="194" t="inlineStr">
        <is>
          <t>custom.10.campo.propriedade_4</t>
        </is>
      </c>
      <c r="B5627" s="194">
        <f>SWITCH('CONFIGURAÇÃO'!$J$272,"Arma",IF(ISBLANK('CONFIGURAÇÃO'!$L$281),"",'CONFIGURAÇÃO'!$L$281&amp;""),"")</f>
        <v/>
      </c>
      <c r="C5627" s="194">
        <f>"'CONFIGURAÇÃO'!L281"</f>
        <v/>
      </c>
      <c r="D5627" s="194" t="inlineStr">
        <is>
          <t>configuração</t>
        </is>
      </c>
    </row>
    <row r="5628">
      <c r="A5628" s="194" t="inlineStr">
        <is>
          <t>custom.10.campo.protecao</t>
        </is>
      </c>
      <c r="B5628" s="194">
        <f>SWITCH('CONFIGURAÇÃO'!$J$272,"Escudo",IF(ISBLANK('CONFIGURAÇÃO'!$L$282),"",'CONFIGURAÇÃO'!$L$282&amp;""),"Uniforme",IF(ISBLANK('CONFIGURAÇÃO'!$L$282),"",'CONFIGURAÇÃO'!$L$282&amp;""),"")</f>
        <v/>
      </c>
      <c r="C5628" s="194">
        <f>"'CONFIGURAÇÃO'!L282 'CONFIGURAÇÃO'!L282"</f>
        <v/>
      </c>
      <c r="D5628" s="194" t="inlineStr">
        <is>
          <t>configuração</t>
        </is>
      </c>
    </row>
    <row r="5629">
      <c r="A5629" s="194" t="inlineStr">
        <is>
          <t>custom.10.campo.recarga</t>
        </is>
      </c>
      <c r="B5629" s="194">
        <f>SWITCH('CONFIGURAÇÃO'!$J$272,"Arma",IF(ISBLANK('CONFIGURAÇÃO'!$L$286),"",'CONFIGURAÇÃO'!$L$286&amp;""),"")</f>
        <v/>
      </c>
      <c r="C5629" s="194">
        <f>"'CONFIGURAÇÃO'!L286"</f>
        <v/>
      </c>
      <c r="D5629" s="194" t="inlineStr">
        <is>
          <t>configuração</t>
        </is>
      </c>
    </row>
    <row r="5630">
      <c r="A5630" s="194" t="inlineStr">
        <is>
          <t>custom.10.campo.rota</t>
        </is>
      </c>
      <c r="B5630" s="194">
        <f>SWITCH('CONFIGURAÇÃO'!$J$272,"Origem",IF(ISBLANK('CONFIGURAÇÃO'!$L$279),"",'CONFIGURAÇÃO'!$L$279&amp;""),"")</f>
        <v/>
      </c>
      <c r="C5630" s="194">
        <f>"'CONFIGURAÇÃO'!L279"</f>
        <v/>
      </c>
      <c r="D5630" s="194" t="inlineStr">
        <is>
          <t>configuração</t>
        </is>
      </c>
    </row>
    <row r="5631">
      <c r="A5631" s="194" t="inlineStr">
        <is>
          <t>custom.10.campo.talento_ce_4</t>
        </is>
      </c>
      <c r="B5631" s="194">
        <f>SWITCH('CONFIGURAÇÃO'!$J$272,"Origem",IF(ISBLANK('CONFIGURAÇÃO'!$L$282),"",'CONFIGURAÇÃO'!$L$282&amp;""),"")</f>
        <v/>
      </c>
      <c r="C5631" s="194">
        <f>"'CONFIGURAÇÃO'!L282"</f>
        <v/>
      </c>
      <c r="D5631" s="194" t="inlineStr">
        <is>
          <t>configuração</t>
        </is>
      </c>
    </row>
    <row r="5632">
      <c r="A5632" s="194" t="inlineStr">
        <is>
          <t>custom.10.campo.teto_de_destreza</t>
        </is>
      </c>
      <c r="B5632" s="194">
        <f>SWITCH('CONFIGURAÇÃO'!$J$272,"Escudo",IF(ISBLANK('CONFIGURAÇÃO'!$L$283),"",'CONFIGURAÇÃO'!$L$283&amp;""),"Uniforme",IF(ISBLANK('CONFIGURAÇÃO'!$L$283),"",'CONFIGURAÇÃO'!$L$283&amp;""),"")</f>
        <v/>
      </c>
      <c r="C5632" s="194">
        <f>"'CONFIGURAÇÃO'!L283 'CONFIGURAÇÃO'!L283"</f>
        <v/>
      </c>
      <c r="D5632" s="194" t="inlineStr">
        <is>
          <t>configuração</t>
        </is>
      </c>
    </row>
    <row r="5633">
      <c r="A5633" s="194" t="inlineStr">
        <is>
          <t>custom.10.campo.tipo_de_dano</t>
        </is>
      </c>
      <c r="B5633" s="194">
        <f>SWITCH('CONFIGURAÇÃO'!$J$272,"Arma",IF(ISBLANK('CONFIGURAÇÃO'!$L$277),"",'CONFIGURAÇÃO'!$L$277&amp;""),"")</f>
        <v/>
      </c>
      <c r="C5633" s="194">
        <f>"'CONFIGURAÇÃO'!L277"</f>
        <v/>
      </c>
      <c r="D5633" s="194" t="inlineStr">
        <is>
          <t>configuração</t>
        </is>
      </c>
    </row>
    <row r="5634">
      <c r="A5634" s="194" t="inlineStr">
        <is>
          <t>custom.10.campo.volume</t>
        </is>
      </c>
      <c r="B5634" s="194">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4">
        <f>"'CONFIGURAÇÃO'!L284 'CONFIGURAÇÃO'!L285 'CONFIGURAÇÃO'!L285 'CONFIGURAÇÃO'!L282 'CONFIGURAÇÃO'!L284"</f>
        <v/>
      </c>
      <c r="D5634" s="194" t="inlineStr">
        <is>
          <t>configuração</t>
        </is>
      </c>
    </row>
    <row r="5635">
      <c r="A5635" s="194" t="inlineStr">
        <is>
          <t>aviso.custom.10</t>
        </is>
      </c>
      <c r="B5635" s="194">
        <f>'DADOS_CUSTOM'!$S$11&amp;""</f>
        <v/>
      </c>
      <c r="C5635" s="194" t="inlineStr">
        <is>
          <t>DADOS_CUSTOM!S11</t>
        </is>
      </c>
      <c r="D5635" s="194" t="inlineStr">
        <is>
          <t>aviso</t>
        </is>
      </c>
    </row>
    <row r="5636">
      <c r="A5636" s="194" t="inlineStr">
        <is>
          <t>custom.11.tipo</t>
        </is>
      </c>
      <c r="B5636" s="194">
        <f>IF(ISBLANK('CONFIGURAÇÃO'!$J$301),"",'CONFIGURAÇÃO'!$J$301&amp;"")</f>
        <v/>
      </c>
      <c r="C5636" s="194">
        <f>"'CONFIGURAÇÃO'!J301"</f>
        <v/>
      </c>
      <c r="D5636" s="194" t="inlineStr">
        <is>
          <t>configuração</t>
        </is>
      </c>
    </row>
    <row r="5637">
      <c r="A5637" s="194" t="inlineStr">
        <is>
          <t>custom.11.nome</t>
        </is>
      </c>
      <c r="B5637" s="194">
        <f>IF(ISBLANK('CONFIGURAÇÃO'!$J$303),"",'CONFIGURAÇÃO'!$J$303&amp;"")</f>
        <v/>
      </c>
      <c r="C5637" s="194">
        <f>"'CONFIGURAÇÃO'!J303"</f>
        <v/>
      </c>
      <c r="D5637" s="194" t="inlineStr">
        <is>
          <t>configuração</t>
        </is>
      </c>
    </row>
    <row r="5638">
      <c r="A5638" s="194" t="inlineStr">
        <is>
          <t>custom.11.mestre_viu</t>
        </is>
      </c>
      <c r="B5638" s="194">
        <f>N('CONFIGURAÇÃO'!$N$301)&amp;""</f>
        <v/>
      </c>
      <c r="C5638" s="194">
        <f>"'CONFIGURAÇÃO'!N301"</f>
        <v/>
      </c>
      <c r="D5638" s="194" t="inlineStr">
        <is>
          <t>configuração</t>
        </is>
      </c>
    </row>
    <row r="5639">
      <c r="A5639" s="194" t="inlineStr">
        <is>
          <t>custom.11.efeito</t>
        </is>
      </c>
      <c r="B5639" s="194">
        <f>IF(ISBLANK('CONFIGURAÇÃO'!$J$318),"",'CONFIGURAÇÃO'!$J$318&amp;"")</f>
        <v/>
      </c>
      <c r="C5639" s="194">
        <f>"'CONFIGURAÇÃO'!J318"</f>
        <v/>
      </c>
      <c r="D5639" s="194" t="inlineStr">
        <is>
          <t>configuração</t>
        </is>
      </c>
    </row>
    <row r="5640">
      <c r="A5640" s="194" t="inlineStr">
        <is>
          <t>custom.11.campo.alcance</t>
        </is>
      </c>
      <c r="B5640" s="194">
        <f>SWITCH('CONFIGURAÇÃO'!$J$301,"Arma",IF(ISBLANK('CONFIGURAÇÃO'!$L$314),"",'CONFIGURAÇÃO'!$L$314&amp;""),"")</f>
        <v/>
      </c>
      <c r="C5640" s="194">
        <f>"'CONFIGURAÇÃO'!L314"</f>
        <v/>
      </c>
      <c r="D5640" s="194" t="inlineStr">
        <is>
          <t>configuração</t>
        </is>
      </c>
    </row>
    <row r="5641">
      <c r="A5641" s="194" t="inlineStr">
        <is>
          <t>custom.11.campo.base</t>
        </is>
      </c>
      <c r="B5641" s="194">
        <f>SWITCH('CONFIGURAÇÃO'!$J$301,"Ferramenta amaldiçoada",IF(ISBLANK('CONFIGURAÇÃO'!$L$304),"",'CONFIGURAÇÃO'!$L$304&amp;""),"")</f>
        <v/>
      </c>
      <c r="C5641" s="194">
        <f>"'CONFIGURAÇÃO'!L304"</f>
        <v/>
      </c>
      <c r="D5641" s="194" t="inlineStr">
        <is>
          <t>configuração</t>
        </is>
      </c>
    </row>
    <row r="5642">
      <c r="A5642" s="194" t="inlineStr">
        <is>
          <t>custom.11.campo.base_do_livro</t>
        </is>
      </c>
      <c r="B5642" s="194">
        <f>SWITCH('CONFIGURAÇÃO'!$J$301,"Origem",IF(ISBLANK('CONFIGURAÇÃO'!$L$309),"",'CONFIGURAÇÃO'!$L$309&amp;""),"")</f>
        <v/>
      </c>
      <c r="C5642" s="194">
        <f>"'CONFIGURAÇÃO'!L309"</f>
        <v/>
      </c>
      <c r="D5642" s="194" t="inlineStr">
        <is>
          <t>configuração</t>
        </is>
      </c>
    </row>
    <row r="5643">
      <c r="A5643" s="194" t="inlineStr">
        <is>
          <t>custom.11.campo.categoria</t>
        </is>
      </c>
      <c r="B5643" s="194">
        <f>SWITCH('CONFIGURAÇÃO'!$J$301,"Arma",IF(ISBLANK('CONFIGURAÇÃO'!$L$304),"",'CONFIGURAÇÃO'!$L$304&amp;""),"")</f>
        <v/>
      </c>
      <c r="C5643" s="194">
        <f>"'CONFIGURAÇÃO'!L304"</f>
        <v/>
      </c>
      <c r="D5643" s="194" t="inlineStr">
        <is>
          <t>configuração</t>
        </is>
      </c>
    </row>
    <row r="5644">
      <c r="A5644" s="194" t="inlineStr">
        <is>
          <t>custom.11.campo.dado</t>
        </is>
      </c>
      <c r="B5644" s="194">
        <f>SWITCH('CONFIGURAÇÃO'!$J$301,"Arma",IF(ISBLANK('CONFIGURAÇÃO'!$L$311),"",'CONFIGURAÇÃO'!$L$311&amp;""),"")</f>
        <v/>
      </c>
      <c r="C5644" s="194">
        <f>"'CONFIGURAÇÃO'!L311"</f>
        <v/>
      </c>
      <c r="D5644" s="194" t="inlineStr">
        <is>
          <t>configuração</t>
        </is>
      </c>
    </row>
    <row r="5645">
      <c r="A5645" s="194" t="inlineStr">
        <is>
          <t>custom.11.campo.desgaste</t>
        </is>
      </c>
      <c r="B5645" s="194">
        <f>SWITCH('CONFIGURAÇÃO'!$J$301,"Ferramenta amaldiçoada",IF(ISBLANK('CONFIGURAÇÃO'!$L$312),"",'CONFIGURAÇÃO'!$L$312&amp;""),"")</f>
        <v/>
      </c>
      <c r="C5645" s="194">
        <f>"'CONFIGURAÇÃO'!L312"</f>
        <v/>
      </c>
      <c r="D5645" s="194" t="inlineStr">
        <is>
          <t>configuração</t>
        </is>
      </c>
    </row>
    <row r="5646">
      <c r="A5646" s="194" t="inlineStr">
        <is>
          <t>custom.11.campo.estigma</t>
        </is>
      </c>
      <c r="B5646" s="194">
        <f>SWITCH('CONFIGURAÇÃO'!$J$301,"Ferramenta amaldiçoada",IF(ISBLANK('CONFIGURAÇÃO'!$L$311),"",'CONFIGURAÇÃO'!$L$311&amp;""),"")</f>
        <v/>
      </c>
      <c r="C5646" s="194">
        <f>"'CONFIGURAÇÃO'!L311"</f>
        <v/>
      </c>
      <c r="D5646" s="194" t="inlineStr">
        <is>
          <t>configuração</t>
        </is>
      </c>
    </row>
    <row r="5647">
      <c r="A5647" s="194" t="inlineStr">
        <is>
          <t>custom.11.campo.exige_marcante</t>
        </is>
      </c>
      <c r="B5647" s="194">
        <f>SWITCH('CONFIGURAÇÃO'!$J$301,"Menor",IF(ISBLANK('CONFIGURAÇÃO'!$L$305),"",'CONFIGURAÇÃO'!$L$305&amp;""),"")</f>
        <v/>
      </c>
      <c r="C5647" s="194">
        <f>"'CONFIGURAÇÃO'!L305"</f>
        <v/>
      </c>
      <c r="D5647" s="194" t="inlineStr">
        <is>
          <t>configuração</t>
        </is>
      </c>
    </row>
    <row r="5648">
      <c r="A5648" s="194" t="inlineStr">
        <is>
          <t>custom.11.campo.forca</t>
        </is>
      </c>
      <c r="B5648" s="194">
        <f>SWITCH('CONFIGURAÇÃO'!$J$301,"Arma",IF(ISBLANK('CONFIGURAÇÃO'!$L$312),"",'CONFIGURAÇÃO'!$L$312&amp;""),"Escudo",IF(ISBLANK('CONFIGURAÇÃO'!$L$313),"",'CONFIGURAÇÃO'!$L$313&amp;""),"Uniforme",IF(ISBLANK('CONFIGURAÇÃO'!$L$313),"",'CONFIGURAÇÃO'!$L$313&amp;""),"")</f>
        <v/>
      </c>
      <c r="C5648" s="194">
        <f>"'CONFIGURAÇÃO'!L312 'CONFIGURAÇÃO'!L313 'CONFIGURAÇÃO'!L313"</f>
        <v/>
      </c>
      <c r="D5648" s="194" t="inlineStr">
        <is>
          <t>configuração</t>
        </is>
      </c>
    </row>
    <row r="5649">
      <c r="A5649" s="194" t="inlineStr">
        <is>
          <t>custom.11.campo.frequencia</t>
        </is>
      </c>
      <c r="B5649" s="194">
        <f>SWITCH('CONFIGURAÇÃO'!$J$301,"Marcante",IF(ISBLANK('CONFIGURAÇÃO'!$L$311),"",'CONFIGURAÇÃO'!$L$311&amp;""),"Menor",IF(ISBLANK('CONFIGURAÇÃO'!$L$311),"",'CONFIGURAÇÃO'!$L$311&amp;""),"")</f>
        <v/>
      </c>
      <c r="C5649" s="194">
        <f>"'CONFIGURAÇÃO'!L311 'CONFIGURAÇÃO'!L311"</f>
        <v/>
      </c>
      <c r="D5649" s="194" t="inlineStr">
        <is>
          <t>configuração</t>
        </is>
      </c>
    </row>
    <row r="5650">
      <c r="A5650" s="194" t="inlineStr">
        <is>
          <t>custom.11.campo.grau</t>
        </is>
      </c>
      <c r="B5650" s="194">
        <f>SWITCH('CONFIGURAÇÃO'!$J$301,"Ferramenta amaldiçoada",IF(ISBLANK('CONFIGURAÇÃO'!$L$305),"",'CONFIGURAÇÃO'!$L$305&amp;""),"")</f>
        <v/>
      </c>
      <c r="C5650" s="194">
        <f>"'CONFIGURAÇÃO'!L305"</f>
        <v/>
      </c>
      <c r="D5650" s="194" t="inlineStr">
        <is>
          <t>configuração</t>
        </is>
      </c>
    </row>
    <row r="5651">
      <c r="A5651" s="194" t="inlineStr">
        <is>
          <t>custom.11.campo.grau_minimo</t>
        </is>
      </c>
      <c r="B5651" s="194">
        <f>SWITCH('CONFIGURAÇÃO'!$J$301,"Uniforme",IF(ISBLANK('CONFIGURAÇÃO'!$L$304),"",'CONFIGURAÇÃO'!$L$304&amp;""),"")</f>
        <v/>
      </c>
      <c r="C5651" s="194">
        <f>"'CONFIGURAÇÃO'!L304"</f>
        <v/>
      </c>
      <c r="D5651" s="194" t="inlineStr">
        <is>
          <t>configuração</t>
        </is>
      </c>
    </row>
    <row r="5652">
      <c r="A5652" s="194" t="inlineStr">
        <is>
          <t>custom.11.campo.mao</t>
        </is>
      </c>
      <c r="B5652" s="194">
        <f>SWITCH('CONFIGURAÇÃO'!$J$301,"Arma",IF(ISBLANK('CONFIGURAÇÃO'!$L$305),"",'CONFIGURAÇÃO'!$L$305&amp;""),"")</f>
        <v/>
      </c>
      <c r="C5652" s="194">
        <f>"'CONFIGURAÇÃO'!L305"</f>
        <v/>
      </c>
      <c r="D5652" s="194" t="inlineStr">
        <is>
          <t>configuração</t>
        </is>
      </c>
    </row>
    <row r="5653">
      <c r="A5653" s="194" t="inlineStr">
        <is>
          <t>custom.11.campo.oficio</t>
        </is>
      </c>
      <c r="B5653" s="194">
        <f>SWITCH('CONFIGURAÇÃO'!$J$301,"Origem",IF(ISBLANK('CONFIGURAÇÃO'!$L$310),"",'CONFIGURAÇÃO'!$L$310&amp;""),"")</f>
        <v/>
      </c>
      <c r="C5653" s="194">
        <f>"'CONFIGURAÇÃO'!L310"</f>
        <v/>
      </c>
      <c r="D5653" s="194" t="inlineStr">
        <is>
          <t>configuração</t>
        </is>
      </c>
    </row>
    <row r="5654">
      <c r="A5654" s="194" t="inlineStr">
        <is>
          <t>custom.11.campo.origem</t>
        </is>
      </c>
      <c r="B5654" s="194">
        <f>SWITCH('CONFIGURAÇÃO'!$J$301,"Marcante",IF(ISBLANK('CONFIGURAÇÃO'!$L$304),"",'CONFIGURAÇÃO'!$L$304&amp;""),"Menor",IF(ISBLANK('CONFIGURAÇÃO'!$L$304),"",'CONFIGURAÇÃO'!$L$304&amp;""),"")</f>
        <v/>
      </c>
      <c r="C5654" s="194">
        <f>"'CONFIGURAÇÃO'!L304 'CONFIGURAÇÃO'!L304"</f>
        <v/>
      </c>
      <c r="D5654" s="194" t="inlineStr">
        <is>
          <t>configuração</t>
        </is>
      </c>
    </row>
    <row r="5655">
      <c r="A5655" s="194" t="inlineStr">
        <is>
          <t>custom.11.campo.pericia_1</t>
        </is>
      </c>
      <c r="B5655" s="194">
        <f>SWITCH('CONFIGURAÇÃO'!$J$301,"Origem",IF(ISBLANK('CONFIGURAÇÃO'!$L$304),"",'CONFIGURAÇÃO'!$L$304&amp;""),"")</f>
        <v/>
      </c>
      <c r="C5655" s="194">
        <f>"'CONFIGURAÇÃO'!L304"</f>
        <v/>
      </c>
      <c r="D5655" s="194" t="inlineStr">
        <is>
          <t>configuração</t>
        </is>
      </c>
    </row>
    <row r="5656">
      <c r="A5656" s="194" t="inlineStr">
        <is>
          <t>custom.11.campo.pericia_2</t>
        </is>
      </c>
      <c r="B5656" s="194">
        <f>SWITCH('CONFIGURAÇÃO'!$J$301,"Origem",IF(ISBLANK('CONFIGURAÇÃO'!$L$305),"",'CONFIGURAÇÃO'!$L$305&amp;""),"")</f>
        <v/>
      </c>
      <c r="C5656" s="194">
        <f>"'CONFIGURAÇÃO'!L305"</f>
        <v/>
      </c>
      <c r="D5656" s="194" t="inlineStr">
        <is>
          <t>configuração</t>
        </is>
      </c>
    </row>
    <row r="5657">
      <c r="A5657" s="194" t="inlineStr">
        <is>
          <t>custom.11.campo.pericia_3</t>
        </is>
      </c>
      <c r="B5657" s="194">
        <f>SWITCH('CONFIGURAÇÃO'!$J$301,"Origem",IF(ISBLANK('CONFIGURAÇÃO'!$L$306),"",'CONFIGURAÇÃO'!$L$306&amp;""),"")</f>
        <v/>
      </c>
      <c r="C5657" s="194">
        <f>"'CONFIGURAÇÃO'!L306"</f>
        <v/>
      </c>
      <c r="D5657" s="194" t="inlineStr">
        <is>
          <t>configuração</t>
        </is>
      </c>
    </row>
    <row r="5658">
      <c r="A5658" s="194" t="inlineStr">
        <is>
          <t>custom.11.campo.pericia_4</t>
        </is>
      </c>
      <c r="B5658" s="194">
        <f>SWITCH('CONFIGURAÇÃO'!$J$301,"Origem",IF(ISBLANK('CONFIGURAÇÃO'!$L$307),"",'CONFIGURAÇÃO'!$L$307&amp;""),"")</f>
        <v/>
      </c>
      <c r="C5658" s="194">
        <f>"'CONFIGURAÇÃO'!L307"</f>
        <v/>
      </c>
      <c r="D5658" s="194" t="inlineStr">
        <is>
          <t>configuração</t>
        </is>
      </c>
    </row>
    <row r="5659">
      <c r="A5659" s="194" t="inlineStr">
        <is>
          <t>custom.11.campo.preco</t>
        </is>
      </c>
      <c r="B5659" s="194">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4">
        <f>"'CONFIGURAÇÃO'!L316 'CONFIGURAÇÃO'!L315 'CONFIGURAÇÃO'!L315 'CONFIGURAÇÃO'!L312 'CONFIGURAÇÃO'!L314"</f>
        <v/>
      </c>
      <c r="D5659" s="194" t="inlineStr">
        <is>
          <t>configuração</t>
        </is>
      </c>
    </row>
    <row r="5660">
      <c r="A5660" s="194" t="inlineStr">
        <is>
          <t>custom.11.campo.propriedade_1</t>
        </is>
      </c>
      <c r="B5660" s="194">
        <f>SWITCH('CONFIGURAÇÃO'!$J$301,"Arma",IF(ISBLANK('CONFIGURAÇÃO'!$L$307),"",'CONFIGURAÇÃO'!$L$307&amp;""),"")</f>
        <v/>
      </c>
      <c r="C5660" s="194">
        <f>"'CONFIGURAÇÃO'!L307"</f>
        <v/>
      </c>
      <c r="D5660" s="194" t="inlineStr">
        <is>
          <t>configuração</t>
        </is>
      </c>
    </row>
    <row r="5661">
      <c r="A5661" s="194" t="inlineStr">
        <is>
          <t>custom.11.campo.propriedade_2</t>
        </is>
      </c>
      <c r="B5661" s="194">
        <f>SWITCH('CONFIGURAÇÃO'!$J$301,"Arma",IF(ISBLANK('CONFIGURAÇÃO'!$L$308),"",'CONFIGURAÇÃO'!$L$308&amp;""),"")</f>
        <v/>
      </c>
      <c r="C5661" s="194">
        <f>"'CONFIGURAÇÃO'!L308"</f>
        <v/>
      </c>
      <c r="D5661" s="194" t="inlineStr">
        <is>
          <t>configuração</t>
        </is>
      </c>
    </row>
    <row r="5662">
      <c r="A5662" s="194" t="inlineStr">
        <is>
          <t>custom.11.campo.propriedade_3</t>
        </is>
      </c>
      <c r="B5662" s="194">
        <f>SWITCH('CONFIGURAÇÃO'!$J$301,"Arma",IF(ISBLANK('CONFIGURAÇÃO'!$L$309),"",'CONFIGURAÇÃO'!$L$309&amp;""),"")</f>
        <v/>
      </c>
      <c r="C5662" s="194">
        <f>"'CONFIGURAÇÃO'!L309"</f>
        <v/>
      </c>
      <c r="D5662" s="194" t="inlineStr">
        <is>
          <t>configuração</t>
        </is>
      </c>
    </row>
    <row r="5663">
      <c r="A5663" s="194" t="inlineStr">
        <is>
          <t>custom.11.campo.propriedade_4</t>
        </is>
      </c>
      <c r="B5663" s="194">
        <f>SWITCH('CONFIGURAÇÃO'!$J$301,"Arma",IF(ISBLANK('CONFIGURAÇÃO'!$L$310),"",'CONFIGURAÇÃO'!$L$310&amp;""),"")</f>
        <v/>
      </c>
      <c r="C5663" s="194">
        <f>"'CONFIGURAÇÃO'!L310"</f>
        <v/>
      </c>
      <c r="D5663" s="194" t="inlineStr">
        <is>
          <t>configuração</t>
        </is>
      </c>
    </row>
    <row r="5664">
      <c r="A5664" s="194" t="inlineStr">
        <is>
          <t>custom.11.campo.protecao</t>
        </is>
      </c>
      <c r="B5664" s="194">
        <f>SWITCH('CONFIGURAÇÃO'!$J$301,"Escudo",IF(ISBLANK('CONFIGURAÇÃO'!$L$311),"",'CONFIGURAÇÃO'!$L$311&amp;""),"Uniforme",IF(ISBLANK('CONFIGURAÇÃO'!$L$311),"",'CONFIGURAÇÃO'!$L$311&amp;""),"")</f>
        <v/>
      </c>
      <c r="C5664" s="194">
        <f>"'CONFIGURAÇÃO'!L311 'CONFIGURAÇÃO'!L311"</f>
        <v/>
      </c>
      <c r="D5664" s="194" t="inlineStr">
        <is>
          <t>configuração</t>
        </is>
      </c>
    </row>
    <row r="5665">
      <c r="A5665" s="194" t="inlineStr">
        <is>
          <t>custom.11.campo.recarga</t>
        </is>
      </c>
      <c r="B5665" s="194">
        <f>SWITCH('CONFIGURAÇÃO'!$J$301,"Arma",IF(ISBLANK('CONFIGURAÇÃO'!$L$315),"",'CONFIGURAÇÃO'!$L$315&amp;""),"")</f>
        <v/>
      </c>
      <c r="C5665" s="194">
        <f>"'CONFIGURAÇÃO'!L315"</f>
        <v/>
      </c>
      <c r="D5665" s="194" t="inlineStr">
        <is>
          <t>configuração</t>
        </is>
      </c>
    </row>
    <row r="5666">
      <c r="A5666" s="194" t="inlineStr">
        <is>
          <t>custom.11.campo.rota</t>
        </is>
      </c>
      <c r="B5666" s="194">
        <f>SWITCH('CONFIGURAÇÃO'!$J$301,"Origem",IF(ISBLANK('CONFIGURAÇÃO'!$L$308),"",'CONFIGURAÇÃO'!$L$308&amp;""),"")</f>
        <v/>
      </c>
      <c r="C5666" s="194">
        <f>"'CONFIGURAÇÃO'!L308"</f>
        <v/>
      </c>
      <c r="D5666" s="194" t="inlineStr">
        <is>
          <t>configuração</t>
        </is>
      </c>
    </row>
    <row r="5667">
      <c r="A5667" s="194" t="inlineStr">
        <is>
          <t>custom.11.campo.talento_ce_4</t>
        </is>
      </c>
      <c r="B5667" s="194">
        <f>SWITCH('CONFIGURAÇÃO'!$J$301,"Origem",IF(ISBLANK('CONFIGURAÇÃO'!$L$311),"",'CONFIGURAÇÃO'!$L$311&amp;""),"")</f>
        <v/>
      </c>
      <c r="C5667" s="194">
        <f>"'CONFIGURAÇÃO'!L311"</f>
        <v/>
      </c>
      <c r="D5667" s="194" t="inlineStr">
        <is>
          <t>configuração</t>
        </is>
      </c>
    </row>
    <row r="5668">
      <c r="A5668" s="194" t="inlineStr">
        <is>
          <t>custom.11.campo.teto_de_destreza</t>
        </is>
      </c>
      <c r="B5668" s="194">
        <f>SWITCH('CONFIGURAÇÃO'!$J$301,"Escudo",IF(ISBLANK('CONFIGURAÇÃO'!$L$312),"",'CONFIGURAÇÃO'!$L$312&amp;""),"Uniforme",IF(ISBLANK('CONFIGURAÇÃO'!$L$312),"",'CONFIGURAÇÃO'!$L$312&amp;""),"")</f>
        <v/>
      </c>
      <c r="C5668" s="194">
        <f>"'CONFIGURAÇÃO'!L312 'CONFIGURAÇÃO'!L312"</f>
        <v/>
      </c>
      <c r="D5668" s="194" t="inlineStr">
        <is>
          <t>configuração</t>
        </is>
      </c>
    </row>
    <row r="5669">
      <c r="A5669" s="194" t="inlineStr">
        <is>
          <t>custom.11.campo.tipo_de_dano</t>
        </is>
      </c>
      <c r="B5669" s="194">
        <f>SWITCH('CONFIGURAÇÃO'!$J$301,"Arma",IF(ISBLANK('CONFIGURAÇÃO'!$L$306),"",'CONFIGURAÇÃO'!$L$306&amp;""),"")</f>
        <v/>
      </c>
      <c r="C5669" s="194">
        <f>"'CONFIGURAÇÃO'!L306"</f>
        <v/>
      </c>
      <c r="D5669" s="194" t="inlineStr">
        <is>
          <t>configuração</t>
        </is>
      </c>
    </row>
    <row r="5670">
      <c r="A5670" s="194" t="inlineStr">
        <is>
          <t>custom.11.campo.volume</t>
        </is>
      </c>
      <c r="B5670" s="194">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4">
        <f>"'CONFIGURAÇÃO'!L313 'CONFIGURAÇÃO'!L314 'CONFIGURAÇÃO'!L314 'CONFIGURAÇÃO'!L311 'CONFIGURAÇÃO'!L313"</f>
        <v/>
      </c>
      <c r="D5670" s="194" t="inlineStr">
        <is>
          <t>configuração</t>
        </is>
      </c>
    </row>
    <row r="5671">
      <c r="A5671" s="194" t="inlineStr">
        <is>
          <t>aviso.custom.11</t>
        </is>
      </c>
      <c r="B5671" s="194">
        <f>'DADOS_CUSTOM'!$S$12&amp;""</f>
        <v/>
      </c>
      <c r="C5671" s="194" t="inlineStr">
        <is>
          <t>DADOS_CUSTOM!S12</t>
        </is>
      </c>
      <c r="D5671" s="194" t="inlineStr">
        <is>
          <t>aviso</t>
        </is>
      </c>
    </row>
    <row r="5672">
      <c r="A5672" s="194" t="inlineStr">
        <is>
          <t>custom.12.tipo</t>
        </is>
      </c>
      <c r="B5672" s="194">
        <f>IF(ISBLANK('CONFIGURAÇÃO'!$J$330),"",'CONFIGURAÇÃO'!$J$330&amp;"")</f>
        <v/>
      </c>
      <c r="C5672" s="194">
        <f>"'CONFIGURAÇÃO'!J330"</f>
        <v/>
      </c>
      <c r="D5672" s="194" t="inlineStr">
        <is>
          <t>configuração</t>
        </is>
      </c>
    </row>
    <row r="5673">
      <c r="A5673" s="194" t="inlineStr">
        <is>
          <t>custom.12.nome</t>
        </is>
      </c>
      <c r="B5673" s="194">
        <f>IF(ISBLANK('CONFIGURAÇÃO'!$J$332),"",'CONFIGURAÇÃO'!$J$332&amp;"")</f>
        <v/>
      </c>
      <c r="C5673" s="194">
        <f>"'CONFIGURAÇÃO'!J332"</f>
        <v/>
      </c>
      <c r="D5673" s="194" t="inlineStr">
        <is>
          <t>configuração</t>
        </is>
      </c>
    </row>
    <row r="5674">
      <c r="A5674" s="194" t="inlineStr">
        <is>
          <t>custom.12.mestre_viu</t>
        </is>
      </c>
      <c r="B5674" s="194">
        <f>N('CONFIGURAÇÃO'!$N$330)&amp;""</f>
        <v/>
      </c>
      <c r="C5674" s="194">
        <f>"'CONFIGURAÇÃO'!N330"</f>
        <v/>
      </c>
      <c r="D5674" s="194" t="inlineStr">
        <is>
          <t>configuração</t>
        </is>
      </c>
    </row>
    <row r="5675">
      <c r="A5675" s="194" t="inlineStr">
        <is>
          <t>custom.12.efeito</t>
        </is>
      </c>
      <c r="B5675" s="194">
        <f>IF(ISBLANK('CONFIGURAÇÃO'!$J$347),"",'CONFIGURAÇÃO'!$J$347&amp;"")</f>
        <v/>
      </c>
      <c r="C5675" s="194">
        <f>"'CONFIGURAÇÃO'!J347"</f>
        <v/>
      </c>
      <c r="D5675" s="194" t="inlineStr">
        <is>
          <t>configuração</t>
        </is>
      </c>
    </row>
    <row r="5676">
      <c r="A5676" s="194" t="inlineStr">
        <is>
          <t>custom.12.campo.alcance</t>
        </is>
      </c>
      <c r="B5676" s="194">
        <f>SWITCH('CONFIGURAÇÃO'!$J$330,"Arma",IF(ISBLANK('CONFIGURAÇÃO'!$L$343),"",'CONFIGURAÇÃO'!$L$343&amp;""),"")</f>
        <v/>
      </c>
      <c r="C5676" s="194">
        <f>"'CONFIGURAÇÃO'!L343"</f>
        <v/>
      </c>
      <c r="D5676" s="194" t="inlineStr">
        <is>
          <t>configuração</t>
        </is>
      </c>
    </row>
    <row r="5677">
      <c r="A5677" s="194" t="inlineStr">
        <is>
          <t>custom.12.campo.base</t>
        </is>
      </c>
      <c r="B5677" s="194">
        <f>SWITCH('CONFIGURAÇÃO'!$J$330,"Ferramenta amaldiçoada",IF(ISBLANK('CONFIGURAÇÃO'!$L$333),"",'CONFIGURAÇÃO'!$L$333&amp;""),"")</f>
        <v/>
      </c>
      <c r="C5677" s="194">
        <f>"'CONFIGURAÇÃO'!L333"</f>
        <v/>
      </c>
      <c r="D5677" s="194" t="inlineStr">
        <is>
          <t>configuração</t>
        </is>
      </c>
    </row>
    <row r="5678">
      <c r="A5678" s="194" t="inlineStr">
        <is>
          <t>custom.12.campo.base_do_livro</t>
        </is>
      </c>
      <c r="B5678" s="194">
        <f>SWITCH('CONFIGURAÇÃO'!$J$330,"Origem",IF(ISBLANK('CONFIGURAÇÃO'!$L$338),"",'CONFIGURAÇÃO'!$L$338&amp;""),"")</f>
        <v/>
      </c>
      <c r="C5678" s="194">
        <f>"'CONFIGURAÇÃO'!L338"</f>
        <v/>
      </c>
      <c r="D5678" s="194" t="inlineStr">
        <is>
          <t>configuração</t>
        </is>
      </c>
    </row>
    <row r="5679">
      <c r="A5679" s="194" t="inlineStr">
        <is>
          <t>custom.12.campo.categoria</t>
        </is>
      </c>
      <c r="B5679" s="194">
        <f>SWITCH('CONFIGURAÇÃO'!$J$330,"Arma",IF(ISBLANK('CONFIGURAÇÃO'!$L$333),"",'CONFIGURAÇÃO'!$L$333&amp;""),"")</f>
        <v/>
      </c>
      <c r="C5679" s="194">
        <f>"'CONFIGURAÇÃO'!L333"</f>
        <v/>
      </c>
      <c r="D5679" s="194" t="inlineStr">
        <is>
          <t>configuração</t>
        </is>
      </c>
    </row>
    <row r="5680">
      <c r="A5680" s="194" t="inlineStr">
        <is>
          <t>custom.12.campo.dado</t>
        </is>
      </c>
      <c r="B5680" s="194">
        <f>SWITCH('CONFIGURAÇÃO'!$J$330,"Arma",IF(ISBLANK('CONFIGURAÇÃO'!$L$340),"",'CONFIGURAÇÃO'!$L$340&amp;""),"")</f>
        <v/>
      </c>
      <c r="C5680" s="194">
        <f>"'CONFIGURAÇÃO'!L340"</f>
        <v/>
      </c>
      <c r="D5680" s="194" t="inlineStr">
        <is>
          <t>configuração</t>
        </is>
      </c>
    </row>
    <row r="5681">
      <c r="A5681" s="194" t="inlineStr">
        <is>
          <t>custom.12.campo.desgaste</t>
        </is>
      </c>
      <c r="B5681" s="194">
        <f>SWITCH('CONFIGURAÇÃO'!$J$330,"Ferramenta amaldiçoada",IF(ISBLANK('CONFIGURAÇÃO'!$L$341),"",'CONFIGURAÇÃO'!$L$341&amp;""),"")</f>
        <v/>
      </c>
      <c r="C5681" s="194">
        <f>"'CONFIGURAÇÃO'!L341"</f>
        <v/>
      </c>
      <c r="D5681" s="194" t="inlineStr">
        <is>
          <t>configuração</t>
        </is>
      </c>
    </row>
    <row r="5682">
      <c r="A5682" s="194" t="inlineStr">
        <is>
          <t>custom.12.campo.estigma</t>
        </is>
      </c>
      <c r="B5682" s="194">
        <f>SWITCH('CONFIGURAÇÃO'!$J$330,"Ferramenta amaldiçoada",IF(ISBLANK('CONFIGURAÇÃO'!$L$340),"",'CONFIGURAÇÃO'!$L$340&amp;""),"")</f>
        <v/>
      </c>
      <c r="C5682" s="194">
        <f>"'CONFIGURAÇÃO'!L340"</f>
        <v/>
      </c>
      <c r="D5682" s="194" t="inlineStr">
        <is>
          <t>configuração</t>
        </is>
      </c>
    </row>
    <row r="5683">
      <c r="A5683" s="194" t="inlineStr">
        <is>
          <t>custom.12.campo.exige_marcante</t>
        </is>
      </c>
      <c r="B5683" s="194">
        <f>SWITCH('CONFIGURAÇÃO'!$J$330,"Menor",IF(ISBLANK('CONFIGURAÇÃO'!$L$334),"",'CONFIGURAÇÃO'!$L$334&amp;""),"")</f>
        <v/>
      </c>
      <c r="C5683" s="194">
        <f>"'CONFIGURAÇÃO'!L334"</f>
        <v/>
      </c>
      <c r="D5683" s="194" t="inlineStr">
        <is>
          <t>configuração</t>
        </is>
      </c>
    </row>
    <row r="5684">
      <c r="A5684" s="194" t="inlineStr">
        <is>
          <t>custom.12.campo.forca</t>
        </is>
      </c>
      <c r="B5684" s="194">
        <f>SWITCH('CONFIGURAÇÃO'!$J$330,"Arma",IF(ISBLANK('CONFIGURAÇÃO'!$L$341),"",'CONFIGURAÇÃO'!$L$341&amp;""),"Escudo",IF(ISBLANK('CONFIGURAÇÃO'!$L$342),"",'CONFIGURAÇÃO'!$L$342&amp;""),"Uniforme",IF(ISBLANK('CONFIGURAÇÃO'!$L$342),"",'CONFIGURAÇÃO'!$L$342&amp;""),"")</f>
        <v/>
      </c>
      <c r="C5684" s="194">
        <f>"'CONFIGURAÇÃO'!L341 'CONFIGURAÇÃO'!L342 'CONFIGURAÇÃO'!L342"</f>
        <v/>
      </c>
      <c r="D5684" s="194" t="inlineStr">
        <is>
          <t>configuração</t>
        </is>
      </c>
    </row>
    <row r="5685">
      <c r="A5685" s="194" t="inlineStr">
        <is>
          <t>custom.12.campo.frequencia</t>
        </is>
      </c>
      <c r="B5685" s="194">
        <f>SWITCH('CONFIGURAÇÃO'!$J$330,"Marcante",IF(ISBLANK('CONFIGURAÇÃO'!$L$340),"",'CONFIGURAÇÃO'!$L$340&amp;""),"Menor",IF(ISBLANK('CONFIGURAÇÃO'!$L$340),"",'CONFIGURAÇÃO'!$L$340&amp;""),"")</f>
        <v/>
      </c>
      <c r="C5685" s="194">
        <f>"'CONFIGURAÇÃO'!L340 'CONFIGURAÇÃO'!L340"</f>
        <v/>
      </c>
      <c r="D5685" s="194" t="inlineStr">
        <is>
          <t>configuração</t>
        </is>
      </c>
    </row>
    <row r="5686">
      <c r="A5686" s="194" t="inlineStr">
        <is>
          <t>custom.12.campo.grau</t>
        </is>
      </c>
      <c r="B5686" s="194">
        <f>SWITCH('CONFIGURAÇÃO'!$J$330,"Ferramenta amaldiçoada",IF(ISBLANK('CONFIGURAÇÃO'!$L$334),"",'CONFIGURAÇÃO'!$L$334&amp;""),"")</f>
        <v/>
      </c>
      <c r="C5686" s="194">
        <f>"'CONFIGURAÇÃO'!L334"</f>
        <v/>
      </c>
      <c r="D5686" s="194" t="inlineStr">
        <is>
          <t>configuração</t>
        </is>
      </c>
    </row>
    <row r="5687">
      <c r="A5687" s="194" t="inlineStr">
        <is>
          <t>custom.12.campo.grau_minimo</t>
        </is>
      </c>
      <c r="B5687" s="194">
        <f>SWITCH('CONFIGURAÇÃO'!$J$330,"Uniforme",IF(ISBLANK('CONFIGURAÇÃO'!$L$333),"",'CONFIGURAÇÃO'!$L$333&amp;""),"")</f>
        <v/>
      </c>
      <c r="C5687" s="194">
        <f>"'CONFIGURAÇÃO'!L333"</f>
        <v/>
      </c>
      <c r="D5687" s="194" t="inlineStr">
        <is>
          <t>configuração</t>
        </is>
      </c>
    </row>
    <row r="5688">
      <c r="A5688" s="194" t="inlineStr">
        <is>
          <t>custom.12.campo.mao</t>
        </is>
      </c>
      <c r="B5688" s="194">
        <f>SWITCH('CONFIGURAÇÃO'!$J$330,"Arma",IF(ISBLANK('CONFIGURAÇÃO'!$L$334),"",'CONFIGURAÇÃO'!$L$334&amp;""),"")</f>
        <v/>
      </c>
      <c r="C5688" s="194">
        <f>"'CONFIGURAÇÃO'!L334"</f>
        <v/>
      </c>
      <c r="D5688" s="194" t="inlineStr">
        <is>
          <t>configuração</t>
        </is>
      </c>
    </row>
    <row r="5689">
      <c r="A5689" s="194" t="inlineStr">
        <is>
          <t>custom.12.campo.oficio</t>
        </is>
      </c>
      <c r="B5689" s="194">
        <f>SWITCH('CONFIGURAÇÃO'!$J$330,"Origem",IF(ISBLANK('CONFIGURAÇÃO'!$L$339),"",'CONFIGURAÇÃO'!$L$339&amp;""),"")</f>
        <v/>
      </c>
      <c r="C5689" s="194">
        <f>"'CONFIGURAÇÃO'!L339"</f>
        <v/>
      </c>
      <c r="D5689" s="194" t="inlineStr">
        <is>
          <t>configuração</t>
        </is>
      </c>
    </row>
    <row r="5690">
      <c r="A5690" s="194" t="inlineStr">
        <is>
          <t>custom.12.campo.origem</t>
        </is>
      </c>
      <c r="B5690" s="194">
        <f>SWITCH('CONFIGURAÇÃO'!$J$330,"Marcante",IF(ISBLANK('CONFIGURAÇÃO'!$L$333),"",'CONFIGURAÇÃO'!$L$333&amp;""),"Menor",IF(ISBLANK('CONFIGURAÇÃO'!$L$333),"",'CONFIGURAÇÃO'!$L$333&amp;""),"")</f>
        <v/>
      </c>
      <c r="C5690" s="194">
        <f>"'CONFIGURAÇÃO'!L333 'CONFIGURAÇÃO'!L333"</f>
        <v/>
      </c>
      <c r="D5690" s="194" t="inlineStr">
        <is>
          <t>configuração</t>
        </is>
      </c>
    </row>
    <row r="5691">
      <c r="A5691" s="194" t="inlineStr">
        <is>
          <t>custom.12.campo.pericia_1</t>
        </is>
      </c>
      <c r="B5691" s="194">
        <f>SWITCH('CONFIGURAÇÃO'!$J$330,"Origem",IF(ISBLANK('CONFIGURAÇÃO'!$L$333),"",'CONFIGURAÇÃO'!$L$333&amp;""),"")</f>
        <v/>
      </c>
      <c r="C5691" s="194">
        <f>"'CONFIGURAÇÃO'!L333"</f>
        <v/>
      </c>
      <c r="D5691" s="194" t="inlineStr">
        <is>
          <t>configuração</t>
        </is>
      </c>
    </row>
    <row r="5692">
      <c r="A5692" s="194" t="inlineStr">
        <is>
          <t>custom.12.campo.pericia_2</t>
        </is>
      </c>
      <c r="B5692" s="194">
        <f>SWITCH('CONFIGURAÇÃO'!$J$330,"Origem",IF(ISBLANK('CONFIGURAÇÃO'!$L$334),"",'CONFIGURAÇÃO'!$L$334&amp;""),"")</f>
        <v/>
      </c>
      <c r="C5692" s="194">
        <f>"'CONFIGURAÇÃO'!L334"</f>
        <v/>
      </c>
      <c r="D5692" s="194" t="inlineStr">
        <is>
          <t>configuração</t>
        </is>
      </c>
    </row>
    <row r="5693">
      <c r="A5693" s="194" t="inlineStr">
        <is>
          <t>custom.12.campo.pericia_3</t>
        </is>
      </c>
      <c r="B5693" s="194">
        <f>SWITCH('CONFIGURAÇÃO'!$J$330,"Origem",IF(ISBLANK('CONFIGURAÇÃO'!$L$335),"",'CONFIGURAÇÃO'!$L$335&amp;""),"")</f>
        <v/>
      </c>
      <c r="C5693" s="194">
        <f>"'CONFIGURAÇÃO'!L335"</f>
        <v/>
      </c>
      <c r="D5693" s="194" t="inlineStr">
        <is>
          <t>configuração</t>
        </is>
      </c>
    </row>
    <row r="5694">
      <c r="A5694" s="194" t="inlineStr">
        <is>
          <t>custom.12.campo.pericia_4</t>
        </is>
      </c>
      <c r="B5694" s="194">
        <f>SWITCH('CONFIGURAÇÃO'!$J$330,"Origem",IF(ISBLANK('CONFIGURAÇÃO'!$L$336),"",'CONFIGURAÇÃO'!$L$336&amp;""),"")</f>
        <v/>
      </c>
      <c r="C5694" s="194">
        <f>"'CONFIGURAÇÃO'!L336"</f>
        <v/>
      </c>
      <c r="D5694" s="194" t="inlineStr">
        <is>
          <t>configuração</t>
        </is>
      </c>
    </row>
    <row r="5695">
      <c r="A5695" s="194" t="inlineStr">
        <is>
          <t>custom.12.campo.preco</t>
        </is>
      </c>
      <c r="B5695" s="194">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4">
        <f>"'CONFIGURAÇÃO'!L345 'CONFIGURAÇÃO'!L344 'CONFIGURAÇÃO'!L344 'CONFIGURAÇÃO'!L341 'CONFIGURAÇÃO'!L343"</f>
        <v/>
      </c>
      <c r="D5695" s="194" t="inlineStr">
        <is>
          <t>configuração</t>
        </is>
      </c>
    </row>
    <row r="5696">
      <c r="A5696" s="194" t="inlineStr">
        <is>
          <t>custom.12.campo.propriedade_1</t>
        </is>
      </c>
      <c r="B5696" s="194">
        <f>SWITCH('CONFIGURAÇÃO'!$J$330,"Arma",IF(ISBLANK('CONFIGURAÇÃO'!$L$336),"",'CONFIGURAÇÃO'!$L$336&amp;""),"")</f>
        <v/>
      </c>
      <c r="C5696" s="194">
        <f>"'CONFIGURAÇÃO'!L336"</f>
        <v/>
      </c>
      <c r="D5696" s="194" t="inlineStr">
        <is>
          <t>configuração</t>
        </is>
      </c>
    </row>
    <row r="5697">
      <c r="A5697" s="194" t="inlineStr">
        <is>
          <t>custom.12.campo.propriedade_2</t>
        </is>
      </c>
      <c r="B5697" s="194">
        <f>SWITCH('CONFIGURAÇÃO'!$J$330,"Arma",IF(ISBLANK('CONFIGURAÇÃO'!$L$337),"",'CONFIGURAÇÃO'!$L$337&amp;""),"")</f>
        <v/>
      </c>
      <c r="C5697" s="194">
        <f>"'CONFIGURAÇÃO'!L337"</f>
        <v/>
      </c>
      <c r="D5697" s="194" t="inlineStr">
        <is>
          <t>configuração</t>
        </is>
      </c>
    </row>
    <row r="5698">
      <c r="A5698" s="194" t="inlineStr">
        <is>
          <t>custom.12.campo.propriedade_3</t>
        </is>
      </c>
      <c r="B5698" s="194">
        <f>SWITCH('CONFIGURAÇÃO'!$J$330,"Arma",IF(ISBLANK('CONFIGURAÇÃO'!$L$338),"",'CONFIGURAÇÃO'!$L$338&amp;""),"")</f>
        <v/>
      </c>
      <c r="C5698" s="194">
        <f>"'CONFIGURAÇÃO'!L338"</f>
        <v/>
      </c>
      <c r="D5698" s="194" t="inlineStr">
        <is>
          <t>configuração</t>
        </is>
      </c>
    </row>
    <row r="5699">
      <c r="A5699" s="194" t="inlineStr">
        <is>
          <t>custom.12.campo.propriedade_4</t>
        </is>
      </c>
      <c r="B5699" s="194">
        <f>SWITCH('CONFIGURAÇÃO'!$J$330,"Arma",IF(ISBLANK('CONFIGURAÇÃO'!$L$339),"",'CONFIGURAÇÃO'!$L$339&amp;""),"")</f>
        <v/>
      </c>
      <c r="C5699" s="194">
        <f>"'CONFIGURAÇÃO'!L339"</f>
        <v/>
      </c>
      <c r="D5699" s="194" t="inlineStr">
        <is>
          <t>configuração</t>
        </is>
      </c>
    </row>
    <row r="5700">
      <c r="A5700" s="194" t="inlineStr">
        <is>
          <t>custom.12.campo.protecao</t>
        </is>
      </c>
      <c r="B5700" s="194">
        <f>SWITCH('CONFIGURAÇÃO'!$J$330,"Escudo",IF(ISBLANK('CONFIGURAÇÃO'!$L$340),"",'CONFIGURAÇÃO'!$L$340&amp;""),"Uniforme",IF(ISBLANK('CONFIGURAÇÃO'!$L$340),"",'CONFIGURAÇÃO'!$L$340&amp;""),"")</f>
        <v/>
      </c>
      <c r="C5700" s="194">
        <f>"'CONFIGURAÇÃO'!L340 'CONFIGURAÇÃO'!L340"</f>
        <v/>
      </c>
      <c r="D5700" s="194" t="inlineStr">
        <is>
          <t>configuração</t>
        </is>
      </c>
    </row>
    <row r="5701">
      <c r="A5701" s="194" t="inlineStr">
        <is>
          <t>custom.12.campo.recarga</t>
        </is>
      </c>
      <c r="B5701" s="194">
        <f>SWITCH('CONFIGURAÇÃO'!$J$330,"Arma",IF(ISBLANK('CONFIGURAÇÃO'!$L$344),"",'CONFIGURAÇÃO'!$L$344&amp;""),"")</f>
        <v/>
      </c>
      <c r="C5701" s="194">
        <f>"'CONFIGURAÇÃO'!L344"</f>
        <v/>
      </c>
      <c r="D5701" s="194" t="inlineStr">
        <is>
          <t>configuração</t>
        </is>
      </c>
    </row>
    <row r="5702">
      <c r="A5702" s="194" t="inlineStr">
        <is>
          <t>custom.12.campo.rota</t>
        </is>
      </c>
      <c r="B5702" s="194">
        <f>SWITCH('CONFIGURAÇÃO'!$J$330,"Origem",IF(ISBLANK('CONFIGURAÇÃO'!$L$337),"",'CONFIGURAÇÃO'!$L$337&amp;""),"")</f>
        <v/>
      </c>
      <c r="C5702" s="194">
        <f>"'CONFIGURAÇÃO'!L337"</f>
        <v/>
      </c>
      <c r="D5702" s="194" t="inlineStr">
        <is>
          <t>configuração</t>
        </is>
      </c>
    </row>
    <row r="5703">
      <c r="A5703" s="194" t="inlineStr">
        <is>
          <t>custom.12.campo.talento_ce_4</t>
        </is>
      </c>
      <c r="B5703" s="194">
        <f>SWITCH('CONFIGURAÇÃO'!$J$330,"Origem",IF(ISBLANK('CONFIGURAÇÃO'!$L$340),"",'CONFIGURAÇÃO'!$L$340&amp;""),"")</f>
        <v/>
      </c>
      <c r="C5703" s="194">
        <f>"'CONFIGURAÇÃO'!L340"</f>
        <v/>
      </c>
      <c r="D5703" s="194" t="inlineStr">
        <is>
          <t>configuração</t>
        </is>
      </c>
    </row>
    <row r="5704">
      <c r="A5704" s="194" t="inlineStr">
        <is>
          <t>custom.12.campo.teto_de_destreza</t>
        </is>
      </c>
      <c r="B5704" s="194">
        <f>SWITCH('CONFIGURAÇÃO'!$J$330,"Escudo",IF(ISBLANK('CONFIGURAÇÃO'!$L$341),"",'CONFIGURAÇÃO'!$L$341&amp;""),"Uniforme",IF(ISBLANK('CONFIGURAÇÃO'!$L$341),"",'CONFIGURAÇÃO'!$L$341&amp;""),"")</f>
        <v/>
      </c>
      <c r="C5704" s="194">
        <f>"'CONFIGURAÇÃO'!L341 'CONFIGURAÇÃO'!L341"</f>
        <v/>
      </c>
      <c r="D5704" s="194" t="inlineStr">
        <is>
          <t>configuração</t>
        </is>
      </c>
    </row>
    <row r="5705">
      <c r="A5705" s="194" t="inlineStr">
        <is>
          <t>custom.12.campo.tipo_de_dano</t>
        </is>
      </c>
      <c r="B5705" s="194">
        <f>SWITCH('CONFIGURAÇÃO'!$J$330,"Arma",IF(ISBLANK('CONFIGURAÇÃO'!$L$335),"",'CONFIGURAÇÃO'!$L$335&amp;""),"")</f>
        <v/>
      </c>
      <c r="C5705" s="194">
        <f>"'CONFIGURAÇÃO'!L335"</f>
        <v/>
      </c>
      <c r="D5705" s="194" t="inlineStr">
        <is>
          <t>configuração</t>
        </is>
      </c>
    </row>
    <row r="5706">
      <c r="A5706" s="194" t="inlineStr">
        <is>
          <t>custom.12.campo.volume</t>
        </is>
      </c>
      <c r="B5706" s="194">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4">
        <f>"'CONFIGURAÇÃO'!L342 'CONFIGURAÇÃO'!L343 'CONFIGURAÇÃO'!L343 'CONFIGURAÇÃO'!L340 'CONFIGURAÇÃO'!L342"</f>
        <v/>
      </c>
      <c r="D5706" s="194" t="inlineStr">
        <is>
          <t>configuração</t>
        </is>
      </c>
    </row>
    <row r="5707">
      <c r="A5707" s="194" t="inlineStr">
        <is>
          <t>aviso.custom.12</t>
        </is>
      </c>
      <c r="B5707" s="194">
        <f>'DADOS_CUSTOM'!$S$13&amp;""</f>
        <v/>
      </c>
      <c r="C5707" s="194" t="inlineStr">
        <is>
          <t>DADOS_CUSTOM!S13</t>
        </is>
      </c>
      <c r="D5707" s="194" t="inlineStr">
        <is>
          <t>aviso</t>
        </is>
      </c>
    </row>
    <row r="5708">
      <c r="A5708" s="194" t="inlineStr">
        <is>
          <t>custom.13.tipo</t>
        </is>
      </c>
      <c r="B5708" s="194">
        <f>IF(ISBLANK('CONFIGURAÇÃO'!$J$359),"",'CONFIGURAÇÃO'!$J$359&amp;"")</f>
        <v/>
      </c>
      <c r="C5708" s="194">
        <f>"'CONFIGURAÇÃO'!J359"</f>
        <v/>
      </c>
      <c r="D5708" s="194" t="inlineStr">
        <is>
          <t>configuração</t>
        </is>
      </c>
    </row>
    <row r="5709">
      <c r="A5709" s="194" t="inlineStr">
        <is>
          <t>custom.13.nome</t>
        </is>
      </c>
      <c r="B5709" s="194">
        <f>IF(ISBLANK('CONFIGURAÇÃO'!$J$361),"",'CONFIGURAÇÃO'!$J$361&amp;"")</f>
        <v/>
      </c>
      <c r="C5709" s="194">
        <f>"'CONFIGURAÇÃO'!J361"</f>
        <v/>
      </c>
      <c r="D5709" s="194" t="inlineStr">
        <is>
          <t>configuração</t>
        </is>
      </c>
    </row>
    <row r="5710">
      <c r="A5710" s="194" t="inlineStr">
        <is>
          <t>custom.13.mestre_viu</t>
        </is>
      </c>
      <c r="B5710" s="194">
        <f>N('CONFIGURAÇÃO'!$N$359)&amp;""</f>
        <v/>
      </c>
      <c r="C5710" s="194">
        <f>"'CONFIGURAÇÃO'!N359"</f>
        <v/>
      </c>
      <c r="D5710" s="194" t="inlineStr">
        <is>
          <t>configuração</t>
        </is>
      </c>
    </row>
    <row r="5711">
      <c r="A5711" s="194" t="inlineStr">
        <is>
          <t>custom.13.efeito</t>
        </is>
      </c>
      <c r="B5711" s="194">
        <f>IF(ISBLANK('CONFIGURAÇÃO'!$J$376),"",'CONFIGURAÇÃO'!$J$376&amp;"")</f>
        <v/>
      </c>
      <c r="C5711" s="194">
        <f>"'CONFIGURAÇÃO'!J376"</f>
        <v/>
      </c>
      <c r="D5711" s="194" t="inlineStr">
        <is>
          <t>configuração</t>
        </is>
      </c>
    </row>
    <row r="5712">
      <c r="A5712" s="194" t="inlineStr">
        <is>
          <t>custom.13.campo.alcance</t>
        </is>
      </c>
      <c r="B5712" s="194">
        <f>SWITCH('CONFIGURAÇÃO'!$J$359,"Arma",IF(ISBLANK('CONFIGURAÇÃO'!$L$372),"",'CONFIGURAÇÃO'!$L$372&amp;""),"")</f>
        <v/>
      </c>
      <c r="C5712" s="194">
        <f>"'CONFIGURAÇÃO'!L372"</f>
        <v/>
      </c>
      <c r="D5712" s="194" t="inlineStr">
        <is>
          <t>configuração</t>
        </is>
      </c>
    </row>
    <row r="5713">
      <c r="A5713" s="194" t="inlineStr">
        <is>
          <t>custom.13.campo.base</t>
        </is>
      </c>
      <c r="B5713" s="194">
        <f>SWITCH('CONFIGURAÇÃO'!$J$359,"Ferramenta amaldiçoada",IF(ISBLANK('CONFIGURAÇÃO'!$L$362),"",'CONFIGURAÇÃO'!$L$362&amp;""),"")</f>
        <v/>
      </c>
      <c r="C5713" s="194">
        <f>"'CONFIGURAÇÃO'!L362"</f>
        <v/>
      </c>
      <c r="D5713" s="194" t="inlineStr">
        <is>
          <t>configuração</t>
        </is>
      </c>
    </row>
    <row r="5714">
      <c r="A5714" s="194" t="inlineStr">
        <is>
          <t>custom.13.campo.base_do_livro</t>
        </is>
      </c>
      <c r="B5714" s="194">
        <f>SWITCH('CONFIGURAÇÃO'!$J$359,"Origem",IF(ISBLANK('CONFIGURAÇÃO'!$L$367),"",'CONFIGURAÇÃO'!$L$367&amp;""),"")</f>
        <v/>
      </c>
      <c r="C5714" s="194">
        <f>"'CONFIGURAÇÃO'!L367"</f>
        <v/>
      </c>
      <c r="D5714" s="194" t="inlineStr">
        <is>
          <t>configuração</t>
        </is>
      </c>
    </row>
    <row r="5715">
      <c r="A5715" s="194" t="inlineStr">
        <is>
          <t>custom.13.campo.categoria</t>
        </is>
      </c>
      <c r="B5715" s="194">
        <f>SWITCH('CONFIGURAÇÃO'!$J$359,"Arma",IF(ISBLANK('CONFIGURAÇÃO'!$L$362),"",'CONFIGURAÇÃO'!$L$362&amp;""),"")</f>
        <v/>
      </c>
      <c r="C5715" s="194">
        <f>"'CONFIGURAÇÃO'!L362"</f>
        <v/>
      </c>
      <c r="D5715" s="194" t="inlineStr">
        <is>
          <t>configuração</t>
        </is>
      </c>
    </row>
    <row r="5716">
      <c r="A5716" s="194" t="inlineStr">
        <is>
          <t>custom.13.campo.dado</t>
        </is>
      </c>
      <c r="B5716" s="194">
        <f>SWITCH('CONFIGURAÇÃO'!$J$359,"Arma",IF(ISBLANK('CONFIGURAÇÃO'!$L$369),"",'CONFIGURAÇÃO'!$L$369&amp;""),"")</f>
        <v/>
      </c>
      <c r="C5716" s="194">
        <f>"'CONFIGURAÇÃO'!L369"</f>
        <v/>
      </c>
      <c r="D5716" s="194" t="inlineStr">
        <is>
          <t>configuração</t>
        </is>
      </c>
    </row>
    <row r="5717">
      <c r="A5717" s="194" t="inlineStr">
        <is>
          <t>custom.13.campo.desgaste</t>
        </is>
      </c>
      <c r="B5717" s="194">
        <f>SWITCH('CONFIGURAÇÃO'!$J$359,"Ferramenta amaldiçoada",IF(ISBLANK('CONFIGURAÇÃO'!$L$370),"",'CONFIGURAÇÃO'!$L$370&amp;""),"")</f>
        <v/>
      </c>
      <c r="C5717" s="194">
        <f>"'CONFIGURAÇÃO'!L370"</f>
        <v/>
      </c>
      <c r="D5717" s="194" t="inlineStr">
        <is>
          <t>configuração</t>
        </is>
      </c>
    </row>
    <row r="5718">
      <c r="A5718" s="194" t="inlineStr">
        <is>
          <t>custom.13.campo.estigma</t>
        </is>
      </c>
      <c r="B5718" s="194">
        <f>SWITCH('CONFIGURAÇÃO'!$J$359,"Ferramenta amaldiçoada",IF(ISBLANK('CONFIGURAÇÃO'!$L$369),"",'CONFIGURAÇÃO'!$L$369&amp;""),"")</f>
        <v/>
      </c>
      <c r="C5718" s="194">
        <f>"'CONFIGURAÇÃO'!L369"</f>
        <v/>
      </c>
      <c r="D5718" s="194" t="inlineStr">
        <is>
          <t>configuração</t>
        </is>
      </c>
    </row>
    <row r="5719">
      <c r="A5719" s="194" t="inlineStr">
        <is>
          <t>custom.13.campo.exige_marcante</t>
        </is>
      </c>
      <c r="B5719" s="194">
        <f>SWITCH('CONFIGURAÇÃO'!$J$359,"Menor",IF(ISBLANK('CONFIGURAÇÃO'!$L$363),"",'CONFIGURAÇÃO'!$L$363&amp;""),"")</f>
        <v/>
      </c>
      <c r="C5719" s="194">
        <f>"'CONFIGURAÇÃO'!L363"</f>
        <v/>
      </c>
      <c r="D5719" s="194" t="inlineStr">
        <is>
          <t>configuração</t>
        </is>
      </c>
    </row>
    <row r="5720">
      <c r="A5720" s="194" t="inlineStr">
        <is>
          <t>custom.13.campo.forca</t>
        </is>
      </c>
      <c r="B5720" s="194">
        <f>SWITCH('CONFIGURAÇÃO'!$J$359,"Arma",IF(ISBLANK('CONFIGURAÇÃO'!$L$370),"",'CONFIGURAÇÃO'!$L$370&amp;""),"Escudo",IF(ISBLANK('CONFIGURAÇÃO'!$L$371),"",'CONFIGURAÇÃO'!$L$371&amp;""),"Uniforme",IF(ISBLANK('CONFIGURAÇÃO'!$L$371),"",'CONFIGURAÇÃO'!$L$371&amp;""),"")</f>
        <v/>
      </c>
      <c r="C5720" s="194">
        <f>"'CONFIGURAÇÃO'!L370 'CONFIGURAÇÃO'!L371 'CONFIGURAÇÃO'!L371"</f>
        <v/>
      </c>
      <c r="D5720" s="194" t="inlineStr">
        <is>
          <t>configuração</t>
        </is>
      </c>
    </row>
    <row r="5721">
      <c r="A5721" s="194" t="inlineStr">
        <is>
          <t>custom.13.campo.frequencia</t>
        </is>
      </c>
      <c r="B5721" s="194">
        <f>SWITCH('CONFIGURAÇÃO'!$J$359,"Marcante",IF(ISBLANK('CONFIGURAÇÃO'!$L$369),"",'CONFIGURAÇÃO'!$L$369&amp;""),"Menor",IF(ISBLANK('CONFIGURAÇÃO'!$L$369),"",'CONFIGURAÇÃO'!$L$369&amp;""),"")</f>
        <v/>
      </c>
      <c r="C5721" s="194">
        <f>"'CONFIGURAÇÃO'!L369 'CONFIGURAÇÃO'!L369"</f>
        <v/>
      </c>
      <c r="D5721" s="194" t="inlineStr">
        <is>
          <t>configuração</t>
        </is>
      </c>
    </row>
    <row r="5722">
      <c r="A5722" s="194" t="inlineStr">
        <is>
          <t>custom.13.campo.grau</t>
        </is>
      </c>
      <c r="B5722" s="194">
        <f>SWITCH('CONFIGURAÇÃO'!$J$359,"Ferramenta amaldiçoada",IF(ISBLANK('CONFIGURAÇÃO'!$L$363),"",'CONFIGURAÇÃO'!$L$363&amp;""),"")</f>
        <v/>
      </c>
      <c r="C5722" s="194">
        <f>"'CONFIGURAÇÃO'!L363"</f>
        <v/>
      </c>
      <c r="D5722" s="194" t="inlineStr">
        <is>
          <t>configuração</t>
        </is>
      </c>
    </row>
    <row r="5723">
      <c r="A5723" s="194" t="inlineStr">
        <is>
          <t>custom.13.campo.grau_minimo</t>
        </is>
      </c>
      <c r="B5723" s="194">
        <f>SWITCH('CONFIGURAÇÃO'!$J$359,"Uniforme",IF(ISBLANK('CONFIGURAÇÃO'!$L$362),"",'CONFIGURAÇÃO'!$L$362&amp;""),"")</f>
        <v/>
      </c>
      <c r="C5723" s="194">
        <f>"'CONFIGURAÇÃO'!L362"</f>
        <v/>
      </c>
      <c r="D5723" s="194" t="inlineStr">
        <is>
          <t>configuração</t>
        </is>
      </c>
    </row>
    <row r="5724">
      <c r="A5724" s="194" t="inlineStr">
        <is>
          <t>custom.13.campo.mao</t>
        </is>
      </c>
      <c r="B5724" s="194">
        <f>SWITCH('CONFIGURAÇÃO'!$J$359,"Arma",IF(ISBLANK('CONFIGURAÇÃO'!$L$363),"",'CONFIGURAÇÃO'!$L$363&amp;""),"")</f>
        <v/>
      </c>
      <c r="C5724" s="194">
        <f>"'CONFIGURAÇÃO'!L363"</f>
        <v/>
      </c>
      <c r="D5724" s="194" t="inlineStr">
        <is>
          <t>configuração</t>
        </is>
      </c>
    </row>
    <row r="5725">
      <c r="A5725" s="194" t="inlineStr">
        <is>
          <t>custom.13.campo.oficio</t>
        </is>
      </c>
      <c r="B5725" s="194">
        <f>SWITCH('CONFIGURAÇÃO'!$J$359,"Origem",IF(ISBLANK('CONFIGURAÇÃO'!$L$368),"",'CONFIGURAÇÃO'!$L$368&amp;""),"")</f>
        <v/>
      </c>
      <c r="C5725" s="194">
        <f>"'CONFIGURAÇÃO'!L368"</f>
        <v/>
      </c>
      <c r="D5725" s="194" t="inlineStr">
        <is>
          <t>configuração</t>
        </is>
      </c>
    </row>
    <row r="5726">
      <c r="A5726" s="194" t="inlineStr">
        <is>
          <t>custom.13.campo.origem</t>
        </is>
      </c>
      <c r="B5726" s="194">
        <f>SWITCH('CONFIGURAÇÃO'!$J$359,"Marcante",IF(ISBLANK('CONFIGURAÇÃO'!$L$362),"",'CONFIGURAÇÃO'!$L$362&amp;""),"Menor",IF(ISBLANK('CONFIGURAÇÃO'!$L$362),"",'CONFIGURAÇÃO'!$L$362&amp;""),"")</f>
        <v/>
      </c>
      <c r="C5726" s="194">
        <f>"'CONFIGURAÇÃO'!L362 'CONFIGURAÇÃO'!L362"</f>
        <v/>
      </c>
      <c r="D5726" s="194" t="inlineStr">
        <is>
          <t>configuração</t>
        </is>
      </c>
    </row>
    <row r="5727">
      <c r="A5727" s="194" t="inlineStr">
        <is>
          <t>custom.13.campo.pericia_1</t>
        </is>
      </c>
      <c r="B5727" s="194">
        <f>SWITCH('CONFIGURAÇÃO'!$J$359,"Origem",IF(ISBLANK('CONFIGURAÇÃO'!$L$362),"",'CONFIGURAÇÃO'!$L$362&amp;""),"")</f>
        <v/>
      </c>
      <c r="C5727" s="194">
        <f>"'CONFIGURAÇÃO'!L362"</f>
        <v/>
      </c>
      <c r="D5727" s="194" t="inlineStr">
        <is>
          <t>configuração</t>
        </is>
      </c>
    </row>
    <row r="5728">
      <c r="A5728" s="194" t="inlineStr">
        <is>
          <t>custom.13.campo.pericia_2</t>
        </is>
      </c>
      <c r="B5728" s="194">
        <f>SWITCH('CONFIGURAÇÃO'!$J$359,"Origem",IF(ISBLANK('CONFIGURAÇÃO'!$L$363),"",'CONFIGURAÇÃO'!$L$363&amp;""),"")</f>
        <v/>
      </c>
      <c r="C5728" s="194">
        <f>"'CONFIGURAÇÃO'!L363"</f>
        <v/>
      </c>
      <c r="D5728" s="194" t="inlineStr">
        <is>
          <t>configuração</t>
        </is>
      </c>
    </row>
    <row r="5729">
      <c r="A5729" s="194" t="inlineStr">
        <is>
          <t>custom.13.campo.pericia_3</t>
        </is>
      </c>
      <c r="B5729" s="194">
        <f>SWITCH('CONFIGURAÇÃO'!$J$359,"Origem",IF(ISBLANK('CONFIGURAÇÃO'!$L$364),"",'CONFIGURAÇÃO'!$L$364&amp;""),"")</f>
        <v/>
      </c>
      <c r="C5729" s="194">
        <f>"'CONFIGURAÇÃO'!L364"</f>
        <v/>
      </c>
      <c r="D5729" s="194" t="inlineStr">
        <is>
          <t>configuração</t>
        </is>
      </c>
    </row>
    <row r="5730">
      <c r="A5730" s="194" t="inlineStr">
        <is>
          <t>custom.13.campo.pericia_4</t>
        </is>
      </c>
      <c r="B5730" s="194">
        <f>SWITCH('CONFIGURAÇÃO'!$J$359,"Origem",IF(ISBLANK('CONFIGURAÇÃO'!$L$365),"",'CONFIGURAÇÃO'!$L$365&amp;""),"")</f>
        <v/>
      </c>
      <c r="C5730" s="194">
        <f>"'CONFIGURAÇÃO'!L365"</f>
        <v/>
      </c>
      <c r="D5730" s="194" t="inlineStr">
        <is>
          <t>configuração</t>
        </is>
      </c>
    </row>
    <row r="5731">
      <c r="A5731" s="194" t="inlineStr">
        <is>
          <t>custom.13.campo.preco</t>
        </is>
      </c>
      <c r="B5731" s="194">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4">
        <f>"'CONFIGURAÇÃO'!L374 'CONFIGURAÇÃO'!L373 'CONFIGURAÇÃO'!L373 'CONFIGURAÇÃO'!L370 'CONFIGURAÇÃO'!L372"</f>
        <v/>
      </c>
      <c r="D5731" s="194" t="inlineStr">
        <is>
          <t>configuração</t>
        </is>
      </c>
    </row>
    <row r="5732">
      <c r="A5732" s="194" t="inlineStr">
        <is>
          <t>custom.13.campo.propriedade_1</t>
        </is>
      </c>
      <c r="B5732" s="194">
        <f>SWITCH('CONFIGURAÇÃO'!$J$359,"Arma",IF(ISBLANK('CONFIGURAÇÃO'!$L$365),"",'CONFIGURAÇÃO'!$L$365&amp;""),"")</f>
        <v/>
      </c>
      <c r="C5732" s="194">
        <f>"'CONFIGURAÇÃO'!L365"</f>
        <v/>
      </c>
      <c r="D5732" s="194" t="inlineStr">
        <is>
          <t>configuração</t>
        </is>
      </c>
    </row>
    <row r="5733">
      <c r="A5733" s="194" t="inlineStr">
        <is>
          <t>custom.13.campo.propriedade_2</t>
        </is>
      </c>
      <c r="B5733" s="194">
        <f>SWITCH('CONFIGURAÇÃO'!$J$359,"Arma",IF(ISBLANK('CONFIGURAÇÃO'!$L$366),"",'CONFIGURAÇÃO'!$L$366&amp;""),"")</f>
        <v/>
      </c>
      <c r="C5733" s="194">
        <f>"'CONFIGURAÇÃO'!L366"</f>
        <v/>
      </c>
      <c r="D5733" s="194" t="inlineStr">
        <is>
          <t>configuração</t>
        </is>
      </c>
    </row>
    <row r="5734">
      <c r="A5734" s="194" t="inlineStr">
        <is>
          <t>custom.13.campo.propriedade_3</t>
        </is>
      </c>
      <c r="B5734" s="194">
        <f>SWITCH('CONFIGURAÇÃO'!$J$359,"Arma",IF(ISBLANK('CONFIGURAÇÃO'!$L$367),"",'CONFIGURAÇÃO'!$L$367&amp;""),"")</f>
        <v/>
      </c>
      <c r="C5734" s="194">
        <f>"'CONFIGURAÇÃO'!L367"</f>
        <v/>
      </c>
      <c r="D5734" s="194" t="inlineStr">
        <is>
          <t>configuração</t>
        </is>
      </c>
    </row>
    <row r="5735">
      <c r="A5735" s="194" t="inlineStr">
        <is>
          <t>custom.13.campo.propriedade_4</t>
        </is>
      </c>
      <c r="B5735" s="194">
        <f>SWITCH('CONFIGURAÇÃO'!$J$359,"Arma",IF(ISBLANK('CONFIGURAÇÃO'!$L$368),"",'CONFIGURAÇÃO'!$L$368&amp;""),"")</f>
        <v/>
      </c>
      <c r="C5735" s="194">
        <f>"'CONFIGURAÇÃO'!L368"</f>
        <v/>
      </c>
      <c r="D5735" s="194" t="inlineStr">
        <is>
          <t>configuração</t>
        </is>
      </c>
    </row>
    <row r="5736">
      <c r="A5736" s="194" t="inlineStr">
        <is>
          <t>custom.13.campo.protecao</t>
        </is>
      </c>
      <c r="B5736" s="194">
        <f>SWITCH('CONFIGURAÇÃO'!$J$359,"Escudo",IF(ISBLANK('CONFIGURAÇÃO'!$L$369),"",'CONFIGURAÇÃO'!$L$369&amp;""),"Uniforme",IF(ISBLANK('CONFIGURAÇÃO'!$L$369),"",'CONFIGURAÇÃO'!$L$369&amp;""),"")</f>
        <v/>
      </c>
      <c r="C5736" s="194">
        <f>"'CONFIGURAÇÃO'!L369 'CONFIGURAÇÃO'!L369"</f>
        <v/>
      </c>
      <c r="D5736" s="194" t="inlineStr">
        <is>
          <t>configuração</t>
        </is>
      </c>
    </row>
    <row r="5737">
      <c r="A5737" s="194" t="inlineStr">
        <is>
          <t>custom.13.campo.recarga</t>
        </is>
      </c>
      <c r="B5737" s="194">
        <f>SWITCH('CONFIGURAÇÃO'!$J$359,"Arma",IF(ISBLANK('CONFIGURAÇÃO'!$L$373),"",'CONFIGURAÇÃO'!$L$373&amp;""),"")</f>
        <v/>
      </c>
      <c r="C5737" s="194">
        <f>"'CONFIGURAÇÃO'!L373"</f>
        <v/>
      </c>
      <c r="D5737" s="194" t="inlineStr">
        <is>
          <t>configuração</t>
        </is>
      </c>
    </row>
    <row r="5738">
      <c r="A5738" s="194" t="inlineStr">
        <is>
          <t>custom.13.campo.rota</t>
        </is>
      </c>
      <c r="B5738" s="194">
        <f>SWITCH('CONFIGURAÇÃO'!$J$359,"Origem",IF(ISBLANK('CONFIGURAÇÃO'!$L$366),"",'CONFIGURAÇÃO'!$L$366&amp;""),"")</f>
        <v/>
      </c>
      <c r="C5738" s="194">
        <f>"'CONFIGURAÇÃO'!L366"</f>
        <v/>
      </c>
      <c r="D5738" s="194" t="inlineStr">
        <is>
          <t>configuração</t>
        </is>
      </c>
    </row>
    <row r="5739">
      <c r="A5739" s="194" t="inlineStr">
        <is>
          <t>custom.13.campo.talento_ce_4</t>
        </is>
      </c>
      <c r="B5739" s="194">
        <f>SWITCH('CONFIGURAÇÃO'!$J$359,"Origem",IF(ISBLANK('CONFIGURAÇÃO'!$L$369),"",'CONFIGURAÇÃO'!$L$369&amp;""),"")</f>
        <v/>
      </c>
      <c r="C5739" s="194">
        <f>"'CONFIGURAÇÃO'!L369"</f>
        <v/>
      </c>
      <c r="D5739" s="194" t="inlineStr">
        <is>
          <t>configuração</t>
        </is>
      </c>
    </row>
    <row r="5740">
      <c r="A5740" s="194" t="inlineStr">
        <is>
          <t>custom.13.campo.teto_de_destreza</t>
        </is>
      </c>
      <c r="B5740" s="194">
        <f>SWITCH('CONFIGURAÇÃO'!$J$359,"Escudo",IF(ISBLANK('CONFIGURAÇÃO'!$L$370),"",'CONFIGURAÇÃO'!$L$370&amp;""),"Uniforme",IF(ISBLANK('CONFIGURAÇÃO'!$L$370),"",'CONFIGURAÇÃO'!$L$370&amp;""),"")</f>
        <v/>
      </c>
      <c r="C5740" s="194">
        <f>"'CONFIGURAÇÃO'!L370 'CONFIGURAÇÃO'!L370"</f>
        <v/>
      </c>
      <c r="D5740" s="194" t="inlineStr">
        <is>
          <t>configuração</t>
        </is>
      </c>
    </row>
    <row r="5741">
      <c r="A5741" s="194" t="inlineStr">
        <is>
          <t>custom.13.campo.tipo_de_dano</t>
        </is>
      </c>
      <c r="B5741" s="194">
        <f>SWITCH('CONFIGURAÇÃO'!$J$359,"Arma",IF(ISBLANK('CONFIGURAÇÃO'!$L$364),"",'CONFIGURAÇÃO'!$L$364&amp;""),"")</f>
        <v/>
      </c>
      <c r="C5741" s="194">
        <f>"'CONFIGURAÇÃO'!L364"</f>
        <v/>
      </c>
      <c r="D5741" s="194" t="inlineStr">
        <is>
          <t>configuração</t>
        </is>
      </c>
    </row>
    <row r="5742">
      <c r="A5742" s="194" t="inlineStr">
        <is>
          <t>custom.13.campo.volume</t>
        </is>
      </c>
      <c r="B5742" s="194">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4">
        <f>"'CONFIGURAÇÃO'!L371 'CONFIGURAÇÃO'!L372 'CONFIGURAÇÃO'!L372 'CONFIGURAÇÃO'!L369 'CONFIGURAÇÃO'!L371"</f>
        <v/>
      </c>
      <c r="D5742" s="194" t="inlineStr">
        <is>
          <t>configuração</t>
        </is>
      </c>
    </row>
    <row r="5743">
      <c r="A5743" s="194" t="inlineStr">
        <is>
          <t>aviso.custom.13</t>
        </is>
      </c>
      <c r="B5743" s="194">
        <f>'DADOS_CUSTOM'!$S$14&amp;""</f>
        <v/>
      </c>
      <c r="C5743" s="194" t="inlineStr">
        <is>
          <t>DADOS_CUSTOM!S14</t>
        </is>
      </c>
      <c r="D5743" s="194" t="inlineStr">
        <is>
          <t>aviso</t>
        </is>
      </c>
    </row>
    <row r="5744">
      <c r="A5744" s="194" t="inlineStr">
        <is>
          <t>custom.14.tipo</t>
        </is>
      </c>
      <c r="B5744" s="194">
        <f>IF(ISBLANK('CONFIGURAÇÃO'!$J$388),"",'CONFIGURAÇÃO'!$J$388&amp;"")</f>
        <v/>
      </c>
      <c r="C5744" s="194">
        <f>"'CONFIGURAÇÃO'!J388"</f>
        <v/>
      </c>
      <c r="D5744" s="194" t="inlineStr">
        <is>
          <t>configuração</t>
        </is>
      </c>
    </row>
    <row r="5745">
      <c r="A5745" s="194" t="inlineStr">
        <is>
          <t>custom.14.nome</t>
        </is>
      </c>
      <c r="B5745" s="194">
        <f>IF(ISBLANK('CONFIGURAÇÃO'!$J$390),"",'CONFIGURAÇÃO'!$J$390&amp;"")</f>
        <v/>
      </c>
      <c r="C5745" s="194">
        <f>"'CONFIGURAÇÃO'!J390"</f>
        <v/>
      </c>
      <c r="D5745" s="194" t="inlineStr">
        <is>
          <t>configuração</t>
        </is>
      </c>
    </row>
    <row r="5746">
      <c r="A5746" s="194" t="inlineStr">
        <is>
          <t>custom.14.mestre_viu</t>
        </is>
      </c>
      <c r="B5746" s="194">
        <f>N('CONFIGURAÇÃO'!$N$388)&amp;""</f>
        <v/>
      </c>
      <c r="C5746" s="194">
        <f>"'CONFIGURAÇÃO'!N388"</f>
        <v/>
      </c>
      <c r="D5746" s="194" t="inlineStr">
        <is>
          <t>configuração</t>
        </is>
      </c>
    </row>
    <row r="5747">
      <c r="A5747" s="194" t="inlineStr">
        <is>
          <t>custom.14.efeito</t>
        </is>
      </c>
      <c r="B5747" s="194">
        <f>IF(ISBLANK('CONFIGURAÇÃO'!$J$405),"",'CONFIGURAÇÃO'!$J$405&amp;"")</f>
        <v/>
      </c>
      <c r="C5747" s="194">
        <f>"'CONFIGURAÇÃO'!J405"</f>
        <v/>
      </c>
      <c r="D5747" s="194" t="inlineStr">
        <is>
          <t>configuração</t>
        </is>
      </c>
    </row>
    <row r="5748">
      <c r="A5748" s="194" t="inlineStr">
        <is>
          <t>custom.14.campo.alcance</t>
        </is>
      </c>
      <c r="B5748" s="194">
        <f>SWITCH('CONFIGURAÇÃO'!$J$388,"Arma",IF(ISBLANK('CONFIGURAÇÃO'!$L$401),"",'CONFIGURAÇÃO'!$L$401&amp;""),"")</f>
        <v/>
      </c>
      <c r="C5748" s="194">
        <f>"'CONFIGURAÇÃO'!L401"</f>
        <v/>
      </c>
      <c r="D5748" s="194" t="inlineStr">
        <is>
          <t>configuração</t>
        </is>
      </c>
    </row>
    <row r="5749">
      <c r="A5749" s="194" t="inlineStr">
        <is>
          <t>custom.14.campo.base</t>
        </is>
      </c>
      <c r="B5749" s="194">
        <f>SWITCH('CONFIGURAÇÃO'!$J$388,"Ferramenta amaldiçoada",IF(ISBLANK('CONFIGURAÇÃO'!$L$391),"",'CONFIGURAÇÃO'!$L$391&amp;""),"")</f>
        <v/>
      </c>
      <c r="C5749" s="194">
        <f>"'CONFIGURAÇÃO'!L391"</f>
        <v/>
      </c>
      <c r="D5749" s="194" t="inlineStr">
        <is>
          <t>configuração</t>
        </is>
      </c>
    </row>
    <row r="5750">
      <c r="A5750" s="194" t="inlineStr">
        <is>
          <t>custom.14.campo.base_do_livro</t>
        </is>
      </c>
      <c r="B5750" s="194">
        <f>SWITCH('CONFIGURAÇÃO'!$J$388,"Origem",IF(ISBLANK('CONFIGURAÇÃO'!$L$396),"",'CONFIGURAÇÃO'!$L$396&amp;""),"")</f>
        <v/>
      </c>
      <c r="C5750" s="194">
        <f>"'CONFIGURAÇÃO'!L396"</f>
        <v/>
      </c>
      <c r="D5750" s="194" t="inlineStr">
        <is>
          <t>configuração</t>
        </is>
      </c>
    </row>
    <row r="5751">
      <c r="A5751" s="194" t="inlineStr">
        <is>
          <t>custom.14.campo.categoria</t>
        </is>
      </c>
      <c r="B5751" s="194">
        <f>SWITCH('CONFIGURAÇÃO'!$J$388,"Arma",IF(ISBLANK('CONFIGURAÇÃO'!$L$391),"",'CONFIGURAÇÃO'!$L$391&amp;""),"")</f>
        <v/>
      </c>
      <c r="C5751" s="194">
        <f>"'CONFIGURAÇÃO'!L391"</f>
        <v/>
      </c>
      <c r="D5751" s="194" t="inlineStr">
        <is>
          <t>configuração</t>
        </is>
      </c>
    </row>
    <row r="5752">
      <c r="A5752" s="194" t="inlineStr">
        <is>
          <t>custom.14.campo.dado</t>
        </is>
      </c>
      <c r="B5752" s="194">
        <f>SWITCH('CONFIGURAÇÃO'!$J$388,"Arma",IF(ISBLANK('CONFIGURAÇÃO'!$L$398),"",'CONFIGURAÇÃO'!$L$398&amp;""),"")</f>
        <v/>
      </c>
      <c r="C5752" s="194">
        <f>"'CONFIGURAÇÃO'!L398"</f>
        <v/>
      </c>
      <c r="D5752" s="194" t="inlineStr">
        <is>
          <t>configuração</t>
        </is>
      </c>
    </row>
    <row r="5753">
      <c r="A5753" s="194" t="inlineStr">
        <is>
          <t>custom.14.campo.desgaste</t>
        </is>
      </c>
      <c r="B5753" s="194">
        <f>SWITCH('CONFIGURAÇÃO'!$J$388,"Ferramenta amaldiçoada",IF(ISBLANK('CONFIGURAÇÃO'!$L$399),"",'CONFIGURAÇÃO'!$L$399&amp;""),"")</f>
        <v/>
      </c>
      <c r="C5753" s="194">
        <f>"'CONFIGURAÇÃO'!L399"</f>
        <v/>
      </c>
      <c r="D5753" s="194" t="inlineStr">
        <is>
          <t>configuração</t>
        </is>
      </c>
    </row>
    <row r="5754">
      <c r="A5754" s="194" t="inlineStr">
        <is>
          <t>custom.14.campo.estigma</t>
        </is>
      </c>
      <c r="B5754" s="194">
        <f>SWITCH('CONFIGURAÇÃO'!$J$388,"Ferramenta amaldiçoada",IF(ISBLANK('CONFIGURAÇÃO'!$L$398),"",'CONFIGURAÇÃO'!$L$398&amp;""),"")</f>
        <v/>
      </c>
      <c r="C5754" s="194">
        <f>"'CONFIGURAÇÃO'!L398"</f>
        <v/>
      </c>
      <c r="D5754" s="194" t="inlineStr">
        <is>
          <t>configuração</t>
        </is>
      </c>
    </row>
    <row r="5755">
      <c r="A5755" s="194" t="inlineStr">
        <is>
          <t>custom.14.campo.exige_marcante</t>
        </is>
      </c>
      <c r="B5755" s="194">
        <f>SWITCH('CONFIGURAÇÃO'!$J$388,"Menor",IF(ISBLANK('CONFIGURAÇÃO'!$L$392),"",'CONFIGURAÇÃO'!$L$392&amp;""),"")</f>
        <v/>
      </c>
      <c r="C5755" s="194">
        <f>"'CONFIGURAÇÃO'!L392"</f>
        <v/>
      </c>
      <c r="D5755" s="194" t="inlineStr">
        <is>
          <t>configuração</t>
        </is>
      </c>
    </row>
    <row r="5756">
      <c r="A5756" s="194" t="inlineStr">
        <is>
          <t>custom.14.campo.forca</t>
        </is>
      </c>
      <c r="B5756" s="194">
        <f>SWITCH('CONFIGURAÇÃO'!$J$388,"Arma",IF(ISBLANK('CONFIGURAÇÃO'!$L$399),"",'CONFIGURAÇÃO'!$L$399&amp;""),"Escudo",IF(ISBLANK('CONFIGURAÇÃO'!$L$400),"",'CONFIGURAÇÃO'!$L$400&amp;""),"Uniforme",IF(ISBLANK('CONFIGURAÇÃO'!$L$400),"",'CONFIGURAÇÃO'!$L$400&amp;""),"")</f>
        <v/>
      </c>
      <c r="C5756" s="194">
        <f>"'CONFIGURAÇÃO'!L399 'CONFIGURAÇÃO'!L400 'CONFIGURAÇÃO'!L400"</f>
        <v/>
      </c>
      <c r="D5756" s="194" t="inlineStr">
        <is>
          <t>configuração</t>
        </is>
      </c>
    </row>
    <row r="5757">
      <c r="A5757" s="194" t="inlineStr">
        <is>
          <t>custom.14.campo.frequencia</t>
        </is>
      </c>
      <c r="B5757" s="194">
        <f>SWITCH('CONFIGURAÇÃO'!$J$388,"Marcante",IF(ISBLANK('CONFIGURAÇÃO'!$L$398),"",'CONFIGURAÇÃO'!$L$398&amp;""),"Menor",IF(ISBLANK('CONFIGURAÇÃO'!$L$398),"",'CONFIGURAÇÃO'!$L$398&amp;""),"")</f>
        <v/>
      </c>
      <c r="C5757" s="194">
        <f>"'CONFIGURAÇÃO'!L398 'CONFIGURAÇÃO'!L398"</f>
        <v/>
      </c>
      <c r="D5757" s="194" t="inlineStr">
        <is>
          <t>configuração</t>
        </is>
      </c>
    </row>
    <row r="5758">
      <c r="A5758" s="194" t="inlineStr">
        <is>
          <t>custom.14.campo.grau</t>
        </is>
      </c>
      <c r="B5758" s="194">
        <f>SWITCH('CONFIGURAÇÃO'!$J$388,"Ferramenta amaldiçoada",IF(ISBLANK('CONFIGURAÇÃO'!$L$392),"",'CONFIGURAÇÃO'!$L$392&amp;""),"")</f>
        <v/>
      </c>
      <c r="C5758" s="194">
        <f>"'CONFIGURAÇÃO'!L392"</f>
        <v/>
      </c>
      <c r="D5758" s="194" t="inlineStr">
        <is>
          <t>configuração</t>
        </is>
      </c>
    </row>
    <row r="5759">
      <c r="A5759" s="194" t="inlineStr">
        <is>
          <t>custom.14.campo.grau_minimo</t>
        </is>
      </c>
      <c r="B5759" s="194">
        <f>SWITCH('CONFIGURAÇÃO'!$J$388,"Uniforme",IF(ISBLANK('CONFIGURAÇÃO'!$L$391),"",'CONFIGURAÇÃO'!$L$391&amp;""),"")</f>
        <v/>
      </c>
      <c r="C5759" s="194">
        <f>"'CONFIGURAÇÃO'!L391"</f>
        <v/>
      </c>
      <c r="D5759" s="194" t="inlineStr">
        <is>
          <t>configuração</t>
        </is>
      </c>
    </row>
    <row r="5760">
      <c r="A5760" s="194" t="inlineStr">
        <is>
          <t>custom.14.campo.mao</t>
        </is>
      </c>
      <c r="B5760" s="194">
        <f>SWITCH('CONFIGURAÇÃO'!$J$388,"Arma",IF(ISBLANK('CONFIGURAÇÃO'!$L$392),"",'CONFIGURAÇÃO'!$L$392&amp;""),"")</f>
        <v/>
      </c>
      <c r="C5760" s="194">
        <f>"'CONFIGURAÇÃO'!L392"</f>
        <v/>
      </c>
      <c r="D5760" s="194" t="inlineStr">
        <is>
          <t>configuração</t>
        </is>
      </c>
    </row>
    <row r="5761">
      <c r="A5761" s="194" t="inlineStr">
        <is>
          <t>custom.14.campo.oficio</t>
        </is>
      </c>
      <c r="B5761" s="194">
        <f>SWITCH('CONFIGURAÇÃO'!$J$388,"Origem",IF(ISBLANK('CONFIGURAÇÃO'!$L$397),"",'CONFIGURAÇÃO'!$L$397&amp;""),"")</f>
        <v/>
      </c>
      <c r="C5761" s="194">
        <f>"'CONFIGURAÇÃO'!L397"</f>
        <v/>
      </c>
      <c r="D5761" s="194" t="inlineStr">
        <is>
          <t>configuração</t>
        </is>
      </c>
    </row>
    <row r="5762">
      <c r="A5762" s="194" t="inlineStr">
        <is>
          <t>custom.14.campo.origem</t>
        </is>
      </c>
      <c r="B5762" s="194">
        <f>SWITCH('CONFIGURAÇÃO'!$J$388,"Marcante",IF(ISBLANK('CONFIGURAÇÃO'!$L$391),"",'CONFIGURAÇÃO'!$L$391&amp;""),"Menor",IF(ISBLANK('CONFIGURAÇÃO'!$L$391),"",'CONFIGURAÇÃO'!$L$391&amp;""),"")</f>
        <v/>
      </c>
      <c r="C5762" s="194">
        <f>"'CONFIGURAÇÃO'!L391 'CONFIGURAÇÃO'!L391"</f>
        <v/>
      </c>
      <c r="D5762" s="194" t="inlineStr">
        <is>
          <t>configuração</t>
        </is>
      </c>
    </row>
    <row r="5763">
      <c r="A5763" s="194" t="inlineStr">
        <is>
          <t>custom.14.campo.pericia_1</t>
        </is>
      </c>
      <c r="B5763" s="194">
        <f>SWITCH('CONFIGURAÇÃO'!$J$388,"Origem",IF(ISBLANK('CONFIGURAÇÃO'!$L$391),"",'CONFIGURAÇÃO'!$L$391&amp;""),"")</f>
        <v/>
      </c>
      <c r="C5763" s="194">
        <f>"'CONFIGURAÇÃO'!L391"</f>
        <v/>
      </c>
      <c r="D5763" s="194" t="inlineStr">
        <is>
          <t>configuração</t>
        </is>
      </c>
    </row>
    <row r="5764">
      <c r="A5764" s="194" t="inlineStr">
        <is>
          <t>custom.14.campo.pericia_2</t>
        </is>
      </c>
      <c r="B5764" s="194">
        <f>SWITCH('CONFIGURAÇÃO'!$J$388,"Origem",IF(ISBLANK('CONFIGURAÇÃO'!$L$392),"",'CONFIGURAÇÃO'!$L$392&amp;""),"")</f>
        <v/>
      </c>
      <c r="C5764" s="194">
        <f>"'CONFIGURAÇÃO'!L392"</f>
        <v/>
      </c>
      <c r="D5764" s="194" t="inlineStr">
        <is>
          <t>configuração</t>
        </is>
      </c>
    </row>
    <row r="5765">
      <c r="A5765" s="194" t="inlineStr">
        <is>
          <t>custom.14.campo.pericia_3</t>
        </is>
      </c>
      <c r="B5765" s="194">
        <f>SWITCH('CONFIGURAÇÃO'!$J$388,"Origem",IF(ISBLANK('CONFIGURAÇÃO'!$L$393),"",'CONFIGURAÇÃO'!$L$393&amp;""),"")</f>
        <v/>
      </c>
      <c r="C5765" s="194">
        <f>"'CONFIGURAÇÃO'!L393"</f>
        <v/>
      </c>
      <c r="D5765" s="194" t="inlineStr">
        <is>
          <t>configuração</t>
        </is>
      </c>
    </row>
    <row r="5766">
      <c r="A5766" s="194" t="inlineStr">
        <is>
          <t>custom.14.campo.pericia_4</t>
        </is>
      </c>
      <c r="B5766" s="194">
        <f>SWITCH('CONFIGURAÇÃO'!$J$388,"Origem",IF(ISBLANK('CONFIGURAÇÃO'!$L$394),"",'CONFIGURAÇÃO'!$L$394&amp;""),"")</f>
        <v/>
      </c>
      <c r="C5766" s="194">
        <f>"'CONFIGURAÇÃO'!L394"</f>
        <v/>
      </c>
      <c r="D5766" s="194" t="inlineStr">
        <is>
          <t>configuração</t>
        </is>
      </c>
    </row>
    <row r="5767">
      <c r="A5767" s="194" t="inlineStr">
        <is>
          <t>custom.14.campo.preco</t>
        </is>
      </c>
      <c r="B5767" s="194">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4">
        <f>"'CONFIGURAÇÃO'!L403 'CONFIGURAÇÃO'!L402 'CONFIGURAÇÃO'!L402 'CONFIGURAÇÃO'!L399 'CONFIGURAÇÃO'!L401"</f>
        <v/>
      </c>
      <c r="D5767" s="194" t="inlineStr">
        <is>
          <t>configuração</t>
        </is>
      </c>
    </row>
    <row r="5768">
      <c r="A5768" s="194" t="inlineStr">
        <is>
          <t>custom.14.campo.propriedade_1</t>
        </is>
      </c>
      <c r="B5768" s="194">
        <f>SWITCH('CONFIGURAÇÃO'!$J$388,"Arma",IF(ISBLANK('CONFIGURAÇÃO'!$L$394),"",'CONFIGURAÇÃO'!$L$394&amp;""),"")</f>
        <v/>
      </c>
      <c r="C5768" s="194">
        <f>"'CONFIGURAÇÃO'!L394"</f>
        <v/>
      </c>
      <c r="D5768" s="194" t="inlineStr">
        <is>
          <t>configuração</t>
        </is>
      </c>
    </row>
    <row r="5769">
      <c r="A5769" s="194" t="inlineStr">
        <is>
          <t>custom.14.campo.propriedade_2</t>
        </is>
      </c>
      <c r="B5769" s="194">
        <f>SWITCH('CONFIGURAÇÃO'!$J$388,"Arma",IF(ISBLANK('CONFIGURAÇÃO'!$L$395),"",'CONFIGURAÇÃO'!$L$395&amp;""),"")</f>
        <v/>
      </c>
      <c r="C5769" s="194">
        <f>"'CONFIGURAÇÃO'!L395"</f>
        <v/>
      </c>
      <c r="D5769" s="194" t="inlineStr">
        <is>
          <t>configuração</t>
        </is>
      </c>
    </row>
    <row r="5770">
      <c r="A5770" s="194" t="inlineStr">
        <is>
          <t>custom.14.campo.propriedade_3</t>
        </is>
      </c>
      <c r="B5770" s="194">
        <f>SWITCH('CONFIGURAÇÃO'!$J$388,"Arma",IF(ISBLANK('CONFIGURAÇÃO'!$L$396),"",'CONFIGURAÇÃO'!$L$396&amp;""),"")</f>
        <v/>
      </c>
      <c r="C5770" s="194">
        <f>"'CONFIGURAÇÃO'!L396"</f>
        <v/>
      </c>
      <c r="D5770" s="194" t="inlineStr">
        <is>
          <t>configuração</t>
        </is>
      </c>
    </row>
    <row r="5771">
      <c r="A5771" s="194" t="inlineStr">
        <is>
          <t>custom.14.campo.propriedade_4</t>
        </is>
      </c>
      <c r="B5771" s="194">
        <f>SWITCH('CONFIGURAÇÃO'!$J$388,"Arma",IF(ISBLANK('CONFIGURAÇÃO'!$L$397),"",'CONFIGURAÇÃO'!$L$397&amp;""),"")</f>
        <v/>
      </c>
      <c r="C5771" s="194">
        <f>"'CONFIGURAÇÃO'!L397"</f>
        <v/>
      </c>
      <c r="D5771" s="194" t="inlineStr">
        <is>
          <t>configuração</t>
        </is>
      </c>
    </row>
    <row r="5772">
      <c r="A5772" s="194" t="inlineStr">
        <is>
          <t>custom.14.campo.protecao</t>
        </is>
      </c>
      <c r="B5772" s="194">
        <f>SWITCH('CONFIGURAÇÃO'!$J$388,"Escudo",IF(ISBLANK('CONFIGURAÇÃO'!$L$398),"",'CONFIGURAÇÃO'!$L$398&amp;""),"Uniforme",IF(ISBLANK('CONFIGURAÇÃO'!$L$398),"",'CONFIGURAÇÃO'!$L$398&amp;""),"")</f>
        <v/>
      </c>
      <c r="C5772" s="194">
        <f>"'CONFIGURAÇÃO'!L398 'CONFIGURAÇÃO'!L398"</f>
        <v/>
      </c>
      <c r="D5772" s="194" t="inlineStr">
        <is>
          <t>configuração</t>
        </is>
      </c>
    </row>
    <row r="5773">
      <c r="A5773" s="194" t="inlineStr">
        <is>
          <t>custom.14.campo.recarga</t>
        </is>
      </c>
      <c r="B5773" s="194">
        <f>SWITCH('CONFIGURAÇÃO'!$J$388,"Arma",IF(ISBLANK('CONFIGURAÇÃO'!$L$402),"",'CONFIGURAÇÃO'!$L$402&amp;""),"")</f>
        <v/>
      </c>
      <c r="C5773" s="194">
        <f>"'CONFIGURAÇÃO'!L402"</f>
        <v/>
      </c>
      <c r="D5773" s="194" t="inlineStr">
        <is>
          <t>configuração</t>
        </is>
      </c>
    </row>
    <row r="5774">
      <c r="A5774" s="194" t="inlineStr">
        <is>
          <t>custom.14.campo.rota</t>
        </is>
      </c>
      <c r="B5774" s="194">
        <f>SWITCH('CONFIGURAÇÃO'!$J$388,"Origem",IF(ISBLANK('CONFIGURAÇÃO'!$L$395),"",'CONFIGURAÇÃO'!$L$395&amp;""),"")</f>
        <v/>
      </c>
      <c r="C5774" s="194">
        <f>"'CONFIGURAÇÃO'!L395"</f>
        <v/>
      </c>
      <c r="D5774" s="194" t="inlineStr">
        <is>
          <t>configuração</t>
        </is>
      </c>
    </row>
    <row r="5775">
      <c r="A5775" s="194" t="inlineStr">
        <is>
          <t>custom.14.campo.talento_ce_4</t>
        </is>
      </c>
      <c r="B5775" s="194">
        <f>SWITCH('CONFIGURAÇÃO'!$J$388,"Origem",IF(ISBLANK('CONFIGURAÇÃO'!$L$398),"",'CONFIGURAÇÃO'!$L$398&amp;""),"")</f>
        <v/>
      </c>
      <c r="C5775" s="194">
        <f>"'CONFIGURAÇÃO'!L398"</f>
        <v/>
      </c>
      <c r="D5775" s="194" t="inlineStr">
        <is>
          <t>configuração</t>
        </is>
      </c>
    </row>
    <row r="5776">
      <c r="A5776" s="194" t="inlineStr">
        <is>
          <t>custom.14.campo.teto_de_destreza</t>
        </is>
      </c>
      <c r="B5776" s="194">
        <f>SWITCH('CONFIGURAÇÃO'!$J$388,"Escudo",IF(ISBLANK('CONFIGURAÇÃO'!$L$399),"",'CONFIGURAÇÃO'!$L$399&amp;""),"Uniforme",IF(ISBLANK('CONFIGURAÇÃO'!$L$399),"",'CONFIGURAÇÃO'!$L$399&amp;""),"")</f>
        <v/>
      </c>
      <c r="C5776" s="194">
        <f>"'CONFIGURAÇÃO'!L399 'CONFIGURAÇÃO'!L399"</f>
        <v/>
      </c>
      <c r="D5776" s="194" t="inlineStr">
        <is>
          <t>configuração</t>
        </is>
      </c>
    </row>
    <row r="5777">
      <c r="A5777" s="194" t="inlineStr">
        <is>
          <t>custom.14.campo.tipo_de_dano</t>
        </is>
      </c>
      <c r="B5777" s="194">
        <f>SWITCH('CONFIGURAÇÃO'!$J$388,"Arma",IF(ISBLANK('CONFIGURAÇÃO'!$L$393),"",'CONFIGURAÇÃO'!$L$393&amp;""),"")</f>
        <v/>
      </c>
      <c r="C5777" s="194">
        <f>"'CONFIGURAÇÃO'!L393"</f>
        <v/>
      </c>
      <c r="D5777" s="194" t="inlineStr">
        <is>
          <t>configuração</t>
        </is>
      </c>
    </row>
    <row r="5778">
      <c r="A5778" s="194" t="inlineStr">
        <is>
          <t>custom.14.campo.volume</t>
        </is>
      </c>
      <c r="B5778" s="194">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4">
        <f>"'CONFIGURAÇÃO'!L400 'CONFIGURAÇÃO'!L401 'CONFIGURAÇÃO'!L401 'CONFIGURAÇÃO'!L398 'CONFIGURAÇÃO'!L400"</f>
        <v/>
      </c>
      <c r="D5778" s="194" t="inlineStr">
        <is>
          <t>configuração</t>
        </is>
      </c>
    </row>
    <row r="5779">
      <c r="A5779" s="194" t="inlineStr">
        <is>
          <t>aviso.custom.14</t>
        </is>
      </c>
      <c r="B5779" s="194">
        <f>'DADOS_CUSTOM'!$S$15&amp;""</f>
        <v/>
      </c>
      <c r="C5779" s="194" t="inlineStr">
        <is>
          <t>DADOS_CUSTOM!S15</t>
        </is>
      </c>
      <c r="D5779" s="194" t="inlineStr">
        <is>
          <t>aviso</t>
        </is>
      </c>
    </row>
    <row r="5780">
      <c r="A5780" s="194" t="inlineStr">
        <is>
          <t>custom.15.tipo</t>
        </is>
      </c>
      <c r="B5780" s="194">
        <f>IF(ISBLANK('CONFIGURAÇÃO'!$J$417),"",'CONFIGURAÇÃO'!$J$417&amp;"")</f>
        <v/>
      </c>
      <c r="C5780" s="194">
        <f>"'CONFIGURAÇÃO'!J417"</f>
        <v/>
      </c>
      <c r="D5780" s="194" t="inlineStr">
        <is>
          <t>configuração</t>
        </is>
      </c>
    </row>
    <row r="5781">
      <c r="A5781" s="194" t="inlineStr">
        <is>
          <t>custom.15.nome</t>
        </is>
      </c>
      <c r="B5781" s="194">
        <f>IF(ISBLANK('CONFIGURAÇÃO'!$J$419),"",'CONFIGURAÇÃO'!$J$419&amp;"")</f>
        <v/>
      </c>
      <c r="C5781" s="194">
        <f>"'CONFIGURAÇÃO'!J419"</f>
        <v/>
      </c>
      <c r="D5781" s="194" t="inlineStr">
        <is>
          <t>configuração</t>
        </is>
      </c>
    </row>
    <row r="5782">
      <c r="A5782" s="194" t="inlineStr">
        <is>
          <t>custom.15.mestre_viu</t>
        </is>
      </c>
      <c r="B5782" s="194">
        <f>N('CONFIGURAÇÃO'!$N$417)&amp;""</f>
        <v/>
      </c>
      <c r="C5782" s="194">
        <f>"'CONFIGURAÇÃO'!N417"</f>
        <v/>
      </c>
      <c r="D5782" s="194" t="inlineStr">
        <is>
          <t>configuração</t>
        </is>
      </c>
    </row>
    <row r="5783">
      <c r="A5783" s="194" t="inlineStr">
        <is>
          <t>custom.15.efeito</t>
        </is>
      </c>
      <c r="B5783" s="194">
        <f>IF(ISBLANK('CONFIGURAÇÃO'!$J$434),"",'CONFIGURAÇÃO'!$J$434&amp;"")</f>
        <v/>
      </c>
      <c r="C5783" s="194">
        <f>"'CONFIGURAÇÃO'!J434"</f>
        <v/>
      </c>
      <c r="D5783" s="194" t="inlineStr">
        <is>
          <t>configuração</t>
        </is>
      </c>
    </row>
    <row r="5784">
      <c r="A5784" s="194" t="inlineStr">
        <is>
          <t>custom.15.campo.alcance</t>
        </is>
      </c>
      <c r="B5784" s="194">
        <f>SWITCH('CONFIGURAÇÃO'!$J$417,"Arma",IF(ISBLANK('CONFIGURAÇÃO'!$L$430),"",'CONFIGURAÇÃO'!$L$430&amp;""),"")</f>
        <v/>
      </c>
      <c r="C5784" s="194">
        <f>"'CONFIGURAÇÃO'!L430"</f>
        <v/>
      </c>
      <c r="D5784" s="194" t="inlineStr">
        <is>
          <t>configuração</t>
        </is>
      </c>
    </row>
    <row r="5785">
      <c r="A5785" s="194" t="inlineStr">
        <is>
          <t>custom.15.campo.base</t>
        </is>
      </c>
      <c r="B5785" s="194">
        <f>SWITCH('CONFIGURAÇÃO'!$J$417,"Ferramenta amaldiçoada",IF(ISBLANK('CONFIGURAÇÃO'!$L$420),"",'CONFIGURAÇÃO'!$L$420&amp;""),"")</f>
        <v/>
      </c>
      <c r="C5785" s="194">
        <f>"'CONFIGURAÇÃO'!L420"</f>
        <v/>
      </c>
      <c r="D5785" s="194" t="inlineStr">
        <is>
          <t>configuração</t>
        </is>
      </c>
    </row>
    <row r="5786">
      <c r="A5786" s="194" t="inlineStr">
        <is>
          <t>custom.15.campo.base_do_livro</t>
        </is>
      </c>
      <c r="B5786" s="194">
        <f>SWITCH('CONFIGURAÇÃO'!$J$417,"Origem",IF(ISBLANK('CONFIGURAÇÃO'!$L$425),"",'CONFIGURAÇÃO'!$L$425&amp;""),"")</f>
        <v/>
      </c>
      <c r="C5786" s="194">
        <f>"'CONFIGURAÇÃO'!L425"</f>
        <v/>
      </c>
      <c r="D5786" s="194" t="inlineStr">
        <is>
          <t>configuração</t>
        </is>
      </c>
    </row>
    <row r="5787">
      <c r="A5787" s="194" t="inlineStr">
        <is>
          <t>custom.15.campo.categoria</t>
        </is>
      </c>
      <c r="B5787" s="194">
        <f>SWITCH('CONFIGURAÇÃO'!$J$417,"Arma",IF(ISBLANK('CONFIGURAÇÃO'!$L$420),"",'CONFIGURAÇÃO'!$L$420&amp;""),"")</f>
        <v/>
      </c>
      <c r="C5787" s="194">
        <f>"'CONFIGURAÇÃO'!L420"</f>
        <v/>
      </c>
      <c r="D5787" s="194" t="inlineStr">
        <is>
          <t>configuração</t>
        </is>
      </c>
    </row>
    <row r="5788">
      <c r="A5788" s="194" t="inlineStr">
        <is>
          <t>custom.15.campo.dado</t>
        </is>
      </c>
      <c r="B5788" s="194">
        <f>SWITCH('CONFIGURAÇÃO'!$J$417,"Arma",IF(ISBLANK('CONFIGURAÇÃO'!$L$427),"",'CONFIGURAÇÃO'!$L$427&amp;""),"")</f>
        <v/>
      </c>
      <c r="C5788" s="194">
        <f>"'CONFIGURAÇÃO'!L427"</f>
        <v/>
      </c>
      <c r="D5788" s="194" t="inlineStr">
        <is>
          <t>configuração</t>
        </is>
      </c>
    </row>
    <row r="5789">
      <c r="A5789" s="194" t="inlineStr">
        <is>
          <t>custom.15.campo.desgaste</t>
        </is>
      </c>
      <c r="B5789" s="194">
        <f>SWITCH('CONFIGURAÇÃO'!$J$417,"Ferramenta amaldiçoada",IF(ISBLANK('CONFIGURAÇÃO'!$L$428),"",'CONFIGURAÇÃO'!$L$428&amp;""),"")</f>
        <v/>
      </c>
      <c r="C5789" s="194">
        <f>"'CONFIGURAÇÃO'!L428"</f>
        <v/>
      </c>
      <c r="D5789" s="194" t="inlineStr">
        <is>
          <t>configuração</t>
        </is>
      </c>
    </row>
    <row r="5790">
      <c r="A5790" s="194" t="inlineStr">
        <is>
          <t>custom.15.campo.estigma</t>
        </is>
      </c>
      <c r="B5790" s="194">
        <f>SWITCH('CONFIGURAÇÃO'!$J$417,"Ferramenta amaldiçoada",IF(ISBLANK('CONFIGURAÇÃO'!$L$427),"",'CONFIGURAÇÃO'!$L$427&amp;""),"")</f>
        <v/>
      </c>
      <c r="C5790" s="194">
        <f>"'CONFIGURAÇÃO'!L427"</f>
        <v/>
      </c>
      <c r="D5790" s="194" t="inlineStr">
        <is>
          <t>configuração</t>
        </is>
      </c>
    </row>
    <row r="5791">
      <c r="A5791" s="194" t="inlineStr">
        <is>
          <t>custom.15.campo.exige_marcante</t>
        </is>
      </c>
      <c r="B5791" s="194">
        <f>SWITCH('CONFIGURAÇÃO'!$J$417,"Menor",IF(ISBLANK('CONFIGURAÇÃO'!$L$421),"",'CONFIGURAÇÃO'!$L$421&amp;""),"")</f>
        <v/>
      </c>
      <c r="C5791" s="194">
        <f>"'CONFIGURAÇÃO'!L421"</f>
        <v/>
      </c>
      <c r="D5791" s="194" t="inlineStr">
        <is>
          <t>configuração</t>
        </is>
      </c>
    </row>
    <row r="5792">
      <c r="A5792" s="194" t="inlineStr">
        <is>
          <t>custom.15.campo.forca</t>
        </is>
      </c>
      <c r="B5792" s="194">
        <f>SWITCH('CONFIGURAÇÃO'!$J$417,"Arma",IF(ISBLANK('CONFIGURAÇÃO'!$L$428),"",'CONFIGURAÇÃO'!$L$428&amp;""),"Escudo",IF(ISBLANK('CONFIGURAÇÃO'!$L$429),"",'CONFIGURAÇÃO'!$L$429&amp;""),"Uniforme",IF(ISBLANK('CONFIGURAÇÃO'!$L$429),"",'CONFIGURAÇÃO'!$L$429&amp;""),"")</f>
        <v/>
      </c>
      <c r="C5792" s="194">
        <f>"'CONFIGURAÇÃO'!L428 'CONFIGURAÇÃO'!L429 'CONFIGURAÇÃO'!L429"</f>
        <v/>
      </c>
      <c r="D5792" s="194" t="inlineStr">
        <is>
          <t>configuração</t>
        </is>
      </c>
    </row>
    <row r="5793">
      <c r="A5793" s="194" t="inlineStr">
        <is>
          <t>custom.15.campo.frequencia</t>
        </is>
      </c>
      <c r="B5793" s="194">
        <f>SWITCH('CONFIGURAÇÃO'!$J$417,"Marcante",IF(ISBLANK('CONFIGURAÇÃO'!$L$427),"",'CONFIGURAÇÃO'!$L$427&amp;""),"Menor",IF(ISBLANK('CONFIGURAÇÃO'!$L$427),"",'CONFIGURAÇÃO'!$L$427&amp;""),"")</f>
        <v/>
      </c>
      <c r="C5793" s="194">
        <f>"'CONFIGURAÇÃO'!L427 'CONFIGURAÇÃO'!L427"</f>
        <v/>
      </c>
      <c r="D5793" s="194" t="inlineStr">
        <is>
          <t>configuração</t>
        </is>
      </c>
    </row>
    <row r="5794">
      <c r="A5794" s="194" t="inlineStr">
        <is>
          <t>custom.15.campo.grau</t>
        </is>
      </c>
      <c r="B5794" s="194">
        <f>SWITCH('CONFIGURAÇÃO'!$J$417,"Ferramenta amaldiçoada",IF(ISBLANK('CONFIGURAÇÃO'!$L$421),"",'CONFIGURAÇÃO'!$L$421&amp;""),"")</f>
        <v/>
      </c>
      <c r="C5794" s="194">
        <f>"'CONFIGURAÇÃO'!L421"</f>
        <v/>
      </c>
      <c r="D5794" s="194" t="inlineStr">
        <is>
          <t>configuração</t>
        </is>
      </c>
    </row>
    <row r="5795">
      <c r="A5795" s="194" t="inlineStr">
        <is>
          <t>custom.15.campo.grau_minimo</t>
        </is>
      </c>
      <c r="B5795" s="194">
        <f>SWITCH('CONFIGURAÇÃO'!$J$417,"Uniforme",IF(ISBLANK('CONFIGURAÇÃO'!$L$420),"",'CONFIGURAÇÃO'!$L$420&amp;""),"")</f>
        <v/>
      </c>
      <c r="C5795" s="194">
        <f>"'CONFIGURAÇÃO'!L420"</f>
        <v/>
      </c>
      <c r="D5795" s="194" t="inlineStr">
        <is>
          <t>configuração</t>
        </is>
      </c>
    </row>
    <row r="5796">
      <c r="A5796" s="194" t="inlineStr">
        <is>
          <t>custom.15.campo.mao</t>
        </is>
      </c>
      <c r="B5796" s="194">
        <f>SWITCH('CONFIGURAÇÃO'!$J$417,"Arma",IF(ISBLANK('CONFIGURAÇÃO'!$L$421),"",'CONFIGURAÇÃO'!$L$421&amp;""),"")</f>
        <v/>
      </c>
      <c r="C5796" s="194">
        <f>"'CONFIGURAÇÃO'!L421"</f>
        <v/>
      </c>
      <c r="D5796" s="194" t="inlineStr">
        <is>
          <t>configuração</t>
        </is>
      </c>
    </row>
    <row r="5797">
      <c r="A5797" s="194" t="inlineStr">
        <is>
          <t>custom.15.campo.oficio</t>
        </is>
      </c>
      <c r="B5797" s="194">
        <f>SWITCH('CONFIGURAÇÃO'!$J$417,"Origem",IF(ISBLANK('CONFIGURAÇÃO'!$L$426),"",'CONFIGURAÇÃO'!$L$426&amp;""),"")</f>
        <v/>
      </c>
      <c r="C5797" s="194">
        <f>"'CONFIGURAÇÃO'!L426"</f>
        <v/>
      </c>
      <c r="D5797" s="194" t="inlineStr">
        <is>
          <t>configuração</t>
        </is>
      </c>
    </row>
    <row r="5798">
      <c r="A5798" s="194" t="inlineStr">
        <is>
          <t>custom.15.campo.origem</t>
        </is>
      </c>
      <c r="B5798" s="194">
        <f>SWITCH('CONFIGURAÇÃO'!$J$417,"Marcante",IF(ISBLANK('CONFIGURAÇÃO'!$L$420),"",'CONFIGURAÇÃO'!$L$420&amp;""),"Menor",IF(ISBLANK('CONFIGURAÇÃO'!$L$420),"",'CONFIGURAÇÃO'!$L$420&amp;""),"")</f>
        <v/>
      </c>
      <c r="C5798" s="194">
        <f>"'CONFIGURAÇÃO'!L420 'CONFIGURAÇÃO'!L420"</f>
        <v/>
      </c>
      <c r="D5798" s="194" t="inlineStr">
        <is>
          <t>configuração</t>
        </is>
      </c>
    </row>
    <row r="5799">
      <c r="A5799" s="194" t="inlineStr">
        <is>
          <t>custom.15.campo.pericia_1</t>
        </is>
      </c>
      <c r="B5799" s="194">
        <f>SWITCH('CONFIGURAÇÃO'!$J$417,"Origem",IF(ISBLANK('CONFIGURAÇÃO'!$L$420),"",'CONFIGURAÇÃO'!$L$420&amp;""),"")</f>
        <v/>
      </c>
      <c r="C5799" s="194">
        <f>"'CONFIGURAÇÃO'!L420"</f>
        <v/>
      </c>
      <c r="D5799" s="194" t="inlineStr">
        <is>
          <t>configuração</t>
        </is>
      </c>
    </row>
    <row r="5800">
      <c r="A5800" s="194" t="inlineStr">
        <is>
          <t>custom.15.campo.pericia_2</t>
        </is>
      </c>
      <c r="B5800" s="194">
        <f>SWITCH('CONFIGURAÇÃO'!$J$417,"Origem",IF(ISBLANK('CONFIGURAÇÃO'!$L$421),"",'CONFIGURAÇÃO'!$L$421&amp;""),"")</f>
        <v/>
      </c>
      <c r="C5800" s="194">
        <f>"'CONFIGURAÇÃO'!L421"</f>
        <v/>
      </c>
      <c r="D5800" s="194" t="inlineStr">
        <is>
          <t>configuração</t>
        </is>
      </c>
    </row>
    <row r="5801">
      <c r="A5801" s="194" t="inlineStr">
        <is>
          <t>custom.15.campo.pericia_3</t>
        </is>
      </c>
      <c r="B5801" s="194">
        <f>SWITCH('CONFIGURAÇÃO'!$J$417,"Origem",IF(ISBLANK('CONFIGURAÇÃO'!$L$422),"",'CONFIGURAÇÃO'!$L$422&amp;""),"")</f>
        <v/>
      </c>
      <c r="C5801" s="194">
        <f>"'CONFIGURAÇÃO'!L422"</f>
        <v/>
      </c>
      <c r="D5801" s="194" t="inlineStr">
        <is>
          <t>configuração</t>
        </is>
      </c>
    </row>
    <row r="5802">
      <c r="A5802" s="194" t="inlineStr">
        <is>
          <t>custom.15.campo.pericia_4</t>
        </is>
      </c>
      <c r="B5802" s="194">
        <f>SWITCH('CONFIGURAÇÃO'!$J$417,"Origem",IF(ISBLANK('CONFIGURAÇÃO'!$L$423),"",'CONFIGURAÇÃO'!$L$423&amp;""),"")</f>
        <v/>
      </c>
      <c r="C5802" s="194">
        <f>"'CONFIGURAÇÃO'!L423"</f>
        <v/>
      </c>
      <c r="D5802" s="194" t="inlineStr">
        <is>
          <t>configuração</t>
        </is>
      </c>
    </row>
    <row r="5803">
      <c r="A5803" s="194" t="inlineStr">
        <is>
          <t>custom.15.campo.preco</t>
        </is>
      </c>
      <c r="B5803" s="194">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4">
        <f>"'CONFIGURAÇÃO'!L432 'CONFIGURAÇÃO'!L431 'CONFIGURAÇÃO'!L431 'CONFIGURAÇÃO'!L428 'CONFIGURAÇÃO'!L430"</f>
        <v/>
      </c>
      <c r="D5803" s="194" t="inlineStr">
        <is>
          <t>configuração</t>
        </is>
      </c>
    </row>
    <row r="5804">
      <c r="A5804" s="194" t="inlineStr">
        <is>
          <t>custom.15.campo.propriedade_1</t>
        </is>
      </c>
      <c r="B5804" s="194">
        <f>SWITCH('CONFIGURAÇÃO'!$J$417,"Arma",IF(ISBLANK('CONFIGURAÇÃO'!$L$423),"",'CONFIGURAÇÃO'!$L$423&amp;""),"")</f>
        <v/>
      </c>
      <c r="C5804" s="194">
        <f>"'CONFIGURAÇÃO'!L423"</f>
        <v/>
      </c>
      <c r="D5804" s="194" t="inlineStr">
        <is>
          <t>configuração</t>
        </is>
      </c>
    </row>
    <row r="5805">
      <c r="A5805" s="194" t="inlineStr">
        <is>
          <t>custom.15.campo.propriedade_2</t>
        </is>
      </c>
      <c r="B5805" s="194">
        <f>SWITCH('CONFIGURAÇÃO'!$J$417,"Arma",IF(ISBLANK('CONFIGURAÇÃO'!$L$424),"",'CONFIGURAÇÃO'!$L$424&amp;""),"")</f>
        <v/>
      </c>
      <c r="C5805" s="194">
        <f>"'CONFIGURAÇÃO'!L424"</f>
        <v/>
      </c>
      <c r="D5805" s="194" t="inlineStr">
        <is>
          <t>configuração</t>
        </is>
      </c>
    </row>
    <row r="5806">
      <c r="A5806" s="194" t="inlineStr">
        <is>
          <t>custom.15.campo.propriedade_3</t>
        </is>
      </c>
      <c r="B5806" s="194">
        <f>SWITCH('CONFIGURAÇÃO'!$J$417,"Arma",IF(ISBLANK('CONFIGURAÇÃO'!$L$425),"",'CONFIGURAÇÃO'!$L$425&amp;""),"")</f>
        <v/>
      </c>
      <c r="C5806" s="194">
        <f>"'CONFIGURAÇÃO'!L425"</f>
        <v/>
      </c>
      <c r="D5806" s="194" t="inlineStr">
        <is>
          <t>configuração</t>
        </is>
      </c>
    </row>
    <row r="5807">
      <c r="A5807" s="194" t="inlineStr">
        <is>
          <t>custom.15.campo.propriedade_4</t>
        </is>
      </c>
      <c r="B5807" s="194">
        <f>SWITCH('CONFIGURAÇÃO'!$J$417,"Arma",IF(ISBLANK('CONFIGURAÇÃO'!$L$426),"",'CONFIGURAÇÃO'!$L$426&amp;""),"")</f>
        <v/>
      </c>
      <c r="C5807" s="194">
        <f>"'CONFIGURAÇÃO'!L426"</f>
        <v/>
      </c>
      <c r="D5807" s="194" t="inlineStr">
        <is>
          <t>configuração</t>
        </is>
      </c>
    </row>
    <row r="5808">
      <c r="A5808" s="194" t="inlineStr">
        <is>
          <t>custom.15.campo.protecao</t>
        </is>
      </c>
      <c r="B5808" s="194">
        <f>SWITCH('CONFIGURAÇÃO'!$J$417,"Escudo",IF(ISBLANK('CONFIGURAÇÃO'!$L$427),"",'CONFIGURAÇÃO'!$L$427&amp;""),"Uniforme",IF(ISBLANK('CONFIGURAÇÃO'!$L$427),"",'CONFIGURAÇÃO'!$L$427&amp;""),"")</f>
        <v/>
      </c>
      <c r="C5808" s="194">
        <f>"'CONFIGURAÇÃO'!L427 'CONFIGURAÇÃO'!L427"</f>
        <v/>
      </c>
      <c r="D5808" s="194" t="inlineStr">
        <is>
          <t>configuração</t>
        </is>
      </c>
    </row>
    <row r="5809">
      <c r="A5809" s="194" t="inlineStr">
        <is>
          <t>custom.15.campo.recarga</t>
        </is>
      </c>
      <c r="B5809" s="194">
        <f>SWITCH('CONFIGURAÇÃO'!$J$417,"Arma",IF(ISBLANK('CONFIGURAÇÃO'!$L$431),"",'CONFIGURAÇÃO'!$L$431&amp;""),"")</f>
        <v/>
      </c>
      <c r="C5809" s="194">
        <f>"'CONFIGURAÇÃO'!L431"</f>
        <v/>
      </c>
      <c r="D5809" s="194" t="inlineStr">
        <is>
          <t>configuração</t>
        </is>
      </c>
    </row>
    <row r="5810">
      <c r="A5810" s="194" t="inlineStr">
        <is>
          <t>custom.15.campo.rota</t>
        </is>
      </c>
      <c r="B5810" s="194">
        <f>SWITCH('CONFIGURAÇÃO'!$J$417,"Origem",IF(ISBLANK('CONFIGURAÇÃO'!$L$424),"",'CONFIGURAÇÃO'!$L$424&amp;""),"")</f>
        <v/>
      </c>
      <c r="C5810" s="194">
        <f>"'CONFIGURAÇÃO'!L424"</f>
        <v/>
      </c>
      <c r="D5810" s="194" t="inlineStr">
        <is>
          <t>configuração</t>
        </is>
      </c>
    </row>
    <row r="5811">
      <c r="A5811" s="194" t="inlineStr">
        <is>
          <t>custom.15.campo.talento_ce_4</t>
        </is>
      </c>
      <c r="B5811" s="194">
        <f>SWITCH('CONFIGURAÇÃO'!$J$417,"Origem",IF(ISBLANK('CONFIGURAÇÃO'!$L$427),"",'CONFIGURAÇÃO'!$L$427&amp;""),"")</f>
        <v/>
      </c>
      <c r="C5811" s="194">
        <f>"'CONFIGURAÇÃO'!L427"</f>
        <v/>
      </c>
      <c r="D5811" s="194" t="inlineStr">
        <is>
          <t>configuração</t>
        </is>
      </c>
    </row>
    <row r="5812">
      <c r="A5812" s="194" t="inlineStr">
        <is>
          <t>custom.15.campo.teto_de_destreza</t>
        </is>
      </c>
      <c r="B5812" s="194">
        <f>SWITCH('CONFIGURAÇÃO'!$J$417,"Escudo",IF(ISBLANK('CONFIGURAÇÃO'!$L$428),"",'CONFIGURAÇÃO'!$L$428&amp;""),"Uniforme",IF(ISBLANK('CONFIGURAÇÃO'!$L$428),"",'CONFIGURAÇÃO'!$L$428&amp;""),"")</f>
        <v/>
      </c>
      <c r="C5812" s="194">
        <f>"'CONFIGURAÇÃO'!L428 'CONFIGURAÇÃO'!L428"</f>
        <v/>
      </c>
      <c r="D5812" s="194" t="inlineStr">
        <is>
          <t>configuração</t>
        </is>
      </c>
    </row>
    <row r="5813">
      <c r="A5813" s="194" t="inlineStr">
        <is>
          <t>custom.15.campo.tipo_de_dano</t>
        </is>
      </c>
      <c r="B5813" s="194">
        <f>SWITCH('CONFIGURAÇÃO'!$J$417,"Arma",IF(ISBLANK('CONFIGURAÇÃO'!$L$422),"",'CONFIGURAÇÃO'!$L$422&amp;""),"")</f>
        <v/>
      </c>
      <c r="C5813" s="194">
        <f>"'CONFIGURAÇÃO'!L422"</f>
        <v/>
      </c>
      <c r="D5813" s="194" t="inlineStr">
        <is>
          <t>configuração</t>
        </is>
      </c>
    </row>
    <row r="5814">
      <c r="A5814" s="194" t="inlineStr">
        <is>
          <t>custom.15.campo.volume</t>
        </is>
      </c>
      <c r="B5814" s="194">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4">
        <f>"'CONFIGURAÇÃO'!L429 'CONFIGURAÇÃO'!L430 'CONFIGURAÇÃO'!L430 'CONFIGURAÇÃO'!L427 'CONFIGURAÇÃO'!L429"</f>
        <v/>
      </c>
      <c r="D5814" s="194" t="inlineStr">
        <is>
          <t>configuração</t>
        </is>
      </c>
    </row>
    <row r="5815">
      <c r="A5815" s="194" t="inlineStr">
        <is>
          <t>aviso.custom.15</t>
        </is>
      </c>
      <c r="B5815" s="194">
        <f>'DADOS_CUSTOM'!$S$16&amp;""</f>
        <v/>
      </c>
      <c r="C5815" s="194" t="inlineStr">
        <is>
          <t>DADOS_CUSTOM!S16</t>
        </is>
      </c>
      <c r="D5815" s="194" t="inlineStr">
        <is>
          <t>aviso</t>
        </is>
      </c>
    </row>
    <row r="5816">
      <c r="A5816" s="194" t="inlineStr">
        <is>
          <t>custom.16.tipo</t>
        </is>
      </c>
      <c r="B5816" s="194">
        <f>IF(ISBLANK('CONFIGURAÇÃO'!$J$446),"",'CONFIGURAÇÃO'!$J$446&amp;"")</f>
        <v/>
      </c>
      <c r="C5816" s="194">
        <f>"'CONFIGURAÇÃO'!J446"</f>
        <v/>
      </c>
      <c r="D5816" s="194" t="inlineStr">
        <is>
          <t>configuração</t>
        </is>
      </c>
    </row>
    <row r="5817">
      <c r="A5817" s="194" t="inlineStr">
        <is>
          <t>custom.16.nome</t>
        </is>
      </c>
      <c r="B5817" s="194">
        <f>IF(ISBLANK('CONFIGURAÇÃO'!$J$448),"",'CONFIGURAÇÃO'!$J$448&amp;"")</f>
        <v/>
      </c>
      <c r="C5817" s="194">
        <f>"'CONFIGURAÇÃO'!J448"</f>
        <v/>
      </c>
      <c r="D5817" s="194" t="inlineStr">
        <is>
          <t>configuração</t>
        </is>
      </c>
    </row>
    <row r="5818">
      <c r="A5818" s="194" t="inlineStr">
        <is>
          <t>custom.16.mestre_viu</t>
        </is>
      </c>
      <c r="B5818" s="194">
        <f>N('CONFIGURAÇÃO'!$N$446)&amp;""</f>
        <v/>
      </c>
      <c r="C5818" s="194">
        <f>"'CONFIGURAÇÃO'!N446"</f>
        <v/>
      </c>
      <c r="D5818" s="194" t="inlineStr">
        <is>
          <t>configuração</t>
        </is>
      </c>
    </row>
    <row r="5819">
      <c r="A5819" s="194" t="inlineStr">
        <is>
          <t>custom.16.efeito</t>
        </is>
      </c>
      <c r="B5819" s="194">
        <f>IF(ISBLANK('CONFIGURAÇÃO'!$J$463),"",'CONFIGURAÇÃO'!$J$463&amp;"")</f>
        <v/>
      </c>
      <c r="C5819" s="194">
        <f>"'CONFIGURAÇÃO'!J463"</f>
        <v/>
      </c>
      <c r="D5819" s="194" t="inlineStr">
        <is>
          <t>configuração</t>
        </is>
      </c>
    </row>
    <row r="5820">
      <c r="A5820" s="194" t="inlineStr">
        <is>
          <t>custom.16.campo.alcance</t>
        </is>
      </c>
      <c r="B5820" s="194">
        <f>SWITCH('CONFIGURAÇÃO'!$J$446,"Arma",IF(ISBLANK('CONFIGURAÇÃO'!$L$459),"",'CONFIGURAÇÃO'!$L$459&amp;""),"")</f>
        <v/>
      </c>
      <c r="C5820" s="194">
        <f>"'CONFIGURAÇÃO'!L459"</f>
        <v/>
      </c>
      <c r="D5820" s="194" t="inlineStr">
        <is>
          <t>configuração</t>
        </is>
      </c>
    </row>
    <row r="5821">
      <c r="A5821" s="194" t="inlineStr">
        <is>
          <t>custom.16.campo.base</t>
        </is>
      </c>
      <c r="B5821" s="194">
        <f>SWITCH('CONFIGURAÇÃO'!$J$446,"Ferramenta amaldiçoada",IF(ISBLANK('CONFIGURAÇÃO'!$L$449),"",'CONFIGURAÇÃO'!$L$449&amp;""),"")</f>
        <v/>
      </c>
      <c r="C5821" s="194">
        <f>"'CONFIGURAÇÃO'!L449"</f>
        <v/>
      </c>
      <c r="D5821" s="194" t="inlineStr">
        <is>
          <t>configuração</t>
        </is>
      </c>
    </row>
    <row r="5822">
      <c r="A5822" s="194" t="inlineStr">
        <is>
          <t>custom.16.campo.base_do_livro</t>
        </is>
      </c>
      <c r="B5822" s="194">
        <f>SWITCH('CONFIGURAÇÃO'!$J$446,"Origem",IF(ISBLANK('CONFIGURAÇÃO'!$L$454),"",'CONFIGURAÇÃO'!$L$454&amp;""),"")</f>
        <v/>
      </c>
      <c r="C5822" s="194">
        <f>"'CONFIGURAÇÃO'!L454"</f>
        <v/>
      </c>
      <c r="D5822" s="194" t="inlineStr">
        <is>
          <t>configuração</t>
        </is>
      </c>
    </row>
    <row r="5823">
      <c r="A5823" s="194" t="inlineStr">
        <is>
          <t>custom.16.campo.categoria</t>
        </is>
      </c>
      <c r="B5823" s="194">
        <f>SWITCH('CONFIGURAÇÃO'!$J$446,"Arma",IF(ISBLANK('CONFIGURAÇÃO'!$L$449),"",'CONFIGURAÇÃO'!$L$449&amp;""),"")</f>
        <v/>
      </c>
      <c r="C5823" s="194">
        <f>"'CONFIGURAÇÃO'!L449"</f>
        <v/>
      </c>
      <c r="D5823" s="194" t="inlineStr">
        <is>
          <t>configuração</t>
        </is>
      </c>
    </row>
    <row r="5824">
      <c r="A5824" s="194" t="inlineStr">
        <is>
          <t>custom.16.campo.dado</t>
        </is>
      </c>
      <c r="B5824" s="194">
        <f>SWITCH('CONFIGURAÇÃO'!$J$446,"Arma",IF(ISBLANK('CONFIGURAÇÃO'!$L$456),"",'CONFIGURAÇÃO'!$L$456&amp;""),"")</f>
        <v/>
      </c>
      <c r="C5824" s="194">
        <f>"'CONFIGURAÇÃO'!L456"</f>
        <v/>
      </c>
      <c r="D5824" s="194" t="inlineStr">
        <is>
          <t>configuração</t>
        </is>
      </c>
    </row>
    <row r="5825">
      <c r="A5825" s="194" t="inlineStr">
        <is>
          <t>custom.16.campo.desgaste</t>
        </is>
      </c>
      <c r="B5825" s="194">
        <f>SWITCH('CONFIGURAÇÃO'!$J$446,"Ferramenta amaldiçoada",IF(ISBLANK('CONFIGURAÇÃO'!$L$457),"",'CONFIGURAÇÃO'!$L$457&amp;""),"")</f>
        <v/>
      </c>
      <c r="C5825" s="194">
        <f>"'CONFIGURAÇÃO'!L457"</f>
        <v/>
      </c>
      <c r="D5825" s="194" t="inlineStr">
        <is>
          <t>configuração</t>
        </is>
      </c>
    </row>
    <row r="5826">
      <c r="A5826" s="194" t="inlineStr">
        <is>
          <t>custom.16.campo.estigma</t>
        </is>
      </c>
      <c r="B5826" s="194">
        <f>SWITCH('CONFIGURAÇÃO'!$J$446,"Ferramenta amaldiçoada",IF(ISBLANK('CONFIGURAÇÃO'!$L$456),"",'CONFIGURAÇÃO'!$L$456&amp;""),"")</f>
        <v/>
      </c>
      <c r="C5826" s="194">
        <f>"'CONFIGURAÇÃO'!L456"</f>
        <v/>
      </c>
      <c r="D5826" s="194" t="inlineStr">
        <is>
          <t>configuração</t>
        </is>
      </c>
    </row>
    <row r="5827">
      <c r="A5827" s="194" t="inlineStr">
        <is>
          <t>custom.16.campo.exige_marcante</t>
        </is>
      </c>
      <c r="B5827" s="194">
        <f>SWITCH('CONFIGURAÇÃO'!$J$446,"Menor",IF(ISBLANK('CONFIGURAÇÃO'!$L$450),"",'CONFIGURAÇÃO'!$L$450&amp;""),"")</f>
        <v/>
      </c>
      <c r="C5827" s="194">
        <f>"'CONFIGURAÇÃO'!L450"</f>
        <v/>
      </c>
      <c r="D5827" s="194" t="inlineStr">
        <is>
          <t>configuração</t>
        </is>
      </c>
    </row>
    <row r="5828">
      <c r="A5828" s="194" t="inlineStr">
        <is>
          <t>custom.16.campo.forca</t>
        </is>
      </c>
      <c r="B5828" s="194">
        <f>SWITCH('CONFIGURAÇÃO'!$J$446,"Arma",IF(ISBLANK('CONFIGURAÇÃO'!$L$457),"",'CONFIGURAÇÃO'!$L$457&amp;""),"Escudo",IF(ISBLANK('CONFIGURAÇÃO'!$L$458),"",'CONFIGURAÇÃO'!$L$458&amp;""),"Uniforme",IF(ISBLANK('CONFIGURAÇÃO'!$L$458),"",'CONFIGURAÇÃO'!$L$458&amp;""),"")</f>
        <v/>
      </c>
      <c r="C5828" s="194">
        <f>"'CONFIGURAÇÃO'!L457 'CONFIGURAÇÃO'!L458 'CONFIGURAÇÃO'!L458"</f>
        <v/>
      </c>
      <c r="D5828" s="194" t="inlineStr">
        <is>
          <t>configuração</t>
        </is>
      </c>
    </row>
    <row r="5829">
      <c r="A5829" s="194" t="inlineStr">
        <is>
          <t>custom.16.campo.frequencia</t>
        </is>
      </c>
      <c r="B5829" s="194">
        <f>SWITCH('CONFIGURAÇÃO'!$J$446,"Marcante",IF(ISBLANK('CONFIGURAÇÃO'!$L$456),"",'CONFIGURAÇÃO'!$L$456&amp;""),"Menor",IF(ISBLANK('CONFIGURAÇÃO'!$L$456),"",'CONFIGURAÇÃO'!$L$456&amp;""),"")</f>
        <v/>
      </c>
      <c r="C5829" s="194">
        <f>"'CONFIGURAÇÃO'!L456 'CONFIGURAÇÃO'!L456"</f>
        <v/>
      </c>
      <c r="D5829" s="194" t="inlineStr">
        <is>
          <t>configuração</t>
        </is>
      </c>
    </row>
    <row r="5830">
      <c r="A5830" s="194" t="inlineStr">
        <is>
          <t>custom.16.campo.grau</t>
        </is>
      </c>
      <c r="B5830" s="194">
        <f>SWITCH('CONFIGURAÇÃO'!$J$446,"Ferramenta amaldiçoada",IF(ISBLANK('CONFIGURAÇÃO'!$L$450),"",'CONFIGURAÇÃO'!$L$450&amp;""),"")</f>
        <v/>
      </c>
      <c r="C5830" s="194">
        <f>"'CONFIGURAÇÃO'!L450"</f>
        <v/>
      </c>
      <c r="D5830" s="194" t="inlineStr">
        <is>
          <t>configuração</t>
        </is>
      </c>
    </row>
    <row r="5831">
      <c r="A5831" s="194" t="inlineStr">
        <is>
          <t>custom.16.campo.grau_minimo</t>
        </is>
      </c>
      <c r="B5831" s="194">
        <f>SWITCH('CONFIGURAÇÃO'!$J$446,"Uniforme",IF(ISBLANK('CONFIGURAÇÃO'!$L$449),"",'CONFIGURAÇÃO'!$L$449&amp;""),"")</f>
        <v/>
      </c>
      <c r="C5831" s="194">
        <f>"'CONFIGURAÇÃO'!L449"</f>
        <v/>
      </c>
      <c r="D5831" s="194" t="inlineStr">
        <is>
          <t>configuração</t>
        </is>
      </c>
    </row>
    <row r="5832">
      <c r="A5832" s="194" t="inlineStr">
        <is>
          <t>custom.16.campo.mao</t>
        </is>
      </c>
      <c r="B5832" s="194">
        <f>SWITCH('CONFIGURAÇÃO'!$J$446,"Arma",IF(ISBLANK('CONFIGURAÇÃO'!$L$450),"",'CONFIGURAÇÃO'!$L$450&amp;""),"")</f>
        <v/>
      </c>
      <c r="C5832" s="194">
        <f>"'CONFIGURAÇÃO'!L450"</f>
        <v/>
      </c>
      <c r="D5832" s="194" t="inlineStr">
        <is>
          <t>configuração</t>
        </is>
      </c>
    </row>
    <row r="5833">
      <c r="A5833" s="194" t="inlineStr">
        <is>
          <t>custom.16.campo.oficio</t>
        </is>
      </c>
      <c r="B5833" s="194">
        <f>SWITCH('CONFIGURAÇÃO'!$J$446,"Origem",IF(ISBLANK('CONFIGURAÇÃO'!$L$455),"",'CONFIGURAÇÃO'!$L$455&amp;""),"")</f>
        <v/>
      </c>
      <c r="C5833" s="194">
        <f>"'CONFIGURAÇÃO'!L455"</f>
        <v/>
      </c>
      <c r="D5833" s="194" t="inlineStr">
        <is>
          <t>configuração</t>
        </is>
      </c>
    </row>
    <row r="5834">
      <c r="A5834" s="194" t="inlineStr">
        <is>
          <t>custom.16.campo.origem</t>
        </is>
      </c>
      <c r="B5834" s="194">
        <f>SWITCH('CONFIGURAÇÃO'!$J$446,"Marcante",IF(ISBLANK('CONFIGURAÇÃO'!$L$449),"",'CONFIGURAÇÃO'!$L$449&amp;""),"Menor",IF(ISBLANK('CONFIGURAÇÃO'!$L$449),"",'CONFIGURAÇÃO'!$L$449&amp;""),"")</f>
        <v/>
      </c>
      <c r="C5834" s="194">
        <f>"'CONFIGURAÇÃO'!L449 'CONFIGURAÇÃO'!L449"</f>
        <v/>
      </c>
      <c r="D5834" s="194" t="inlineStr">
        <is>
          <t>configuração</t>
        </is>
      </c>
    </row>
    <row r="5835">
      <c r="A5835" s="194" t="inlineStr">
        <is>
          <t>custom.16.campo.pericia_1</t>
        </is>
      </c>
      <c r="B5835" s="194">
        <f>SWITCH('CONFIGURAÇÃO'!$J$446,"Origem",IF(ISBLANK('CONFIGURAÇÃO'!$L$449),"",'CONFIGURAÇÃO'!$L$449&amp;""),"")</f>
        <v/>
      </c>
      <c r="C5835" s="194">
        <f>"'CONFIGURAÇÃO'!L449"</f>
        <v/>
      </c>
      <c r="D5835" s="194" t="inlineStr">
        <is>
          <t>configuração</t>
        </is>
      </c>
    </row>
    <row r="5836">
      <c r="A5836" s="194" t="inlineStr">
        <is>
          <t>custom.16.campo.pericia_2</t>
        </is>
      </c>
      <c r="B5836" s="194">
        <f>SWITCH('CONFIGURAÇÃO'!$J$446,"Origem",IF(ISBLANK('CONFIGURAÇÃO'!$L$450),"",'CONFIGURAÇÃO'!$L$450&amp;""),"")</f>
        <v/>
      </c>
      <c r="C5836" s="194">
        <f>"'CONFIGURAÇÃO'!L450"</f>
        <v/>
      </c>
      <c r="D5836" s="194" t="inlineStr">
        <is>
          <t>configuração</t>
        </is>
      </c>
    </row>
    <row r="5837">
      <c r="A5837" s="194" t="inlineStr">
        <is>
          <t>custom.16.campo.pericia_3</t>
        </is>
      </c>
      <c r="B5837" s="194">
        <f>SWITCH('CONFIGURAÇÃO'!$J$446,"Origem",IF(ISBLANK('CONFIGURAÇÃO'!$L$451),"",'CONFIGURAÇÃO'!$L$451&amp;""),"")</f>
        <v/>
      </c>
      <c r="C5837" s="194">
        <f>"'CONFIGURAÇÃO'!L451"</f>
        <v/>
      </c>
      <c r="D5837" s="194" t="inlineStr">
        <is>
          <t>configuração</t>
        </is>
      </c>
    </row>
    <row r="5838">
      <c r="A5838" s="194" t="inlineStr">
        <is>
          <t>custom.16.campo.pericia_4</t>
        </is>
      </c>
      <c r="B5838" s="194">
        <f>SWITCH('CONFIGURAÇÃO'!$J$446,"Origem",IF(ISBLANK('CONFIGURAÇÃO'!$L$452),"",'CONFIGURAÇÃO'!$L$452&amp;""),"")</f>
        <v/>
      </c>
      <c r="C5838" s="194">
        <f>"'CONFIGURAÇÃO'!L452"</f>
        <v/>
      </c>
      <c r="D5838" s="194" t="inlineStr">
        <is>
          <t>configuração</t>
        </is>
      </c>
    </row>
    <row r="5839">
      <c r="A5839" s="194" t="inlineStr">
        <is>
          <t>custom.16.campo.preco</t>
        </is>
      </c>
      <c r="B5839" s="194">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4">
        <f>"'CONFIGURAÇÃO'!L461 'CONFIGURAÇÃO'!L460 'CONFIGURAÇÃO'!L460 'CONFIGURAÇÃO'!L457 'CONFIGURAÇÃO'!L459"</f>
        <v/>
      </c>
      <c r="D5839" s="194" t="inlineStr">
        <is>
          <t>configuração</t>
        </is>
      </c>
    </row>
    <row r="5840">
      <c r="A5840" s="194" t="inlineStr">
        <is>
          <t>custom.16.campo.propriedade_1</t>
        </is>
      </c>
      <c r="B5840" s="194">
        <f>SWITCH('CONFIGURAÇÃO'!$J$446,"Arma",IF(ISBLANK('CONFIGURAÇÃO'!$L$452),"",'CONFIGURAÇÃO'!$L$452&amp;""),"")</f>
        <v/>
      </c>
      <c r="C5840" s="194">
        <f>"'CONFIGURAÇÃO'!L452"</f>
        <v/>
      </c>
      <c r="D5840" s="194" t="inlineStr">
        <is>
          <t>configuração</t>
        </is>
      </c>
    </row>
    <row r="5841">
      <c r="A5841" s="194" t="inlineStr">
        <is>
          <t>custom.16.campo.propriedade_2</t>
        </is>
      </c>
      <c r="B5841" s="194">
        <f>SWITCH('CONFIGURAÇÃO'!$J$446,"Arma",IF(ISBLANK('CONFIGURAÇÃO'!$L$453),"",'CONFIGURAÇÃO'!$L$453&amp;""),"")</f>
        <v/>
      </c>
      <c r="C5841" s="194">
        <f>"'CONFIGURAÇÃO'!L453"</f>
        <v/>
      </c>
      <c r="D5841" s="194" t="inlineStr">
        <is>
          <t>configuração</t>
        </is>
      </c>
    </row>
    <row r="5842">
      <c r="A5842" s="194" t="inlineStr">
        <is>
          <t>custom.16.campo.propriedade_3</t>
        </is>
      </c>
      <c r="B5842" s="194">
        <f>SWITCH('CONFIGURAÇÃO'!$J$446,"Arma",IF(ISBLANK('CONFIGURAÇÃO'!$L$454),"",'CONFIGURAÇÃO'!$L$454&amp;""),"")</f>
        <v/>
      </c>
      <c r="C5842" s="194">
        <f>"'CONFIGURAÇÃO'!L454"</f>
        <v/>
      </c>
      <c r="D5842" s="194" t="inlineStr">
        <is>
          <t>configuração</t>
        </is>
      </c>
    </row>
    <row r="5843">
      <c r="A5843" s="194" t="inlineStr">
        <is>
          <t>custom.16.campo.propriedade_4</t>
        </is>
      </c>
      <c r="B5843" s="194">
        <f>SWITCH('CONFIGURAÇÃO'!$J$446,"Arma",IF(ISBLANK('CONFIGURAÇÃO'!$L$455),"",'CONFIGURAÇÃO'!$L$455&amp;""),"")</f>
        <v/>
      </c>
      <c r="C5843" s="194">
        <f>"'CONFIGURAÇÃO'!L455"</f>
        <v/>
      </c>
      <c r="D5843" s="194" t="inlineStr">
        <is>
          <t>configuração</t>
        </is>
      </c>
    </row>
    <row r="5844">
      <c r="A5844" s="194" t="inlineStr">
        <is>
          <t>custom.16.campo.protecao</t>
        </is>
      </c>
      <c r="B5844" s="194">
        <f>SWITCH('CONFIGURAÇÃO'!$J$446,"Escudo",IF(ISBLANK('CONFIGURAÇÃO'!$L$456),"",'CONFIGURAÇÃO'!$L$456&amp;""),"Uniforme",IF(ISBLANK('CONFIGURAÇÃO'!$L$456),"",'CONFIGURAÇÃO'!$L$456&amp;""),"")</f>
        <v/>
      </c>
      <c r="C5844" s="194">
        <f>"'CONFIGURAÇÃO'!L456 'CONFIGURAÇÃO'!L456"</f>
        <v/>
      </c>
      <c r="D5844" s="194" t="inlineStr">
        <is>
          <t>configuração</t>
        </is>
      </c>
    </row>
    <row r="5845">
      <c r="A5845" s="194" t="inlineStr">
        <is>
          <t>custom.16.campo.recarga</t>
        </is>
      </c>
      <c r="B5845" s="194">
        <f>SWITCH('CONFIGURAÇÃO'!$J$446,"Arma",IF(ISBLANK('CONFIGURAÇÃO'!$L$460),"",'CONFIGURAÇÃO'!$L$460&amp;""),"")</f>
        <v/>
      </c>
      <c r="C5845" s="194">
        <f>"'CONFIGURAÇÃO'!L460"</f>
        <v/>
      </c>
      <c r="D5845" s="194" t="inlineStr">
        <is>
          <t>configuração</t>
        </is>
      </c>
    </row>
    <row r="5846">
      <c r="A5846" s="194" t="inlineStr">
        <is>
          <t>custom.16.campo.rota</t>
        </is>
      </c>
      <c r="B5846" s="194">
        <f>SWITCH('CONFIGURAÇÃO'!$J$446,"Origem",IF(ISBLANK('CONFIGURAÇÃO'!$L$453),"",'CONFIGURAÇÃO'!$L$453&amp;""),"")</f>
        <v/>
      </c>
      <c r="C5846" s="194">
        <f>"'CONFIGURAÇÃO'!L453"</f>
        <v/>
      </c>
      <c r="D5846" s="194" t="inlineStr">
        <is>
          <t>configuração</t>
        </is>
      </c>
    </row>
    <row r="5847">
      <c r="A5847" s="194" t="inlineStr">
        <is>
          <t>custom.16.campo.talento_ce_4</t>
        </is>
      </c>
      <c r="B5847" s="194">
        <f>SWITCH('CONFIGURAÇÃO'!$J$446,"Origem",IF(ISBLANK('CONFIGURAÇÃO'!$L$456),"",'CONFIGURAÇÃO'!$L$456&amp;""),"")</f>
        <v/>
      </c>
      <c r="C5847" s="194">
        <f>"'CONFIGURAÇÃO'!L456"</f>
        <v/>
      </c>
      <c r="D5847" s="194" t="inlineStr">
        <is>
          <t>configuração</t>
        </is>
      </c>
    </row>
    <row r="5848">
      <c r="A5848" s="194" t="inlineStr">
        <is>
          <t>custom.16.campo.teto_de_destreza</t>
        </is>
      </c>
      <c r="B5848" s="194">
        <f>SWITCH('CONFIGURAÇÃO'!$J$446,"Escudo",IF(ISBLANK('CONFIGURAÇÃO'!$L$457),"",'CONFIGURAÇÃO'!$L$457&amp;""),"Uniforme",IF(ISBLANK('CONFIGURAÇÃO'!$L$457),"",'CONFIGURAÇÃO'!$L$457&amp;""),"")</f>
        <v/>
      </c>
      <c r="C5848" s="194">
        <f>"'CONFIGURAÇÃO'!L457 'CONFIGURAÇÃO'!L457"</f>
        <v/>
      </c>
      <c r="D5848" s="194" t="inlineStr">
        <is>
          <t>configuração</t>
        </is>
      </c>
    </row>
    <row r="5849">
      <c r="A5849" s="194" t="inlineStr">
        <is>
          <t>custom.16.campo.tipo_de_dano</t>
        </is>
      </c>
      <c r="B5849" s="194">
        <f>SWITCH('CONFIGURAÇÃO'!$J$446,"Arma",IF(ISBLANK('CONFIGURAÇÃO'!$L$451),"",'CONFIGURAÇÃO'!$L$451&amp;""),"")</f>
        <v/>
      </c>
      <c r="C5849" s="194">
        <f>"'CONFIGURAÇÃO'!L451"</f>
        <v/>
      </c>
      <c r="D5849" s="194" t="inlineStr">
        <is>
          <t>configuração</t>
        </is>
      </c>
    </row>
    <row r="5850">
      <c r="A5850" s="194" t="inlineStr">
        <is>
          <t>custom.16.campo.volume</t>
        </is>
      </c>
      <c r="B5850" s="194">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4">
        <f>"'CONFIGURAÇÃO'!L458 'CONFIGURAÇÃO'!L459 'CONFIGURAÇÃO'!L459 'CONFIGURAÇÃO'!L456 'CONFIGURAÇÃO'!L458"</f>
        <v/>
      </c>
      <c r="D5850" s="194" t="inlineStr">
        <is>
          <t>configuração</t>
        </is>
      </c>
    </row>
    <row r="5851">
      <c r="A5851" s="194" t="inlineStr">
        <is>
          <t>aviso.custom.16</t>
        </is>
      </c>
      <c r="B5851" s="194">
        <f>'DADOS_CUSTOM'!$S$17&amp;""</f>
        <v/>
      </c>
      <c r="C5851" s="194" t="inlineStr">
        <is>
          <t>DADOS_CUSTOM!S17</t>
        </is>
      </c>
      <c r="D5851" s="194" t="inlineStr">
        <is>
          <t>aviso</t>
        </is>
      </c>
    </row>
    <row r="5852">
      <c r="A5852" s="194" t="inlineStr">
        <is>
          <t>custom.17.tipo</t>
        </is>
      </c>
      <c r="B5852" s="194">
        <f>IF(ISBLANK('CONFIGURAÇÃO'!$J$475),"",'CONFIGURAÇÃO'!$J$475&amp;"")</f>
        <v/>
      </c>
      <c r="C5852" s="194">
        <f>"'CONFIGURAÇÃO'!J475"</f>
        <v/>
      </c>
      <c r="D5852" s="194" t="inlineStr">
        <is>
          <t>configuração</t>
        </is>
      </c>
    </row>
    <row r="5853">
      <c r="A5853" s="194" t="inlineStr">
        <is>
          <t>custom.17.nome</t>
        </is>
      </c>
      <c r="B5853" s="194">
        <f>IF(ISBLANK('CONFIGURAÇÃO'!$J$477),"",'CONFIGURAÇÃO'!$J$477&amp;"")</f>
        <v/>
      </c>
      <c r="C5853" s="194">
        <f>"'CONFIGURAÇÃO'!J477"</f>
        <v/>
      </c>
      <c r="D5853" s="194" t="inlineStr">
        <is>
          <t>configuração</t>
        </is>
      </c>
    </row>
    <row r="5854">
      <c r="A5854" s="194" t="inlineStr">
        <is>
          <t>custom.17.mestre_viu</t>
        </is>
      </c>
      <c r="B5854" s="194">
        <f>N('CONFIGURAÇÃO'!$N$475)&amp;""</f>
        <v/>
      </c>
      <c r="C5854" s="194">
        <f>"'CONFIGURAÇÃO'!N475"</f>
        <v/>
      </c>
      <c r="D5854" s="194" t="inlineStr">
        <is>
          <t>configuração</t>
        </is>
      </c>
    </row>
    <row r="5855">
      <c r="A5855" s="194" t="inlineStr">
        <is>
          <t>custom.17.efeito</t>
        </is>
      </c>
      <c r="B5855" s="194">
        <f>IF(ISBLANK('CONFIGURAÇÃO'!$J$492),"",'CONFIGURAÇÃO'!$J$492&amp;"")</f>
        <v/>
      </c>
      <c r="C5855" s="194">
        <f>"'CONFIGURAÇÃO'!J492"</f>
        <v/>
      </c>
      <c r="D5855" s="194" t="inlineStr">
        <is>
          <t>configuração</t>
        </is>
      </c>
    </row>
    <row r="5856">
      <c r="A5856" s="194" t="inlineStr">
        <is>
          <t>custom.17.campo.alcance</t>
        </is>
      </c>
      <c r="B5856" s="194">
        <f>SWITCH('CONFIGURAÇÃO'!$J$475,"Arma",IF(ISBLANK('CONFIGURAÇÃO'!$L$488),"",'CONFIGURAÇÃO'!$L$488&amp;""),"")</f>
        <v/>
      </c>
      <c r="C5856" s="194">
        <f>"'CONFIGURAÇÃO'!L488"</f>
        <v/>
      </c>
      <c r="D5856" s="194" t="inlineStr">
        <is>
          <t>configuração</t>
        </is>
      </c>
    </row>
    <row r="5857">
      <c r="A5857" s="194" t="inlineStr">
        <is>
          <t>custom.17.campo.base</t>
        </is>
      </c>
      <c r="B5857" s="194">
        <f>SWITCH('CONFIGURAÇÃO'!$J$475,"Ferramenta amaldiçoada",IF(ISBLANK('CONFIGURAÇÃO'!$L$478),"",'CONFIGURAÇÃO'!$L$478&amp;""),"")</f>
        <v/>
      </c>
      <c r="C5857" s="194">
        <f>"'CONFIGURAÇÃO'!L478"</f>
        <v/>
      </c>
      <c r="D5857" s="194" t="inlineStr">
        <is>
          <t>configuração</t>
        </is>
      </c>
    </row>
    <row r="5858">
      <c r="A5858" s="194" t="inlineStr">
        <is>
          <t>custom.17.campo.base_do_livro</t>
        </is>
      </c>
      <c r="B5858" s="194">
        <f>SWITCH('CONFIGURAÇÃO'!$J$475,"Origem",IF(ISBLANK('CONFIGURAÇÃO'!$L$483),"",'CONFIGURAÇÃO'!$L$483&amp;""),"")</f>
        <v/>
      </c>
      <c r="C5858" s="194">
        <f>"'CONFIGURAÇÃO'!L483"</f>
        <v/>
      </c>
      <c r="D5858" s="194" t="inlineStr">
        <is>
          <t>configuração</t>
        </is>
      </c>
    </row>
    <row r="5859">
      <c r="A5859" s="194" t="inlineStr">
        <is>
          <t>custom.17.campo.categoria</t>
        </is>
      </c>
      <c r="B5859" s="194">
        <f>SWITCH('CONFIGURAÇÃO'!$J$475,"Arma",IF(ISBLANK('CONFIGURAÇÃO'!$L$478),"",'CONFIGURAÇÃO'!$L$478&amp;""),"")</f>
        <v/>
      </c>
      <c r="C5859" s="194">
        <f>"'CONFIGURAÇÃO'!L478"</f>
        <v/>
      </c>
      <c r="D5859" s="194" t="inlineStr">
        <is>
          <t>configuração</t>
        </is>
      </c>
    </row>
    <row r="5860">
      <c r="A5860" s="194" t="inlineStr">
        <is>
          <t>custom.17.campo.dado</t>
        </is>
      </c>
      <c r="B5860" s="194">
        <f>SWITCH('CONFIGURAÇÃO'!$J$475,"Arma",IF(ISBLANK('CONFIGURAÇÃO'!$L$485),"",'CONFIGURAÇÃO'!$L$485&amp;""),"")</f>
        <v/>
      </c>
      <c r="C5860" s="194">
        <f>"'CONFIGURAÇÃO'!L485"</f>
        <v/>
      </c>
      <c r="D5860" s="194" t="inlineStr">
        <is>
          <t>configuração</t>
        </is>
      </c>
    </row>
    <row r="5861">
      <c r="A5861" s="194" t="inlineStr">
        <is>
          <t>custom.17.campo.desgaste</t>
        </is>
      </c>
      <c r="B5861" s="194">
        <f>SWITCH('CONFIGURAÇÃO'!$J$475,"Ferramenta amaldiçoada",IF(ISBLANK('CONFIGURAÇÃO'!$L$486),"",'CONFIGURAÇÃO'!$L$486&amp;""),"")</f>
        <v/>
      </c>
      <c r="C5861" s="194">
        <f>"'CONFIGURAÇÃO'!L486"</f>
        <v/>
      </c>
      <c r="D5861" s="194" t="inlineStr">
        <is>
          <t>configuração</t>
        </is>
      </c>
    </row>
    <row r="5862">
      <c r="A5862" s="194" t="inlineStr">
        <is>
          <t>custom.17.campo.estigma</t>
        </is>
      </c>
      <c r="B5862" s="194">
        <f>SWITCH('CONFIGURAÇÃO'!$J$475,"Ferramenta amaldiçoada",IF(ISBLANK('CONFIGURAÇÃO'!$L$485),"",'CONFIGURAÇÃO'!$L$485&amp;""),"")</f>
        <v/>
      </c>
      <c r="C5862" s="194">
        <f>"'CONFIGURAÇÃO'!L485"</f>
        <v/>
      </c>
      <c r="D5862" s="194" t="inlineStr">
        <is>
          <t>configuração</t>
        </is>
      </c>
    </row>
    <row r="5863">
      <c r="A5863" s="194" t="inlineStr">
        <is>
          <t>custom.17.campo.exige_marcante</t>
        </is>
      </c>
      <c r="B5863" s="194">
        <f>SWITCH('CONFIGURAÇÃO'!$J$475,"Menor",IF(ISBLANK('CONFIGURAÇÃO'!$L$479),"",'CONFIGURAÇÃO'!$L$479&amp;""),"")</f>
        <v/>
      </c>
      <c r="C5863" s="194">
        <f>"'CONFIGURAÇÃO'!L479"</f>
        <v/>
      </c>
      <c r="D5863" s="194" t="inlineStr">
        <is>
          <t>configuração</t>
        </is>
      </c>
    </row>
    <row r="5864">
      <c r="A5864" s="194" t="inlineStr">
        <is>
          <t>custom.17.campo.forca</t>
        </is>
      </c>
      <c r="B5864" s="194">
        <f>SWITCH('CONFIGURAÇÃO'!$J$475,"Arma",IF(ISBLANK('CONFIGURAÇÃO'!$L$486),"",'CONFIGURAÇÃO'!$L$486&amp;""),"Escudo",IF(ISBLANK('CONFIGURAÇÃO'!$L$487),"",'CONFIGURAÇÃO'!$L$487&amp;""),"Uniforme",IF(ISBLANK('CONFIGURAÇÃO'!$L$487),"",'CONFIGURAÇÃO'!$L$487&amp;""),"")</f>
        <v/>
      </c>
      <c r="C5864" s="194">
        <f>"'CONFIGURAÇÃO'!L486 'CONFIGURAÇÃO'!L487 'CONFIGURAÇÃO'!L487"</f>
        <v/>
      </c>
      <c r="D5864" s="194" t="inlineStr">
        <is>
          <t>configuração</t>
        </is>
      </c>
    </row>
    <row r="5865">
      <c r="A5865" s="194" t="inlineStr">
        <is>
          <t>custom.17.campo.frequencia</t>
        </is>
      </c>
      <c r="B5865" s="194">
        <f>SWITCH('CONFIGURAÇÃO'!$J$475,"Marcante",IF(ISBLANK('CONFIGURAÇÃO'!$L$485),"",'CONFIGURAÇÃO'!$L$485&amp;""),"Menor",IF(ISBLANK('CONFIGURAÇÃO'!$L$485),"",'CONFIGURAÇÃO'!$L$485&amp;""),"")</f>
        <v/>
      </c>
      <c r="C5865" s="194">
        <f>"'CONFIGURAÇÃO'!L485 'CONFIGURAÇÃO'!L485"</f>
        <v/>
      </c>
      <c r="D5865" s="194" t="inlineStr">
        <is>
          <t>configuração</t>
        </is>
      </c>
    </row>
    <row r="5866">
      <c r="A5866" s="194" t="inlineStr">
        <is>
          <t>custom.17.campo.grau</t>
        </is>
      </c>
      <c r="B5866" s="194">
        <f>SWITCH('CONFIGURAÇÃO'!$J$475,"Ferramenta amaldiçoada",IF(ISBLANK('CONFIGURAÇÃO'!$L$479),"",'CONFIGURAÇÃO'!$L$479&amp;""),"")</f>
        <v/>
      </c>
      <c r="C5866" s="194">
        <f>"'CONFIGURAÇÃO'!L479"</f>
        <v/>
      </c>
      <c r="D5866" s="194" t="inlineStr">
        <is>
          <t>configuração</t>
        </is>
      </c>
    </row>
    <row r="5867">
      <c r="A5867" s="194" t="inlineStr">
        <is>
          <t>custom.17.campo.grau_minimo</t>
        </is>
      </c>
      <c r="B5867" s="194">
        <f>SWITCH('CONFIGURAÇÃO'!$J$475,"Uniforme",IF(ISBLANK('CONFIGURAÇÃO'!$L$478),"",'CONFIGURAÇÃO'!$L$478&amp;""),"")</f>
        <v/>
      </c>
      <c r="C5867" s="194">
        <f>"'CONFIGURAÇÃO'!L478"</f>
        <v/>
      </c>
      <c r="D5867" s="194" t="inlineStr">
        <is>
          <t>configuração</t>
        </is>
      </c>
    </row>
    <row r="5868">
      <c r="A5868" s="194" t="inlineStr">
        <is>
          <t>custom.17.campo.mao</t>
        </is>
      </c>
      <c r="B5868" s="194">
        <f>SWITCH('CONFIGURAÇÃO'!$J$475,"Arma",IF(ISBLANK('CONFIGURAÇÃO'!$L$479),"",'CONFIGURAÇÃO'!$L$479&amp;""),"")</f>
        <v/>
      </c>
      <c r="C5868" s="194">
        <f>"'CONFIGURAÇÃO'!L479"</f>
        <v/>
      </c>
      <c r="D5868" s="194" t="inlineStr">
        <is>
          <t>configuração</t>
        </is>
      </c>
    </row>
    <row r="5869">
      <c r="A5869" s="194" t="inlineStr">
        <is>
          <t>custom.17.campo.oficio</t>
        </is>
      </c>
      <c r="B5869" s="194">
        <f>SWITCH('CONFIGURAÇÃO'!$J$475,"Origem",IF(ISBLANK('CONFIGURAÇÃO'!$L$484),"",'CONFIGURAÇÃO'!$L$484&amp;""),"")</f>
        <v/>
      </c>
      <c r="C5869" s="194">
        <f>"'CONFIGURAÇÃO'!L484"</f>
        <v/>
      </c>
      <c r="D5869" s="194" t="inlineStr">
        <is>
          <t>configuração</t>
        </is>
      </c>
    </row>
    <row r="5870">
      <c r="A5870" s="194" t="inlineStr">
        <is>
          <t>custom.17.campo.origem</t>
        </is>
      </c>
      <c r="B5870" s="194">
        <f>SWITCH('CONFIGURAÇÃO'!$J$475,"Marcante",IF(ISBLANK('CONFIGURAÇÃO'!$L$478),"",'CONFIGURAÇÃO'!$L$478&amp;""),"Menor",IF(ISBLANK('CONFIGURAÇÃO'!$L$478),"",'CONFIGURAÇÃO'!$L$478&amp;""),"")</f>
        <v/>
      </c>
      <c r="C5870" s="194">
        <f>"'CONFIGURAÇÃO'!L478 'CONFIGURAÇÃO'!L478"</f>
        <v/>
      </c>
      <c r="D5870" s="194" t="inlineStr">
        <is>
          <t>configuração</t>
        </is>
      </c>
    </row>
    <row r="5871">
      <c r="A5871" s="194" t="inlineStr">
        <is>
          <t>custom.17.campo.pericia_1</t>
        </is>
      </c>
      <c r="B5871" s="194">
        <f>SWITCH('CONFIGURAÇÃO'!$J$475,"Origem",IF(ISBLANK('CONFIGURAÇÃO'!$L$478),"",'CONFIGURAÇÃO'!$L$478&amp;""),"")</f>
        <v/>
      </c>
      <c r="C5871" s="194">
        <f>"'CONFIGURAÇÃO'!L478"</f>
        <v/>
      </c>
      <c r="D5871" s="194" t="inlineStr">
        <is>
          <t>configuração</t>
        </is>
      </c>
    </row>
    <row r="5872">
      <c r="A5872" s="194" t="inlineStr">
        <is>
          <t>custom.17.campo.pericia_2</t>
        </is>
      </c>
      <c r="B5872" s="194">
        <f>SWITCH('CONFIGURAÇÃO'!$J$475,"Origem",IF(ISBLANK('CONFIGURAÇÃO'!$L$479),"",'CONFIGURAÇÃO'!$L$479&amp;""),"")</f>
        <v/>
      </c>
      <c r="C5872" s="194">
        <f>"'CONFIGURAÇÃO'!L479"</f>
        <v/>
      </c>
      <c r="D5872" s="194" t="inlineStr">
        <is>
          <t>configuração</t>
        </is>
      </c>
    </row>
    <row r="5873">
      <c r="A5873" s="194" t="inlineStr">
        <is>
          <t>custom.17.campo.pericia_3</t>
        </is>
      </c>
      <c r="B5873" s="194">
        <f>SWITCH('CONFIGURAÇÃO'!$J$475,"Origem",IF(ISBLANK('CONFIGURAÇÃO'!$L$480),"",'CONFIGURAÇÃO'!$L$480&amp;""),"")</f>
        <v/>
      </c>
      <c r="C5873" s="194">
        <f>"'CONFIGURAÇÃO'!L480"</f>
        <v/>
      </c>
      <c r="D5873" s="194" t="inlineStr">
        <is>
          <t>configuração</t>
        </is>
      </c>
    </row>
    <row r="5874">
      <c r="A5874" s="194" t="inlineStr">
        <is>
          <t>custom.17.campo.pericia_4</t>
        </is>
      </c>
      <c r="B5874" s="194">
        <f>SWITCH('CONFIGURAÇÃO'!$J$475,"Origem",IF(ISBLANK('CONFIGURAÇÃO'!$L$481),"",'CONFIGURAÇÃO'!$L$481&amp;""),"")</f>
        <v/>
      </c>
      <c r="C5874" s="194">
        <f>"'CONFIGURAÇÃO'!L481"</f>
        <v/>
      </c>
      <c r="D5874" s="194" t="inlineStr">
        <is>
          <t>configuração</t>
        </is>
      </c>
    </row>
    <row r="5875">
      <c r="A5875" s="194" t="inlineStr">
        <is>
          <t>custom.17.campo.preco</t>
        </is>
      </c>
      <c r="B5875" s="194">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4">
        <f>"'CONFIGURAÇÃO'!L490 'CONFIGURAÇÃO'!L489 'CONFIGURAÇÃO'!L489 'CONFIGURAÇÃO'!L486 'CONFIGURAÇÃO'!L488"</f>
        <v/>
      </c>
      <c r="D5875" s="194" t="inlineStr">
        <is>
          <t>configuração</t>
        </is>
      </c>
    </row>
    <row r="5876">
      <c r="A5876" s="194" t="inlineStr">
        <is>
          <t>custom.17.campo.propriedade_1</t>
        </is>
      </c>
      <c r="B5876" s="194">
        <f>SWITCH('CONFIGURAÇÃO'!$J$475,"Arma",IF(ISBLANK('CONFIGURAÇÃO'!$L$481),"",'CONFIGURAÇÃO'!$L$481&amp;""),"")</f>
        <v/>
      </c>
      <c r="C5876" s="194">
        <f>"'CONFIGURAÇÃO'!L481"</f>
        <v/>
      </c>
      <c r="D5876" s="194" t="inlineStr">
        <is>
          <t>configuração</t>
        </is>
      </c>
    </row>
    <row r="5877">
      <c r="A5877" s="194" t="inlineStr">
        <is>
          <t>custom.17.campo.propriedade_2</t>
        </is>
      </c>
      <c r="B5877" s="194">
        <f>SWITCH('CONFIGURAÇÃO'!$J$475,"Arma",IF(ISBLANK('CONFIGURAÇÃO'!$L$482),"",'CONFIGURAÇÃO'!$L$482&amp;""),"")</f>
        <v/>
      </c>
      <c r="C5877" s="194">
        <f>"'CONFIGURAÇÃO'!L482"</f>
        <v/>
      </c>
      <c r="D5877" s="194" t="inlineStr">
        <is>
          <t>configuração</t>
        </is>
      </c>
    </row>
    <row r="5878">
      <c r="A5878" s="194" t="inlineStr">
        <is>
          <t>custom.17.campo.propriedade_3</t>
        </is>
      </c>
      <c r="B5878" s="194">
        <f>SWITCH('CONFIGURAÇÃO'!$J$475,"Arma",IF(ISBLANK('CONFIGURAÇÃO'!$L$483),"",'CONFIGURAÇÃO'!$L$483&amp;""),"")</f>
        <v/>
      </c>
      <c r="C5878" s="194">
        <f>"'CONFIGURAÇÃO'!L483"</f>
        <v/>
      </c>
      <c r="D5878" s="194" t="inlineStr">
        <is>
          <t>configuração</t>
        </is>
      </c>
    </row>
    <row r="5879">
      <c r="A5879" s="194" t="inlineStr">
        <is>
          <t>custom.17.campo.propriedade_4</t>
        </is>
      </c>
      <c r="B5879" s="194">
        <f>SWITCH('CONFIGURAÇÃO'!$J$475,"Arma",IF(ISBLANK('CONFIGURAÇÃO'!$L$484),"",'CONFIGURAÇÃO'!$L$484&amp;""),"")</f>
        <v/>
      </c>
      <c r="C5879" s="194">
        <f>"'CONFIGURAÇÃO'!L484"</f>
        <v/>
      </c>
      <c r="D5879" s="194" t="inlineStr">
        <is>
          <t>configuração</t>
        </is>
      </c>
    </row>
    <row r="5880">
      <c r="A5880" s="194" t="inlineStr">
        <is>
          <t>custom.17.campo.protecao</t>
        </is>
      </c>
      <c r="B5880" s="194">
        <f>SWITCH('CONFIGURAÇÃO'!$J$475,"Escudo",IF(ISBLANK('CONFIGURAÇÃO'!$L$485),"",'CONFIGURAÇÃO'!$L$485&amp;""),"Uniforme",IF(ISBLANK('CONFIGURAÇÃO'!$L$485),"",'CONFIGURAÇÃO'!$L$485&amp;""),"")</f>
        <v/>
      </c>
      <c r="C5880" s="194">
        <f>"'CONFIGURAÇÃO'!L485 'CONFIGURAÇÃO'!L485"</f>
        <v/>
      </c>
      <c r="D5880" s="194" t="inlineStr">
        <is>
          <t>configuração</t>
        </is>
      </c>
    </row>
    <row r="5881">
      <c r="A5881" s="194" t="inlineStr">
        <is>
          <t>custom.17.campo.recarga</t>
        </is>
      </c>
      <c r="B5881" s="194">
        <f>SWITCH('CONFIGURAÇÃO'!$J$475,"Arma",IF(ISBLANK('CONFIGURAÇÃO'!$L$489),"",'CONFIGURAÇÃO'!$L$489&amp;""),"")</f>
        <v/>
      </c>
      <c r="C5881" s="194">
        <f>"'CONFIGURAÇÃO'!L489"</f>
        <v/>
      </c>
      <c r="D5881" s="194" t="inlineStr">
        <is>
          <t>configuração</t>
        </is>
      </c>
    </row>
    <row r="5882">
      <c r="A5882" s="194" t="inlineStr">
        <is>
          <t>custom.17.campo.rota</t>
        </is>
      </c>
      <c r="B5882" s="194">
        <f>SWITCH('CONFIGURAÇÃO'!$J$475,"Origem",IF(ISBLANK('CONFIGURAÇÃO'!$L$482),"",'CONFIGURAÇÃO'!$L$482&amp;""),"")</f>
        <v/>
      </c>
      <c r="C5882" s="194">
        <f>"'CONFIGURAÇÃO'!L482"</f>
        <v/>
      </c>
      <c r="D5882" s="194" t="inlineStr">
        <is>
          <t>configuração</t>
        </is>
      </c>
    </row>
    <row r="5883">
      <c r="A5883" s="194" t="inlineStr">
        <is>
          <t>custom.17.campo.talento_ce_4</t>
        </is>
      </c>
      <c r="B5883" s="194">
        <f>SWITCH('CONFIGURAÇÃO'!$J$475,"Origem",IF(ISBLANK('CONFIGURAÇÃO'!$L$485),"",'CONFIGURAÇÃO'!$L$485&amp;""),"")</f>
        <v/>
      </c>
      <c r="C5883" s="194">
        <f>"'CONFIGURAÇÃO'!L485"</f>
        <v/>
      </c>
      <c r="D5883" s="194" t="inlineStr">
        <is>
          <t>configuração</t>
        </is>
      </c>
    </row>
    <row r="5884">
      <c r="A5884" s="194" t="inlineStr">
        <is>
          <t>custom.17.campo.teto_de_destreza</t>
        </is>
      </c>
      <c r="B5884" s="194">
        <f>SWITCH('CONFIGURAÇÃO'!$J$475,"Escudo",IF(ISBLANK('CONFIGURAÇÃO'!$L$486),"",'CONFIGURAÇÃO'!$L$486&amp;""),"Uniforme",IF(ISBLANK('CONFIGURAÇÃO'!$L$486),"",'CONFIGURAÇÃO'!$L$486&amp;""),"")</f>
        <v/>
      </c>
      <c r="C5884" s="194">
        <f>"'CONFIGURAÇÃO'!L486 'CONFIGURAÇÃO'!L486"</f>
        <v/>
      </c>
      <c r="D5884" s="194" t="inlineStr">
        <is>
          <t>configuração</t>
        </is>
      </c>
    </row>
    <row r="5885">
      <c r="A5885" s="194" t="inlineStr">
        <is>
          <t>custom.17.campo.tipo_de_dano</t>
        </is>
      </c>
      <c r="B5885" s="194">
        <f>SWITCH('CONFIGURAÇÃO'!$J$475,"Arma",IF(ISBLANK('CONFIGURAÇÃO'!$L$480),"",'CONFIGURAÇÃO'!$L$480&amp;""),"")</f>
        <v/>
      </c>
      <c r="C5885" s="194">
        <f>"'CONFIGURAÇÃO'!L480"</f>
        <v/>
      </c>
      <c r="D5885" s="194" t="inlineStr">
        <is>
          <t>configuração</t>
        </is>
      </c>
    </row>
    <row r="5886">
      <c r="A5886" s="194" t="inlineStr">
        <is>
          <t>custom.17.campo.volume</t>
        </is>
      </c>
      <c r="B5886" s="194">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4">
        <f>"'CONFIGURAÇÃO'!L487 'CONFIGURAÇÃO'!L488 'CONFIGURAÇÃO'!L488 'CONFIGURAÇÃO'!L485 'CONFIGURAÇÃO'!L487"</f>
        <v/>
      </c>
      <c r="D5886" s="194" t="inlineStr">
        <is>
          <t>configuração</t>
        </is>
      </c>
    </row>
    <row r="5887">
      <c r="A5887" s="194" t="inlineStr">
        <is>
          <t>aviso.custom.17</t>
        </is>
      </c>
      <c r="B5887" s="194">
        <f>'DADOS_CUSTOM'!$S$18&amp;""</f>
        <v/>
      </c>
      <c r="C5887" s="194" t="inlineStr">
        <is>
          <t>DADOS_CUSTOM!S18</t>
        </is>
      </c>
      <c r="D5887" s="194" t="inlineStr">
        <is>
          <t>aviso</t>
        </is>
      </c>
    </row>
    <row r="5888">
      <c r="A5888" s="194" t="inlineStr">
        <is>
          <t>custom.18.tipo</t>
        </is>
      </c>
      <c r="B5888" s="194">
        <f>IF(ISBLANK('CONFIGURAÇÃO'!$J$504),"",'CONFIGURAÇÃO'!$J$504&amp;"")</f>
        <v/>
      </c>
      <c r="C5888" s="194">
        <f>"'CONFIGURAÇÃO'!J504"</f>
        <v/>
      </c>
      <c r="D5888" s="194" t="inlineStr">
        <is>
          <t>configuração</t>
        </is>
      </c>
    </row>
    <row r="5889">
      <c r="A5889" s="194" t="inlineStr">
        <is>
          <t>custom.18.nome</t>
        </is>
      </c>
      <c r="B5889" s="194">
        <f>IF(ISBLANK('CONFIGURAÇÃO'!$J$506),"",'CONFIGURAÇÃO'!$J$506&amp;"")</f>
        <v/>
      </c>
      <c r="C5889" s="194">
        <f>"'CONFIGURAÇÃO'!J506"</f>
        <v/>
      </c>
      <c r="D5889" s="194" t="inlineStr">
        <is>
          <t>configuração</t>
        </is>
      </c>
    </row>
    <row r="5890">
      <c r="A5890" s="194" t="inlineStr">
        <is>
          <t>custom.18.mestre_viu</t>
        </is>
      </c>
      <c r="B5890" s="194">
        <f>N('CONFIGURAÇÃO'!$N$504)&amp;""</f>
        <v/>
      </c>
      <c r="C5890" s="194">
        <f>"'CONFIGURAÇÃO'!N504"</f>
        <v/>
      </c>
      <c r="D5890" s="194" t="inlineStr">
        <is>
          <t>configuração</t>
        </is>
      </c>
    </row>
    <row r="5891">
      <c r="A5891" s="194" t="inlineStr">
        <is>
          <t>custom.18.efeito</t>
        </is>
      </c>
      <c r="B5891" s="194">
        <f>IF(ISBLANK('CONFIGURAÇÃO'!$J$521),"",'CONFIGURAÇÃO'!$J$521&amp;"")</f>
        <v/>
      </c>
      <c r="C5891" s="194">
        <f>"'CONFIGURAÇÃO'!J521"</f>
        <v/>
      </c>
      <c r="D5891" s="194" t="inlineStr">
        <is>
          <t>configuração</t>
        </is>
      </c>
    </row>
    <row r="5892">
      <c r="A5892" s="194" t="inlineStr">
        <is>
          <t>custom.18.campo.alcance</t>
        </is>
      </c>
      <c r="B5892" s="194">
        <f>SWITCH('CONFIGURAÇÃO'!$J$504,"Arma",IF(ISBLANK('CONFIGURAÇÃO'!$L$517),"",'CONFIGURAÇÃO'!$L$517&amp;""),"")</f>
        <v/>
      </c>
      <c r="C5892" s="194">
        <f>"'CONFIGURAÇÃO'!L517"</f>
        <v/>
      </c>
      <c r="D5892" s="194" t="inlineStr">
        <is>
          <t>configuração</t>
        </is>
      </c>
    </row>
    <row r="5893">
      <c r="A5893" s="194" t="inlineStr">
        <is>
          <t>custom.18.campo.base</t>
        </is>
      </c>
      <c r="B5893" s="194">
        <f>SWITCH('CONFIGURAÇÃO'!$J$504,"Ferramenta amaldiçoada",IF(ISBLANK('CONFIGURAÇÃO'!$L$507),"",'CONFIGURAÇÃO'!$L$507&amp;""),"")</f>
        <v/>
      </c>
      <c r="C5893" s="194">
        <f>"'CONFIGURAÇÃO'!L507"</f>
        <v/>
      </c>
      <c r="D5893" s="194" t="inlineStr">
        <is>
          <t>configuração</t>
        </is>
      </c>
    </row>
    <row r="5894">
      <c r="A5894" s="194" t="inlineStr">
        <is>
          <t>custom.18.campo.base_do_livro</t>
        </is>
      </c>
      <c r="B5894" s="194">
        <f>SWITCH('CONFIGURAÇÃO'!$J$504,"Origem",IF(ISBLANK('CONFIGURAÇÃO'!$L$512),"",'CONFIGURAÇÃO'!$L$512&amp;""),"")</f>
        <v/>
      </c>
      <c r="C5894" s="194">
        <f>"'CONFIGURAÇÃO'!L512"</f>
        <v/>
      </c>
      <c r="D5894" s="194" t="inlineStr">
        <is>
          <t>configuração</t>
        </is>
      </c>
    </row>
    <row r="5895">
      <c r="A5895" s="194" t="inlineStr">
        <is>
          <t>custom.18.campo.categoria</t>
        </is>
      </c>
      <c r="B5895" s="194">
        <f>SWITCH('CONFIGURAÇÃO'!$J$504,"Arma",IF(ISBLANK('CONFIGURAÇÃO'!$L$507),"",'CONFIGURAÇÃO'!$L$507&amp;""),"")</f>
        <v/>
      </c>
      <c r="C5895" s="194">
        <f>"'CONFIGURAÇÃO'!L507"</f>
        <v/>
      </c>
      <c r="D5895" s="194" t="inlineStr">
        <is>
          <t>configuração</t>
        </is>
      </c>
    </row>
    <row r="5896">
      <c r="A5896" s="194" t="inlineStr">
        <is>
          <t>custom.18.campo.dado</t>
        </is>
      </c>
      <c r="B5896" s="194">
        <f>SWITCH('CONFIGURAÇÃO'!$J$504,"Arma",IF(ISBLANK('CONFIGURAÇÃO'!$L$514),"",'CONFIGURAÇÃO'!$L$514&amp;""),"")</f>
        <v/>
      </c>
      <c r="C5896" s="194">
        <f>"'CONFIGURAÇÃO'!L514"</f>
        <v/>
      </c>
      <c r="D5896" s="194" t="inlineStr">
        <is>
          <t>configuração</t>
        </is>
      </c>
    </row>
    <row r="5897">
      <c r="A5897" s="194" t="inlineStr">
        <is>
          <t>custom.18.campo.desgaste</t>
        </is>
      </c>
      <c r="B5897" s="194">
        <f>SWITCH('CONFIGURAÇÃO'!$J$504,"Ferramenta amaldiçoada",IF(ISBLANK('CONFIGURAÇÃO'!$L$515),"",'CONFIGURAÇÃO'!$L$515&amp;""),"")</f>
        <v/>
      </c>
      <c r="C5897" s="194">
        <f>"'CONFIGURAÇÃO'!L515"</f>
        <v/>
      </c>
      <c r="D5897" s="194" t="inlineStr">
        <is>
          <t>configuração</t>
        </is>
      </c>
    </row>
    <row r="5898">
      <c r="A5898" s="194" t="inlineStr">
        <is>
          <t>custom.18.campo.estigma</t>
        </is>
      </c>
      <c r="B5898" s="194">
        <f>SWITCH('CONFIGURAÇÃO'!$J$504,"Ferramenta amaldiçoada",IF(ISBLANK('CONFIGURAÇÃO'!$L$514),"",'CONFIGURAÇÃO'!$L$514&amp;""),"")</f>
        <v/>
      </c>
      <c r="C5898" s="194">
        <f>"'CONFIGURAÇÃO'!L514"</f>
        <v/>
      </c>
      <c r="D5898" s="194" t="inlineStr">
        <is>
          <t>configuração</t>
        </is>
      </c>
    </row>
    <row r="5899">
      <c r="A5899" s="194" t="inlineStr">
        <is>
          <t>custom.18.campo.exige_marcante</t>
        </is>
      </c>
      <c r="B5899" s="194">
        <f>SWITCH('CONFIGURAÇÃO'!$J$504,"Menor",IF(ISBLANK('CONFIGURAÇÃO'!$L$508),"",'CONFIGURAÇÃO'!$L$508&amp;""),"")</f>
        <v/>
      </c>
      <c r="C5899" s="194">
        <f>"'CONFIGURAÇÃO'!L508"</f>
        <v/>
      </c>
      <c r="D5899" s="194" t="inlineStr">
        <is>
          <t>configuração</t>
        </is>
      </c>
    </row>
    <row r="5900">
      <c r="A5900" s="194" t="inlineStr">
        <is>
          <t>custom.18.campo.forca</t>
        </is>
      </c>
      <c r="B5900" s="194">
        <f>SWITCH('CONFIGURAÇÃO'!$J$504,"Arma",IF(ISBLANK('CONFIGURAÇÃO'!$L$515),"",'CONFIGURAÇÃO'!$L$515&amp;""),"Escudo",IF(ISBLANK('CONFIGURAÇÃO'!$L$516),"",'CONFIGURAÇÃO'!$L$516&amp;""),"Uniforme",IF(ISBLANK('CONFIGURAÇÃO'!$L$516),"",'CONFIGURAÇÃO'!$L$516&amp;""),"")</f>
        <v/>
      </c>
      <c r="C5900" s="194">
        <f>"'CONFIGURAÇÃO'!L515 'CONFIGURAÇÃO'!L516 'CONFIGURAÇÃO'!L516"</f>
        <v/>
      </c>
      <c r="D5900" s="194" t="inlineStr">
        <is>
          <t>configuração</t>
        </is>
      </c>
    </row>
    <row r="5901">
      <c r="A5901" s="194" t="inlineStr">
        <is>
          <t>custom.18.campo.frequencia</t>
        </is>
      </c>
      <c r="B5901" s="194">
        <f>SWITCH('CONFIGURAÇÃO'!$J$504,"Marcante",IF(ISBLANK('CONFIGURAÇÃO'!$L$514),"",'CONFIGURAÇÃO'!$L$514&amp;""),"Menor",IF(ISBLANK('CONFIGURAÇÃO'!$L$514),"",'CONFIGURAÇÃO'!$L$514&amp;""),"")</f>
        <v/>
      </c>
      <c r="C5901" s="194">
        <f>"'CONFIGURAÇÃO'!L514 'CONFIGURAÇÃO'!L514"</f>
        <v/>
      </c>
      <c r="D5901" s="194" t="inlineStr">
        <is>
          <t>configuração</t>
        </is>
      </c>
    </row>
    <row r="5902">
      <c r="A5902" s="194" t="inlineStr">
        <is>
          <t>custom.18.campo.grau</t>
        </is>
      </c>
      <c r="B5902" s="194">
        <f>SWITCH('CONFIGURAÇÃO'!$J$504,"Ferramenta amaldiçoada",IF(ISBLANK('CONFIGURAÇÃO'!$L$508),"",'CONFIGURAÇÃO'!$L$508&amp;""),"")</f>
        <v/>
      </c>
      <c r="C5902" s="194">
        <f>"'CONFIGURAÇÃO'!L508"</f>
        <v/>
      </c>
      <c r="D5902" s="194" t="inlineStr">
        <is>
          <t>configuração</t>
        </is>
      </c>
    </row>
    <row r="5903">
      <c r="A5903" s="194" t="inlineStr">
        <is>
          <t>custom.18.campo.grau_minimo</t>
        </is>
      </c>
      <c r="B5903" s="194">
        <f>SWITCH('CONFIGURAÇÃO'!$J$504,"Uniforme",IF(ISBLANK('CONFIGURAÇÃO'!$L$507),"",'CONFIGURAÇÃO'!$L$507&amp;""),"")</f>
        <v/>
      </c>
      <c r="C5903" s="194">
        <f>"'CONFIGURAÇÃO'!L507"</f>
        <v/>
      </c>
      <c r="D5903" s="194" t="inlineStr">
        <is>
          <t>configuração</t>
        </is>
      </c>
    </row>
    <row r="5904">
      <c r="A5904" s="194" t="inlineStr">
        <is>
          <t>custom.18.campo.mao</t>
        </is>
      </c>
      <c r="B5904" s="194">
        <f>SWITCH('CONFIGURAÇÃO'!$J$504,"Arma",IF(ISBLANK('CONFIGURAÇÃO'!$L$508),"",'CONFIGURAÇÃO'!$L$508&amp;""),"")</f>
        <v/>
      </c>
      <c r="C5904" s="194">
        <f>"'CONFIGURAÇÃO'!L508"</f>
        <v/>
      </c>
      <c r="D5904" s="194" t="inlineStr">
        <is>
          <t>configuração</t>
        </is>
      </c>
    </row>
    <row r="5905">
      <c r="A5905" s="194" t="inlineStr">
        <is>
          <t>custom.18.campo.oficio</t>
        </is>
      </c>
      <c r="B5905" s="194">
        <f>SWITCH('CONFIGURAÇÃO'!$J$504,"Origem",IF(ISBLANK('CONFIGURAÇÃO'!$L$513),"",'CONFIGURAÇÃO'!$L$513&amp;""),"")</f>
        <v/>
      </c>
      <c r="C5905" s="194">
        <f>"'CONFIGURAÇÃO'!L513"</f>
        <v/>
      </c>
      <c r="D5905" s="194" t="inlineStr">
        <is>
          <t>configuração</t>
        </is>
      </c>
    </row>
    <row r="5906">
      <c r="A5906" s="194" t="inlineStr">
        <is>
          <t>custom.18.campo.origem</t>
        </is>
      </c>
      <c r="B5906" s="194">
        <f>SWITCH('CONFIGURAÇÃO'!$J$504,"Marcante",IF(ISBLANK('CONFIGURAÇÃO'!$L$507),"",'CONFIGURAÇÃO'!$L$507&amp;""),"Menor",IF(ISBLANK('CONFIGURAÇÃO'!$L$507),"",'CONFIGURAÇÃO'!$L$507&amp;""),"")</f>
        <v/>
      </c>
      <c r="C5906" s="194">
        <f>"'CONFIGURAÇÃO'!L507 'CONFIGURAÇÃO'!L507"</f>
        <v/>
      </c>
      <c r="D5906" s="194" t="inlineStr">
        <is>
          <t>configuração</t>
        </is>
      </c>
    </row>
    <row r="5907">
      <c r="A5907" s="194" t="inlineStr">
        <is>
          <t>custom.18.campo.pericia_1</t>
        </is>
      </c>
      <c r="B5907" s="194">
        <f>SWITCH('CONFIGURAÇÃO'!$J$504,"Origem",IF(ISBLANK('CONFIGURAÇÃO'!$L$507),"",'CONFIGURAÇÃO'!$L$507&amp;""),"")</f>
        <v/>
      </c>
      <c r="C5907" s="194">
        <f>"'CONFIGURAÇÃO'!L507"</f>
        <v/>
      </c>
      <c r="D5907" s="194" t="inlineStr">
        <is>
          <t>configuração</t>
        </is>
      </c>
    </row>
    <row r="5908">
      <c r="A5908" s="194" t="inlineStr">
        <is>
          <t>custom.18.campo.pericia_2</t>
        </is>
      </c>
      <c r="B5908" s="194">
        <f>SWITCH('CONFIGURAÇÃO'!$J$504,"Origem",IF(ISBLANK('CONFIGURAÇÃO'!$L$508),"",'CONFIGURAÇÃO'!$L$508&amp;""),"")</f>
        <v/>
      </c>
      <c r="C5908" s="194">
        <f>"'CONFIGURAÇÃO'!L508"</f>
        <v/>
      </c>
      <c r="D5908" s="194" t="inlineStr">
        <is>
          <t>configuração</t>
        </is>
      </c>
    </row>
    <row r="5909">
      <c r="A5909" s="194" t="inlineStr">
        <is>
          <t>custom.18.campo.pericia_3</t>
        </is>
      </c>
      <c r="B5909" s="194">
        <f>SWITCH('CONFIGURAÇÃO'!$J$504,"Origem",IF(ISBLANK('CONFIGURAÇÃO'!$L$509),"",'CONFIGURAÇÃO'!$L$509&amp;""),"")</f>
        <v/>
      </c>
      <c r="C5909" s="194">
        <f>"'CONFIGURAÇÃO'!L509"</f>
        <v/>
      </c>
      <c r="D5909" s="194" t="inlineStr">
        <is>
          <t>configuração</t>
        </is>
      </c>
    </row>
    <row r="5910">
      <c r="A5910" s="194" t="inlineStr">
        <is>
          <t>custom.18.campo.pericia_4</t>
        </is>
      </c>
      <c r="B5910" s="194">
        <f>SWITCH('CONFIGURAÇÃO'!$J$504,"Origem",IF(ISBLANK('CONFIGURAÇÃO'!$L$510),"",'CONFIGURAÇÃO'!$L$510&amp;""),"")</f>
        <v/>
      </c>
      <c r="C5910" s="194">
        <f>"'CONFIGURAÇÃO'!L510"</f>
        <v/>
      </c>
      <c r="D5910" s="194" t="inlineStr">
        <is>
          <t>configuração</t>
        </is>
      </c>
    </row>
    <row r="5911">
      <c r="A5911" s="194" t="inlineStr">
        <is>
          <t>custom.18.campo.preco</t>
        </is>
      </c>
      <c r="B5911" s="194">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4">
        <f>"'CONFIGURAÇÃO'!L519 'CONFIGURAÇÃO'!L518 'CONFIGURAÇÃO'!L518 'CONFIGURAÇÃO'!L515 'CONFIGURAÇÃO'!L517"</f>
        <v/>
      </c>
      <c r="D5911" s="194" t="inlineStr">
        <is>
          <t>configuração</t>
        </is>
      </c>
    </row>
    <row r="5912">
      <c r="A5912" s="194" t="inlineStr">
        <is>
          <t>custom.18.campo.propriedade_1</t>
        </is>
      </c>
      <c r="B5912" s="194">
        <f>SWITCH('CONFIGURAÇÃO'!$J$504,"Arma",IF(ISBLANK('CONFIGURAÇÃO'!$L$510),"",'CONFIGURAÇÃO'!$L$510&amp;""),"")</f>
        <v/>
      </c>
      <c r="C5912" s="194">
        <f>"'CONFIGURAÇÃO'!L510"</f>
        <v/>
      </c>
      <c r="D5912" s="194" t="inlineStr">
        <is>
          <t>configuração</t>
        </is>
      </c>
    </row>
    <row r="5913">
      <c r="A5913" s="194" t="inlineStr">
        <is>
          <t>custom.18.campo.propriedade_2</t>
        </is>
      </c>
      <c r="B5913" s="194">
        <f>SWITCH('CONFIGURAÇÃO'!$J$504,"Arma",IF(ISBLANK('CONFIGURAÇÃO'!$L$511),"",'CONFIGURAÇÃO'!$L$511&amp;""),"")</f>
        <v/>
      </c>
      <c r="C5913" s="194">
        <f>"'CONFIGURAÇÃO'!L511"</f>
        <v/>
      </c>
      <c r="D5913" s="194" t="inlineStr">
        <is>
          <t>configuração</t>
        </is>
      </c>
    </row>
    <row r="5914">
      <c r="A5914" s="194" t="inlineStr">
        <is>
          <t>custom.18.campo.propriedade_3</t>
        </is>
      </c>
      <c r="B5914" s="194">
        <f>SWITCH('CONFIGURAÇÃO'!$J$504,"Arma",IF(ISBLANK('CONFIGURAÇÃO'!$L$512),"",'CONFIGURAÇÃO'!$L$512&amp;""),"")</f>
        <v/>
      </c>
      <c r="C5914" s="194">
        <f>"'CONFIGURAÇÃO'!L512"</f>
        <v/>
      </c>
      <c r="D5914" s="194" t="inlineStr">
        <is>
          <t>configuração</t>
        </is>
      </c>
    </row>
    <row r="5915">
      <c r="A5915" s="194" t="inlineStr">
        <is>
          <t>custom.18.campo.propriedade_4</t>
        </is>
      </c>
      <c r="B5915" s="194">
        <f>SWITCH('CONFIGURAÇÃO'!$J$504,"Arma",IF(ISBLANK('CONFIGURAÇÃO'!$L$513),"",'CONFIGURAÇÃO'!$L$513&amp;""),"")</f>
        <v/>
      </c>
      <c r="C5915" s="194">
        <f>"'CONFIGURAÇÃO'!L513"</f>
        <v/>
      </c>
      <c r="D5915" s="194" t="inlineStr">
        <is>
          <t>configuração</t>
        </is>
      </c>
    </row>
    <row r="5916">
      <c r="A5916" s="194" t="inlineStr">
        <is>
          <t>custom.18.campo.protecao</t>
        </is>
      </c>
      <c r="B5916" s="194">
        <f>SWITCH('CONFIGURAÇÃO'!$J$504,"Escudo",IF(ISBLANK('CONFIGURAÇÃO'!$L$514),"",'CONFIGURAÇÃO'!$L$514&amp;""),"Uniforme",IF(ISBLANK('CONFIGURAÇÃO'!$L$514),"",'CONFIGURAÇÃO'!$L$514&amp;""),"")</f>
        <v/>
      </c>
      <c r="C5916" s="194">
        <f>"'CONFIGURAÇÃO'!L514 'CONFIGURAÇÃO'!L514"</f>
        <v/>
      </c>
      <c r="D5916" s="194" t="inlineStr">
        <is>
          <t>configuração</t>
        </is>
      </c>
    </row>
    <row r="5917">
      <c r="A5917" s="194" t="inlineStr">
        <is>
          <t>custom.18.campo.recarga</t>
        </is>
      </c>
      <c r="B5917" s="194">
        <f>SWITCH('CONFIGURAÇÃO'!$J$504,"Arma",IF(ISBLANK('CONFIGURAÇÃO'!$L$518),"",'CONFIGURAÇÃO'!$L$518&amp;""),"")</f>
        <v/>
      </c>
      <c r="C5917" s="194">
        <f>"'CONFIGURAÇÃO'!L518"</f>
        <v/>
      </c>
      <c r="D5917" s="194" t="inlineStr">
        <is>
          <t>configuração</t>
        </is>
      </c>
    </row>
    <row r="5918">
      <c r="A5918" s="194" t="inlineStr">
        <is>
          <t>custom.18.campo.rota</t>
        </is>
      </c>
      <c r="B5918" s="194">
        <f>SWITCH('CONFIGURAÇÃO'!$J$504,"Origem",IF(ISBLANK('CONFIGURAÇÃO'!$L$511),"",'CONFIGURAÇÃO'!$L$511&amp;""),"")</f>
        <v/>
      </c>
      <c r="C5918" s="194">
        <f>"'CONFIGURAÇÃO'!L511"</f>
        <v/>
      </c>
      <c r="D5918" s="194" t="inlineStr">
        <is>
          <t>configuração</t>
        </is>
      </c>
    </row>
    <row r="5919">
      <c r="A5919" s="194" t="inlineStr">
        <is>
          <t>custom.18.campo.talento_ce_4</t>
        </is>
      </c>
      <c r="B5919" s="194">
        <f>SWITCH('CONFIGURAÇÃO'!$J$504,"Origem",IF(ISBLANK('CONFIGURAÇÃO'!$L$514),"",'CONFIGURAÇÃO'!$L$514&amp;""),"")</f>
        <v/>
      </c>
      <c r="C5919" s="194">
        <f>"'CONFIGURAÇÃO'!L514"</f>
        <v/>
      </c>
      <c r="D5919" s="194" t="inlineStr">
        <is>
          <t>configuração</t>
        </is>
      </c>
    </row>
    <row r="5920">
      <c r="A5920" s="194" t="inlineStr">
        <is>
          <t>custom.18.campo.teto_de_destreza</t>
        </is>
      </c>
      <c r="B5920" s="194">
        <f>SWITCH('CONFIGURAÇÃO'!$J$504,"Escudo",IF(ISBLANK('CONFIGURAÇÃO'!$L$515),"",'CONFIGURAÇÃO'!$L$515&amp;""),"Uniforme",IF(ISBLANK('CONFIGURAÇÃO'!$L$515),"",'CONFIGURAÇÃO'!$L$515&amp;""),"")</f>
        <v/>
      </c>
      <c r="C5920" s="194">
        <f>"'CONFIGURAÇÃO'!L515 'CONFIGURAÇÃO'!L515"</f>
        <v/>
      </c>
      <c r="D5920" s="194" t="inlineStr">
        <is>
          <t>configuração</t>
        </is>
      </c>
    </row>
    <row r="5921">
      <c r="A5921" s="194" t="inlineStr">
        <is>
          <t>custom.18.campo.tipo_de_dano</t>
        </is>
      </c>
      <c r="B5921" s="194">
        <f>SWITCH('CONFIGURAÇÃO'!$J$504,"Arma",IF(ISBLANK('CONFIGURAÇÃO'!$L$509),"",'CONFIGURAÇÃO'!$L$509&amp;""),"")</f>
        <v/>
      </c>
      <c r="C5921" s="194">
        <f>"'CONFIGURAÇÃO'!L509"</f>
        <v/>
      </c>
      <c r="D5921" s="194" t="inlineStr">
        <is>
          <t>configuração</t>
        </is>
      </c>
    </row>
    <row r="5922">
      <c r="A5922" s="194" t="inlineStr">
        <is>
          <t>custom.18.campo.volume</t>
        </is>
      </c>
      <c r="B5922" s="194">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4">
        <f>"'CONFIGURAÇÃO'!L516 'CONFIGURAÇÃO'!L517 'CONFIGURAÇÃO'!L517 'CONFIGURAÇÃO'!L514 'CONFIGURAÇÃO'!L516"</f>
        <v/>
      </c>
      <c r="D5922" s="194" t="inlineStr">
        <is>
          <t>configuração</t>
        </is>
      </c>
    </row>
    <row r="5923">
      <c r="A5923" s="194" t="inlineStr">
        <is>
          <t>aviso.custom.18</t>
        </is>
      </c>
      <c r="B5923" s="194">
        <f>'DADOS_CUSTOM'!$S$19&amp;""</f>
        <v/>
      </c>
      <c r="C5923" s="194" t="inlineStr">
        <is>
          <t>DADOS_CUSTOM!S19</t>
        </is>
      </c>
      <c r="D5923" s="194" t="inlineStr">
        <is>
          <t>aviso</t>
        </is>
      </c>
    </row>
    <row r="5924">
      <c r="A5924" s="194" t="inlineStr">
        <is>
          <t>custom.19.tipo</t>
        </is>
      </c>
      <c r="B5924" s="194">
        <f>IF(ISBLANK('CONFIGURAÇÃO'!$J$533),"",'CONFIGURAÇÃO'!$J$533&amp;"")</f>
        <v/>
      </c>
      <c r="C5924" s="194">
        <f>"'CONFIGURAÇÃO'!J533"</f>
        <v/>
      </c>
      <c r="D5924" s="194" t="inlineStr">
        <is>
          <t>configuração</t>
        </is>
      </c>
    </row>
    <row r="5925">
      <c r="A5925" s="194" t="inlineStr">
        <is>
          <t>custom.19.nome</t>
        </is>
      </c>
      <c r="B5925" s="194">
        <f>IF(ISBLANK('CONFIGURAÇÃO'!$J$535),"",'CONFIGURAÇÃO'!$J$535&amp;"")</f>
        <v/>
      </c>
      <c r="C5925" s="194">
        <f>"'CONFIGURAÇÃO'!J535"</f>
        <v/>
      </c>
      <c r="D5925" s="194" t="inlineStr">
        <is>
          <t>configuração</t>
        </is>
      </c>
    </row>
    <row r="5926">
      <c r="A5926" s="194" t="inlineStr">
        <is>
          <t>custom.19.mestre_viu</t>
        </is>
      </c>
      <c r="B5926" s="194">
        <f>N('CONFIGURAÇÃO'!$N$533)&amp;""</f>
        <v/>
      </c>
      <c r="C5926" s="194">
        <f>"'CONFIGURAÇÃO'!N533"</f>
        <v/>
      </c>
      <c r="D5926" s="194" t="inlineStr">
        <is>
          <t>configuração</t>
        </is>
      </c>
    </row>
    <row r="5927">
      <c r="A5927" s="194" t="inlineStr">
        <is>
          <t>custom.19.efeito</t>
        </is>
      </c>
      <c r="B5927" s="194">
        <f>IF(ISBLANK('CONFIGURAÇÃO'!$J$550),"",'CONFIGURAÇÃO'!$J$550&amp;"")</f>
        <v/>
      </c>
      <c r="C5927" s="194">
        <f>"'CONFIGURAÇÃO'!J550"</f>
        <v/>
      </c>
      <c r="D5927" s="194" t="inlineStr">
        <is>
          <t>configuração</t>
        </is>
      </c>
    </row>
    <row r="5928">
      <c r="A5928" s="194" t="inlineStr">
        <is>
          <t>custom.19.campo.alcance</t>
        </is>
      </c>
      <c r="B5928" s="194">
        <f>SWITCH('CONFIGURAÇÃO'!$J$533,"Arma",IF(ISBLANK('CONFIGURAÇÃO'!$L$546),"",'CONFIGURAÇÃO'!$L$546&amp;""),"")</f>
        <v/>
      </c>
      <c r="C5928" s="194">
        <f>"'CONFIGURAÇÃO'!L546"</f>
        <v/>
      </c>
      <c r="D5928" s="194" t="inlineStr">
        <is>
          <t>configuração</t>
        </is>
      </c>
    </row>
    <row r="5929">
      <c r="A5929" s="194" t="inlineStr">
        <is>
          <t>custom.19.campo.base</t>
        </is>
      </c>
      <c r="B5929" s="194">
        <f>SWITCH('CONFIGURAÇÃO'!$J$533,"Ferramenta amaldiçoada",IF(ISBLANK('CONFIGURAÇÃO'!$L$536),"",'CONFIGURAÇÃO'!$L$536&amp;""),"")</f>
        <v/>
      </c>
      <c r="C5929" s="194">
        <f>"'CONFIGURAÇÃO'!L536"</f>
        <v/>
      </c>
      <c r="D5929" s="194" t="inlineStr">
        <is>
          <t>configuração</t>
        </is>
      </c>
    </row>
    <row r="5930">
      <c r="A5930" s="194" t="inlineStr">
        <is>
          <t>custom.19.campo.base_do_livro</t>
        </is>
      </c>
      <c r="B5930" s="194">
        <f>SWITCH('CONFIGURAÇÃO'!$J$533,"Origem",IF(ISBLANK('CONFIGURAÇÃO'!$L$541),"",'CONFIGURAÇÃO'!$L$541&amp;""),"")</f>
        <v/>
      </c>
      <c r="C5930" s="194">
        <f>"'CONFIGURAÇÃO'!L541"</f>
        <v/>
      </c>
      <c r="D5930" s="194" t="inlineStr">
        <is>
          <t>configuração</t>
        </is>
      </c>
    </row>
    <row r="5931">
      <c r="A5931" s="194" t="inlineStr">
        <is>
          <t>custom.19.campo.categoria</t>
        </is>
      </c>
      <c r="B5931" s="194">
        <f>SWITCH('CONFIGURAÇÃO'!$J$533,"Arma",IF(ISBLANK('CONFIGURAÇÃO'!$L$536),"",'CONFIGURAÇÃO'!$L$536&amp;""),"")</f>
        <v/>
      </c>
      <c r="C5931" s="194">
        <f>"'CONFIGURAÇÃO'!L536"</f>
        <v/>
      </c>
      <c r="D5931" s="194" t="inlineStr">
        <is>
          <t>configuração</t>
        </is>
      </c>
    </row>
    <row r="5932">
      <c r="A5932" s="194" t="inlineStr">
        <is>
          <t>custom.19.campo.dado</t>
        </is>
      </c>
      <c r="B5932" s="194">
        <f>SWITCH('CONFIGURAÇÃO'!$J$533,"Arma",IF(ISBLANK('CONFIGURAÇÃO'!$L$543),"",'CONFIGURAÇÃO'!$L$543&amp;""),"")</f>
        <v/>
      </c>
      <c r="C5932" s="194">
        <f>"'CONFIGURAÇÃO'!L543"</f>
        <v/>
      </c>
      <c r="D5932" s="194" t="inlineStr">
        <is>
          <t>configuração</t>
        </is>
      </c>
    </row>
    <row r="5933">
      <c r="A5933" s="194" t="inlineStr">
        <is>
          <t>custom.19.campo.desgaste</t>
        </is>
      </c>
      <c r="B5933" s="194">
        <f>SWITCH('CONFIGURAÇÃO'!$J$533,"Ferramenta amaldiçoada",IF(ISBLANK('CONFIGURAÇÃO'!$L$544),"",'CONFIGURAÇÃO'!$L$544&amp;""),"")</f>
        <v/>
      </c>
      <c r="C5933" s="194">
        <f>"'CONFIGURAÇÃO'!L544"</f>
        <v/>
      </c>
      <c r="D5933" s="194" t="inlineStr">
        <is>
          <t>configuração</t>
        </is>
      </c>
    </row>
    <row r="5934">
      <c r="A5934" s="194" t="inlineStr">
        <is>
          <t>custom.19.campo.estigma</t>
        </is>
      </c>
      <c r="B5934" s="194">
        <f>SWITCH('CONFIGURAÇÃO'!$J$533,"Ferramenta amaldiçoada",IF(ISBLANK('CONFIGURAÇÃO'!$L$543),"",'CONFIGURAÇÃO'!$L$543&amp;""),"")</f>
        <v/>
      </c>
      <c r="C5934" s="194">
        <f>"'CONFIGURAÇÃO'!L543"</f>
        <v/>
      </c>
      <c r="D5934" s="194" t="inlineStr">
        <is>
          <t>configuração</t>
        </is>
      </c>
    </row>
    <row r="5935">
      <c r="A5935" s="194" t="inlineStr">
        <is>
          <t>custom.19.campo.exige_marcante</t>
        </is>
      </c>
      <c r="B5935" s="194">
        <f>SWITCH('CONFIGURAÇÃO'!$J$533,"Menor",IF(ISBLANK('CONFIGURAÇÃO'!$L$537),"",'CONFIGURAÇÃO'!$L$537&amp;""),"")</f>
        <v/>
      </c>
      <c r="C5935" s="194">
        <f>"'CONFIGURAÇÃO'!L537"</f>
        <v/>
      </c>
      <c r="D5935" s="194" t="inlineStr">
        <is>
          <t>configuração</t>
        </is>
      </c>
    </row>
    <row r="5936">
      <c r="A5936" s="194" t="inlineStr">
        <is>
          <t>custom.19.campo.forca</t>
        </is>
      </c>
      <c r="B5936" s="194">
        <f>SWITCH('CONFIGURAÇÃO'!$J$533,"Arma",IF(ISBLANK('CONFIGURAÇÃO'!$L$544),"",'CONFIGURAÇÃO'!$L$544&amp;""),"Escudo",IF(ISBLANK('CONFIGURAÇÃO'!$L$545),"",'CONFIGURAÇÃO'!$L$545&amp;""),"Uniforme",IF(ISBLANK('CONFIGURAÇÃO'!$L$545),"",'CONFIGURAÇÃO'!$L$545&amp;""),"")</f>
        <v/>
      </c>
      <c r="C5936" s="194">
        <f>"'CONFIGURAÇÃO'!L544 'CONFIGURAÇÃO'!L545 'CONFIGURAÇÃO'!L545"</f>
        <v/>
      </c>
      <c r="D5936" s="194" t="inlineStr">
        <is>
          <t>configuração</t>
        </is>
      </c>
    </row>
    <row r="5937">
      <c r="A5937" s="194" t="inlineStr">
        <is>
          <t>custom.19.campo.frequencia</t>
        </is>
      </c>
      <c r="B5937" s="194">
        <f>SWITCH('CONFIGURAÇÃO'!$J$533,"Marcante",IF(ISBLANK('CONFIGURAÇÃO'!$L$543),"",'CONFIGURAÇÃO'!$L$543&amp;""),"Menor",IF(ISBLANK('CONFIGURAÇÃO'!$L$543),"",'CONFIGURAÇÃO'!$L$543&amp;""),"")</f>
        <v/>
      </c>
      <c r="C5937" s="194">
        <f>"'CONFIGURAÇÃO'!L543 'CONFIGURAÇÃO'!L543"</f>
        <v/>
      </c>
      <c r="D5937" s="194" t="inlineStr">
        <is>
          <t>configuração</t>
        </is>
      </c>
    </row>
    <row r="5938">
      <c r="A5938" s="194" t="inlineStr">
        <is>
          <t>custom.19.campo.grau</t>
        </is>
      </c>
      <c r="B5938" s="194">
        <f>SWITCH('CONFIGURAÇÃO'!$J$533,"Ferramenta amaldiçoada",IF(ISBLANK('CONFIGURAÇÃO'!$L$537),"",'CONFIGURAÇÃO'!$L$537&amp;""),"")</f>
        <v/>
      </c>
      <c r="C5938" s="194">
        <f>"'CONFIGURAÇÃO'!L537"</f>
        <v/>
      </c>
      <c r="D5938" s="194" t="inlineStr">
        <is>
          <t>configuração</t>
        </is>
      </c>
    </row>
    <row r="5939">
      <c r="A5939" s="194" t="inlineStr">
        <is>
          <t>custom.19.campo.grau_minimo</t>
        </is>
      </c>
      <c r="B5939" s="194">
        <f>SWITCH('CONFIGURAÇÃO'!$J$533,"Uniforme",IF(ISBLANK('CONFIGURAÇÃO'!$L$536),"",'CONFIGURAÇÃO'!$L$536&amp;""),"")</f>
        <v/>
      </c>
      <c r="C5939" s="194">
        <f>"'CONFIGURAÇÃO'!L536"</f>
        <v/>
      </c>
      <c r="D5939" s="194" t="inlineStr">
        <is>
          <t>configuração</t>
        </is>
      </c>
    </row>
    <row r="5940">
      <c r="A5940" s="194" t="inlineStr">
        <is>
          <t>custom.19.campo.mao</t>
        </is>
      </c>
      <c r="B5940" s="194">
        <f>SWITCH('CONFIGURAÇÃO'!$J$533,"Arma",IF(ISBLANK('CONFIGURAÇÃO'!$L$537),"",'CONFIGURAÇÃO'!$L$537&amp;""),"")</f>
        <v/>
      </c>
      <c r="C5940" s="194">
        <f>"'CONFIGURAÇÃO'!L537"</f>
        <v/>
      </c>
      <c r="D5940" s="194" t="inlineStr">
        <is>
          <t>configuração</t>
        </is>
      </c>
    </row>
    <row r="5941">
      <c r="A5941" s="194" t="inlineStr">
        <is>
          <t>custom.19.campo.oficio</t>
        </is>
      </c>
      <c r="B5941" s="194">
        <f>SWITCH('CONFIGURAÇÃO'!$J$533,"Origem",IF(ISBLANK('CONFIGURAÇÃO'!$L$542),"",'CONFIGURAÇÃO'!$L$542&amp;""),"")</f>
        <v/>
      </c>
      <c r="C5941" s="194">
        <f>"'CONFIGURAÇÃO'!L542"</f>
        <v/>
      </c>
      <c r="D5941" s="194" t="inlineStr">
        <is>
          <t>configuração</t>
        </is>
      </c>
    </row>
    <row r="5942">
      <c r="A5942" s="194" t="inlineStr">
        <is>
          <t>custom.19.campo.origem</t>
        </is>
      </c>
      <c r="B5942" s="194">
        <f>SWITCH('CONFIGURAÇÃO'!$J$533,"Marcante",IF(ISBLANK('CONFIGURAÇÃO'!$L$536),"",'CONFIGURAÇÃO'!$L$536&amp;""),"Menor",IF(ISBLANK('CONFIGURAÇÃO'!$L$536),"",'CONFIGURAÇÃO'!$L$536&amp;""),"")</f>
        <v/>
      </c>
      <c r="C5942" s="194">
        <f>"'CONFIGURAÇÃO'!L536 'CONFIGURAÇÃO'!L536"</f>
        <v/>
      </c>
      <c r="D5942" s="194" t="inlineStr">
        <is>
          <t>configuração</t>
        </is>
      </c>
    </row>
    <row r="5943">
      <c r="A5943" s="194" t="inlineStr">
        <is>
          <t>custom.19.campo.pericia_1</t>
        </is>
      </c>
      <c r="B5943" s="194">
        <f>SWITCH('CONFIGURAÇÃO'!$J$533,"Origem",IF(ISBLANK('CONFIGURAÇÃO'!$L$536),"",'CONFIGURAÇÃO'!$L$536&amp;""),"")</f>
        <v/>
      </c>
      <c r="C5943" s="194">
        <f>"'CONFIGURAÇÃO'!L536"</f>
        <v/>
      </c>
      <c r="D5943" s="194" t="inlineStr">
        <is>
          <t>configuração</t>
        </is>
      </c>
    </row>
    <row r="5944">
      <c r="A5944" s="194" t="inlineStr">
        <is>
          <t>custom.19.campo.pericia_2</t>
        </is>
      </c>
      <c r="B5944" s="194">
        <f>SWITCH('CONFIGURAÇÃO'!$J$533,"Origem",IF(ISBLANK('CONFIGURAÇÃO'!$L$537),"",'CONFIGURAÇÃO'!$L$537&amp;""),"")</f>
        <v/>
      </c>
      <c r="C5944" s="194">
        <f>"'CONFIGURAÇÃO'!L537"</f>
        <v/>
      </c>
      <c r="D5944" s="194" t="inlineStr">
        <is>
          <t>configuração</t>
        </is>
      </c>
    </row>
    <row r="5945">
      <c r="A5945" s="194" t="inlineStr">
        <is>
          <t>custom.19.campo.pericia_3</t>
        </is>
      </c>
      <c r="B5945" s="194">
        <f>SWITCH('CONFIGURAÇÃO'!$J$533,"Origem",IF(ISBLANK('CONFIGURAÇÃO'!$L$538),"",'CONFIGURAÇÃO'!$L$538&amp;""),"")</f>
        <v/>
      </c>
      <c r="C5945" s="194">
        <f>"'CONFIGURAÇÃO'!L538"</f>
        <v/>
      </c>
      <c r="D5945" s="194" t="inlineStr">
        <is>
          <t>configuração</t>
        </is>
      </c>
    </row>
    <row r="5946">
      <c r="A5946" s="194" t="inlineStr">
        <is>
          <t>custom.19.campo.pericia_4</t>
        </is>
      </c>
      <c r="B5946" s="194">
        <f>SWITCH('CONFIGURAÇÃO'!$J$533,"Origem",IF(ISBLANK('CONFIGURAÇÃO'!$L$539),"",'CONFIGURAÇÃO'!$L$539&amp;""),"")</f>
        <v/>
      </c>
      <c r="C5946" s="194">
        <f>"'CONFIGURAÇÃO'!L539"</f>
        <v/>
      </c>
      <c r="D5946" s="194" t="inlineStr">
        <is>
          <t>configuração</t>
        </is>
      </c>
    </row>
    <row r="5947">
      <c r="A5947" s="194" t="inlineStr">
        <is>
          <t>custom.19.campo.preco</t>
        </is>
      </c>
      <c r="B5947" s="194">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4">
        <f>"'CONFIGURAÇÃO'!L548 'CONFIGURAÇÃO'!L547 'CONFIGURAÇÃO'!L547 'CONFIGURAÇÃO'!L544 'CONFIGURAÇÃO'!L546"</f>
        <v/>
      </c>
      <c r="D5947" s="194" t="inlineStr">
        <is>
          <t>configuração</t>
        </is>
      </c>
    </row>
    <row r="5948">
      <c r="A5948" s="194" t="inlineStr">
        <is>
          <t>custom.19.campo.propriedade_1</t>
        </is>
      </c>
      <c r="B5948" s="194">
        <f>SWITCH('CONFIGURAÇÃO'!$J$533,"Arma",IF(ISBLANK('CONFIGURAÇÃO'!$L$539),"",'CONFIGURAÇÃO'!$L$539&amp;""),"")</f>
        <v/>
      </c>
      <c r="C5948" s="194">
        <f>"'CONFIGURAÇÃO'!L539"</f>
        <v/>
      </c>
      <c r="D5948" s="194" t="inlineStr">
        <is>
          <t>configuração</t>
        </is>
      </c>
    </row>
    <row r="5949">
      <c r="A5949" s="194" t="inlineStr">
        <is>
          <t>custom.19.campo.propriedade_2</t>
        </is>
      </c>
      <c r="B5949" s="194">
        <f>SWITCH('CONFIGURAÇÃO'!$J$533,"Arma",IF(ISBLANK('CONFIGURAÇÃO'!$L$540),"",'CONFIGURAÇÃO'!$L$540&amp;""),"")</f>
        <v/>
      </c>
      <c r="C5949" s="194">
        <f>"'CONFIGURAÇÃO'!L540"</f>
        <v/>
      </c>
      <c r="D5949" s="194" t="inlineStr">
        <is>
          <t>configuração</t>
        </is>
      </c>
    </row>
    <row r="5950">
      <c r="A5950" s="194" t="inlineStr">
        <is>
          <t>custom.19.campo.propriedade_3</t>
        </is>
      </c>
      <c r="B5950" s="194">
        <f>SWITCH('CONFIGURAÇÃO'!$J$533,"Arma",IF(ISBLANK('CONFIGURAÇÃO'!$L$541),"",'CONFIGURAÇÃO'!$L$541&amp;""),"")</f>
        <v/>
      </c>
      <c r="C5950" s="194">
        <f>"'CONFIGURAÇÃO'!L541"</f>
        <v/>
      </c>
      <c r="D5950" s="194" t="inlineStr">
        <is>
          <t>configuração</t>
        </is>
      </c>
    </row>
    <row r="5951">
      <c r="A5951" s="194" t="inlineStr">
        <is>
          <t>custom.19.campo.propriedade_4</t>
        </is>
      </c>
      <c r="B5951" s="194">
        <f>SWITCH('CONFIGURAÇÃO'!$J$533,"Arma",IF(ISBLANK('CONFIGURAÇÃO'!$L$542),"",'CONFIGURAÇÃO'!$L$542&amp;""),"")</f>
        <v/>
      </c>
      <c r="C5951" s="194">
        <f>"'CONFIGURAÇÃO'!L542"</f>
        <v/>
      </c>
      <c r="D5951" s="194" t="inlineStr">
        <is>
          <t>configuração</t>
        </is>
      </c>
    </row>
    <row r="5952">
      <c r="A5952" s="194" t="inlineStr">
        <is>
          <t>custom.19.campo.protecao</t>
        </is>
      </c>
      <c r="B5952" s="194">
        <f>SWITCH('CONFIGURAÇÃO'!$J$533,"Escudo",IF(ISBLANK('CONFIGURAÇÃO'!$L$543),"",'CONFIGURAÇÃO'!$L$543&amp;""),"Uniforme",IF(ISBLANK('CONFIGURAÇÃO'!$L$543),"",'CONFIGURAÇÃO'!$L$543&amp;""),"")</f>
        <v/>
      </c>
      <c r="C5952" s="194">
        <f>"'CONFIGURAÇÃO'!L543 'CONFIGURAÇÃO'!L543"</f>
        <v/>
      </c>
      <c r="D5952" s="194" t="inlineStr">
        <is>
          <t>configuração</t>
        </is>
      </c>
    </row>
    <row r="5953">
      <c r="A5953" s="194" t="inlineStr">
        <is>
          <t>custom.19.campo.recarga</t>
        </is>
      </c>
      <c r="B5953" s="194">
        <f>SWITCH('CONFIGURAÇÃO'!$J$533,"Arma",IF(ISBLANK('CONFIGURAÇÃO'!$L$547),"",'CONFIGURAÇÃO'!$L$547&amp;""),"")</f>
        <v/>
      </c>
      <c r="C5953" s="194">
        <f>"'CONFIGURAÇÃO'!L547"</f>
        <v/>
      </c>
      <c r="D5953" s="194" t="inlineStr">
        <is>
          <t>configuração</t>
        </is>
      </c>
    </row>
    <row r="5954">
      <c r="A5954" s="194" t="inlineStr">
        <is>
          <t>custom.19.campo.rota</t>
        </is>
      </c>
      <c r="B5954" s="194">
        <f>SWITCH('CONFIGURAÇÃO'!$J$533,"Origem",IF(ISBLANK('CONFIGURAÇÃO'!$L$540),"",'CONFIGURAÇÃO'!$L$540&amp;""),"")</f>
        <v/>
      </c>
      <c r="C5954" s="194">
        <f>"'CONFIGURAÇÃO'!L540"</f>
        <v/>
      </c>
      <c r="D5954" s="194" t="inlineStr">
        <is>
          <t>configuração</t>
        </is>
      </c>
    </row>
    <row r="5955">
      <c r="A5955" s="194" t="inlineStr">
        <is>
          <t>custom.19.campo.talento_ce_4</t>
        </is>
      </c>
      <c r="B5955" s="194">
        <f>SWITCH('CONFIGURAÇÃO'!$J$533,"Origem",IF(ISBLANK('CONFIGURAÇÃO'!$L$543),"",'CONFIGURAÇÃO'!$L$543&amp;""),"")</f>
        <v/>
      </c>
      <c r="C5955" s="194">
        <f>"'CONFIGURAÇÃO'!L543"</f>
        <v/>
      </c>
      <c r="D5955" s="194" t="inlineStr">
        <is>
          <t>configuração</t>
        </is>
      </c>
    </row>
    <row r="5956">
      <c r="A5956" s="194" t="inlineStr">
        <is>
          <t>custom.19.campo.teto_de_destreza</t>
        </is>
      </c>
      <c r="B5956" s="194">
        <f>SWITCH('CONFIGURAÇÃO'!$J$533,"Escudo",IF(ISBLANK('CONFIGURAÇÃO'!$L$544),"",'CONFIGURAÇÃO'!$L$544&amp;""),"Uniforme",IF(ISBLANK('CONFIGURAÇÃO'!$L$544),"",'CONFIGURAÇÃO'!$L$544&amp;""),"")</f>
        <v/>
      </c>
      <c r="C5956" s="194">
        <f>"'CONFIGURAÇÃO'!L544 'CONFIGURAÇÃO'!L544"</f>
        <v/>
      </c>
      <c r="D5956" s="194" t="inlineStr">
        <is>
          <t>configuração</t>
        </is>
      </c>
    </row>
    <row r="5957">
      <c r="A5957" s="194" t="inlineStr">
        <is>
          <t>custom.19.campo.tipo_de_dano</t>
        </is>
      </c>
      <c r="B5957" s="194">
        <f>SWITCH('CONFIGURAÇÃO'!$J$533,"Arma",IF(ISBLANK('CONFIGURAÇÃO'!$L$538),"",'CONFIGURAÇÃO'!$L$538&amp;""),"")</f>
        <v/>
      </c>
      <c r="C5957" s="194">
        <f>"'CONFIGURAÇÃO'!L538"</f>
        <v/>
      </c>
      <c r="D5957" s="194" t="inlineStr">
        <is>
          <t>configuração</t>
        </is>
      </c>
    </row>
    <row r="5958">
      <c r="A5958" s="194" t="inlineStr">
        <is>
          <t>custom.19.campo.volume</t>
        </is>
      </c>
      <c r="B5958" s="194">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4">
        <f>"'CONFIGURAÇÃO'!L545 'CONFIGURAÇÃO'!L546 'CONFIGURAÇÃO'!L546 'CONFIGURAÇÃO'!L543 'CONFIGURAÇÃO'!L545"</f>
        <v/>
      </c>
      <c r="D5958" s="194" t="inlineStr">
        <is>
          <t>configuração</t>
        </is>
      </c>
    </row>
    <row r="5959">
      <c r="A5959" s="194" t="inlineStr">
        <is>
          <t>aviso.custom.19</t>
        </is>
      </c>
      <c r="B5959" s="194">
        <f>'DADOS_CUSTOM'!$S$20&amp;""</f>
        <v/>
      </c>
      <c r="C5959" s="194" t="inlineStr">
        <is>
          <t>DADOS_CUSTOM!S20</t>
        </is>
      </c>
      <c r="D5959" s="194" t="inlineStr">
        <is>
          <t>aviso</t>
        </is>
      </c>
    </row>
    <row r="5960">
      <c r="A5960" s="194" t="inlineStr">
        <is>
          <t>custom.20.tipo</t>
        </is>
      </c>
      <c r="B5960" s="194">
        <f>IF(ISBLANK('CONFIGURAÇÃO'!$J$562),"",'CONFIGURAÇÃO'!$J$562&amp;"")</f>
        <v/>
      </c>
      <c r="C5960" s="194">
        <f>"'CONFIGURAÇÃO'!J562"</f>
        <v/>
      </c>
      <c r="D5960" s="194" t="inlineStr">
        <is>
          <t>configuração</t>
        </is>
      </c>
    </row>
    <row r="5961">
      <c r="A5961" s="194" t="inlineStr">
        <is>
          <t>custom.20.nome</t>
        </is>
      </c>
      <c r="B5961" s="194">
        <f>IF(ISBLANK('CONFIGURAÇÃO'!$J$564),"",'CONFIGURAÇÃO'!$J$564&amp;"")</f>
        <v/>
      </c>
      <c r="C5961" s="194">
        <f>"'CONFIGURAÇÃO'!J564"</f>
        <v/>
      </c>
      <c r="D5961" s="194" t="inlineStr">
        <is>
          <t>configuração</t>
        </is>
      </c>
    </row>
    <row r="5962">
      <c r="A5962" s="194" t="inlineStr">
        <is>
          <t>custom.20.mestre_viu</t>
        </is>
      </c>
      <c r="B5962" s="194">
        <f>N('CONFIGURAÇÃO'!$N$562)&amp;""</f>
        <v/>
      </c>
      <c r="C5962" s="194">
        <f>"'CONFIGURAÇÃO'!N562"</f>
        <v/>
      </c>
      <c r="D5962" s="194" t="inlineStr">
        <is>
          <t>configuração</t>
        </is>
      </c>
    </row>
    <row r="5963">
      <c r="A5963" s="194" t="inlineStr">
        <is>
          <t>custom.20.efeito</t>
        </is>
      </c>
      <c r="B5963" s="194">
        <f>IF(ISBLANK('CONFIGURAÇÃO'!$J$579),"",'CONFIGURAÇÃO'!$J$579&amp;"")</f>
        <v/>
      </c>
      <c r="C5963" s="194">
        <f>"'CONFIGURAÇÃO'!J579"</f>
        <v/>
      </c>
      <c r="D5963" s="194" t="inlineStr">
        <is>
          <t>configuração</t>
        </is>
      </c>
    </row>
    <row r="5964">
      <c r="A5964" s="194" t="inlineStr">
        <is>
          <t>custom.20.campo.alcance</t>
        </is>
      </c>
      <c r="B5964" s="194">
        <f>SWITCH('CONFIGURAÇÃO'!$J$562,"Arma",IF(ISBLANK('CONFIGURAÇÃO'!$L$575),"",'CONFIGURAÇÃO'!$L$575&amp;""),"")</f>
        <v/>
      </c>
      <c r="C5964" s="194">
        <f>"'CONFIGURAÇÃO'!L575"</f>
        <v/>
      </c>
      <c r="D5964" s="194" t="inlineStr">
        <is>
          <t>configuração</t>
        </is>
      </c>
    </row>
    <row r="5965">
      <c r="A5965" s="194" t="inlineStr">
        <is>
          <t>custom.20.campo.base</t>
        </is>
      </c>
      <c r="B5965" s="194">
        <f>SWITCH('CONFIGURAÇÃO'!$J$562,"Ferramenta amaldiçoada",IF(ISBLANK('CONFIGURAÇÃO'!$L$565),"",'CONFIGURAÇÃO'!$L$565&amp;""),"")</f>
        <v/>
      </c>
      <c r="C5965" s="194">
        <f>"'CONFIGURAÇÃO'!L565"</f>
        <v/>
      </c>
      <c r="D5965" s="194" t="inlineStr">
        <is>
          <t>configuração</t>
        </is>
      </c>
    </row>
    <row r="5966">
      <c r="A5966" s="194" t="inlineStr">
        <is>
          <t>custom.20.campo.base_do_livro</t>
        </is>
      </c>
      <c r="B5966" s="194">
        <f>SWITCH('CONFIGURAÇÃO'!$J$562,"Origem",IF(ISBLANK('CONFIGURAÇÃO'!$L$570),"",'CONFIGURAÇÃO'!$L$570&amp;""),"")</f>
        <v/>
      </c>
      <c r="C5966" s="194">
        <f>"'CONFIGURAÇÃO'!L570"</f>
        <v/>
      </c>
      <c r="D5966" s="194" t="inlineStr">
        <is>
          <t>configuração</t>
        </is>
      </c>
    </row>
    <row r="5967">
      <c r="A5967" s="194" t="inlineStr">
        <is>
          <t>custom.20.campo.categoria</t>
        </is>
      </c>
      <c r="B5967" s="194">
        <f>SWITCH('CONFIGURAÇÃO'!$J$562,"Arma",IF(ISBLANK('CONFIGURAÇÃO'!$L$565),"",'CONFIGURAÇÃO'!$L$565&amp;""),"")</f>
        <v/>
      </c>
      <c r="C5967" s="194">
        <f>"'CONFIGURAÇÃO'!L565"</f>
        <v/>
      </c>
      <c r="D5967" s="194" t="inlineStr">
        <is>
          <t>configuração</t>
        </is>
      </c>
    </row>
    <row r="5968">
      <c r="A5968" s="194" t="inlineStr">
        <is>
          <t>custom.20.campo.dado</t>
        </is>
      </c>
      <c r="B5968" s="194">
        <f>SWITCH('CONFIGURAÇÃO'!$J$562,"Arma",IF(ISBLANK('CONFIGURAÇÃO'!$L$572),"",'CONFIGURAÇÃO'!$L$572&amp;""),"")</f>
        <v/>
      </c>
      <c r="C5968" s="194">
        <f>"'CONFIGURAÇÃO'!L572"</f>
        <v/>
      </c>
      <c r="D5968" s="194" t="inlineStr">
        <is>
          <t>configuração</t>
        </is>
      </c>
    </row>
    <row r="5969">
      <c r="A5969" s="194" t="inlineStr">
        <is>
          <t>custom.20.campo.desgaste</t>
        </is>
      </c>
      <c r="B5969" s="194">
        <f>SWITCH('CONFIGURAÇÃO'!$J$562,"Ferramenta amaldiçoada",IF(ISBLANK('CONFIGURAÇÃO'!$L$573),"",'CONFIGURAÇÃO'!$L$573&amp;""),"")</f>
        <v/>
      </c>
      <c r="C5969" s="194">
        <f>"'CONFIGURAÇÃO'!L573"</f>
        <v/>
      </c>
      <c r="D5969" s="194" t="inlineStr">
        <is>
          <t>configuração</t>
        </is>
      </c>
    </row>
    <row r="5970">
      <c r="A5970" s="194" t="inlineStr">
        <is>
          <t>custom.20.campo.estigma</t>
        </is>
      </c>
      <c r="B5970" s="194">
        <f>SWITCH('CONFIGURAÇÃO'!$J$562,"Ferramenta amaldiçoada",IF(ISBLANK('CONFIGURAÇÃO'!$L$572),"",'CONFIGURAÇÃO'!$L$572&amp;""),"")</f>
        <v/>
      </c>
      <c r="C5970" s="194">
        <f>"'CONFIGURAÇÃO'!L572"</f>
        <v/>
      </c>
      <c r="D5970" s="194" t="inlineStr">
        <is>
          <t>configuração</t>
        </is>
      </c>
    </row>
    <row r="5971">
      <c r="A5971" s="194" t="inlineStr">
        <is>
          <t>custom.20.campo.exige_marcante</t>
        </is>
      </c>
      <c r="B5971" s="194">
        <f>SWITCH('CONFIGURAÇÃO'!$J$562,"Menor",IF(ISBLANK('CONFIGURAÇÃO'!$L$566),"",'CONFIGURAÇÃO'!$L$566&amp;""),"")</f>
        <v/>
      </c>
      <c r="C5971" s="194">
        <f>"'CONFIGURAÇÃO'!L566"</f>
        <v/>
      </c>
      <c r="D5971" s="194" t="inlineStr">
        <is>
          <t>configuração</t>
        </is>
      </c>
    </row>
    <row r="5972">
      <c r="A5972" s="194" t="inlineStr">
        <is>
          <t>custom.20.campo.forca</t>
        </is>
      </c>
      <c r="B5972" s="194">
        <f>SWITCH('CONFIGURAÇÃO'!$J$562,"Arma",IF(ISBLANK('CONFIGURAÇÃO'!$L$573),"",'CONFIGURAÇÃO'!$L$573&amp;""),"Escudo",IF(ISBLANK('CONFIGURAÇÃO'!$L$574),"",'CONFIGURAÇÃO'!$L$574&amp;""),"Uniforme",IF(ISBLANK('CONFIGURAÇÃO'!$L$574),"",'CONFIGURAÇÃO'!$L$574&amp;""),"")</f>
        <v/>
      </c>
      <c r="C5972" s="194">
        <f>"'CONFIGURAÇÃO'!L573 'CONFIGURAÇÃO'!L574 'CONFIGURAÇÃO'!L574"</f>
        <v/>
      </c>
      <c r="D5972" s="194" t="inlineStr">
        <is>
          <t>configuração</t>
        </is>
      </c>
    </row>
    <row r="5973">
      <c r="A5973" s="194" t="inlineStr">
        <is>
          <t>custom.20.campo.frequencia</t>
        </is>
      </c>
      <c r="B5973" s="194">
        <f>SWITCH('CONFIGURAÇÃO'!$J$562,"Marcante",IF(ISBLANK('CONFIGURAÇÃO'!$L$572),"",'CONFIGURAÇÃO'!$L$572&amp;""),"Menor",IF(ISBLANK('CONFIGURAÇÃO'!$L$572),"",'CONFIGURAÇÃO'!$L$572&amp;""),"")</f>
        <v/>
      </c>
      <c r="C5973" s="194">
        <f>"'CONFIGURAÇÃO'!L572 'CONFIGURAÇÃO'!L572"</f>
        <v/>
      </c>
      <c r="D5973" s="194" t="inlineStr">
        <is>
          <t>configuração</t>
        </is>
      </c>
    </row>
    <row r="5974">
      <c r="A5974" s="194" t="inlineStr">
        <is>
          <t>custom.20.campo.grau</t>
        </is>
      </c>
      <c r="B5974" s="194">
        <f>SWITCH('CONFIGURAÇÃO'!$J$562,"Ferramenta amaldiçoada",IF(ISBLANK('CONFIGURAÇÃO'!$L$566),"",'CONFIGURAÇÃO'!$L$566&amp;""),"")</f>
        <v/>
      </c>
      <c r="C5974" s="194">
        <f>"'CONFIGURAÇÃO'!L566"</f>
        <v/>
      </c>
      <c r="D5974" s="194" t="inlineStr">
        <is>
          <t>configuração</t>
        </is>
      </c>
    </row>
    <row r="5975">
      <c r="A5975" s="194" t="inlineStr">
        <is>
          <t>custom.20.campo.grau_minimo</t>
        </is>
      </c>
      <c r="B5975" s="194">
        <f>SWITCH('CONFIGURAÇÃO'!$J$562,"Uniforme",IF(ISBLANK('CONFIGURAÇÃO'!$L$565),"",'CONFIGURAÇÃO'!$L$565&amp;""),"")</f>
        <v/>
      </c>
      <c r="C5975" s="194">
        <f>"'CONFIGURAÇÃO'!L565"</f>
        <v/>
      </c>
      <c r="D5975" s="194" t="inlineStr">
        <is>
          <t>configuração</t>
        </is>
      </c>
    </row>
    <row r="5976">
      <c r="A5976" s="194" t="inlineStr">
        <is>
          <t>custom.20.campo.mao</t>
        </is>
      </c>
      <c r="B5976" s="194">
        <f>SWITCH('CONFIGURAÇÃO'!$J$562,"Arma",IF(ISBLANK('CONFIGURAÇÃO'!$L$566),"",'CONFIGURAÇÃO'!$L$566&amp;""),"")</f>
        <v/>
      </c>
      <c r="C5976" s="194">
        <f>"'CONFIGURAÇÃO'!L566"</f>
        <v/>
      </c>
      <c r="D5976" s="194" t="inlineStr">
        <is>
          <t>configuração</t>
        </is>
      </c>
    </row>
    <row r="5977">
      <c r="A5977" s="194" t="inlineStr">
        <is>
          <t>custom.20.campo.oficio</t>
        </is>
      </c>
      <c r="B5977" s="194">
        <f>SWITCH('CONFIGURAÇÃO'!$J$562,"Origem",IF(ISBLANK('CONFIGURAÇÃO'!$L$571),"",'CONFIGURAÇÃO'!$L$571&amp;""),"")</f>
        <v/>
      </c>
      <c r="C5977" s="194">
        <f>"'CONFIGURAÇÃO'!L571"</f>
        <v/>
      </c>
      <c r="D5977" s="194" t="inlineStr">
        <is>
          <t>configuração</t>
        </is>
      </c>
    </row>
    <row r="5978">
      <c r="A5978" s="194" t="inlineStr">
        <is>
          <t>custom.20.campo.origem</t>
        </is>
      </c>
      <c r="B5978" s="194">
        <f>SWITCH('CONFIGURAÇÃO'!$J$562,"Marcante",IF(ISBLANK('CONFIGURAÇÃO'!$L$565),"",'CONFIGURAÇÃO'!$L$565&amp;""),"Menor",IF(ISBLANK('CONFIGURAÇÃO'!$L$565),"",'CONFIGURAÇÃO'!$L$565&amp;""),"")</f>
        <v/>
      </c>
      <c r="C5978" s="194">
        <f>"'CONFIGURAÇÃO'!L565 'CONFIGURAÇÃO'!L565"</f>
        <v/>
      </c>
      <c r="D5978" s="194" t="inlineStr">
        <is>
          <t>configuração</t>
        </is>
      </c>
    </row>
    <row r="5979">
      <c r="A5979" s="194" t="inlineStr">
        <is>
          <t>custom.20.campo.pericia_1</t>
        </is>
      </c>
      <c r="B5979" s="194">
        <f>SWITCH('CONFIGURAÇÃO'!$J$562,"Origem",IF(ISBLANK('CONFIGURAÇÃO'!$L$565),"",'CONFIGURAÇÃO'!$L$565&amp;""),"")</f>
        <v/>
      </c>
      <c r="C5979" s="194">
        <f>"'CONFIGURAÇÃO'!L565"</f>
        <v/>
      </c>
      <c r="D5979" s="194" t="inlineStr">
        <is>
          <t>configuração</t>
        </is>
      </c>
    </row>
    <row r="5980">
      <c r="A5980" s="194" t="inlineStr">
        <is>
          <t>custom.20.campo.pericia_2</t>
        </is>
      </c>
      <c r="B5980" s="194">
        <f>SWITCH('CONFIGURAÇÃO'!$J$562,"Origem",IF(ISBLANK('CONFIGURAÇÃO'!$L$566),"",'CONFIGURAÇÃO'!$L$566&amp;""),"")</f>
        <v/>
      </c>
      <c r="C5980" s="194">
        <f>"'CONFIGURAÇÃO'!L566"</f>
        <v/>
      </c>
      <c r="D5980" s="194" t="inlineStr">
        <is>
          <t>configuração</t>
        </is>
      </c>
    </row>
    <row r="5981">
      <c r="A5981" s="194" t="inlineStr">
        <is>
          <t>custom.20.campo.pericia_3</t>
        </is>
      </c>
      <c r="B5981" s="194">
        <f>SWITCH('CONFIGURAÇÃO'!$J$562,"Origem",IF(ISBLANK('CONFIGURAÇÃO'!$L$567),"",'CONFIGURAÇÃO'!$L$567&amp;""),"")</f>
        <v/>
      </c>
      <c r="C5981" s="194">
        <f>"'CONFIGURAÇÃO'!L567"</f>
        <v/>
      </c>
      <c r="D5981" s="194" t="inlineStr">
        <is>
          <t>configuração</t>
        </is>
      </c>
    </row>
    <row r="5982">
      <c r="A5982" s="194" t="inlineStr">
        <is>
          <t>custom.20.campo.pericia_4</t>
        </is>
      </c>
      <c r="B5982" s="194">
        <f>SWITCH('CONFIGURAÇÃO'!$J$562,"Origem",IF(ISBLANK('CONFIGURAÇÃO'!$L$568),"",'CONFIGURAÇÃO'!$L$568&amp;""),"")</f>
        <v/>
      </c>
      <c r="C5982" s="194">
        <f>"'CONFIGURAÇÃO'!L568"</f>
        <v/>
      </c>
      <c r="D5982" s="194" t="inlineStr">
        <is>
          <t>configuração</t>
        </is>
      </c>
    </row>
    <row r="5983">
      <c r="A5983" s="194" t="inlineStr">
        <is>
          <t>custom.20.campo.preco</t>
        </is>
      </c>
      <c r="B5983" s="194">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4">
        <f>"'CONFIGURAÇÃO'!L577 'CONFIGURAÇÃO'!L576 'CONFIGURAÇÃO'!L576 'CONFIGURAÇÃO'!L573 'CONFIGURAÇÃO'!L575"</f>
        <v/>
      </c>
      <c r="D5983" s="194" t="inlineStr">
        <is>
          <t>configuração</t>
        </is>
      </c>
    </row>
    <row r="5984">
      <c r="A5984" s="194" t="inlineStr">
        <is>
          <t>custom.20.campo.propriedade_1</t>
        </is>
      </c>
      <c r="B5984" s="194">
        <f>SWITCH('CONFIGURAÇÃO'!$J$562,"Arma",IF(ISBLANK('CONFIGURAÇÃO'!$L$568),"",'CONFIGURAÇÃO'!$L$568&amp;""),"")</f>
        <v/>
      </c>
      <c r="C5984" s="194">
        <f>"'CONFIGURAÇÃO'!L568"</f>
        <v/>
      </c>
      <c r="D5984" s="194" t="inlineStr">
        <is>
          <t>configuração</t>
        </is>
      </c>
    </row>
    <row r="5985">
      <c r="A5985" s="194" t="inlineStr">
        <is>
          <t>custom.20.campo.propriedade_2</t>
        </is>
      </c>
      <c r="B5985" s="194">
        <f>SWITCH('CONFIGURAÇÃO'!$J$562,"Arma",IF(ISBLANK('CONFIGURAÇÃO'!$L$569),"",'CONFIGURAÇÃO'!$L$569&amp;""),"")</f>
        <v/>
      </c>
      <c r="C5985" s="194">
        <f>"'CONFIGURAÇÃO'!L569"</f>
        <v/>
      </c>
      <c r="D5985" s="194" t="inlineStr">
        <is>
          <t>configuração</t>
        </is>
      </c>
    </row>
    <row r="5986">
      <c r="A5986" s="194" t="inlineStr">
        <is>
          <t>custom.20.campo.propriedade_3</t>
        </is>
      </c>
      <c r="B5986" s="194">
        <f>SWITCH('CONFIGURAÇÃO'!$J$562,"Arma",IF(ISBLANK('CONFIGURAÇÃO'!$L$570),"",'CONFIGURAÇÃO'!$L$570&amp;""),"")</f>
        <v/>
      </c>
      <c r="C5986" s="194">
        <f>"'CONFIGURAÇÃO'!L570"</f>
        <v/>
      </c>
      <c r="D5986" s="194" t="inlineStr">
        <is>
          <t>configuração</t>
        </is>
      </c>
    </row>
    <row r="5987">
      <c r="A5987" s="194" t="inlineStr">
        <is>
          <t>custom.20.campo.propriedade_4</t>
        </is>
      </c>
      <c r="B5987" s="194">
        <f>SWITCH('CONFIGURAÇÃO'!$J$562,"Arma",IF(ISBLANK('CONFIGURAÇÃO'!$L$571),"",'CONFIGURAÇÃO'!$L$571&amp;""),"")</f>
        <v/>
      </c>
      <c r="C5987" s="194">
        <f>"'CONFIGURAÇÃO'!L571"</f>
        <v/>
      </c>
      <c r="D5987" s="194" t="inlineStr">
        <is>
          <t>configuração</t>
        </is>
      </c>
    </row>
    <row r="5988">
      <c r="A5988" s="194" t="inlineStr">
        <is>
          <t>custom.20.campo.protecao</t>
        </is>
      </c>
      <c r="B5988" s="194">
        <f>SWITCH('CONFIGURAÇÃO'!$J$562,"Escudo",IF(ISBLANK('CONFIGURAÇÃO'!$L$572),"",'CONFIGURAÇÃO'!$L$572&amp;""),"Uniforme",IF(ISBLANK('CONFIGURAÇÃO'!$L$572),"",'CONFIGURAÇÃO'!$L$572&amp;""),"")</f>
        <v/>
      </c>
      <c r="C5988" s="194">
        <f>"'CONFIGURAÇÃO'!L572 'CONFIGURAÇÃO'!L572"</f>
        <v/>
      </c>
      <c r="D5988" s="194" t="inlineStr">
        <is>
          <t>configuração</t>
        </is>
      </c>
    </row>
    <row r="5989">
      <c r="A5989" s="194" t="inlineStr">
        <is>
          <t>custom.20.campo.recarga</t>
        </is>
      </c>
      <c r="B5989" s="194">
        <f>SWITCH('CONFIGURAÇÃO'!$J$562,"Arma",IF(ISBLANK('CONFIGURAÇÃO'!$L$576),"",'CONFIGURAÇÃO'!$L$576&amp;""),"")</f>
        <v/>
      </c>
      <c r="C5989" s="194">
        <f>"'CONFIGURAÇÃO'!L576"</f>
        <v/>
      </c>
      <c r="D5989" s="194" t="inlineStr">
        <is>
          <t>configuração</t>
        </is>
      </c>
    </row>
    <row r="5990">
      <c r="A5990" s="194" t="inlineStr">
        <is>
          <t>custom.20.campo.rota</t>
        </is>
      </c>
      <c r="B5990" s="194">
        <f>SWITCH('CONFIGURAÇÃO'!$J$562,"Origem",IF(ISBLANK('CONFIGURAÇÃO'!$L$569),"",'CONFIGURAÇÃO'!$L$569&amp;""),"")</f>
        <v/>
      </c>
      <c r="C5990" s="194">
        <f>"'CONFIGURAÇÃO'!L569"</f>
        <v/>
      </c>
      <c r="D5990" s="194" t="inlineStr">
        <is>
          <t>configuração</t>
        </is>
      </c>
    </row>
    <row r="5991">
      <c r="A5991" s="194" t="inlineStr">
        <is>
          <t>custom.20.campo.talento_ce_4</t>
        </is>
      </c>
      <c r="B5991" s="194">
        <f>SWITCH('CONFIGURAÇÃO'!$J$562,"Origem",IF(ISBLANK('CONFIGURAÇÃO'!$L$572),"",'CONFIGURAÇÃO'!$L$572&amp;""),"")</f>
        <v/>
      </c>
      <c r="C5991" s="194">
        <f>"'CONFIGURAÇÃO'!L572"</f>
        <v/>
      </c>
      <c r="D5991" s="194" t="inlineStr">
        <is>
          <t>configuração</t>
        </is>
      </c>
    </row>
    <row r="5992">
      <c r="A5992" s="194" t="inlineStr">
        <is>
          <t>custom.20.campo.teto_de_destreza</t>
        </is>
      </c>
      <c r="B5992" s="194">
        <f>SWITCH('CONFIGURAÇÃO'!$J$562,"Escudo",IF(ISBLANK('CONFIGURAÇÃO'!$L$573),"",'CONFIGURAÇÃO'!$L$573&amp;""),"Uniforme",IF(ISBLANK('CONFIGURAÇÃO'!$L$573),"",'CONFIGURAÇÃO'!$L$573&amp;""),"")</f>
        <v/>
      </c>
      <c r="C5992" s="194">
        <f>"'CONFIGURAÇÃO'!L573 'CONFIGURAÇÃO'!L573"</f>
        <v/>
      </c>
      <c r="D5992" s="194" t="inlineStr">
        <is>
          <t>configuração</t>
        </is>
      </c>
    </row>
    <row r="5993">
      <c r="A5993" s="194" t="inlineStr">
        <is>
          <t>custom.20.campo.tipo_de_dano</t>
        </is>
      </c>
      <c r="B5993" s="194">
        <f>SWITCH('CONFIGURAÇÃO'!$J$562,"Arma",IF(ISBLANK('CONFIGURAÇÃO'!$L$567),"",'CONFIGURAÇÃO'!$L$567&amp;""),"")</f>
        <v/>
      </c>
      <c r="C5993" s="194">
        <f>"'CONFIGURAÇÃO'!L567"</f>
        <v/>
      </c>
      <c r="D5993" s="194" t="inlineStr">
        <is>
          <t>configuração</t>
        </is>
      </c>
    </row>
    <row r="5994">
      <c r="A5994" s="194" t="inlineStr">
        <is>
          <t>custom.20.campo.volume</t>
        </is>
      </c>
      <c r="B5994" s="194">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4">
        <f>"'CONFIGURAÇÃO'!L574 'CONFIGURAÇÃO'!L575 'CONFIGURAÇÃO'!L575 'CONFIGURAÇÃO'!L572 'CONFIGURAÇÃO'!L574"</f>
        <v/>
      </c>
      <c r="D5994" s="194" t="inlineStr">
        <is>
          <t>configuração</t>
        </is>
      </c>
    </row>
    <row r="5995">
      <c r="A5995" s="194" t="inlineStr">
        <is>
          <t>aviso.custom.20</t>
        </is>
      </c>
      <c r="B5995" s="194">
        <f>'DADOS_CUSTOM'!$S$21&amp;""</f>
        <v/>
      </c>
      <c r="C5995" s="194" t="inlineStr">
        <is>
          <t>DADOS_CUSTOM!S21</t>
        </is>
      </c>
      <c r="D5995" s="194" t="inlineStr">
        <is>
          <t>aviso</t>
        </is>
      </c>
    </row>
    <row r="5996">
      <c r="A5996" s="194" t="inlineStr">
        <is>
          <t>custom.21.tipo</t>
        </is>
      </c>
      <c r="B5996" s="194">
        <f>IF(ISBLANK('CONFIGURAÇÃO'!$J$591),"",'CONFIGURAÇÃO'!$J$591&amp;"")</f>
        <v/>
      </c>
      <c r="C5996" s="194">
        <f>"'CONFIGURAÇÃO'!J591"</f>
        <v/>
      </c>
      <c r="D5996" s="194" t="inlineStr">
        <is>
          <t>configuração</t>
        </is>
      </c>
    </row>
    <row r="5997">
      <c r="A5997" s="194" t="inlineStr">
        <is>
          <t>custom.21.nome</t>
        </is>
      </c>
      <c r="B5997" s="194">
        <f>IF(ISBLANK('CONFIGURAÇÃO'!$J$593),"",'CONFIGURAÇÃO'!$J$593&amp;"")</f>
        <v/>
      </c>
      <c r="C5997" s="194">
        <f>"'CONFIGURAÇÃO'!J593"</f>
        <v/>
      </c>
      <c r="D5997" s="194" t="inlineStr">
        <is>
          <t>configuração</t>
        </is>
      </c>
    </row>
    <row r="5998">
      <c r="A5998" s="194" t="inlineStr">
        <is>
          <t>custom.21.mestre_viu</t>
        </is>
      </c>
      <c r="B5998" s="194">
        <f>N('CONFIGURAÇÃO'!$N$591)&amp;""</f>
        <v/>
      </c>
      <c r="C5998" s="194">
        <f>"'CONFIGURAÇÃO'!N591"</f>
        <v/>
      </c>
      <c r="D5998" s="194" t="inlineStr">
        <is>
          <t>configuração</t>
        </is>
      </c>
    </row>
    <row r="5999">
      <c r="A5999" s="194" t="inlineStr">
        <is>
          <t>custom.21.efeito</t>
        </is>
      </c>
      <c r="B5999" s="194">
        <f>IF(ISBLANK('CONFIGURAÇÃO'!$J$608),"",'CONFIGURAÇÃO'!$J$608&amp;"")</f>
        <v/>
      </c>
      <c r="C5999" s="194">
        <f>"'CONFIGURAÇÃO'!J608"</f>
        <v/>
      </c>
      <c r="D5999" s="194" t="inlineStr">
        <is>
          <t>configuração</t>
        </is>
      </c>
    </row>
    <row r="6000">
      <c r="A6000" s="194" t="inlineStr">
        <is>
          <t>custom.21.campo.alcance</t>
        </is>
      </c>
      <c r="B6000" s="194">
        <f>SWITCH('CONFIGURAÇÃO'!$J$591,"Arma",IF(ISBLANK('CONFIGURAÇÃO'!$L$604),"",'CONFIGURAÇÃO'!$L$604&amp;""),"")</f>
        <v/>
      </c>
      <c r="C6000" s="194">
        <f>"'CONFIGURAÇÃO'!L604"</f>
        <v/>
      </c>
      <c r="D6000" s="194" t="inlineStr">
        <is>
          <t>configuração</t>
        </is>
      </c>
    </row>
    <row r="6001">
      <c r="A6001" s="194" t="inlineStr">
        <is>
          <t>custom.21.campo.base</t>
        </is>
      </c>
      <c r="B6001" s="194">
        <f>SWITCH('CONFIGURAÇÃO'!$J$591,"Ferramenta amaldiçoada",IF(ISBLANK('CONFIGURAÇÃO'!$L$594),"",'CONFIGURAÇÃO'!$L$594&amp;""),"")</f>
        <v/>
      </c>
      <c r="C6001" s="194">
        <f>"'CONFIGURAÇÃO'!L594"</f>
        <v/>
      </c>
      <c r="D6001" s="194" t="inlineStr">
        <is>
          <t>configuração</t>
        </is>
      </c>
    </row>
    <row r="6002">
      <c r="A6002" s="194" t="inlineStr">
        <is>
          <t>custom.21.campo.base_do_livro</t>
        </is>
      </c>
      <c r="B6002" s="194">
        <f>SWITCH('CONFIGURAÇÃO'!$J$591,"Origem",IF(ISBLANK('CONFIGURAÇÃO'!$L$599),"",'CONFIGURAÇÃO'!$L$599&amp;""),"")</f>
        <v/>
      </c>
      <c r="C6002" s="194">
        <f>"'CONFIGURAÇÃO'!L599"</f>
        <v/>
      </c>
      <c r="D6002" s="194" t="inlineStr">
        <is>
          <t>configuração</t>
        </is>
      </c>
    </row>
    <row r="6003">
      <c r="A6003" s="194" t="inlineStr">
        <is>
          <t>custom.21.campo.categoria</t>
        </is>
      </c>
      <c r="B6003" s="194">
        <f>SWITCH('CONFIGURAÇÃO'!$J$591,"Arma",IF(ISBLANK('CONFIGURAÇÃO'!$L$594),"",'CONFIGURAÇÃO'!$L$594&amp;""),"")</f>
        <v/>
      </c>
      <c r="C6003" s="194">
        <f>"'CONFIGURAÇÃO'!L594"</f>
        <v/>
      </c>
      <c r="D6003" s="194" t="inlineStr">
        <is>
          <t>configuração</t>
        </is>
      </c>
    </row>
    <row r="6004">
      <c r="A6004" s="194" t="inlineStr">
        <is>
          <t>custom.21.campo.dado</t>
        </is>
      </c>
      <c r="B6004" s="194">
        <f>SWITCH('CONFIGURAÇÃO'!$J$591,"Arma",IF(ISBLANK('CONFIGURAÇÃO'!$L$601),"",'CONFIGURAÇÃO'!$L$601&amp;""),"")</f>
        <v/>
      </c>
      <c r="C6004" s="194">
        <f>"'CONFIGURAÇÃO'!L601"</f>
        <v/>
      </c>
      <c r="D6004" s="194" t="inlineStr">
        <is>
          <t>configuração</t>
        </is>
      </c>
    </row>
    <row r="6005">
      <c r="A6005" s="194" t="inlineStr">
        <is>
          <t>custom.21.campo.desgaste</t>
        </is>
      </c>
      <c r="B6005" s="194">
        <f>SWITCH('CONFIGURAÇÃO'!$J$591,"Ferramenta amaldiçoada",IF(ISBLANK('CONFIGURAÇÃO'!$L$602),"",'CONFIGURAÇÃO'!$L$602&amp;""),"")</f>
        <v/>
      </c>
      <c r="C6005" s="194">
        <f>"'CONFIGURAÇÃO'!L602"</f>
        <v/>
      </c>
      <c r="D6005" s="194" t="inlineStr">
        <is>
          <t>configuração</t>
        </is>
      </c>
    </row>
    <row r="6006">
      <c r="A6006" s="194" t="inlineStr">
        <is>
          <t>custom.21.campo.estigma</t>
        </is>
      </c>
      <c r="B6006" s="194">
        <f>SWITCH('CONFIGURAÇÃO'!$J$591,"Ferramenta amaldiçoada",IF(ISBLANK('CONFIGURAÇÃO'!$L$601),"",'CONFIGURAÇÃO'!$L$601&amp;""),"")</f>
        <v/>
      </c>
      <c r="C6006" s="194">
        <f>"'CONFIGURAÇÃO'!L601"</f>
        <v/>
      </c>
      <c r="D6006" s="194" t="inlineStr">
        <is>
          <t>configuração</t>
        </is>
      </c>
    </row>
    <row r="6007">
      <c r="A6007" s="194" t="inlineStr">
        <is>
          <t>custom.21.campo.exige_marcante</t>
        </is>
      </c>
      <c r="B6007" s="194">
        <f>SWITCH('CONFIGURAÇÃO'!$J$591,"Menor",IF(ISBLANK('CONFIGURAÇÃO'!$L$595),"",'CONFIGURAÇÃO'!$L$595&amp;""),"")</f>
        <v/>
      </c>
      <c r="C6007" s="194">
        <f>"'CONFIGURAÇÃO'!L595"</f>
        <v/>
      </c>
      <c r="D6007" s="194" t="inlineStr">
        <is>
          <t>configuração</t>
        </is>
      </c>
    </row>
    <row r="6008">
      <c r="A6008" s="194" t="inlineStr">
        <is>
          <t>custom.21.campo.forca</t>
        </is>
      </c>
      <c r="B6008" s="194">
        <f>SWITCH('CONFIGURAÇÃO'!$J$591,"Arma",IF(ISBLANK('CONFIGURAÇÃO'!$L$602),"",'CONFIGURAÇÃO'!$L$602&amp;""),"Escudo",IF(ISBLANK('CONFIGURAÇÃO'!$L$603),"",'CONFIGURAÇÃO'!$L$603&amp;""),"Uniforme",IF(ISBLANK('CONFIGURAÇÃO'!$L$603),"",'CONFIGURAÇÃO'!$L$603&amp;""),"")</f>
        <v/>
      </c>
      <c r="C6008" s="194">
        <f>"'CONFIGURAÇÃO'!L602 'CONFIGURAÇÃO'!L603 'CONFIGURAÇÃO'!L603"</f>
        <v/>
      </c>
      <c r="D6008" s="194" t="inlineStr">
        <is>
          <t>configuração</t>
        </is>
      </c>
    </row>
    <row r="6009">
      <c r="A6009" s="194" t="inlineStr">
        <is>
          <t>custom.21.campo.frequencia</t>
        </is>
      </c>
      <c r="B6009" s="194">
        <f>SWITCH('CONFIGURAÇÃO'!$J$591,"Marcante",IF(ISBLANK('CONFIGURAÇÃO'!$L$601),"",'CONFIGURAÇÃO'!$L$601&amp;""),"Menor",IF(ISBLANK('CONFIGURAÇÃO'!$L$601),"",'CONFIGURAÇÃO'!$L$601&amp;""),"")</f>
        <v/>
      </c>
      <c r="C6009" s="194">
        <f>"'CONFIGURAÇÃO'!L601 'CONFIGURAÇÃO'!L601"</f>
        <v/>
      </c>
      <c r="D6009" s="194" t="inlineStr">
        <is>
          <t>configuração</t>
        </is>
      </c>
    </row>
    <row r="6010">
      <c r="A6010" s="194" t="inlineStr">
        <is>
          <t>custom.21.campo.grau</t>
        </is>
      </c>
      <c r="B6010" s="194">
        <f>SWITCH('CONFIGURAÇÃO'!$J$591,"Ferramenta amaldiçoada",IF(ISBLANK('CONFIGURAÇÃO'!$L$595),"",'CONFIGURAÇÃO'!$L$595&amp;""),"")</f>
        <v/>
      </c>
      <c r="C6010" s="194">
        <f>"'CONFIGURAÇÃO'!L595"</f>
        <v/>
      </c>
      <c r="D6010" s="194" t="inlineStr">
        <is>
          <t>configuração</t>
        </is>
      </c>
    </row>
    <row r="6011">
      <c r="A6011" s="194" t="inlineStr">
        <is>
          <t>custom.21.campo.grau_minimo</t>
        </is>
      </c>
      <c r="B6011" s="194">
        <f>SWITCH('CONFIGURAÇÃO'!$J$591,"Uniforme",IF(ISBLANK('CONFIGURAÇÃO'!$L$594),"",'CONFIGURAÇÃO'!$L$594&amp;""),"")</f>
        <v/>
      </c>
      <c r="C6011" s="194">
        <f>"'CONFIGURAÇÃO'!L594"</f>
        <v/>
      </c>
      <c r="D6011" s="194" t="inlineStr">
        <is>
          <t>configuração</t>
        </is>
      </c>
    </row>
    <row r="6012">
      <c r="A6012" s="194" t="inlineStr">
        <is>
          <t>custom.21.campo.mao</t>
        </is>
      </c>
      <c r="B6012" s="194">
        <f>SWITCH('CONFIGURAÇÃO'!$J$591,"Arma",IF(ISBLANK('CONFIGURAÇÃO'!$L$595),"",'CONFIGURAÇÃO'!$L$595&amp;""),"")</f>
        <v/>
      </c>
      <c r="C6012" s="194">
        <f>"'CONFIGURAÇÃO'!L595"</f>
        <v/>
      </c>
      <c r="D6012" s="194" t="inlineStr">
        <is>
          <t>configuração</t>
        </is>
      </c>
    </row>
    <row r="6013">
      <c r="A6013" s="194" t="inlineStr">
        <is>
          <t>custom.21.campo.oficio</t>
        </is>
      </c>
      <c r="B6013" s="194">
        <f>SWITCH('CONFIGURAÇÃO'!$J$591,"Origem",IF(ISBLANK('CONFIGURAÇÃO'!$L$600),"",'CONFIGURAÇÃO'!$L$600&amp;""),"")</f>
        <v/>
      </c>
      <c r="C6013" s="194">
        <f>"'CONFIGURAÇÃO'!L600"</f>
        <v/>
      </c>
      <c r="D6013" s="194" t="inlineStr">
        <is>
          <t>configuração</t>
        </is>
      </c>
    </row>
    <row r="6014">
      <c r="A6014" s="194" t="inlineStr">
        <is>
          <t>custom.21.campo.origem</t>
        </is>
      </c>
      <c r="B6014" s="194">
        <f>SWITCH('CONFIGURAÇÃO'!$J$591,"Marcante",IF(ISBLANK('CONFIGURAÇÃO'!$L$594),"",'CONFIGURAÇÃO'!$L$594&amp;""),"Menor",IF(ISBLANK('CONFIGURAÇÃO'!$L$594),"",'CONFIGURAÇÃO'!$L$594&amp;""),"")</f>
        <v/>
      </c>
      <c r="C6014" s="194">
        <f>"'CONFIGURAÇÃO'!L594 'CONFIGURAÇÃO'!L594"</f>
        <v/>
      </c>
      <c r="D6014" s="194" t="inlineStr">
        <is>
          <t>configuração</t>
        </is>
      </c>
    </row>
    <row r="6015">
      <c r="A6015" s="194" t="inlineStr">
        <is>
          <t>custom.21.campo.pericia_1</t>
        </is>
      </c>
      <c r="B6015" s="194">
        <f>SWITCH('CONFIGURAÇÃO'!$J$591,"Origem",IF(ISBLANK('CONFIGURAÇÃO'!$L$594),"",'CONFIGURAÇÃO'!$L$594&amp;""),"")</f>
        <v/>
      </c>
      <c r="C6015" s="194">
        <f>"'CONFIGURAÇÃO'!L594"</f>
        <v/>
      </c>
      <c r="D6015" s="194" t="inlineStr">
        <is>
          <t>configuração</t>
        </is>
      </c>
    </row>
    <row r="6016">
      <c r="A6016" s="194" t="inlineStr">
        <is>
          <t>custom.21.campo.pericia_2</t>
        </is>
      </c>
      <c r="B6016" s="194">
        <f>SWITCH('CONFIGURAÇÃO'!$J$591,"Origem",IF(ISBLANK('CONFIGURAÇÃO'!$L$595),"",'CONFIGURAÇÃO'!$L$595&amp;""),"")</f>
        <v/>
      </c>
      <c r="C6016" s="194">
        <f>"'CONFIGURAÇÃO'!L595"</f>
        <v/>
      </c>
      <c r="D6016" s="194" t="inlineStr">
        <is>
          <t>configuração</t>
        </is>
      </c>
    </row>
    <row r="6017">
      <c r="A6017" s="194" t="inlineStr">
        <is>
          <t>custom.21.campo.pericia_3</t>
        </is>
      </c>
      <c r="B6017" s="194">
        <f>SWITCH('CONFIGURAÇÃO'!$J$591,"Origem",IF(ISBLANK('CONFIGURAÇÃO'!$L$596),"",'CONFIGURAÇÃO'!$L$596&amp;""),"")</f>
        <v/>
      </c>
      <c r="C6017" s="194">
        <f>"'CONFIGURAÇÃO'!L596"</f>
        <v/>
      </c>
      <c r="D6017" s="194" t="inlineStr">
        <is>
          <t>configuração</t>
        </is>
      </c>
    </row>
    <row r="6018">
      <c r="A6018" s="194" t="inlineStr">
        <is>
          <t>custom.21.campo.pericia_4</t>
        </is>
      </c>
      <c r="B6018" s="194">
        <f>SWITCH('CONFIGURAÇÃO'!$J$591,"Origem",IF(ISBLANK('CONFIGURAÇÃO'!$L$597),"",'CONFIGURAÇÃO'!$L$597&amp;""),"")</f>
        <v/>
      </c>
      <c r="C6018" s="194">
        <f>"'CONFIGURAÇÃO'!L597"</f>
        <v/>
      </c>
      <c r="D6018" s="194" t="inlineStr">
        <is>
          <t>configuração</t>
        </is>
      </c>
    </row>
    <row r="6019">
      <c r="A6019" s="194" t="inlineStr">
        <is>
          <t>custom.21.campo.preco</t>
        </is>
      </c>
      <c r="B6019" s="194">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4">
        <f>"'CONFIGURAÇÃO'!L606 'CONFIGURAÇÃO'!L605 'CONFIGURAÇÃO'!L605 'CONFIGURAÇÃO'!L602 'CONFIGURAÇÃO'!L604"</f>
        <v/>
      </c>
      <c r="D6019" s="194" t="inlineStr">
        <is>
          <t>configuração</t>
        </is>
      </c>
    </row>
    <row r="6020">
      <c r="A6020" s="194" t="inlineStr">
        <is>
          <t>custom.21.campo.propriedade_1</t>
        </is>
      </c>
      <c r="B6020" s="194">
        <f>SWITCH('CONFIGURAÇÃO'!$J$591,"Arma",IF(ISBLANK('CONFIGURAÇÃO'!$L$597),"",'CONFIGURAÇÃO'!$L$597&amp;""),"")</f>
        <v/>
      </c>
      <c r="C6020" s="194">
        <f>"'CONFIGURAÇÃO'!L597"</f>
        <v/>
      </c>
      <c r="D6020" s="194" t="inlineStr">
        <is>
          <t>configuração</t>
        </is>
      </c>
    </row>
    <row r="6021">
      <c r="A6021" s="194" t="inlineStr">
        <is>
          <t>custom.21.campo.propriedade_2</t>
        </is>
      </c>
      <c r="B6021" s="194">
        <f>SWITCH('CONFIGURAÇÃO'!$J$591,"Arma",IF(ISBLANK('CONFIGURAÇÃO'!$L$598),"",'CONFIGURAÇÃO'!$L$598&amp;""),"")</f>
        <v/>
      </c>
      <c r="C6021" s="194">
        <f>"'CONFIGURAÇÃO'!L598"</f>
        <v/>
      </c>
      <c r="D6021" s="194" t="inlineStr">
        <is>
          <t>configuração</t>
        </is>
      </c>
    </row>
    <row r="6022">
      <c r="A6022" s="194" t="inlineStr">
        <is>
          <t>custom.21.campo.propriedade_3</t>
        </is>
      </c>
      <c r="B6022" s="194">
        <f>SWITCH('CONFIGURAÇÃO'!$J$591,"Arma",IF(ISBLANK('CONFIGURAÇÃO'!$L$599),"",'CONFIGURAÇÃO'!$L$599&amp;""),"")</f>
        <v/>
      </c>
      <c r="C6022" s="194">
        <f>"'CONFIGURAÇÃO'!L599"</f>
        <v/>
      </c>
      <c r="D6022" s="194" t="inlineStr">
        <is>
          <t>configuração</t>
        </is>
      </c>
    </row>
    <row r="6023">
      <c r="A6023" s="194" t="inlineStr">
        <is>
          <t>custom.21.campo.propriedade_4</t>
        </is>
      </c>
      <c r="B6023" s="194">
        <f>SWITCH('CONFIGURAÇÃO'!$J$591,"Arma",IF(ISBLANK('CONFIGURAÇÃO'!$L$600),"",'CONFIGURAÇÃO'!$L$600&amp;""),"")</f>
        <v/>
      </c>
      <c r="C6023" s="194">
        <f>"'CONFIGURAÇÃO'!L600"</f>
        <v/>
      </c>
      <c r="D6023" s="194" t="inlineStr">
        <is>
          <t>configuração</t>
        </is>
      </c>
    </row>
    <row r="6024">
      <c r="A6024" s="194" t="inlineStr">
        <is>
          <t>custom.21.campo.protecao</t>
        </is>
      </c>
      <c r="B6024" s="194">
        <f>SWITCH('CONFIGURAÇÃO'!$J$591,"Escudo",IF(ISBLANK('CONFIGURAÇÃO'!$L$601),"",'CONFIGURAÇÃO'!$L$601&amp;""),"Uniforme",IF(ISBLANK('CONFIGURAÇÃO'!$L$601),"",'CONFIGURAÇÃO'!$L$601&amp;""),"")</f>
        <v/>
      </c>
      <c r="C6024" s="194">
        <f>"'CONFIGURAÇÃO'!L601 'CONFIGURAÇÃO'!L601"</f>
        <v/>
      </c>
      <c r="D6024" s="194" t="inlineStr">
        <is>
          <t>configuração</t>
        </is>
      </c>
    </row>
    <row r="6025">
      <c r="A6025" s="194" t="inlineStr">
        <is>
          <t>custom.21.campo.recarga</t>
        </is>
      </c>
      <c r="B6025" s="194">
        <f>SWITCH('CONFIGURAÇÃO'!$J$591,"Arma",IF(ISBLANK('CONFIGURAÇÃO'!$L$605),"",'CONFIGURAÇÃO'!$L$605&amp;""),"")</f>
        <v/>
      </c>
      <c r="C6025" s="194">
        <f>"'CONFIGURAÇÃO'!L605"</f>
        <v/>
      </c>
      <c r="D6025" s="194" t="inlineStr">
        <is>
          <t>configuração</t>
        </is>
      </c>
    </row>
    <row r="6026">
      <c r="A6026" s="194" t="inlineStr">
        <is>
          <t>custom.21.campo.rota</t>
        </is>
      </c>
      <c r="B6026" s="194">
        <f>SWITCH('CONFIGURAÇÃO'!$J$591,"Origem",IF(ISBLANK('CONFIGURAÇÃO'!$L$598),"",'CONFIGURAÇÃO'!$L$598&amp;""),"")</f>
        <v/>
      </c>
      <c r="C6026" s="194">
        <f>"'CONFIGURAÇÃO'!L598"</f>
        <v/>
      </c>
      <c r="D6026" s="194" t="inlineStr">
        <is>
          <t>configuração</t>
        </is>
      </c>
    </row>
    <row r="6027">
      <c r="A6027" s="194" t="inlineStr">
        <is>
          <t>custom.21.campo.talento_ce_4</t>
        </is>
      </c>
      <c r="B6027" s="194">
        <f>SWITCH('CONFIGURAÇÃO'!$J$591,"Origem",IF(ISBLANK('CONFIGURAÇÃO'!$L$601),"",'CONFIGURAÇÃO'!$L$601&amp;""),"")</f>
        <v/>
      </c>
      <c r="C6027" s="194">
        <f>"'CONFIGURAÇÃO'!L601"</f>
        <v/>
      </c>
      <c r="D6027" s="194" t="inlineStr">
        <is>
          <t>configuração</t>
        </is>
      </c>
    </row>
    <row r="6028">
      <c r="A6028" s="194" t="inlineStr">
        <is>
          <t>custom.21.campo.teto_de_destreza</t>
        </is>
      </c>
      <c r="B6028" s="194">
        <f>SWITCH('CONFIGURAÇÃO'!$J$591,"Escudo",IF(ISBLANK('CONFIGURAÇÃO'!$L$602),"",'CONFIGURAÇÃO'!$L$602&amp;""),"Uniforme",IF(ISBLANK('CONFIGURAÇÃO'!$L$602),"",'CONFIGURAÇÃO'!$L$602&amp;""),"")</f>
        <v/>
      </c>
      <c r="C6028" s="194">
        <f>"'CONFIGURAÇÃO'!L602 'CONFIGURAÇÃO'!L602"</f>
        <v/>
      </c>
      <c r="D6028" s="194" t="inlineStr">
        <is>
          <t>configuração</t>
        </is>
      </c>
    </row>
    <row r="6029">
      <c r="A6029" s="194" t="inlineStr">
        <is>
          <t>custom.21.campo.tipo_de_dano</t>
        </is>
      </c>
      <c r="B6029" s="194">
        <f>SWITCH('CONFIGURAÇÃO'!$J$591,"Arma",IF(ISBLANK('CONFIGURAÇÃO'!$L$596),"",'CONFIGURAÇÃO'!$L$596&amp;""),"")</f>
        <v/>
      </c>
      <c r="C6029" s="194">
        <f>"'CONFIGURAÇÃO'!L596"</f>
        <v/>
      </c>
      <c r="D6029" s="194" t="inlineStr">
        <is>
          <t>configuração</t>
        </is>
      </c>
    </row>
    <row r="6030">
      <c r="A6030" s="194" t="inlineStr">
        <is>
          <t>custom.21.campo.volume</t>
        </is>
      </c>
      <c r="B6030" s="194">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4">
        <f>"'CONFIGURAÇÃO'!L603 'CONFIGURAÇÃO'!L604 'CONFIGURAÇÃO'!L604 'CONFIGURAÇÃO'!L601 'CONFIGURAÇÃO'!L603"</f>
        <v/>
      </c>
      <c r="D6030" s="194" t="inlineStr">
        <is>
          <t>configuração</t>
        </is>
      </c>
    </row>
    <row r="6031">
      <c r="A6031" s="194" t="inlineStr">
        <is>
          <t>aviso.custom.21</t>
        </is>
      </c>
      <c r="B6031" s="194">
        <f>'DADOS_CUSTOM'!$S$22&amp;""</f>
        <v/>
      </c>
      <c r="C6031" s="194" t="inlineStr">
        <is>
          <t>DADOS_CUSTOM!S22</t>
        </is>
      </c>
      <c r="D6031" s="194" t="inlineStr">
        <is>
          <t>aviso</t>
        </is>
      </c>
    </row>
    <row r="6032">
      <c r="A6032" s="194" t="inlineStr">
        <is>
          <t>custom.22.tipo</t>
        </is>
      </c>
      <c r="B6032" s="194">
        <f>IF(ISBLANK('CONFIGURAÇÃO'!$J$620),"",'CONFIGURAÇÃO'!$J$620&amp;"")</f>
        <v/>
      </c>
      <c r="C6032" s="194">
        <f>"'CONFIGURAÇÃO'!J620"</f>
        <v/>
      </c>
      <c r="D6032" s="194" t="inlineStr">
        <is>
          <t>configuração</t>
        </is>
      </c>
    </row>
    <row r="6033">
      <c r="A6033" s="194" t="inlineStr">
        <is>
          <t>custom.22.nome</t>
        </is>
      </c>
      <c r="B6033" s="194">
        <f>IF(ISBLANK('CONFIGURAÇÃO'!$J$622),"",'CONFIGURAÇÃO'!$J$622&amp;"")</f>
        <v/>
      </c>
      <c r="C6033" s="194">
        <f>"'CONFIGURAÇÃO'!J622"</f>
        <v/>
      </c>
      <c r="D6033" s="194" t="inlineStr">
        <is>
          <t>configuração</t>
        </is>
      </c>
    </row>
    <row r="6034">
      <c r="A6034" s="194" t="inlineStr">
        <is>
          <t>custom.22.mestre_viu</t>
        </is>
      </c>
      <c r="B6034" s="194">
        <f>N('CONFIGURAÇÃO'!$N$620)&amp;""</f>
        <v/>
      </c>
      <c r="C6034" s="194">
        <f>"'CONFIGURAÇÃO'!N620"</f>
        <v/>
      </c>
      <c r="D6034" s="194" t="inlineStr">
        <is>
          <t>configuração</t>
        </is>
      </c>
    </row>
    <row r="6035">
      <c r="A6035" s="194" t="inlineStr">
        <is>
          <t>custom.22.efeito</t>
        </is>
      </c>
      <c r="B6035" s="194">
        <f>IF(ISBLANK('CONFIGURAÇÃO'!$J$637),"",'CONFIGURAÇÃO'!$J$637&amp;"")</f>
        <v/>
      </c>
      <c r="C6035" s="194">
        <f>"'CONFIGURAÇÃO'!J637"</f>
        <v/>
      </c>
      <c r="D6035" s="194" t="inlineStr">
        <is>
          <t>configuração</t>
        </is>
      </c>
    </row>
    <row r="6036">
      <c r="A6036" s="194" t="inlineStr">
        <is>
          <t>custom.22.campo.alcance</t>
        </is>
      </c>
      <c r="B6036" s="194">
        <f>SWITCH('CONFIGURAÇÃO'!$J$620,"Arma",IF(ISBLANK('CONFIGURAÇÃO'!$L$633),"",'CONFIGURAÇÃO'!$L$633&amp;""),"")</f>
        <v/>
      </c>
      <c r="C6036" s="194">
        <f>"'CONFIGURAÇÃO'!L633"</f>
        <v/>
      </c>
      <c r="D6036" s="194" t="inlineStr">
        <is>
          <t>configuração</t>
        </is>
      </c>
    </row>
    <row r="6037">
      <c r="A6037" s="194" t="inlineStr">
        <is>
          <t>custom.22.campo.base</t>
        </is>
      </c>
      <c r="B6037" s="194">
        <f>SWITCH('CONFIGURAÇÃO'!$J$620,"Ferramenta amaldiçoada",IF(ISBLANK('CONFIGURAÇÃO'!$L$623),"",'CONFIGURAÇÃO'!$L$623&amp;""),"")</f>
        <v/>
      </c>
      <c r="C6037" s="194">
        <f>"'CONFIGURAÇÃO'!L623"</f>
        <v/>
      </c>
      <c r="D6037" s="194" t="inlineStr">
        <is>
          <t>configuração</t>
        </is>
      </c>
    </row>
    <row r="6038">
      <c r="A6038" s="194" t="inlineStr">
        <is>
          <t>custom.22.campo.base_do_livro</t>
        </is>
      </c>
      <c r="B6038" s="194">
        <f>SWITCH('CONFIGURAÇÃO'!$J$620,"Origem",IF(ISBLANK('CONFIGURAÇÃO'!$L$628),"",'CONFIGURAÇÃO'!$L$628&amp;""),"")</f>
        <v/>
      </c>
      <c r="C6038" s="194">
        <f>"'CONFIGURAÇÃO'!L628"</f>
        <v/>
      </c>
      <c r="D6038" s="194" t="inlineStr">
        <is>
          <t>configuração</t>
        </is>
      </c>
    </row>
    <row r="6039">
      <c r="A6039" s="194" t="inlineStr">
        <is>
          <t>custom.22.campo.categoria</t>
        </is>
      </c>
      <c r="B6039" s="194">
        <f>SWITCH('CONFIGURAÇÃO'!$J$620,"Arma",IF(ISBLANK('CONFIGURAÇÃO'!$L$623),"",'CONFIGURAÇÃO'!$L$623&amp;""),"")</f>
        <v/>
      </c>
      <c r="C6039" s="194">
        <f>"'CONFIGURAÇÃO'!L623"</f>
        <v/>
      </c>
      <c r="D6039" s="194" t="inlineStr">
        <is>
          <t>configuração</t>
        </is>
      </c>
    </row>
    <row r="6040">
      <c r="A6040" s="194" t="inlineStr">
        <is>
          <t>custom.22.campo.dado</t>
        </is>
      </c>
      <c r="B6040" s="194">
        <f>SWITCH('CONFIGURAÇÃO'!$J$620,"Arma",IF(ISBLANK('CONFIGURAÇÃO'!$L$630),"",'CONFIGURAÇÃO'!$L$630&amp;""),"")</f>
        <v/>
      </c>
      <c r="C6040" s="194">
        <f>"'CONFIGURAÇÃO'!L630"</f>
        <v/>
      </c>
      <c r="D6040" s="194" t="inlineStr">
        <is>
          <t>configuração</t>
        </is>
      </c>
    </row>
    <row r="6041">
      <c r="A6041" s="194" t="inlineStr">
        <is>
          <t>custom.22.campo.desgaste</t>
        </is>
      </c>
      <c r="B6041" s="194">
        <f>SWITCH('CONFIGURAÇÃO'!$J$620,"Ferramenta amaldiçoada",IF(ISBLANK('CONFIGURAÇÃO'!$L$631),"",'CONFIGURAÇÃO'!$L$631&amp;""),"")</f>
        <v/>
      </c>
      <c r="C6041" s="194">
        <f>"'CONFIGURAÇÃO'!L631"</f>
        <v/>
      </c>
      <c r="D6041" s="194" t="inlineStr">
        <is>
          <t>configuração</t>
        </is>
      </c>
    </row>
    <row r="6042">
      <c r="A6042" s="194" t="inlineStr">
        <is>
          <t>custom.22.campo.estigma</t>
        </is>
      </c>
      <c r="B6042" s="194">
        <f>SWITCH('CONFIGURAÇÃO'!$J$620,"Ferramenta amaldiçoada",IF(ISBLANK('CONFIGURAÇÃO'!$L$630),"",'CONFIGURAÇÃO'!$L$630&amp;""),"")</f>
        <v/>
      </c>
      <c r="C6042" s="194">
        <f>"'CONFIGURAÇÃO'!L630"</f>
        <v/>
      </c>
      <c r="D6042" s="194" t="inlineStr">
        <is>
          <t>configuração</t>
        </is>
      </c>
    </row>
    <row r="6043">
      <c r="A6043" s="194" t="inlineStr">
        <is>
          <t>custom.22.campo.exige_marcante</t>
        </is>
      </c>
      <c r="B6043" s="194">
        <f>SWITCH('CONFIGURAÇÃO'!$J$620,"Menor",IF(ISBLANK('CONFIGURAÇÃO'!$L$624),"",'CONFIGURAÇÃO'!$L$624&amp;""),"")</f>
        <v/>
      </c>
      <c r="C6043" s="194">
        <f>"'CONFIGURAÇÃO'!L624"</f>
        <v/>
      </c>
      <c r="D6043" s="194" t="inlineStr">
        <is>
          <t>configuração</t>
        </is>
      </c>
    </row>
    <row r="6044">
      <c r="A6044" s="194" t="inlineStr">
        <is>
          <t>custom.22.campo.forca</t>
        </is>
      </c>
      <c r="B6044" s="194">
        <f>SWITCH('CONFIGURAÇÃO'!$J$620,"Arma",IF(ISBLANK('CONFIGURAÇÃO'!$L$631),"",'CONFIGURAÇÃO'!$L$631&amp;""),"Escudo",IF(ISBLANK('CONFIGURAÇÃO'!$L$632),"",'CONFIGURAÇÃO'!$L$632&amp;""),"Uniforme",IF(ISBLANK('CONFIGURAÇÃO'!$L$632),"",'CONFIGURAÇÃO'!$L$632&amp;""),"")</f>
        <v/>
      </c>
      <c r="C6044" s="194">
        <f>"'CONFIGURAÇÃO'!L631 'CONFIGURAÇÃO'!L632 'CONFIGURAÇÃO'!L632"</f>
        <v/>
      </c>
      <c r="D6044" s="194" t="inlineStr">
        <is>
          <t>configuração</t>
        </is>
      </c>
    </row>
    <row r="6045">
      <c r="A6045" s="194" t="inlineStr">
        <is>
          <t>custom.22.campo.frequencia</t>
        </is>
      </c>
      <c r="B6045" s="194">
        <f>SWITCH('CONFIGURAÇÃO'!$J$620,"Marcante",IF(ISBLANK('CONFIGURAÇÃO'!$L$630),"",'CONFIGURAÇÃO'!$L$630&amp;""),"Menor",IF(ISBLANK('CONFIGURAÇÃO'!$L$630),"",'CONFIGURAÇÃO'!$L$630&amp;""),"")</f>
        <v/>
      </c>
      <c r="C6045" s="194">
        <f>"'CONFIGURAÇÃO'!L630 'CONFIGURAÇÃO'!L630"</f>
        <v/>
      </c>
      <c r="D6045" s="194" t="inlineStr">
        <is>
          <t>configuração</t>
        </is>
      </c>
    </row>
    <row r="6046">
      <c r="A6046" s="194" t="inlineStr">
        <is>
          <t>custom.22.campo.grau</t>
        </is>
      </c>
      <c r="B6046" s="194">
        <f>SWITCH('CONFIGURAÇÃO'!$J$620,"Ferramenta amaldiçoada",IF(ISBLANK('CONFIGURAÇÃO'!$L$624),"",'CONFIGURAÇÃO'!$L$624&amp;""),"")</f>
        <v/>
      </c>
      <c r="C6046" s="194">
        <f>"'CONFIGURAÇÃO'!L624"</f>
        <v/>
      </c>
      <c r="D6046" s="194" t="inlineStr">
        <is>
          <t>configuração</t>
        </is>
      </c>
    </row>
    <row r="6047">
      <c r="A6047" s="194" t="inlineStr">
        <is>
          <t>custom.22.campo.grau_minimo</t>
        </is>
      </c>
      <c r="B6047" s="194">
        <f>SWITCH('CONFIGURAÇÃO'!$J$620,"Uniforme",IF(ISBLANK('CONFIGURAÇÃO'!$L$623),"",'CONFIGURAÇÃO'!$L$623&amp;""),"")</f>
        <v/>
      </c>
      <c r="C6047" s="194">
        <f>"'CONFIGURAÇÃO'!L623"</f>
        <v/>
      </c>
      <c r="D6047" s="194" t="inlineStr">
        <is>
          <t>configuração</t>
        </is>
      </c>
    </row>
    <row r="6048">
      <c r="A6048" s="194" t="inlineStr">
        <is>
          <t>custom.22.campo.mao</t>
        </is>
      </c>
      <c r="B6048" s="194">
        <f>SWITCH('CONFIGURAÇÃO'!$J$620,"Arma",IF(ISBLANK('CONFIGURAÇÃO'!$L$624),"",'CONFIGURAÇÃO'!$L$624&amp;""),"")</f>
        <v/>
      </c>
      <c r="C6048" s="194">
        <f>"'CONFIGURAÇÃO'!L624"</f>
        <v/>
      </c>
      <c r="D6048" s="194" t="inlineStr">
        <is>
          <t>configuração</t>
        </is>
      </c>
    </row>
    <row r="6049">
      <c r="A6049" s="194" t="inlineStr">
        <is>
          <t>custom.22.campo.oficio</t>
        </is>
      </c>
      <c r="B6049" s="194">
        <f>SWITCH('CONFIGURAÇÃO'!$J$620,"Origem",IF(ISBLANK('CONFIGURAÇÃO'!$L$629),"",'CONFIGURAÇÃO'!$L$629&amp;""),"")</f>
        <v/>
      </c>
      <c r="C6049" s="194">
        <f>"'CONFIGURAÇÃO'!L629"</f>
        <v/>
      </c>
      <c r="D6049" s="194" t="inlineStr">
        <is>
          <t>configuração</t>
        </is>
      </c>
    </row>
    <row r="6050">
      <c r="A6050" s="194" t="inlineStr">
        <is>
          <t>custom.22.campo.origem</t>
        </is>
      </c>
      <c r="B6050" s="194">
        <f>SWITCH('CONFIGURAÇÃO'!$J$620,"Marcante",IF(ISBLANK('CONFIGURAÇÃO'!$L$623),"",'CONFIGURAÇÃO'!$L$623&amp;""),"Menor",IF(ISBLANK('CONFIGURAÇÃO'!$L$623),"",'CONFIGURAÇÃO'!$L$623&amp;""),"")</f>
        <v/>
      </c>
      <c r="C6050" s="194">
        <f>"'CONFIGURAÇÃO'!L623 'CONFIGURAÇÃO'!L623"</f>
        <v/>
      </c>
      <c r="D6050" s="194" t="inlineStr">
        <is>
          <t>configuração</t>
        </is>
      </c>
    </row>
    <row r="6051">
      <c r="A6051" s="194" t="inlineStr">
        <is>
          <t>custom.22.campo.pericia_1</t>
        </is>
      </c>
      <c r="B6051" s="194">
        <f>SWITCH('CONFIGURAÇÃO'!$J$620,"Origem",IF(ISBLANK('CONFIGURAÇÃO'!$L$623),"",'CONFIGURAÇÃO'!$L$623&amp;""),"")</f>
        <v/>
      </c>
      <c r="C6051" s="194">
        <f>"'CONFIGURAÇÃO'!L623"</f>
        <v/>
      </c>
      <c r="D6051" s="194" t="inlineStr">
        <is>
          <t>configuração</t>
        </is>
      </c>
    </row>
    <row r="6052">
      <c r="A6052" s="194" t="inlineStr">
        <is>
          <t>custom.22.campo.pericia_2</t>
        </is>
      </c>
      <c r="B6052" s="194">
        <f>SWITCH('CONFIGURAÇÃO'!$J$620,"Origem",IF(ISBLANK('CONFIGURAÇÃO'!$L$624),"",'CONFIGURAÇÃO'!$L$624&amp;""),"")</f>
        <v/>
      </c>
      <c r="C6052" s="194">
        <f>"'CONFIGURAÇÃO'!L624"</f>
        <v/>
      </c>
      <c r="D6052" s="194" t="inlineStr">
        <is>
          <t>configuração</t>
        </is>
      </c>
    </row>
    <row r="6053">
      <c r="A6053" s="194" t="inlineStr">
        <is>
          <t>custom.22.campo.pericia_3</t>
        </is>
      </c>
      <c r="B6053" s="194">
        <f>SWITCH('CONFIGURAÇÃO'!$J$620,"Origem",IF(ISBLANK('CONFIGURAÇÃO'!$L$625),"",'CONFIGURAÇÃO'!$L$625&amp;""),"")</f>
        <v/>
      </c>
      <c r="C6053" s="194">
        <f>"'CONFIGURAÇÃO'!L625"</f>
        <v/>
      </c>
      <c r="D6053" s="194" t="inlineStr">
        <is>
          <t>configuração</t>
        </is>
      </c>
    </row>
    <row r="6054">
      <c r="A6054" s="194" t="inlineStr">
        <is>
          <t>custom.22.campo.pericia_4</t>
        </is>
      </c>
      <c r="B6054" s="194">
        <f>SWITCH('CONFIGURAÇÃO'!$J$620,"Origem",IF(ISBLANK('CONFIGURAÇÃO'!$L$626),"",'CONFIGURAÇÃO'!$L$626&amp;""),"")</f>
        <v/>
      </c>
      <c r="C6054" s="194">
        <f>"'CONFIGURAÇÃO'!L626"</f>
        <v/>
      </c>
      <c r="D6054" s="194" t="inlineStr">
        <is>
          <t>configuração</t>
        </is>
      </c>
    </row>
    <row r="6055">
      <c r="A6055" s="194" t="inlineStr">
        <is>
          <t>custom.22.campo.preco</t>
        </is>
      </c>
      <c r="B6055" s="194">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4">
        <f>"'CONFIGURAÇÃO'!L635 'CONFIGURAÇÃO'!L634 'CONFIGURAÇÃO'!L634 'CONFIGURAÇÃO'!L631 'CONFIGURAÇÃO'!L633"</f>
        <v/>
      </c>
      <c r="D6055" s="194" t="inlineStr">
        <is>
          <t>configuração</t>
        </is>
      </c>
    </row>
    <row r="6056">
      <c r="A6056" s="194" t="inlineStr">
        <is>
          <t>custom.22.campo.propriedade_1</t>
        </is>
      </c>
      <c r="B6056" s="194">
        <f>SWITCH('CONFIGURAÇÃO'!$J$620,"Arma",IF(ISBLANK('CONFIGURAÇÃO'!$L$626),"",'CONFIGURAÇÃO'!$L$626&amp;""),"")</f>
        <v/>
      </c>
      <c r="C6056" s="194">
        <f>"'CONFIGURAÇÃO'!L626"</f>
        <v/>
      </c>
      <c r="D6056" s="194" t="inlineStr">
        <is>
          <t>configuração</t>
        </is>
      </c>
    </row>
    <row r="6057">
      <c r="A6057" s="194" t="inlineStr">
        <is>
          <t>custom.22.campo.propriedade_2</t>
        </is>
      </c>
      <c r="B6057" s="194">
        <f>SWITCH('CONFIGURAÇÃO'!$J$620,"Arma",IF(ISBLANK('CONFIGURAÇÃO'!$L$627),"",'CONFIGURAÇÃO'!$L$627&amp;""),"")</f>
        <v/>
      </c>
      <c r="C6057" s="194">
        <f>"'CONFIGURAÇÃO'!L627"</f>
        <v/>
      </c>
      <c r="D6057" s="194" t="inlineStr">
        <is>
          <t>configuração</t>
        </is>
      </c>
    </row>
    <row r="6058">
      <c r="A6058" s="194" t="inlineStr">
        <is>
          <t>custom.22.campo.propriedade_3</t>
        </is>
      </c>
      <c r="B6058" s="194">
        <f>SWITCH('CONFIGURAÇÃO'!$J$620,"Arma",IF(ISBLANK('CONFIGURAÇÃO'!$L$628),"",'CONFIGURAÇÃO'!$L$628&amp;""),"")</f>
        <v/>
      </c>
      <c r="C6058" s="194">
        <f>"'CONFIGURAÇÃO'!L628"</f>
        <v/>
      </c>
      <c r="D6058" s="194" t="inlineStr">
        <is>
          <t>configuração</t>
        </is>
      </c>
    </row>
    <row r="6059">
      <c r="A6059" s="194" t="inlineStr">
        <is>
          <t>custom.22.campo.propriedade_4</t>
        </is>
      </c>
      <c r="B6059" s="194">
        <f>SWITCH('CONFIGURAÇÃO'!$J$620,"Arma",IF(ISBLANK('CONFIGURAÇÃO'!$L$629),"",'CONFIGURAÇÃO'!$L$629&amp;""),"")</f>
        <v/>
      </c>
      <c r="C6059" s="194">
        <f>"'CONFIGURAÇÃO'!L629"</f>
        <v/>
      </c>
      <c r="D6059" s="194" t="inlineStr">
        <is>
          <t>configuração</t>
        </is>
      </c>
    </row>
    <row r="6060">
      <c r="A6060" s="194" t="inlineStr">
        <is>
          <t>custom.22.campo.protecao</t>
        </is>
      </c>
      <c r="B6060" s="194">
        <f>SWITCH('CONFIGURAÇÃO'!$J$620,"Escudo",IF(ISBLANK('CONFIGURAÇÃO'!$L$630),"",'CONFIGURAÇÃO'!$L$630&amp;""),"Uniforme",IF(ISBLANK('CONFIGURAÇÃO'!$L$630),"",'CONFIGURAÇÃO'!$L$630&amp;""),"")</f>
        <v/>
      </c>
      <c r="C6060" s="194">
        <f>"'CONFIGURAÇÃO'!L630 'CONFIGURAÇÃO'!L630"</f>
        <v/>
      </c>
      <c r="D6060" s="194" t="inlineStr">
        <is>
          <t>configuração</t>
        </is>
      </c>
    </row>
    <row r="6061">
      <c r="A6061" s="194" t="inlineStr">
        <is>
          <t>custom.22.campo.recarga</t>
        </is>
      </c>
      <c r="B6061" s="194">
        <f>SWITCH('CONFIGURAÇÃO'!$J$620,"Arma",IF(ISBLANK('CONFIGURAÇÃO'!$L$634),"",'CONFIGURAÇÃO'!$L$634&amp;""),"")</f>
        <v/>
      </c>
      <c r="C6061" s="194">
        <f>"'CONFIGURAÇÃO'!L634"</f>
        <v/>
      </c>
      <c r="D6061" s="194" t="inlineStr">
        <is>
          <t>configuração</t>
        </is>
      </c>
    </row>
    <row r="6062">
      <c r="A6062" s="194" t="inlineStr">
        <is>
          <t>custom.22.campo.rota</t>
        </is>
      </c>
      <c r="B6062" s="194">
        <f>SWITCH('CONFIGURAÇÃO'!$J$620,"Origem",IF(ISBLANK('CONFIGURAÇÃO'!$L$627),"",'CONFIGURAÇÃO'!$L$627&amp;""),"")</f>
        <v/>
      </c>
      <c r="C6062" s="194">
        <f>"'CONFIGURAÇÃO'!L627"</f>
        <v/>
      </c>
      <c r="D6062" s="194" t="inlineStr">
        <is>
          <t>configuração</t>
        </is>
      </c>
    </row>
    <row r="6063">
      <c r="A6063" s="194" t="inlineStr">
        <is>
          <t>custom.22.campo.talento_ce_4</t>
        </is>
      </c>
      <c r="B6063" s="194">
        <f>SWITCH('CONFIGURAÇÃO'!$J$620,"Origem",IF(ISBLANK('CONFIGURAÇÃO'!$L$630),"",'CONFIGURAÇÃO'!$L$630&amp;""),"")</f>
        <v/>
      </c>
      <c r="C6063" s="194">
        <f>"'CONFIGURAÇÃO'!L630"</f>
        <v/>
      </c>
      <c r="D6063" s="194" t="inlineStr">
        <is>
          <t>configuração</t>
        </is>
      </c>
    </row>
    <row r="6064">
      <c r="A6064" s="194" t="inlineStr">
        <is>
          <t>custom.22.campo.teto_de_destreza</t>
        </is>
      </c>
      <c r="B6064" s="194">
        <f>SWITCH('CONFIGURAÇÃO'!$J$620,"Escudo",IF(ISBLANK('CONFIGURAÇÃO'!$L$631),"",'CONFIGURAÇÃO'!$L$631&amp;""),"Uniforme",IF(ISBLANK('CONFIGURAÇÃO'!$L$631),"",'CONFIGURAÇÃO'!$L$631&amp;""),"")</f>
        <v/>
      </c>
      <c r="C6064" s="194">
        <f>"'CONFIGURAÇÃO'!L631 'CONFIGURAÇÃO'!L631"</f>
        <v/>
      </c>
      <c r="D6064" s="194" t="inlineStr">
        <is>
          <t>configuração</t>
        </is>
      </c>
    </row>
    <row r="6065">
      <c r="A6065" s="194" t="inlineStr">
        <is>
          <t>custom.22.campo.tipo_de_dano</t>
        </is>
      </c>
      <c r="B6065" s="194">
        <f>SWITCH('CONFIGURAÇÃO'!$J$620,"Arma",IF(ISBLANK('CONFIGURAÇÃO'!$L$625),"",'CONFIGURAÇÃO'!$L$625&amp;""),"")</f>
        <v/>
      </c>
      <c r="C6065" s="194">
        <f>"'CONFIGURAÇÃO'!L625"</f>
        <v/>
      </c>
      <c r="D6065" s="194" t="inlineStr">
        <is>
          <t>configuração</t>
        </is>
      </c>
    </row>
    <row r="6066">
      <c r="A6066" s="194" t="inlineStr">
        <is>
          <t>custom.22.campo.volume</t>
        </is>
      </c>
      <c r="B6066" s="194">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4">
        <f>"'CONFIGURAÇÃO'!L632 'CONFIGURAÇÃO'!L633 'CONFIGURAÇÃO'!L633 'CONFIGURAÇÃO'!L630 'CONFIGURAÇÃO'!L632"</f>
        <v/>
      </c>
      <c r="D6066" s="194" t="inlineStr">
        <is>
          <t>configuração</t>
        </is>
      </c>
    </row>
    <row r="6067">
      <c r="A6067" s="194" t="inlineStr">
        <is>
          <t>aviso.custom.22</t>
        </is>
      </c>
      <c r="B6067" s="194">
        <f>'DADOS_CUSTOM'!$S$23&amp;""</f>
        <v/>
      </c>
      <c r="C6067" s="194" t="inlineStr">
        <is>
          <t>DADOS_CUSTOM!S23</t>
        </is>
      </c>
      <c r="D6067" s="194" t="inlineStr">
        <is>
          <t>aviso</t>
        </is>
      </c>
    </row>
    <row r="6068">
      <c r="A6068" s="194" t="inlineStr">
        <is>
          <t>custom.23.tipo</t>
        </is>
      </c>
      <c r="B6068" s="194">
        <f>IF(ISBLANK('CONFIGURAÇÃO'!$J$649),"",'CONFIGURAÇÃO'!$J$649&amp;"")</f>
        <v/>
      </c>
      <c r="C6068" s="194">
        <f>"'CONFIGURAÇÃO'!J649"</f>
        <v/>
      </c>
      <c r="D6068" s="194" t="inlineStr">
        <is>
          <t>configuração</t>
        </is>
      </c>
    </row>
    <row r="6069">
      <c r="A6069" s="194" t="inlineStr">
        <is>
          <t>custom.23.nome</t>
        </is>
      </c>
      <c r="B6069" s="194">
        <f>IF(ISBLANK('CONFIGURAÇÃO'!$J$651),"",'CONFIGURAÇÃO'!$J$651&amp;"")</f>
        <v/>
      </c>
      <c r="C6069" s="194">
        <f>"'CONFIGURAÇÃO'!J651"</f>
        <v/>
      </c>
      <c r="D6069" s="194" t="inlineStr">
        <is>
          <t>configuração</t>
        </is>
      </c>
    </row>
    <row r="6070">
      <c r="A6070" s="194" t="inlineStr">
        <is>
          <t>custom.23.mestre_viu</t>
        </is>
      </c>
      <c r="B6070" s="194">
        <f>N('CONFIGURAÇÃO'!$N$649)&amp;""</f>
        <v/>
      </c>
      <c r="C6070" s="194">
        <f>"'CONFIGURAÇÃO'!N649"</f>
        <v/>
      </c>
      <c r="D6070" s="194" t="inlineStr">
        <is>
          <t>configuração</t>
        </is>
      </c>
    </row>
    <row r="6071">
      <c r="A6071" s="194" t="inlineStr">
        <is>
          <t>custom.23.efeito</t>
        </is>
      </c>
      <c r="B6071" s="194">
        <f>IF(ISBLANK('CONFIGURAÇÃO'!$J$666),"",'CONFIGURAÇÃO'!$J$666&amp;"")</f>
        <v/>
      </c>
      <c r="C6071" s="194">
        <f>"'CONFIGURAÇÃO'!J666"</f>
        <v/>
      </c>
      <c r="D6071" s="194" t="inlineStr">
        <is>
          <t>configuração</t>
        </is>
      </c>
    </row>
    <row r="6072">
      <c r="A6072" s="194" t="inlineStr">
        <is>
          <t>custom.23.campo.alcance</t>
        </is>
      </c>
      <c r="B6072" s="194">
        <f>SWITCH('CONFIGURAÇÃO'!$J$649,"Arma",IF(ISBLANK('CONFIGURAÇÃO'!$L$662),"",'CONFIGURAÇÃO'!$L$662&amp;""),"")</f>
        <v/>
      </c>
      <c r="C6072" s="194">
        <f>"'CONFIGURAÇÃO'!L662"</f>
        <v/>
      </c>
      <c r="D6072" s="194" t="inlineStr">
        <is>
          <t>configuração</t>
        </is>
      </c>
    </row>
    <row r="6073">
      <c r="A6073" s="194" t="inlineStr">
        <is>
          <t>custom.23.campo.base</t>
        </is>
      </c>
      <c r="B6073" s="194">
        <f>SWITCH('CONFIGURAÇÃO'!$J$649,"Ferramenta amaldiçoada",IF(ISBLANK('CONFIGURAÇÃO'!$L$652),"",'CONFIGURAÇÃO'!$L$652&amp;""),"")</f>
        <v/>
      </c>
      <c r="C6073" s="194">
        <f>"'CONFIGURAÇÃO'!L652"</f>
        <v/>
      </c>
      <c r="D6073" s="194" t="inlineStr">
        <is>
          <t>configuração</t>
        </is>
      </c>
    </row>
    <row r="6074">
      <c r="A6074" s="194" t="inlineStr">
        <is>
          <t>custom.23.campo.base_do_livro</t>
        </is>
      </c>
      <c r="B6074" s="194">
        <f>SWITCH('CONFIGURAÇÃO'!$J$649,"Origem",IF(ISBLANK('CONFIGURAÇÃO'!$L$657),"",'CONFIGURAÇÃO'!$L$657&amp;""),"")</f>
        <v/>
      </c>
      <c r="C6074" s="194">
        <f>"'CONFIGURAÇÃO'!L657"</f>
        <v/>
      </c>
      <c r="D6074" s="194" t="inlineStr">
        <is>
          <t>configuração</t>
        </is>
      </c>
    </row>
    <row r="6075">
      <c r="A6075" s="194" t="inlineStr">
        <is>
          <t>custom.23.campo.categoria</t>
        </is>
      </c>
      <c r="B6075" s="194">
        <f>SWITCH('CONFIGURAÇÃO'!$J$649,"Arma",IF(ISBLANK('CONFIGURAÇÃO'!$L$652),"",'CONFIGURAÇÃO'!$L$652&amp;""),"")</f>
        <v/>
      </c>
      <c r="C6075" s="194">
        <f>"'CONFIGURAÇÃO'!L652"</f>
        <v/>
      </c>
      <c r="D6075" s="194" t="inlineStr">
        <is>
          <t>configuração</t>
        </is>
      </c>
    </row>
    <row r="6076">
      <c r="A6076" s="194" t="inlineStr">
        <is>
          <t>custom.23.campo.dado</t>
        </is>
      </c>
      <c r="B6076" s="194">
        <f>SWITCH('CONFIGURAÇÃO'!$J$649,"Arma",IF(ISBLANK('CONFIGURAÇÃO'!$L$659),"",'CONFIGURAÇÃO'!$L$659&amp;""),"")</f>
        <v/>
      </c>
      <c r="C6076" s="194">
        <f>"'CONFIGURAÇÃO'!L659"</f>
        <v/>
      </c>
      <c r="D6076" s="194" t="inlineStr">
        <is>
          <t>configuração</t>
        </is>
      </c>
    </row>
    <row r="6077">
      <c r="A6077" s="194" t="inlineStr">
        <is>
          <t>custom.23.campo.desgaste</t>
        </is>
      </c>
      <c r="B6077" s="194">
        <f>SWITCH('CONFIGURAÇÃO'!$J$649,"Ferramenta amaldiçoada",IF(ISBLANK('CONFIGURAÇÃO'!$L$660),"",'CONFIGURAÇÃO'!$L$660&amp;""),"")</f>
        <v/>
      </c>
      <c r="C6077" s="194">
        <f>"'CONFIGURAÇÃO'!L660"</f>
        <v/>
      </c>
      <c r="D6077" s="194" t="inlineStr">
        <is>
          <t>configuração</t>
        </is>
      </c>
    </row>
    <row r="6078">
      <c r="A6078" s="194" t="inlineStr">
        <is>
          <t>custom.23.campo.estigma</t>
        </is>
      </c>
      <c r="B6078" s="194">
        <f>SWITCH('CONFIGURAÇÃO'!$J$649,"Ferramenta amaldiçoada",IF(ISBLANK('CONFIGURAÇÃO'!$L$659),"",'CONFIGURAÇÃO'!$L$659&amp;""),"")</f>
        <v/>
      </c>
      <c r="C6078" s="194">
        <f>"'CONFIGURAÇÃO'!L659"</f>
        <v/>
      </c>
      <c r="D6078" s="194" t="inlineStr">
        <is>
          <t>configuração</t>
        </is>
      </c>
    </row>
    <row r="6079">
      <c r="A6079" s="194" t="inlineStr">
        <is>
          <t>custom.23.campo.exige_marcante</t>
        </is>
      </c>
      <c r="B6079" s="194">
        <f>SWITCH('CONFIGURAÇÃO'!$J$649,"Menor",IF(ISBLANK('CONFIGURAÇÃO'!$L$653),"",'CONFIGURAÇÃO'!$L$653&amp;""),"")</f>
        <v/>
      </c>
      <c r="C6079" s="194">
        <f>"'CONFIGURAÇÃO'!L653"</f>
        <v/>
      </c>
      <c r="D6079" s="194" t="inlineStr">
        <is>
          <t>configuração</t>
        </is>
      </c>
    </row>
    <row r="6080">
      <c r="A6080" s="194" t="inlineStr">
        <is>
          <t>custom.23.campo.forca</t>
        </is>
      </c>
      <c r="B6080" s="194">
        <f>SWITCH('CONFIGURAÇÃO'!$J$649,"Arma",IF(ISBLANK('CONFIGURAÇÃO'!$L$660),"",'CONFIGURAÇÃO'!$L$660&amp;""),"Escudo",IF(ISBLANK('CONFIGURAÇÃO'!$L$661),"",'CONFIGURAÇÃO'!$L$661&amp;""),"Uniforme",IF(ISBLANK('CONFIGURAÇÃO'!$L$661),"",'CONFIGURAÇÃO'!$L$661&amp;""),"")</f>
        <v/>
      </c>
      <c r="C6080" s="194">
        <f>"'CONFIGURAÇÃO'!L660 'CONFIGURAÇÃO'!L661 'CONFIGURAÇÃO'!L661"</f>
        <v/>
      </c>
      <c r="D6080" s="194" t="inlineStr">
        <is>
          <t>configuração</t>
        </is>
      </c>
    </row>
    <row r="6081">
      <c r="A6081" s="194" t="inlineStr">
        <is>
          <t>custom.23.campo.frequencia</t>
        </is>
      </c>
      <c r="B6081" s="194">
        <f>SWITCH('CONFIGURAÇÃO'!$J$649,"Marcante",IF(ISBLANK('CONFIGURAÇÃO'!$L$659),"",'CONFIGURAÇÃO'!$L$659&amp;""),"Menor",IF(ISBLANK('CONFIGURAÇÃO'!$L$659),"",'CONFIGURAÇÃO'!$L$659&amp;""),"")</f>
        <v/>
      </c>
      <c r="C6081" s="194">
        <f>"'CONFIGURAÇÃO'!L659 'CONFIGURAÇÃO'!L659"</f>
        <v/>
      </c>
      <c r="D6081" s="194" t="inlineStr">
        <is>
          <t>configuração</t>
        </is>
      </c>
    </row>
    <row r="6082">
      <c r="A6082" s="194" t="inlineStr">
        <is>
          <t>custom.23.campo.grau</t>
        </is>
      </c>
      <c r="B6082" s="194">
        <f>SWITCH('CONFIGURAÇÃO'!$J$649,"Ferramenta amaldiçoada",IF(ISBLANK('CONFIGURAÇÃO'!$L$653),"",'CONFIGURAÇÃO'!$L$653&amp;""),"")</f>
        <v/>
      </c>
      <c r="C6082" s="194">
        <f>"'CONFIGURAÇÃO'!L653"</f>
        <v/>
      </c>
      <c r="D6082" s="194" t="inlineStr">
        <is>
          <t>configuração</t>
        </is>
      </c>
    </row>
    <row r="6083">
      <c r="A6083" s="194" t="inlineStr">
        <is>
          <t>custom.23.campo.grau_minimo</t>
        </is>
      </c>
      <c r="B6083" s="194">
        <f>SWITCH('CONFIGURAÇÃO'!$J$649,"Uniforme",IF(ISBLANK('CONFIGURAÇÃO'!$L$652),"",'CONFIGURAÇÃO'!$L$652&amp;""),"")</f>
        <v/>
      </c>
      <c r="C6083" s="194">
        <f>"'CONFIGURAÇÃO'!L652"</f>
        <v/>
      </c>
      <c r="D6083" s="194" t="inlineStr">
        <is>
          <t>configuração</t>
        </is>
      </c>
    </row>
    <row r="6084">
      <c r="A6084" s="194" t="inlineStr">
        <is>
          <t>custom.23.campo.mao</t>
        </is>
      </c>
      <c r="B6084" s="194">
        <f>SWITCH('CONFIGURAÇÃO'!$J$649,"Arma",IF(ISBLANK('CONFIGURAÇÃO'!$L$653),"",'CONFIGURAÇÃO'!$L$653&amp;""),"")</f>
        <v/>
      </c>
      <c r="C6084" s="194">
        <f>"'CONFIGURAÇÃO'!L653"</f>
        <v/>
      </c>
      <c r="D6084" s="194" t="inlineStr">
        <is>
          <t>configuração</t>
        </is>
      </c>
    </row>
    <row r="6085">
      <c r="A6085" s="194" t="inlineStr">
        <is>
          <t>custom.23.campo.oficio</t>
        </is>
      </c>
      <c r="B6085" s="194">
        <f>SWITCH('CONFIGURAÇÃO'!$J$649,"Origem",IF(ISBLANK('CONFIGURAÇÃO'!$L$658),"",'CONFIGURAÇÃO'!$L$658&amp;""),"")</f>
        <v/>
      </c>
      <c r="C6085" s="194">
        <f>"'CONFIGURAÇÃO'!L658"</f>
        <v/>
      </c>
      <c r="D6085" s="194" t="inlineStr">
        <is>
          <t>configuração</t>
        </is>
      </c>
    </row>
    <row r="6086">
      <c r="A6086" s="194" t="inlineStr">
        <is>
          <t>custom.23.campo.origem</t>
        </is>
      </c>
      <c r="B6086" s="194">
        <f>SWITCH('CONFIGURAÇÃO'!$J$649,"Marcante",IF(ISBLANK('CONFIGURAÇÃO'!$L$652),"",'CONFIGURAÇÃO'!$L$652&amp;""),"Menor",IF(ISBLANK('CONFIGURAÇÃO'!$L$652),"",'CONFIGURAÇÃO'!$L$652&amp;""),"")</f>
        <v/>
      </c>
      <c r="C6086" s="194">
        <f>"'CONFIGURAÇÃO'!L652 'CONFIGURAÇÃO'!L652"</f>
        <v/>
      </c>
      <c r="D6086" s="194" t="inlineStr">
        <is>
          <t>configuração</t>
        </is>
      </c>
    </row>
    <row r="6087">
      <c r="A6087" s="194" t="inlineStr">
        <is>
          <t>custom.23.campo.pericia_1</t>
        </is>
      </c>
      <c r="B6087" s="194">
        <f>SWITCH('CONFIGURAÇÃO'!$J$649,"Origem",IF(ISBLANK('CONFIGURAÇÃO'!$L$652),"",'CONFIGURAÇÃO'!$L$652&amp;""),"")</f>
        <v/>
      </c>
      <c r="C6087" s="194">
        <f>"'CONFIGURAÇÃO'!L652"</f>
        <v/>
      </c>
      <c r="D6087" s="194" t="inlineStr">
        <is>
          <t>configuração</t>
        </is>
      </c>
    </row>
    <row r="6088">
      <c r="A6088" s="194" t="inlineStr">
        <is>
          <t>custom.23.campo.pericia_2</t>
        </is>
      </c>
      <c r="B6088" s="194">
        <f>SWITCH('CONFIGURAÇÃO'!$J$649,"Origem",IF(ISBLANK('CONFIGURAÇÃO'!$L$653),"",'CONFIGURAÇÃO'!$L$653&amp;""),"")</f>
        <v/>
      </c>
      <c r="C6088" s="194">
        <f>"'CONFIGURAÇÃO'!L653"</f>
        <v/>
      </c>
      <c r="D6088" s="194" t="inlineStr">
        <is>
          <t>configuração</t>
        </is>
      </c>
    </row>
    <row r="6089">
      <c r="A6089" s="194" t="inlineStr">
        <is>
          <t>custom.23.campo.pericia_3</t>
        </is>
      </c>
      <c r="B6089" s="194">
        <f>SWITCH('CONFIGURAÇÃO'!$J$649,"Origem",IF(ISBLANK('CONFIGURAÇÃO'!$L$654),"",'CONFIGURAÇÃO'!$L$654&amp;""),"")</f>
        <v/>
      </c>
      <c r="C6089" s="194">
        <f>"'CONFIGURAÇÃO'!L654"</f>
        <v/>
      </c>
      <c r="D6089" s="194" t="inlineStr">
        <is>
          <t>configuração</t>
        </is>
      </c>
    </row>
    <row r="6090">
      <c r="A6090" s="194" t="inlineStr">
        <is>
          <t>custom.23.campo.pericia_4</t>
        </is>
      </c>
      <c r="B6090" s="194">
        <f>SWITCH('CONFIGURAÇÃO'!$J$649,"Origem",IF(ISBLANK('CONFIGURAÇÃO'!$L$655),"",'CONFIGURAÇÃO'!$L$655&amp;""),"")</f>
        <v/>
      </c>
      <c r="C6090" s="194">
        <f>"'CONFIGURAÇÃO'!L655"</f>
        <v/>
      </c>
      <c r="D6090" s="194" t="inlineStr">
        <is>
          <t>configuração</t>
        </is>
      </c>
    </row>
    <row r="6091">
      <c r="A6091" s="194" t="inlineStr">
        <is>
          <t>custom.23.campo.preco</t>
        </is>
      </c>
      <c r="B6091" s="194">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4">
        <f>"'CONFIGURAÇÃO'!L664 'CONFIGURAÇÃO'!L663 'CONFIGURAÇÃO'!L663 'CONFIGURAÇÃO'!L660 'CONFIGURAÇÃO'!L662"</f>
        <v/>
      </c>
      <c r="D6091" s="194" t="inlineStr">
        <is>
          <t>configuração</t>
        </is>
      </c>
    </row>
    <row r="6092">
      <c r="A6092" s="194" t="inlineStr">
        <is>
          <t>custom.23.campo.propriedade_1</t>
        </is>
      </c>
      <c r="B6092" s="194">
        <f>SWITCH('CONFIGURAÇÃO'!$J$649,"Arma",IF(ISBLANK('CONFIGURAÇÃO'!$L$655),"",'CONFIGURAÇÃO'!$L$655&amp;""),"")</f>
        <v/>
      </c>
      <c r="C6092" s="194">
        <f>"'CONFIGURAÇÃO'!L655"</f>
        <v/>
      </c>
      <c r="D6092" s="194" t="inlineStr">
        <is>
          <t>configuração</t>
        </is>
      </c>
    </row>
    <row r="6093">
      <c r="A6093" s="194" t="inlineStr">
        <is>
          <t>custom.23.campo.propriedade_2</t>
        </is>
      </c>
      <c r="B6093" s="194">
        <f>SWITCH('CONFIGURAÇÃO'!$J$649,"Arma",IF(ISBLANK('CONFIGURAÇÃO'!$L$656),"",'CONFIGURAÇÃO'!$L$656&amp;""),"")</f>
        <v/>
      </c>
      <c r="C6093" s="194">
        <f>"'CONFIGURAÇÃO'!L656"</f>
        <v/>
      </c>
      <c r="D6093" s="194" t="inlineStr">
        <is>
          <t>configuração</t>
        </is>
      </c>
    </row>
    <row r="6094">
      <c r="A6094" s="194" t="inlineStr">
        <is>
          <t>custom.23.campo.propriedade_3</t>
        </is>
      </c>
      <c r="B6094" s="194">
        <f>SWITCH('CONFIGURAÇÃO'!$J$649,"Arma",IF(ISBLANK('CONFIGURAÇÃO'!$L$657),"",'CONFIGURAÇÃO'!$L$657&amp;""),"")</f>
        <v/>
      </c>
      <c r="C6094" s="194">
        <f>"'CONFIGURAÇÃO'!L657"</f>
        <v/>
      </c>
      <c r="D6094" s="194" t="inlineStr">
        <is>
          <t>configuração</t>
        </is>
      </c>
    </row>
    <row r="6095">
      <c r="A6095" s="194" t="inlineStr">
        <is>
          <t>custom.23.campo.propriedade_4</t>
        </is>
      </c>
      <c r="B6095" s="194">
        <f>SWITCH('CONFIGURAÇÃO'!$J$649,"Arma",IF(ISBLANK('CONFIGURAÇÃO'!$L$658),"",'CONFIGURAÇÃO'!$L$658&amp;""),"")</f>
        <v/>
      </c>
      <c r="C6095" s="194">
        <f>"'CONFIGURAÇÃO'!L658"</f>
        <v/>
      </c>
      <c r="D6095" s="194" t="inlineStr">
        <is>
          <t>configuração</t>
        </is>
      </c>
    </row>
    <row r="6096">
      <c r="A6096" s="194" t="inlineStr">
        <is>
          <t>custom.23.campo.protecao</t>
        </is>
      </c>
      <c r="B6096" s="194">
        <f>SWITCH('CONFIGURAÇÃO'!$J$649,"Escudo",IF(ISBLANK('CONFIGURAÇÃO'!$L$659),"",'CONFIGURAÇÃO'!$L$659&amp;""),"Uniforme",IF(ISBLANK('CONFIGURAÇÃO'!$L$659),"",'CONFIGURAÇÃO'!$L$659&amp;""),"")</f>
        <v/>
      </c>
      <c r="C6096" s="194">
        <f>"'CONFIGURAÇÃO'!L659 'CONFIGURAÇÃO'!L659"</f>
        <v/>
      </c>
      <c r="D6096" s="194" t="inlineStr">
        <is>
          <t>configuração</t>
        </is>
      </c>
    </row>
    <row r="6097">
      <c r="A6097" s="194" t="inlineStr">
        <is>
          <t>custom.23.campo.recarga</t>
        </is>
      </c>
      <c r="B6097" s="194">
        <f>SWITCH('CONFIGURAÇÃO'!$J$649,"Arma",IF(ISBLANK('CONFIGURAÇÃO'!$L$663),"",'CONFIGURAÇÃO'!$L$663&amp;""),"")</f>
        <v/>
      </c>
      <c r="C6097" s="194">
        <f>"'CONFIGURAÇÃO'!L663"</f>
        <v/>
      </c>
      <c r="D6097" s="194" t="inlineStr">
        <is>
          <t>configuração</t>
        </is>
      </c>
    </row>
    <row r="6098">
      <c r="A6098" s="194" t="inlineStr">
        <is>
          <t>custom.23.campo.rota</t>
        </is>
      </c>
      <c r="B6098" s="194">
        <f>SWITCH('CONFIGURAÇÃO'!$J$649,"Origem",IF(ISBLANK('CONFIGURAÇÃO'!$L$656),"",'CONFIGURAÇÃO'!$L$656&amp;""),"")</f>
        <v/>
      </c>
      <c r="C6098" s="194">
        <f>"'CONFIGURAÇÃO'!L656"</f>
        <v/>
      </c>
      <c r="D6098" s="194" t="inlineStr">
        <is>
          <t>configuração</t>
        </is>
      </c>
    </row>
    <row r="6099">
      <c r="A6099" s="194" t="inlineStr">
        <is>
          <t>custom.23.campo.talento_ce_4</t>
        </is>
      </c>
      <c r="B6099" s="194">
        <f>SWITCH('CONFIGURAÇÃO'!$J$649,"Origem",IF(ISBLANK('CONFIGURAÇÃO'!$L$659),"",'CONFIGURAÇÃO'!$L$659&amp;""),"")</f>
        <v/>
      </c>
      <c r="C6099" s="194">
        <f>"'CONFIGURAÇÃO'!L659"</f>
        <v/>
      </c>
      <c r="D6099" s="194" t="inlineStr">
        <is>
          <t>configuração</t>
        </is>
      </c>
    </row>
    <row r="6100">
      <c r="A6100" s="194" t="inlineStr">
        <is>
          <t>custom.23.campo.teto_de_destreza</t>
        </is>
      </c>
      <c r="B6100" s="194">
        <f>SWITCH('CONFIGURAÇÃO'!$J$649,"Escudo",IF(ISBLANK('CONFIGURAÇÃO'!$L$660),"",'CONFIGURAÇÃO'!$L$660&amp;""),"Uniforme",IF(ISBLANK('CONFIGURAÇÃO'!$L$660),"",'CONFIGURAÇÃO'!$L$660&amp;""),"")</f>
        <v/>
      </c>
      <c r="C6100" s="194">
        <f>"'CONFIGURAÇÃO'!L660 'CONFIGURAÇÃO'!L660"</f>
        <v/>
      </c>
      <c r="D6100" s="194" t="inlineStr">
        <is>
          <t>configuração</t>
        </is>
      </c>
    </row>
    <row r="6101">
      <c r="A6101" s="194" t="inlineStr">
        <is>
          <t>custom.23.campo.tipo_de_dano</t>
        </is>
      </c>
      <c r="B6101" s="194">
        <f>SWITCH('CONFIGURAÇÃO'!$J$649,"Arma",IF(ISBLANK('CONFIGURAÇÃO'!$L$654),"",'CONFIGURAÇÃO'!$L$654&amp;""),"")</f>
        <v/>
      </c>
      <c r="C6101" s="194">
        <f>"'CONFIGURAÇÃO'!L654"</f>
        <v/>
      </c>
      <c r="D6101" s="194" t="inlineStr">
        <is>
          <t>configuração</t>
        </is>
      </c>
    </row>
    <row r="6102">
      <c r="A6102" s="194" t="inlineStr">
        <is>
          <t>custom.23.campo.volume</t>
        </is>
      </c>
      <c r="B6102" s="194">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4">
        <f>"'CONFIGURAÇÃO'!L661 'CONFIGURAÇÃO'!L662 'CONFIGURAÇÃO'!L662 'CONFIGURAÇÃO'!L659 'CONFIGURAÇÃO'!L661"</f>
        <v/>
      </c>
      <c r="D6102" s="194" t="inlineStr">
        <is>
          <t>configuração</t>
        </is>
      </c>
    </row>
    <row r="6103">
      <c r="A6103" s="194" t="inlineStr">
        <is>
          <t>aviso.custom.23</t>
        </is>
      </c>
      <c r="B6103" s="194">
        <f>'DADOS_CUSTOM'!$S$24&amp;""</f>
        <v/>
      </c>
      <c r="C6103" s="194" t="inlineStr">
        <is>
          <t>DADOS_CUSTOM!S24</t>
        </is>
      </c>
      <c r="D6103" s="194" t="inlineStr">
        <is>
          <t>aviso</t>
        </is>
      </c>
    </row>
    <row r="6104">
      <c r="A6104" s="194" t="inlineStr">
        <is>
          <t>custom.24.tipo</t>
        </is>
      </c>
      <c r="B6104" s="194">
        <f>IF(ISBLANK('CONFIGURAÇÃO'!$J$678),"",'CONFIGURAÇÃO'!$J$678&amp;"")</f>
        <v/>
      </c>
      <c r="C6104" s="194">
        <f>"'CONFIGURAÇÃO'!J678"</f>
        <v/>
      </c>
      <c r="D6104" s="194" t="inlineStr">
        <is>
          <t>configuração</t>
        </is>
      </c>
    </row>
    <row r="6105">
      <c r="A6105" s="194" t="inlineStr">
        <is>
          <t>custom.24.nome</t>
        </is>
      </c>
      <c r="B6105" s="194">
        <f>IF(ISBLANK('CONFIGURAÇÃO'!$J$680),"",'CONFIGURAÇÃO'!$J$680&amp;"")</f>
        <v/>
      </c>
      <c r="C6105" s="194">
        <f>"'CONFIGURAÇÃO'!J680"</f>
        <v/>
      </c>
      <c r="D6105" s="194" t="inlineStr">
        <is>
          <t>configuração</t>
        </is>
      </c>
    </row>
    <row r="6106">
      <c r="A6106" s="194" t="inlineStr">
        <is>
          <t>custom.24.mestre_viu</t>
        </is>
      </c>
      <c r="B6106" s="194">
        <f>N('CONFIGURAÇÃO'!$N$678)&amp;""</f>
        <v/>
      </c>
      <c r="C6106" s="194">
        <f>"'CONFIGURAÇÃO'!N678"</f>
        <v/>
      </c>
      <c r="D6106" s="194" t="inlineStr">
        <is>
          <t>configuração</t>
        </is>
      </c>
    </row>
    <row r="6107">
      <c r="A6107" s="194" t="inlineStr">
        <is>
          <t>custom.24.efeito</t>
        </is>
      </c>
      <c r="B6107" s="194">
        <f>IF(ISBLANK('CONFIGURAÇÃO'!$J$695),"",'CONFIGURAÇÃO'!$J$695&amp;"")</f>
        <v/>
      </c>
      <c r="C6107" s="194">
        <f>"'CONFIGURAÇÃO'!J695"</f>
        <v/>
      </c>
      <c r="D6107" s="194" t="inlineStr">
        <is>
          <t>configuração</t>
        </is>
      </c>
    </row>
    <row r="6108">
      <c r="A6108" s="194" t="inlineStr">
        <is>
          <t>custom.24.campo.alcance</t>
        </is>
      </c>
      <c r="B6108" s="194">
        <f>SWITCH('CONFIGURAÇÃO'!$J$678,"Arma",IF(ISBLANK('CONFIGURAÇÃO'!$L$691),"",'CONFIGURAÇÃO'!$L$691&amp;""),"")</f>
        <v/>
      </c>
      <c r="C6108" s="194">
        <f>"'CONFIGURAÇÃO'!L691"</f>
        <v/>
      </c>
      <c r="D6108" s="194" t="inlineStr">
        <is>
          <t>configuração</t>
        </is>
      </c>
    </row>
    <row r="6109">
      <c r="A6109" s="194" t="inlineStr">
        <is>
          <t>custom.24.campo.base</t>
        </is>
      </c>
      <c r="B6109" s="194">
        <f>SWITCH('CONFIGURAÇÃO'!$J$678,"Ferramenta amaldiçoada",IF(ISBLANK('CONFIGURAÇÃO'!$L$681),"",'CONFIGURAÇÃO'!$L$681&amp;""),"")</f>
        <v/>
      </c>
      <c r="C6109" s="194">
        <f>"'CONFIGURAÇÃO'!L681"</f>
        <v/>
      </c>
      <c r="D6109" s="194" t="inlineStr">
        <is>
          <t>configuração</t>
        </is>
      </c>
    </row>
    <row r="6110">
      <c r="A6110" s="194" t="inlineStr">
        <is>
          <t>custom.24.campo.base_do_livro</t>
        </is>
      </c>
      <c r="B6110" s="194">
        <f>SWITCH('CONFIGURAÇÃO'!$J$678,"Origem",IF(ISBLANK('CONFIGURAÇÃO'!$L$686),"",'CONFIGURAÇÃO'!$L$686&amp;""),"")</f>
        <v/>
      </c>
      <c r="C6110" s="194">
        <f>"'CONFIGURAÇÃO'!L686"</f>
        <v/>
      </c>
      <c r="D6110" s="194" t="inlineStr">
        <is>
          <t>configuração</t>
        </is>
      </c>
    </row>
    <row r="6111">
      <c r="A6111" s="194" t="inlineStr">
        <is>
          <t>custom.24.campo.categoria</t>
        </is>
      </c>
      <c r="B6111" s="194">
        <f>SWITCH('CONFIGURAÇÃO'!$J$678,"Arma",IF(ISBLANK('CONFIGURAÇÃO'!$L$681),"",'CONFIGURAÇÃO'!$L$681&amp;""),"")</f>
        <v/>
      </c>
      <c r="C6111" s="194">
        <f>"'CONFIGURAÇÃO'!L681"</f>
        <v/>
      </c>
      <c r="D6111" s="194" t="inlineStr">
        <is>
          <t>configuração</t>
        </is>
      </c>
    </row>
    <row r="6112">
      <c r="A6112" s="194" t="inlineStr">
        <is>
          <t>custom.24.campo.dado</t>
        </is>
      </c>
      <c r="B6112" s="194">
        <f>SWITCH('CONFIGURAÇÃO'!$J$678,"Arma",IF(ISBLANK('CONFIGURAÇÃO'!$L$688),"",'CONFIGURAÇÃO'!$L$688&amp;""),"")</f>
        <v/>
      </c>
      <c r="C6112" s="194">
        <f>"'CONFIGURAÇÃO'!L688"</f>
        <v/>
      </c>
      <c r="D6112" s="194" t="inlineStr">
        <is>
          <t>configuração</t>
        </is>
      </c>
    </row>
    <row r="6113">
      <c r="A6113" s="194" t="inlineStr">
        <is>
          <t>custom.24.campo.desgaste</t>
        </is>
      </c>
      <c r="B6113" s="194">
        <f>SWITCH('CONFIGURAÇÃO'!$J$678,"Ferramenta amaldiçoada",IF(ISBLANK('CONFIGURAÇÃO'!$L$689),"",'CONFIGURAÇÃO'!$L$689&amp;""),"")</f>
        <v/>
      </c>
      <c r="C6113" s="194">
        <f>"'CONFIGURAÇÃO'!L689"</f>
        <v/>
      </c>
      <c r="D6113" s="194" t="inlineStr">
        <is>
          <t>configuração</t>
        </is>
      </c>
    </row>
    <row r="6114">
      <c r="A6114" s="194" t="inlineStr">
        <is>
          <t>custom.24.campo.estigma</t>
        </is>
      </c>
      <c r="B6114" s="194">
        <f>SWITCH('CONFIGURAÇÃO'!$J$678,"Ferramenta amaldiçoada",IF(ISBLANK('CONFIGURAÇÃO'!$L$688),"",'CONFIGURAÇÃO'!$L$688&amp;""),"")</f>
        <v/>
      </c>
      <c r="C6114" s="194">
        <f>"'CONFIGURAÇÃO'!L688"</f>
        <v/>
      </c>
      <c r="D6114" s="194" t="inlineStr">
        <is>
          <t>configuração</t>
        </is>
      </c>
    </row>
    <row r="6115">
      <c r="A6115" s="194" t="inlineStr">
        <is>
          <t>custom.24.campo.exige_marcante</t>
        </is>
      </c>
      <c r="B6115" s="194">
        <f>SWITCH('CONFIGURAÇÃO'!$J$678,"Menor",IF(ISBLANK('CONFIGURAÇÃO'!$L$682),"",'CONFIGURAÇÃO'!$L$682&amp;""),"")</f>
        <v/>
      </c>
      <c r="C6115" s="194">
        <f>"'CONFIGURAÇÃO'!L682"</f>
        <v/>
      </c>
      <c r="D6115" s="194" t="inlineStr">
        <is>
          <t>configuração</t>
        </is>
      </c>
    </row>
    <row r="6116">
      <c r="A6116" s="194" t="inlineStr">
        <is>
          <t>custom.24.campo.forca</t>
        </is>
      </c>
      <c r="B6116" s="194">
        <f>SWITCH('CONFIGURAÇÃO'!$J$678,"Arma",IF(ISBLANK('CONFIGURAÇÃO'!$L$689),"",'CONFIGURAÇÃO'!$L$689&amp;""),"Escudo",IF(ISBLANK('CONFIGURAÇÃO'!$L$690),"",'CONFIGURAÇÃO'!$L$690&amp;""),"Uniforme",IF(ISBLANK('CONFIGURAÇÃO'!$L$690),"",'CONFIGURAÇÃO'!$L$690&amp;""),"")</f>
        <v/>
      </c>
      <c r="C6116" s="194">
        <f>"'CONFIGURAÇÃO'!L689 'CONFIGURAÇÃO'!L690 'CONFIGURAÇÃO'!L690"</f>
        <v/>
      </c>
      <c r="D6116" s="194" t="inlineStr">
        <is>
          <t>configuração</t>
        </is>
      </c>
    </row>
    <row r="6117">
      <c r="A6117" s="194" t="inlineStr">
        <is>
          <t>custom.24.campo.frequencia</t>
        </is>
      </c>
      <c r="B6117" s="194">
        <f>SWITCH('CONFIGURAÇÃO'!$J$678,"Marcante",IF(ISBLANK('CONFIGURAÇÃO'!$L$688),"",'CONFIGURAÇÃO'!$L$688&amp;""),"Menor",IF(ISBLANK('CONFIGURAÇÃO'!$L$688),"",'CONFIGURAÇÃO'!$L$688&amp;""),"")</f>
        <v/>
      </c>
      <c r="C6117" s="194">
        <f>"'CONFIGURAÇÃO'!L688 'CONFIGURAÇÃO'!L688"</f>
        <v/>
      </c>
      <c r="D6117" s="194" t="inlineStr">
        <is>
          <t>configuração</t>
        </is>
      </c>
    </row>
    <row r="6118">
      <c r="A6118" s="194" t="inlineStr">
        <is>
          <t>custom.24.campo.grau</t>
        </is>
      </c>
      <c r="B6118" s="194">
        <f>SWITCH('CONFIGURAÇÃO'!$J$678,"Ferramenta amaldiçoada",IF(ISBLANK('CONFIGURAÇÃO'!$L$682),"",'CONFIGURAÇÃO'!$L$682&amp;""),"")</f>
        <v/>
      </c>
      <c r="C6118" s="194">
        <f>"'CONFIGURAÇÃO'!L682"</f>
        <v/>
      </c>
      <c r="D6118" s="194" t="inlineStr">
        <is>
          <t>configuração</t>
        </is>
      </c>
    </row>
    <row r="6119">
      <c r="A6119" s="194" t="inlineStr">
        <is>
          <t>custom.24.campo.grau_minimo</t>
        </is>
      </c>
      <c r="B6119" s="194">
        <f>SWITCH('CONFIGURAÇÃO'!$J$678,"Uniforme",IF(ISBLANK('CONFIGURAÇÃO'!$L$681),"",'CONFIGURAÇÃO'!$L$681&amp;""),"")</f>
        <v/>
      </c>
      <c r="C6119" s="194">
        <f>"'CONFIGURAÇÃO'!L681"</f>
        <v/>
      </c>
      <c r="D6119" s="194" t="inlineStr">
        <is>
          <t>configuração</t>
        </is>
      </c>
    </row>
    <row r="6120">
      <c r="A6120" s="194" t="inlineStr">
        <is>
          <t>custom.24.campo.mao</t>
        </is>
      </c>
      <c r="B6120" s="194">
        <f>SWITCH('CONFIGURAÇÃO'!$J$678,"Arma",IF(ISBLANK('CONFIGURAÇÃO'!$L$682),"",'CONFIGURAÇÃO'!$L$682&amp;""),"")</f>
        <v/>
      </c>
      <c r="C6120" s="194">
        <f>"'CONFIGURAÇÃO'!L682"</f>
        <v/>
      </c>
      <c r="D6120" s="194" t="inlineStr">
        <is>
          <t>configuração</t>
        </is>
      </c>
    </row>
    <row r="6121">
      <c r="A6121" s="194" t="inlineStr">
        <is>
          <t>custom.24.campo.oficio</t>
        </is>
      </c>
      <c r="B6121" s="194">
        <f>SWITCH('CONFIGURAÇÃO'!$J$678,"Origem",IF(ISBLANK('CONFIGURAÇÃO'!$L$687),"",'CONFIGURAÇÃO'!$L$687&amp;""),"")</f>
        <v/>
      </c>
      <c r="C6121" s="194">
        <f>"'CONFIGURAÇÃO'!L687"</f>
        <v/>
      </c>
      <c r="D6121" s="194" t="inlineStr">
        <is>
          <t>configuração</t>
        </is>
      </c>
    </row>
    <row r="6122">
      <c r="A6122" s="194" t="inlineStr">
        <is>
          <t>custom.24.campo.origem</t>
        </is>
      </c>
      <c r="B6122" s="194">
        <f>SWITCH('CONFIGURAÇÃO'!$J$678,"Marcante",IF(ISBLANK('CONFIGURAÇÃO'!$L$681),"",'CONFIGURAÇÃO'!$L$681&amp;""),"Menor",IF(ISBLANK('CONFIGURAÇÃO'!$L$681),"",'CONFIGURAÇÃO'!$L$681&amp;""),"")</f>
        <v/>
      </c>
      <c r="C6122" s="194">
        <f>"'CONFIGURAÇÃO'!L681 'CONFIGURAÇÃO'!L681"</f>
        <v/>
      </c>
      <c r="D6122" s="194" t="inlineStr">
        <is>
          <t>configuração</t>
        </is>
      </c>
    </row>
    <row r="6123">
      <c r="A6123" s="194" t="inlineStr">
        <is>
          <t>custom.24.campo.pericia_1</t>
        </is>
      </c>
      <c r="B6123" s="194">
        <f>SWITCH('CONFIGURAÇÃO'!$J$678,"Origem",IF(ISBLANK('CONFIGURAÇÃO'!$L$681),"",'CONFIGURAÇÃO'!$L$681&amp;""),"")</f>
        <v/>
      </c>
      <c r="C6123" s="194">
        <f>"'CONFIGURAÇÃO'!L681"</f>
        <v/>
      </c>
      <c r="D6123" s="194" t="inlineStr">
        <is>
          <t>configuração</t>
        </is>
      </c>
    </row>
    <row r="6124">
      <c r="A6124" s="194" t="inlineStr">
        <is>
          <t>custom.24.campo.pericia_2</t>
        </is>
      </c>
      <c r="B6124" s="194">
        <f>SWITCH('CONFIGURAÇÃO'!$J$678,"Origem",IF(ISBLANK('CONFIGURAÇÃO'!$L$682),"",'CONFIGURAÇÃO'!$L$682&amp;""),"")</f>
        <v/>
      </c>
      <c r="C6124" s="194">
        <f>"'CONFIGURAÇÃO'!L682"</f>
        <v/>
      </c>
      <c r="D6124" s="194" t="inlineStr">
        <is>
          <t>configuração</t>
        </is>
      </c>
    </row>
    <row r="6125">
      <c r="A6125" s="194" t="inlineStr">
        <is>
          <t>custom.24.campo.pericia_3</t>
        </is>
      </c>
      <c r="B6125" s="194">
        <f>SWITCH('CONFIGURAÇÃO'!$J$678,"Origem",IF(ISBLANK('CONFIGURAÇÃO'!$L$683),"",'CONFIGURAÇÃO'!$L$683&amp;""),"")</f>
        <v/>
      </c>
      <c r="C6125" s="194">
        <f>"'CONFIGURAÇÃO'!L683"</f>
        <v/>
      </c>
      <c r="D6125" s="194" t="inlineStr">
        <is>
          <t>configuração</t>
        </is>
      </c>
    </row>
    <row r="6126">
      <c r="A6126" s="194" t="inlineStr">
        <is>
          <t>custom.24.campo.pericia_4</t>
        </is>
      </c>
      <c r="B6126" s="194">
        <f>SWITCH('CONFIGURAÇÃO'!$J$678,"Origem",IF(ISBLANK('CONFIGURAÇÃO'!$L$684),"",'CONFIGURAÇÃO'!$L$684&amp;""),"")</f>
        <v/>
      </c>
      <c r="C6126" s="194">
        <f>"'CONFIGURAÇÃO'!L684"</f>
        <v/>
      </c>
      <c r="D6126" s="194" t="inlineStr">
        <is>
          <t>configuração</t>
        </is>
      </c>
    </row>
    <row r="6127">
      <c r="A6127" s="194" t="inlineStr">
        <is>
          <t>custom.24.campo.preco</t>
        </is>
      </c>
      <c r="B6127" s="194">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4">
        <f>"'CONFIGURAÇÃO'!L693 'CONFIGURAÇÃO'!L692 'CONFIGURAÇÃO'!L692 'CONFIGURAÇÃO'!L689 'CONFIGURAÇÃO'!L691"</f>
        <v/>
      </c>
      <c r="D6127" s="194" t="inlineStr">
        <is>
          <t>configuração</t>
        </is>
      </c>
    </row>
    <row r="6128">
      <c r="A6128" s="194" t="inlineStr">
        <is>
          <t>custom.24.campo.propriedade_1</t>
        </is>
      </c>
      <c r="B6128" s="194">
        <f>SWITCH('CONFIGURAÇÃO'!$J$678,"Arma",IF(ISBLANK('CONFIGURAÇÃO'!$L$684),"",'CONFIGURAÇÃO'!$L$684&amp;""),"")</f>
        <v/>
      </c>
      <c r="C6128" s="194">
        <f>"'CONFIGURAÇÃO'!L684"</f>
        <v/>
      </c>
      <c r="D6128" s="194" t="inlineStr">
        <is>
          <t>configuração</t>
        </is>
      </c>
    </row>
    <row r="6129">
      <c r="A6129" s="194" t="inlineStr">
        <is>
          <t>custom.24.campo.propriedade_2</t>
        </is>
      </c>
      <c r="B6129" s="194">
        <f>SWITCH('CONFIGURAÇÃO'!$J$678,"Arma",IF(ISBLANK('CONFIGURAÇÃO'!$L$685),"",'CONFIGURAÇÃO'!$L$685&amp;""),"")</f>
        <v/>
      </c>
      <c r="C6129" s="194">
        <f>"'CONFIGURAÇÃO'!L685"</f>
        <v/>
      </c>
      <c r="D6129" s="194" t="inlineStr">
        <is>
          <t>configuração</t>
        </is>
      </c>
    </row>
    <row r="6130">
      <c r="A6130" s="194" t="inlineStr">
        <is>
          <t>custom.24.campo.propriedade_3</t>
        </is>
      </c>
      <c r="B6130" s="194">
        <f>SWITCH('CONFIGURAÇÃO'!$J$678,"Arma",IF(ISBLANK('CONFIGURAÇÃO'!$L$686),"",'CONFIGURAÇÃO'!$L$686&amp;""),"")</f>
        <v/>
      </c>
      <c r="C6130" s="194">
        <f>"'CONFIGURAÇÃO'!L686"</f>
        <v/>
      </c>
      <c r="D6130" s="194" t="inlineStr">
        <is>
          <t>configuração</t>
        </is>
      </c>
    </row>
    <row r="6131">
      <c r="A6131" s="194" t="inlineStr">
        <is>
          <t>custom.24.campo.propriedade_4</t>
        </is>
      </c>
      <c r="B6131" s="194">
        <f>SWITCH('CONFIGURAÇÃO'!$J$678,"Arma",IF(ISBLANK('CONFIGURAÇÃO'!$L$687),"",'CONFIGURAÇÃO'!$L$687&amp;""),"")</f>
        <v/>
      </c>
      <c r="C6131" s="194">
        <f>"'CONFIGURAÇÃO'!L687"</f>
        <v/>
      </c>
      <c r="D6131" s="194" t="inlineStr">
        <is>
          <t>configuração</t>
        </is>
      </c>
    </row>
    <row r="6132">
      <c r="A6132" s="194" t="inlineStr">
        <is>
          <t>custom.24.campo.protecao</t>
        </is>
      </c>
      <c r="B6132" s="194">
        <f>SWITCH('CONFIGURAÇÃO'!$J$678,"Escudo",IF(ISBLANK('CONFIGURAÇÃO'!$L$688),"",'CONFIGURAÇÃO'!$L$688&amp;""),"Uniforme",IF(ISBLANK('CONFIGURAÇÃO'!$L$688),"",'CONFIGURAÇÃO'!$L$688&amp;""),"")</f>
        <v/>
      </c>
      <c r="C6132" s="194">
        <f>"'CONFIGURAÇÃO'!L688 'CONFIGURAÇÃO'!L688"</f>
        <v/>
      </c>
      <c r="D6132" s="194" t="inlineStr">
        <is>
          <t>configuração</t>
        </is>
      </c>
    </row>
    <row r="6133">
      <c r="A6133" s="194" t="inlineStr">
        <is>
          <t>custom.24.campo.recarga</t>
        </is>
      </c>
      <c r="B6133" s="194">
        <f>SWITCH('CONFIGURAÇÃO'!$J$678,"Arma",IF(ISBLANK('CONFIGURAÇÃO'!$L$692),"",'CONFIGURAÇÃO'!$L$692&amp;""),"")</f>
        <v/>
      </c>
      <c r="C6133" s="194">
        <f>"'CONFIGURAÇÃO'!L692"</f>
        <v/>
      </c>
      <c r="D6133" s="194" t="inlineStr">
        <is>
          <t>configuração</t>
        </is>
      </c>
    </row>
    <row r="6134">
      <c r="A6134" s="194" t="inlineStr">
        <is>
          <t>custom.24.campo.rota</t>
        </is>
      </c>
      <c r="B6134" s="194">
        <f>SWITCH('CONFIGURAÇÃO'!$J$678,"Origem",IF(ISBLANK('CONFIGURAÇÃO'!$L$685),"",'CONFIGURAÇÃO'!$L$685&amp;""),"")</f>
        <v/>
      </c>
      <c r="C6134" s="194">
        <f>"'CONFIGURAÇÃO'!L685"</f>
        <v/>
      </c>
      <c r="D6134" s="194" t="inlineStr">
        <is>
          <t>configuração</t>
        </is>
      </c>
    </row>
    <row r="6135">
      <c r="A6135" s="194" t="inlineStr">
        <is>
          <t>custom.24.campo.talento_ce_4</t>
        </is>
      </c>
      <c r="B6135" s="194">
        <f>SWITCH('CONFIGURAÇÃO'!$J$678,"Origem",IF(ISBLANK('CONFIGURAÇÃO'!$L$688),"",'CONFIGURAÇÃO'!$L$688&amp;""),"")</f>
        <v/>
      </c>
      <c r="C6135" s="194">
        <f>"'CONFIGURAÇÃO'!L688"</f>
        <v/>
      </c>
      <c r="D6135" s="194" t="inlineStr">
        <is>
          <t>configuração</t>
        </is>
      </c>
    </row>
    <row r="6136">
      <c r="A6136" s="194" t="inlineStr">
        <is>
          <t>custom.24.campo.teto_de_destreza</t>
        </is>
      </c>
      <c r="B6136" s="194">
        <f>SWITCH('CONFIGURAÇÃO'!$J$678,"Escudo",IF(ISBLANK('CONFIGURAÇÃO'!$L$689),"",'CONFIGURAÇÃO'!$L$689&amp;""),"Uniforme",IF(ISBLANK('CONFIGURAÇÃO'!$L$689),"",'CONFIGURAÇÃO'!$L$689&amp;""),"")</f>
        <v/>
      </c>
      <c r="C6136" s="194">
        <f>"'CONFIGURAÇÃO'!L689 'CONFIGURAÇÃO'!L689"</f>
        <v/>
      </c>
      <c r="D6136" s="194" t="inlineStr">
        <is>
          <t>configuração</t>
        </is>
      </c>
    </row>
    <row r="6137">
      <c r="A6137" s="194" t="inlineStr">
        <is>
          <t>custom.24.campo.tipo_de_dano</t>
        </is>
      </c>
      <c r="B6137" s="194">
        <f>SWITCH('CONFIGURAÇÃO'!$J$678,"Arma",IF(ISBLANK('CONFIGURAÇÃO'!$L$683),"",'CONFIGURAÇÃO'!$L$683&amp;""),"")</f>
        <v/>
      </c>
      <c r="C6137" s="194">
        <f>"'CONFIGURAÇÃO'!L683"</f>
        <v/>
      </c>
      <c r="D6137" s="194" t="inlineStr">
        <is>
          <t>configuração</t>
        </is>
      </c>
    </row>
    <row r="6138">
      <c r="A6138" s="194" t="inlineStr">
        <is>
          <t>custom.24.campo.volume</t>
        </is>
      </c>
      <c r="B6138" s="194">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4">
        <f>"'CONFIGURAÇÃO'!L690 'CONFIGURAÇÃO'!L691 'CONFIGURAÇÃO'!L691 'CONFIGURAÇÃO'!L688 'CONFIGURAÇÃO'!L690"</f>
        <v/>
      </c>
      <c r="D6138" s="194" t="inlineStr">
        <is>
          <t>configuração</t>
        </is>
      </c>
    </row>
    <row r="6139">
      <c r="A6139" s="194" t="inlineStr">
        <is>
          <t>aviso.custom.24</t>
        </is>
      </c>
      <c r="B6139" s="194">
        <f>'DADOS_CUSTOM'!$S$25&amp;""</f>
        <v/>
      </c>
      <c r="C6139" s="194" t="inlineStr">
        <is>
          <t>DADOS_CUSTOM!S25</t>
        </is>
      </c>
      <c r="D6139" s="194" t="inlineStr">
        <is>
          <t>aviso</t>
        </is>
      </c>
    </row>
    <row r="6140">
      <c r="A6140" s="194" t="inlineStr">
        <is>
          <t>custom.25.tipo</t>
        </is>
      </c>
      <c r="B6140" s="194">
        <f>IF(ISBLANK('CONFIGURAÇÃO'!$J$707),"",'CONFIGURAÇÃO'!$J$707&amp;"")</f>
        <v/>
      </c>
      <c r="C6140" s="194">
        <f>"'CONFIGURAÇÃO'!J707"</f>
        <v/>
      </c>
      <c r="D6140" s="194" t="inlineStr">
        <is>
          <t>configuração</t>
        </is>
      </c>
    </row>
    <row r="6141">
      <c r="A6141" s="194" t="inlineStr">
        <is>
          <t>custom.25.nome</t>
        </is>
      </c>
      <c r="B6141" s="194">
        <f>IF(ISBLANK('CONFIGURAÇÃO'!$J$709),"",'CONFIGURAÇÃO'!$J$709&amp;"")</f>
        <v/>
      </c>
      <c r="C6141" s="194">
        <f>"'CONFIGURAÇÃO'!J709"</f>
        <v/>
      </c>
      <c r="D6141" s="194" t="inlineStr">
        <is>
          <t>configuração</t>
        </is>
      </c>
    </row>
    <row r="6142">
      <c r="A6142" s="194" t="inlineStr">
        <is>
          <t>custom.25.mestre_viu</t>
        </is>
      </c>
      <c r="B6142" s="194">
        <f>N('CONFIGURAÇÃO'!$N$707)&amp;""</f>
        <v/>
      </c>
      <c r="C6142" s="194">
        <f>"'CONFIGURAÇÃO'!N707"</f>
        <v/>
      </c>
      <c r="D6142" s="194" t="inlineStr">
        <is>
          <t>configuração</t>
        </is>
      </c>
    </row>
    <row r="6143">
      <c r="A6143" s="194" t="inlineStr">
        <is>
          <t>custom.25.efeito</t>
        </is>
      </c>
      <c r="B6143" s="194">
        <f>IF(ISBLANK('CONFIGURAÇÃO'!$J$724),"",'CONFIGURAÇÃO'!$J$724&amp;"")</f>
        <v/>
      </c>
      <c r="C6143" s="194">
        <f>"'CONFIGURAÇÃO'!J724"</f>
        <v/>
      </c>
      <c r="D6143" s="194" t="inlineStr">
        <is>
          <t>configuração</t>
        </is>
      </c>
    </row>
    <row r="6144">
      <c r="A6144" s="194" t="inlineStr">
        <is>
          <t>custom.25.campo.alcance</t>
        </is>
      </c>
      <c r="B6144" s="194">
        <f>SWITCH('CONFIGURAÇÃO'!$J$707,"Arma",IF(ISBLANK('CONFIGURAÇÃO'!$L$720),"",'CONFIGURAÇÃO'!$L$720&amp;""),"")</f>
        <v/>
      </c>
      <c r="C6144" s="194">
        <f>"'CONFIGURAÇÃO'!L720"</f>
        <v/>
      </c>
      <c r="D6144" s="194" t="inlineStr">
        <is>
          <t>configuração</t>
        </is>
      </c>
    </row>
    <row r="6145">
      <c r="A6145" s="194" t="inlineStr">
        <is>
          <t>custom.25.campo.base</t>
        </is>
      </c>
      <c r="B6145" s="194">
        <f>SWITCH('CONFIGURAÇÃO'!$J$707,"Ferramenta amaldiçoada",IF(ISBLANK('CONFIGURAÇÃO'!$L$710),"",'CONFIGURAÇÃO'!$L$710&amp;""),"")</f>
        <v/>
      </c>
      <c r="C6145" s="194">
        <f>"'CONFIGURAÇÃO'!L710"</f>
        <v/>
      </c>
      <c r="D6145" s="194" t="inlineStr">
        <is>
          <t>configuração</t>
        </is>
      </c>
    </row>
    <row r="6146">
      <c r="A6146" s="194" t="inlineStr">
        <is>
          <t>custom.25.campo.base_do_livro</t>
        </is>
      </c>
      <c r="B6146" s="194">
        <f>SWITCH('CONFIGURAÇÃO'!$J$707,"Origem",IF(ISBLANK('CONFIGURAÇÃO'!$L$715),"",'CONFIGURAÇÃO'!$L$715&amp;""),"")</f>
        <v/>
      </c>
      <c r="C6146" s="194">
        <f>"'CONFIGURAÇÃO'!L715"</f>
        <v/>
      </c>
      <c r="D6146" s="194" t="inlineStr">
        <is>
          <t>configuração</t>
        </is>
      </c>
    </row>
    <row r="6147">
      <c r="A6147" s="194" t="inlineStr">
        <is>
          <t>custom.25.campo.categoria</t>
        </is>
      </c>
      <c r="B6147" s="194">
        <f>SWITCH('CONFIGURAÇÃO'!$J$707,"Arma",IF(ISBLANK('CONFIGURAÇÃO'!$L$710),"",'CONFIGURAÇÃO'!$L$710&amp;""),"")</f>
        <v/>
      </c>
      <c r="C6147" s="194">
        <f>"'CONFIGURAÇÃO'!L710"</f>
        <v/>
      </c>
      <c r="D6147" s="194" t="inlineStr">
        <is>
          <t>configuração</t>
        </is>
      </c>
    </row>
    <row r="6148">
      <c r="A6148" s="194" t="inlineStr">
        <is>
          <t>custom.25.campo.dado</t>
        </is>
      </c>
      <c r="B6148" s="194">
        <f>SWITCH('CONFIGURAÇÃO'!$J$707,"Arma",IF(ISBLANK('CONFIGURAÇÃO'!$L$717),"",'CONFIGURAÇÃO'!$L$717&amp;""),"")</f>
        <v/>
      </c>
      <c r="C6148" s="194">
        <f>"'CONFIGURAÇÃO'!L717"</f>
        <v/>
      </c>
      <c r="D6148" s="194" t="inlineStr">
        <is>
          <t>configuração</t>
        </is>
      </c>
    </row>
    <row r="6149">
      <c r="A6149" s="194" t="inlineStr">
        <is>
          <t>custom.25.campo.desgaste</t>
        </is>
      </c>
      <c r="B6149" s="194">
        <f>SWITCH('CONFIGURAÇÃO'!$J$707,"Ferramenta amaldiçoada",IF(ISBLANK('CONFIGURAÇÃO'!$L$718),"",'CONFIGURAÇÃO'!$L$718&amp;""),"")</f>
        <v/>
      </c>
      <c r="C6149" s="194">
        <f>"'CONFIGURAÇÃO'!L718"</f>
        <v/>
      </c>
      <c r="D6149" s="194" t="inlineStr">
        <is>
          <t>configuração</t>
        </is>
      </c>
    </row>
    <row r="6150">
      <c r="A6150" s="194" t="inlineStr">
        <is>
          <t>custom.25.campo.estigma</t>
        </is>
      </c>
      <c r="B6150" s="194">
        <f>SWITCH('CONFIGURAÇÃO'!$J$707,"Ferramenta amaldiçoada",IF(ISBLANK('CONFIGURAÇÃO'!$L$717),"",'CONFIGURAÇÃO'!$L$717&amp;""),"")</f>
        <v/>
      </c>
      <c r="C6150" s="194">
        <f>"'CONFIGURAÇÃO'!L717"</f>
        <v/>
      </c>
      <c r="D6150" s="194" t="inlineStr">
        <is>
          <t>configuração</t>
        </is>
      </c>
    </row>
    <row r="6151">
      <c r="A6151" s="194" t="inlineStr">
        <is>
          <t>custom.25.campo.exige_marcante</t>
        </is>
      </c>
      <c r="B6151" s="194">
        <f>SWITCH('CONFIGURAÇÃO'!$J$707,"Menor",IF(ISBLANK('CONFIGURAÇÃO'!$L$711),"",'CONFIGURAÇÃO'!$L$711&amp;""),"")</f>
        <v/>
      </c>
      <c r="C6151" s="194">
        <f>"'CONFIGURAÇÃO'!L711"</f>
        <v/>
      </c>
      <c r="D6151" s="194" t="inlineStr">
        <is>
          <t>configuração</t>
        </is>
      </c>
    </row>
    <row r="6152">
      <c r="A6152" s="194" t="inlineStr">
        <is>
          <t>custom.25.campo.forca</t>
        </is>
      </c>
      <c r="B6152" s="194">
        <f>SWITCH('CONFIGURAÇÃO'!$J$707,"Arma",IF(ISBLANK('CONFIGURAÇÃO'!$L$718),"",'CONFIGURAÇÃO'!$L$718&amp;""),"Escudo",IF(ISBLANK('CONFIGURAÇÃO'!$L$719),"",'CONFIGURAÇÃO'!$L$719&amp;""),"Uniforme",IF(ISBLANK('CONFIGURAÇÃO'!$L$719),"",'CONFIGURAÇÃO'!$L$719&amp;""),"")</f>
        <v/>
      </c>
      <c r="C6152" s="194">
        <f>"'CONFIGURAÇÃO'!L718 'CONFIGURAÇÃO'!L719 'CONFIGURAÇÃO'!L719"</f>
        <v/>
      </c>
      <c r="D6152" s="194" t="inlineStr">
        <is>
          <t>configuração</t>
        </is>
      </c>
    </row>
    <row r="6153">
      <c r="A6153" s="194" t="inlineStr">
        <is>
          <t>custom.25.campo.frequencia</t>
        </is>
      </c>
      <c r="B6153" s="194">
        <f>SWITCH('CONFIGURAÇÃO'!$J$707,"Marcante",IF(ISBLANK('CONFIGURAÇÃO'!$L$717),"",'CONFIGURAÇÃO'!$L$717&amp;""),"Menor",IF(ISBLANK('CONFIGURAÇÃO'!$L$717),"",'CONFIGURAÇÃO'!$L$717&amp;""),"")</f>
        <v/>
      </c>
      <c r="C6153" s="194">
        <f>"'CONFIGURAÇÃO'!L717 'CONFIGURAÇÃO'!L717"</f>
        <v/>
      </c>
      <c r="D6153" s="194" t="inlineStr">
        <is>
          <t>configuração</t>
        </is>
      </c>
    </row>
    <row r="6154">
      <c r="A6154" s="194" t="inlineStr">
        <is>
          <t>custom.25.campo.grau</t>
        </is>
      </c>
      <c r="B6154" s="194">
        <f>SWITCH('CONFIGURAÇÃO'!$J$707,"Ferramenta amaldiçoada",IF(ISBLANK('CONFIGURAÇÃO'!$L$711),"",'CONFIGURAÇÃO'!$L$711&amp;""),"")</f>
        <v/>
      </c>
      <c r="C6154" s="194">
        <f>"'CONFIGURAÇÃO'!L711"</f>
        <v/>
      </c>
      <c r="D6154" s="194" t="inlineStr">
        <is>
          <t>configuração</t>
        </is>
      </c>
    </row>
    <row r="6155">
      <c r="A6155" s="194" t="inlineStr">
        <is>
          <t>custom.25.campo.grau_minimo</t>
        </is>
      </c>
      <c r="B6155" s="194">
        <f>SWITCH('CONFIGURAÇÃO'!$J$707,"Uniforme",IF(ISBLANK('CONFIGURAÇÃO'!$L$710),"",'CONFIGURAÇÃO'!$L$710&amp;""),"")</f>
        <v/>
      </c>
      <c r="C6155" s="194">
        <f>"'CONFIGURAÇÃO'!L710"</f>
        <v/>
      </c>
      <c r="D6155" s="194" t="inlineStr">
        <is>
          <t>configuração</t>
        </is>
      </c>
    </row>
    <row r="6156">
      <c r="A6156" s="194" t="inlineStr">
        <is>
          <t>custom.25.campo.mao</t>
        </is>
      </c>
      <c r="B6156" s="194">
        <f>SWITCH('CONFIGURAÇÃO'!$J$707,"Arma",IF(ISBLANK('CONFIGURAÇÃO'!$L$711),"",'CONFIGURAÇÃO'!$L$711&amp;""),"")</f>
        <v/>
      </c>
      <c r="C6156" s="194">
        <f>"'CONFIGURAÇÃO'!L711"</f>
        <v/>
      </c>
      <c r="D6156" s="194" t="inlineStr">
        <is>
          <t>configuração</t>
        </is>
      </c>
    </row>
    <row r="6157">
      <c r="A6157" s="194" t="inlineStr">
        <is>
          <t>custom.25.campo.oficio</t>
        </is>
      </c>
      <c r="B6157" s="194">
        <f>SWITCH('CONFIGURAÇÃO'!$J$707,"Origem",IF(ISBLANK('CONFIGURAÇÃO'!$L$716),"",'CONFIGURAÇÃO'!$L$716&amp;""),"")</f>
        <v/>
      </c>
      <c r="C6157" s="194">
        <f>"'CONFIGURAÇÃO'!L716"</f>
        <v/>
      </c>
      <c r="D6157" s="194" t="inlineStr">
        <is>
          <t>configuração</t>
        </is>
      </c>
    </row>
    <row r="6158">
      <c r="A6158" s="194" t="inlineStr">
        <is>
          <t>custom.25.campo.origem</t>
        </is>
      </c>
      <c r="B6158" s="194">
        <f>SWITCH('CONFIGURAÇÃO'!$J$707,"Marcante",IF(ISBLANK('CONFIGURAÇÃO'!$L$710),"",'CONFIGURAÇÃO'!$L$710&amp;""),"Menor",IF(ISBLANK('CONFIGURAÇÃO'!$L$710),"",'CONFIGURAÇÃO'!$L$710&amp;""),"")</f>
        <v/>
      </c>
      <c r="C6158" s="194">
        <f>"'CONFIGURAÇÃO'!L710 'CONFIGURAÇÃO'!L710"</f>
        <v/>
      </c>
      <c r="D6158" s="194" t="inlineStr">
        <is>
          <t>configuração</t>
        </is>
      </c>
    </row>
    <row r="6159">
      <c r="A6159" s="194" t="inlineStr">
        <is>
          <t>custom.25.campo.pericia_1</t>
        </is>
      </c>
      <c r="B6159" s="194">
        <f>SWITCH('CONFIGURAÇÃO'!$J$707,"Origem",IF(ISBLANK('CONFIGURAÇÃO'!$L$710),"",'CONFIGURAÇÃO'!$L$710&amp;""),"")</f>
        <v/>
      </c>
      <c r="C6159" s="194">
        <f>"'CONFIGURAÇÃO'!L710"</f>
        <v/>
      </c>
      <c r="D6159" s="194" t="inlineStr">
        <is>
          <t>configuração</t>
        </is>
      </c>
    </row>
    <row r="6160">
      <c r="A6160" s="194" t="inlineStr">
        <is>
          <t>custom.25.campo.pericia_2</t>
        </is>
      </c>
      <c r="B6160" s="194">
        <f>SWITCH('CONFIGURAÇÃO'!$J$707,"Origem",IF(ISBLANK('CONFIGURAÇÃO'!$L$711),"",'CONFIGURAÇÃO'!$L$711&amp;""),"")</f>
        <v/>
      </c>
      <c r="C6160" s="194">
        <f>"'CONFIGURAÇÃO'!L711"</f>
        <v/>
      </c>
      <c r="D6160" s="194" t="inlineStr">
        <is>
          <t>configuração</t>
        </is>
      </c>
    </row>
    <row r="6161">
      <c r="A6161" s="194" t="inlineStr">
        <is>
          <t>custom.25.campo.pericia_3</t>
        </is>
      </c>
      <c r="B6161" s="194">
        <f>SWITCH('CONFIGURAÇÃO'!$J$707,"Origem",IF(ISBLANK('CONFIGURAÇÃO'!$L$712),"",'CONFIGURAÇÃO'!$L$712&amp;""),"")</f>
        <v/>
      </c>
      <c r="C6161" s="194">
        <f>"'CONFIGURAÇÃO'!L712"</f>
        <v/>
      </c>
      <c r="D6161" s="194" t="inlineStr">
        <is>
          <t>configuração</t>
        </is>
      </c>
    </row>
    <row r="6162">
      <c r="A6162" s="194" t="inlineStr">
        <is>
          <t>custom.25.campo.pericia_4</t>
        </is>
      </c>
      <c r="B6162" s="194">
        <f>SWITCH('CONFIGURAÇÃO'!$J$707,"Origem",IF(ISBLANK('CONFIGURAÇÃO'!$L$713),"",'CONFIGURAÇÃO'!$L$713&amp;""),"")</f>
        <v/>
      </c>
      <c r="C6162" s="194">
        <f>"'CONFIGURAÇÃO'!L713"</f>
        <v/>
      </c>
      <c r="D6162" s="194" t="inlineStr">
        <is>
          <t>configuração</t>
        </is>
      </c>
    </row>
    <row r="6163">
      <c r="A6163" s="194" t="inlineStr">
        <is>
          <t>custom.25.campo.preco</t>
        </is>
      </c>
      <c r="B6163" s="194">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4">
        <f>"'CONFIGURAÇÃO'!L722 'CONFIGURAÇÃO'!L721 'CONFIGURAÇÃO'!L721 'CONFIGURAÇÃO'!L718 'CONFIGURAÇÃO'!L720"</f>
        <v/>
      </c>
      <c r="D6163" s="194" t="inlineStr">
        <is>
          <t>configuração</t>
        </is>
      </c>
    </row>
    <row r="6164">
      <c r="A6164" s="194" t="inlineStr">
        <is>
          <t>custom.25.campo.propriedade_1</t>
        </is>
      </c>
      <c r="B6164" s="194">
        <f>SWITCH('CONFIGURAÇÃO'!$J$707,"Arma",IF(ISBLANK('CONFIGURAÇÃO'!$L$713),"",'CONFIGURAÇÃO'!$L$713&amp;""),"")</f>
        <v/>
      </c>
      <c r="C6164" s="194">
        <f>"'CONFIGURAÇÃO'!L713"</f>
        <v/>
      </c>
      <c r="D6164" s="194" t="inlineStr">
        <is>
          <t>configuração</t>
        </is>
      </c>
    </row>
    <row r="6165">
      <c r="A6165" s="194" t="inlineStr">
        <is>
          <t>custom.25.campo.propriedade_2</t>
        </is>
      </c>
      <c r="B6165" s="194">
        <f>SWITCH('CONFIGURAÇÃO'!$J$707,"Arma",IF(ISBLANK('CONFIGURAÇÃO'!$L$714),"",'CONFIGURAÇÃO'!$L$714&amp;""),"")</f>
        <v/>
      </c>
      <c r="C6165" s="194">
        <f>"'CONFIGURAÇÃO'!L714"</f>
        <v/>
      </c>
      <c r="D6165" s="194" t="inlineStr">
        <is>
          <t>configuração</t>
        </is>
      </c>
    </row>
    <row r="6166">
      <c r="A6166" s="194" t="inlineStr">
        <is>
          <t>custom.25.campo.propriedade_3</t>
        </is>
      </c>
      <c r="B6166" s="194">
        <f>SWITCH('CONFIGURAÇÃO'!$J$707,"Arma",IF(ISBLANK('CONFIGURAÇÃO'!$L$715),"",'CONFIGURAÇÃO'!$L$715&amp;""),"")</f>
        <v/>
      </c>
      <c r="C6166" s="194">
        <f>"'CONFIGURAÇÃO'!L715"</f>
        <v/>
      </c>
      <c r="D6166" s="194" t="inlineStr">
        <is>
          <t>configuração</t>
        </is>
      </c>
    </row>
    <row r="6167">
      <c r="A6167" s="194" t="inlineStr">
        <is>
          <t>custom.25.campo.propriedade_4</t>
        </is>
      </c>
      <c r="B6167" s="194">
        <f>SWITCH('CONFIGURAÇÃO'!$J$707,"Arma",IF(ISBLANK('CONFIGURAÇÃO'!$L$716),"",'CONFIGURAÇÃO'!$L$716&amp;""),"")</f>
        <v/>
      </c>
      <c r="C6167" s="194">
        <f>"'CONFIGURAÇÃO'!L716"</f>
        <v/>
      </c>
      <c r="D6167" s="194" t="inlineStr">
        <is>
          <t>configuração</t>
        </is>
      </c>
    </row>
    <row r="6168">
      <c r="A6168" s="194" t="inlineStr">
        <is>
          <t>custom.25.campo.protecao</t>
        </is>
      </c>
      <c r="B6168" s="194">
        <f>SWITCH('CONFIGURAÇÃO'!$J$707,"Escudo",IF(ISBLANK('CONFIGURAÇÃO'!$L$717),"",'CONFIGURAÇÃO'!$L$717&amp;""),"Uniforme",IF(ISBLANK('CONFIGURAÇÃO'!$L$717),"",'CONFIGURAÇÃO'!$L$717&amp;""),"")</f>
        <v/>
      </c>
      <c r="C6168" s="194">
        <f>"'CONFIGURAÇÃO'!L717 'CONFIGURAÇÃO'!L717"</f>
        <v/>
      </c>
      <c r="D6168" s="194" t="inlineStr">
        <is>
          <t>configuração</t>
        </is>
      </c>
    </row>
    <row r="6169">
      <c r="A6169" s="194" t="inlineStr">
        <is>
          <t>custom.25.campo.recarga</t>
        </is>
      </c>
      <c r="B6169" s="194">
        <f>SWITCH('CONFIGURAÇÃO'!$J$707,"Arma",IF(ISBLANK('CONFIGURAÇÃO'!$L$721),"",'CONFIGURAÇÃO'!$L$721&amp;""),"")</f>
        <v/>
      </c>
      <c r="C6169" s="194">
        <f>"'CONFIGURAÇÃO'!L721"</f>
        <v/>
      </c>
      <c r="D6169" s="194" t="inlineStr">
        <is>
          <t>configuração</t>
        </is>
      </c>
    </row>
    <row r="6170">
      <c r="A6170" s="194" t="inlineStr">
        <is>
          <t>custom.25.campo.rota</t>
        </is>
      </c>
      <c r="B6170" s="194">
        <f>SWITCH('CONFIGURAÇÃO'!$J$707,"Origem",IF(ISBLANK('CONFIGURAÇÃO'!$L$714),"",'CONFIGURAÇÃO'!$L$714&amp;""),"")</f>
        <v/>
      </c>
      <c r="C6170" s="194">
        <f>"'CONFIGURAÇÃO'!L714"</f>
        <v/>
      </c>
      <c r="D6170" s="194" t="inlineStr">
        <is>
          <t>configuração</t>
        </is>
      </c>
    </row>
    <row r="6171">
      <c r="A6171" s="194" t="inlineStr">
        <is>
          <t>custom.25.campo.talento_ce_4</t>
        </is>
      </c>
      <c r="B6171" s="194">
        <f>SWITCH('CONFIGURAÇÃO'!$J$707,"Origem",IF(ISBLANK('CONFIGURAÇÃO'!$L$717),"",'CONFIGURAÇÃO'!$L$717&amp;""),"")</f>
        <v/>
      </c>
      <c r="C6171" s="194">
        <f>"'CONFIGURAÇÃO'!L717"</f>
        <v/>
      </c>
      <c r="D6171" s="194" t="inlineStr">
        <is>
          <t>configuração</t>
        </is>
      </c>
    </row>
    <row r="6172">
      <c r="A6172" s="194" t="inlineStr">
        <is>
          <t>custom.25.campo.teto_de_destreza</t>
        </is>
      </c>
      <c r="B6172" s="194">
        <f>SWITCH('CONFIGURAÇÃO'!$J$707,"Escudo",IF(ISBLANK('CONFIGURAÇÃO'!$L$718),"",'CONFIGURAÇÃO'!$L$718&amp;""),"Uniforme",IF(ISBLANK('CONFIGURAÇÃO'!$L$718),"",'CONFIGURAÇÃO'!$L$718&amp;""),"")</f>
        <v/>
      </c>
      <c r="C6172" s="194">
        <f>"'CONFIGURAÇÃO'!L718 'CONFIGURAÇÃO'!L718"</f>
        <v/>
      </c>
      <c r="D6172" s="194" t="inlineStr">
        <is>
          <t>configuração</t>
        </is>
      </c>
    </row>
    <row r="6173">
      <c r="A6173" s="194" t="inlineStr">
        <is>
          <t>custom.25.campo.tipo_de_dano</t>
        </is>
      </c>
      <c r="B6173" s="194">
        <f>SWITCH('CONFIGURAÇÃO'!$J$707,"Arma",IF(ISBLANK('CONFIGURAÇÃO'!$L$712),"",'CONFIGURAÇÃO'!$L$712&amp;""),"")</f>
        <v/>
      </c>
      <c r="C6173" s="194">
        <f>"'CONFIGURAÇÃO'!L712"</f>
        <v/>
      </c>
      <c r="D6173" s="194" t="inlineStr">
        <is>
          <t>configuração</t>
        </is>
      </c>
    </row>
    <row r="6174">
      <c r="A6174" s="194" t="inlineStr">
        <is>
          <t>custom.25.campo.volume</t>
        </is>
      </c>
      <c r="B6174" s="194">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4">
        <f>"'CONFIGURAÇÃO'!L719 'CONFIGURAÇÃO'!L720 'CONFIGURAÇÃO'!L720 'CONFIGURAÇÃO'!L717 'CONFIGURAÇÃO'!L719"</f>
        <v/>
      </c>
      <c r="D6174" s="194" t="inlineStr">
        <is>
          <t>configuração</t>
        </is>
      </c>
    </row>
    <row r="6175">
      <c r="A6175" s="194" t="inlineStr">
        <is>
          <t>aviso.custom.25</t>
        </is>
      </c>
      <c r="B6175" s="194">
        <f>'DADOS_CUSTOM'!$S$26&amp;""</f>
        <v/>
      </c>
      <c r="C6175" s="194" t="inlineStr">
        <is>
          <t>DADOS_CUSTOM!S26</t>
        </is>
      </c>
      <c r="D6175" s="194" t="inlineStr">
        <is>
          <t>aviso</t>
        </is>
      </c>
    </row>
    <row r="6176">
      <c r="A6176" s="194" t="inlineStr">
        <is>
          <t>custom.caminho.nome</t>
        </is>
      </c>
      <c r="B6176" s="194">
        <f>IF(ISBLANK('CONFIGURAÇÃO'!$B$741),"",'CONFIGURAÇÃO'!$B$741&amp;"")</f>
        <v/>
      </c>
      <c r="C6176" s="194">
        <f>"'CONFIGURAÇÃO'!B741"</f>
        <v/>
      </c>
      <c r="D6176" s="194" t="inlineStr">
        <is>
          <t>configuração</t>
        </is>
      </c>
    </row>
    <row r="6177">
      <c r="A6177" s="194" t="inlineStr">
        <is>
          <t>custom.caminho.mestre_viu</t>
        </is>
      </c>
      <c r="B6177" s="194">
        <f>N('CONFIGURAÇÃO'!$F$739)&amp;""</f>
        <v/>
      </c>
      <c r="C6177" s="194">
        <f>"'CONFIGURAÇÃO'!F739"</f>
        <v/>
      </c>
      <c r="D6177" s="194" t="inlineStr">
        <is>
          <t>configuração</t>
        </is>
      </c>
    </row>
    <row r="6178">
      <c r="A6178" s="194" t="inlineStr">
        <is>
          <t>custom.caminho.efeito</t>
        </is>
      </c>
      <c r="B6178" s="194">
        <f>IF(ISBLANK('CONFIGURAÇÃO'!$B$769),"",'CONFIGURAÇÃO'!$B$769&amp;"")</f>
        <v/>
      </c>
      <c r="C6178" s="194">
        <f>"'CONFIGURAÇÃO'!B769"</f>
        <v/>
      </c>
      <c r="D6178" s="194" t="inlineStr">
        <is>
          <t>configuração</t>
        </is>
      </c>
    </row>
    <row r="6179">
      <c r="A6179" s="194" t="inlineStr">
        <is>
          <t>custom.caminho.campo.vida_inicial</t>
        </is>
      </c>
      <c r="B6179" s="194">
        <f>IF(ISBLANK('CONFIGURAÇÃO'!$E$742),"",'CONFIGURAÇÃO'!$E$742&amp;"")</f>
        <v/>
      </c>
      <c r="C6179" s="194">
        <f>"'CONFIGURAÇÃO'!E742"</f>
        <v/>
      </c>
      <c r="D6179" s="194" t="inlineStr">
        <is>
          <t>configuração</t>
        </is>
      </c>
    </row>
    <row r="6180">
      <c r="A6180" s="194" t="inlineStr">
        <is>
          <t>custom.caminho.campo.vida_por_nivel</t>
        </is>
      </c>
      <c r="B6180" s="194">
        <f>IF(ISBLANK('CONFIGURAÇÃO'!$E$743),"",'CONFIGURAÇÃO'!$E$743&amp;"")</f>
        <v/>
      </c>
      <c r="C6180" s="194">
        <f>"'CONFIGURAÇÃO'!E743"</f>
        <v/>
      </c>
      <c r="D6180" s="194" t="inlineStr">
        <is>
          <t>configuração</t>
        </is>
      </c>
    </row>
    <row r="6181">
      <c r="A6181" s="194" t="inlineStr">
        <is>
          <t>custom.caminho.campo.dado_de_vida</t>
        </is>
      </c>
      <c r="B6181" s="194">
        <f>IF(ISBLANK('CONFIGURAÇÃO'!$E$744),"",'CONFIGURAÇÃO'!$E$744&amp;"")</f>
        <v/>
      </c>
      <c r="C6181" s="194">
        <f>"'CONFIGURAÇÃO'!E744"</f>
        <v/>
      </c>
      <c r="D6181" s="194" t="inlineStr">
        <is>
          <t>configuração</t>
        </is>
      </c>
    </row>
    <row r="6182">
      <c r="A6182" s="194" t="inlineStr">
        <is>
          <t>custom.caminho.campo.pe_por_nivel</t>
        </is>
      </c>
      <c r="B6182" s="194">
        <f>IF(ISBLANK('CONFIGURAÇÃO'!$E$745),"",'CONFIGURAÇÃO'!$E$745&amp;"")</f>
        <v/>
      </c>
      <c r="C6182" s="194">
        <f>"'CONFIGURAÇÃO'!E745"</f>
        <v/>
      </c>
      <c r="D6182" s="194" t="inlineStr">
        <is>
          <t>configuração</t>
        </is>
      </c>
    </row>
    <row r="6183">
      <c r="A6183" s="194" t="inlineStr">
        <is>
          <t>custom.caminho.campo.atributo_natural_1</t>
        </is>
      </c>
      <c r="B6183" s="194">
        <f>IF(ISBLANK('CONFIGURAÇÃO'!$E$746),"",'CONFIGURAÇÃO'!$E$746&amp;"")</f>
        <v/>
      </c>
      <c r="C6183" s="194">
        <f>"'CONFIGURAÇÃO'!E746"</f>
        <v/>
      </c>
      <c r="D6183" s="194" t="inlineStr">
        <is>
          <t>configuração</t>
        </is>
      </c>
    </row>
    <row r="6184">
      <c r="A6184" s="194" t="inlineStr">
        <is>
          <t>custom.caminho.campo.atributo_natural_2</t>
        </is>
      </c>
      <c r="B6184" s="194">
        <f>IF(ISBLANK('CONFIGURAÇÃO'!$E$747),"",'CONFIGURAÇÃO'!$E$747&amp;"")</f>
        <v/>
      </c>
      <c r="C6184" s="194">
        <f>"'CONFIGURAÇÃO'!E747"</f>
        <v/>
      </c>
      <c r="D6184" s="194" t="inlineStr">
        <is>
          <t>configuração</t>
        </is>
      </c>
    </row>
    <row r="6185">
      <c r="A6185" s="194" t="inlineStr">
        <is>
          <t>custom.caminho.campo.pericia_fixa_1</t>
        </is>
      </c>
      <c r="B6185" s="194">
        <f>IF(ISBLANK('CONFIGURAÇÃO'!$E$748),"",'CONFIGURAÇÃO'!$E$748&amp;"")</f>
        <v/>
      </c>
      <c r="C6185" s="194">
        <f>"'CONFIGURAÇÃO'!E748"</f>
        <v/>
      </c>
      <c r="D6185" s="194" t="inlineStr">
        <is>
          <t>configuração</t>
        </is>
      </c>
    </row>
    <row r="6186">
      <c r="A6186" s="194" t="inlineStr">
        <is>
          <t>custom.caminho.campo.pericia_fixa_2</t>
        </is>
      </c>
      <c r="B6186" s="194">
        <f>IF(ISBLANK('CONFIGURAÇÃO'!$E$749),"",'CONFIGURAÇÃO'!$E$749&amp;"")</f>
        <v/>
      </c>
      <c r="C6186" s="194">
        <f>"'CONFIGURAÇÃO'!E749"</f>
        <v/>
      </c>
      <c r="D6186" s="194" t="inlineStr">
        <is>
          <t>configuração</t>
        </is>
      </c>
    </row>
    <row r="6187">
      <c r="A6187" s="194" t="inlineStr">
        <is>
          <t>custom.caminho.campo.troca_pericias_por_arma</t>
        </is>
      </c>
      <c r="B6187" s="194">
        <f>IF(ISBLANK('CONFIGURAÇÃO'!$E$750),"",'CONFIGURAÇÃO'!$E$750&amp;"")</f>
        <v/>
      </c>
      <c r="C6187" s="194">
        <f>"'CONFIGURAÇÃO'!E750"</f>
        <v/>
      </c>
      <c r="D6187" s="194" t="inlineStr">
        <is>
          <t>configuração</t>
        </is>
      </c>
    </row>
    <row r="6188">
      <c r="A6188" s="194" t="inlineStr">
        <is>
          <t>custom.caminho.campo.treino_de_arma</t>
        </is>
      </c>
      <c r="B6188" s="194">
        <f>IF(ISBLANK('CONFIGURAÇÃO'!$E$751),"",'CONFIGURAÇÃO'!$E$751&amp;"")</f>
        <v/>
      </c>
      <c r="C6188" s="194">
        <f>"'CONFIGURAÇÃO'!E751"</f>
        <v/>
      </c>
      <c r="D6188" s="194" t="inlineStr">
        <is>
          <t>configuração</t>
        </is>
      </c>
    </row>
    <row r="6189">
      <c r="A6189" s="194" t="inlineStr">
        <is>
          <t>custom.caminho.campo.categoria_de_arma_1</t>
        </is>
      </c>
      <c r="B6189" s="194">
        <f>IF(ISBLANK('CONFIGURAÇÃO'!$E$752),"",'CONFIGURAÇÃO'!$E$752&amp;"")</f>
        <v/>
      </c>
      <c r="C6189" s="194">
        <f>"'CONFIGURAÇÃO'!E752"</f>
        <v/>
      </c>
      <c r="D6189" s="194" t="inlineStr">
        <is>
          <t>configuração</t>
        </is>
      </c>
    </row>
    <row r="6190">
      <c r="A6190" s="194" t="inlineStr">
        <is>
          <t>custom.caminho.campo.categoria_de_arma_2</t>
        </is>
      </c>
      <c r="B6190" s="194">
        <f>IF(ISBLANK('CONFIGURAÇÃO'!$E$753),"",'CONFIGURAÇÃO'!$E$753&amp;"")</f>
        <v/>
      </c>
      <c r="C6190" s="194">
        <f>"'CONFIGURAÇÃO'!E753"</f>
        <v/>
      </c>
      <c r="D6190" s="194" t="inlineStr">
        <is>
          <t>configuração</t>
        </is>
      </c>
    </row>
    <row r="6191">
      <c r="A6191" s="194" t="inlineStr">
        <is>
          <t>custom.caminho.campo.categoria_de_arma_3</t>
        </is>
      </c>
      <c r="B6191" s="194">
        <f>IF(ISBLANK('CONFIGURAÇÃO'!$E$754),"",'CONFIGURAÇÃO'!$E$754&amp;"")</f>
        <v/>
      </c>
      <c r="C6191" s="194">
        <f>"'CONFIGURAÇÃO'!E754"</f>
        <v/>
      </c>
      <c r="D6191" s="194" t="inlineStr">
        <is>
          <t>configuração</t>
        </is>
      </c>
    </row>
    <row r="6192">
      <c r="A6192" s="194" t="inlineStr">
        <is>
          <t>custom.caminho.campo.categoria_de_arma_4</t>
        </is>
      </c>
      <c r="B6192" s="194">
        <f>IF(ISBLANK('CONFIGURAÇÃO'!$E$755),"",'CONFIGURAÇÃO'!$E$755&amp;"")</f>
        <v/>
      </c>
      <c r="C6192" s="194">
        <f>"'CONFIGURAÇÃO'!E755"</f>
        <v/>
      </c>
      <c r="D6192" s="194" t="inlineStr">
        <is>
          <t>configuração</t>
        </is>
      </c>
    </row>
    <row r="6193">
      <c r="A6193" s="194" t="inlineStr">
        <is>
          <t>custom.caminho.campo.categoria_de_arma_5</t>
        </is>
      </c>
      <c r="B6193" s="194">
        <f>IF(ISBLANK('CONFIGURAÇÃO'!$E$756),"",'CONFIGURAÇÃO'!$E$756&amp;"")</f>
        <v/>
      </c>
      <c r="C6193" s="194">
        <f>"'CONFIGURAÇÃO'!E756"</f>
        <v/>
      </c>
      <c r="D6193" s="194" t="inlineStr">
        <is>
          <t>configuração</t>
        </is>
      </c>
    </row>
    <row r="6194">
      <c r="A6194" s="194" t="inlineStr">
        <is>
          <t>custom.caminho.campo.categoria_de_arma_6</t>
        </is>
      </c>
      <c r="B6194" s="194">
        <f>IF(ISBLANK('CONFIGURAÇÃO'!$E$757),"",'CONFIGURAÇÃO'!$E$757&amp;"")</f>
        <v/>
      </c>
      <c r="C6194" s="194">
        <f>"'CONFIGURAÇÃO'!E757"</f>
        <v/>
      </c>
      <c r="D6194" s="194" t="inlineStr">
        <is>
          <t>configuração</t>
        </is>
      </c>
    </row>
    <row r="6195">
      <c r="A6195" s="194" t="inlineStr">
        <is>
          <t>custom.caminho.campo.categoria_de_arma_7</t>
        </is>
      </c>
      <c r="B6195" s="194">
        <f>IF(ISBLANK('CONFIGURAÇÃO'!$E$758),"",'CONFIGURAÇÃO'!$E$758&amp;"")</f>
        <v/>
      </c>
      <c r="C6195" s="194">
        <f>"'CONFIGURAÇÃO'!E758"</f>
        <v/>
      </c>
      <c r="D6195" s="194" t="inlineStr">
        <is>
          <t>configuração</t>
        </is>
      </c>
    </row>
    <row r="6196">
      <c r="A6196" s="194" t="inlineStr">
        <is>
          <t>custom.caminho.campo.categoria_de_arma_8</t>
        </is>
      </c>
      <c r="B6196" s="194">
        <f>IF(ISBLANK('CONFIGURAÇÃO'!$E$759),"",'CONFIGURAÇÃO'!$E$759&amp;"")</f>
        <v/>
      </c>
      <c r="C6196" s="194">
        <f>"'CONFIGURAÇÃO'!E759"</f>
        <v/>
      </c>
      <c r="D6196" s="194" t="inlineStr">
        <is>
          <t>configuração</t>
        </is>
      </c>
    </row>
    <row r="6197">
      <c r="A6197" s="194" t="inlineStr">
        <is>
          <t>custom.caminho.campo.categoria_de_arma_9</t>
        </is>
      </c>
      <c r="B6197" s="194">
        <f>IF(ISBLANK('CONFIGURAÇÃO'!$E$760),"",'CONFIGURAÇÃO'!$E$760&amp;"")</f>
        <v/>
      </c>
      <c r="C6197" s="194">
        <f>"'CONFIGURAÇÃO'!E760"</f>
        <v/>
      </c>
      <c r="D6197" s="194" t="inlineStr">
        <is>
          <t>configuração</t>
        </is>
      </c>
    </row>
    <row r="6198">
      <c r="A6198" s="194" t="inlineStr">
        <is>
          <t>custom.caminho.campo.categoria_de_arma_10</t>
        </is>
      </c>
      <c r="B6198" s="194">
        <f>IF(ISBLANK('CONFIGURAÇÃO'!$E$761),"",'CONFIGURAÇÃO'!$E$761&amp;"")</f>
        <v/>
      </c>
      <c r="C6198" s="194">
        <f>"'CONFIGURAÇÃO'!E761"</f>
        <v/>
      </c>
      <c r="D6198" s="194" t="inlineStr">
        <is>
          <t>configuração</t>
        </is>
      </c>
    </row>
    <row r="6199">
      <c r="A6199" s="194" t="inlineStr">
        <is>
          <t>custom.caminho.campo.categoria_de_arma_11</t>
        </is>
      </c>
      <c r="B6199" s="194">
        <f>IF(ISBLANK('CONFIGURAÇÃO'!$E$762),"",'CONFIGURAÇÃO'!$E$762&amp;"")</f>
        <v/>
      </c>
      <c r="C6199" s="194">
        <f>"'CONFIGURAÇÃO'!E762"</f>
        <v/>
      </c>
      <c r="D6199" s="194" t="inlineStr">
        <is>
          <t>configuração</t>
        </is>
      </c>
    </row>
    <row r="6200">
      <c r="A6200" s="194" t="inlineStr">
        <is>
          <t>custom.caminho.campo.categoria_de_arma_12</t>
        </is>
      </c>
      <c r="B6200" s="194">
        <f>IF(ISBLANK('CONFIGURAÇÃO'!$E$763),"",'CONFIGURAÇÃO'!$E$763&amp;"")</f>
        <v/>
      </c>
      <c r="C6200" s="194">
        <f>"'CONFIGURAÇÃO'!E763"</f>
        <v/>
      </c>
      <c r="D6200" s="194" t="inlineStr">
        <is>
          <t>configuração</t>
        </is>
      </c>
    </row>
    <row r="6201">
      <c r="A6201" s="194" t="inlineStr">
        <is>
          <t>custom.caminho.campo.categoria_de_arma_13</t>
        </is>
      </c>
      <c r="B6201" s="194">
        <f>IF(ISBLANK('CONFIGURAÇÃO'!$E$764),"",'CONFIGURAÇÃO'!$E$764&amp;"")</f>
        <v/>
      </c>
      <c r="C6201" s="194">
        <f>"'CONFIGURAÇÃO'!E764"</f>
        <v/>
      </c>
      <c r="D6201" s="194" t="inlineStr">
        <is>
          <t>configuração</t>
        </is>
      </c>
    </row>
    <row r="6202">
      <c r="A6202" s="194" t="inlineStr">
        <is>
          <t>custom.caminho.nivel.1.nome</t>
        </is>
      </c>
      <c r="B6202" s="194">
        <f>""</f>
        <v/>
      </c>
      <c r="C6202" s="194" t="inlineStr"/>
      <c r="D6202" s="194" t="inlineStr">
        <is>
          <t>configuração</t>
        </is>
      </c>
    </row>
    <row r="6203">
      <c r="A6203" s="194" t="inlineStr">
        <is>
          <t>custom.caminho.nivel.1.texto</t>
        </is>
      </c>
      <c r="B6203" s="194">
        <f>""</f>
        <v/>
      </c>
      <c r="C6203" s="194" t="inlineStr"/>
      <c r="D6203" s="194" t="inlineStr">
        <is>
          <t>configuração</t>
        </is>
      </c>
    </row>
    <row r="6204">
      <c r="A6204" s="194" t="inlineStr">
        <is>
          <t>custom.caminho.nivel.2.nome</t>
        </is>
      </c>
      <c r="B6204" s="194">
        <f>IF(ISBLANK('CONFIGURAÇÃO'!$C$778),"",'CONFIGURAÇÃO'!$C$778&amp;"")</f>
        <v/>
      </c>
      <c r="C6204" s="194">
        <f>"'CONFIGURAÇÃO'!C778"</f>
        <v/>
      </c>
      <c r="D6204" s="194" t="inlineStr">
        <is>
          <t>configuração</t>
        </is>
      </c>
    </row>
    <row r="6205">
      <c r="A6205" s="194" t="inlineStr">
        <is>
          <t>custom.caminho.nivel.2.texto</t>
        </is>
      </c>
      <c r="B6205" s="194">
        <f>IF(ISBLANK('CONFIGURAÇÃO'!$B$779),"",'CONFIGURAÇÃO'!$B$779&amp;"")</f>
        <v/>
      </c>
      <c r="C6205" s="194">
        <f>"'CONFIGURAÇÃO'!B779"</f>
        <v/>
      </c>
      <c r="D6205" s="194" t="inlineStr">
        <is>
          <t>configuração</t>
        </is>
      </c>
    </row>
    <row r="6206">
      <c r="A6206" s="194" t="inlineStr">
        <is>
          <t>custom.caminho.nivel.3.nome</t>
        </is>
      </c>
      <c r="B6206" s="194">
        <f>""</f>
        <v/>
      </c>
      <c r="C6206" s="194" t="inlineStr"/>
      <c r="D6206" s="194" t="inlineStr">
        <is>
          <t>configuração</t>
        </is>
      </c>
    </row>
    <row r="6207">
      <c r="A6207" s="194" t="inlineStr">
        <is>
          <t>custom.caminho.nivel.3.texto</t>
        </is>
      </c>
      <c r="B6207" s="194">
        <f>""</f>
        <v/>
      </c>
      <c r="C6207" s="194" t="inlineStr"/>
      <c r="D6207" s="194" t="inlineStr">
        <is>
          <t>configuração</t>
        </is>
      </c>
    </row>
    <row r="6208">
      <c r="A6208" s="194" t="inlineStr">
        <is>
          <t>custom.caminho.nivel.4.nome</t>
        </is>
      </c>
      <c r="B6208" s="194">
        <f>""</f>
        <v/>
      </c>
      <c r="C6208" s="194" t="inlineStr"/>
      <c r="D6208" s="194" t="inlineStr">
        <is>
          <t>configuração</t>
        </is>
      </c>
    </row>
    <row r="6209">
      <c r="A6209" s="194" t="inlineStr">
        <is>
          <t>custom.caminho.nivel.4.texto</t>
        </is>
      </c>
      <c r="B6209" s="194">
        <f>""</f>
        <v/>
      </c>
      <c r="C6209" s="194" t="inlineStr"/>
      <c r="D6209" s="194" t="inlineStr">
        <is>
          <t>configuração</t>
        </is>
      </c>
    </row>
    <row r="6210">
      <c r="A6210" s="194" t="inlineStr">
        <is>
          <t>custom.caminho.nivel.5.nome</t>
        </is>
      </c>
      <c r="B6210" s="194">
        <f>""</f>
        <v/>
      </c>
      <c r="C6210" s="194" t="inlineStr"/>
      <c r="D6210" s="194" t="inlineStr">
        <is>
          <t>configuração</t>
        </is>
      </c>
    </row>
    <row r="6211">
      <c r="A6211" s="194" t="inlineStr">
        <is>
          <t>custom.caminho.nivel.5.texto</t>
        </is>
      </c>
      <c r="B6211" s="194">
        <f>""</f>
        <v/>
      </c>
      <c r="C6211" s="194" t="inlineStr"/>
      <c r="D6211" s="194" t="inlineStr">
        <is>
          <t>configuração</t>
        </is>
      </c>
    </row>
    <row r="6212">
      <c r="A6212" s="194" t="inlineStr">
        <is>
          <t>custom.caminho.nivel.6.nome</t>
        </is>
      </c>
      <c r="B6212" s="194">
        <f>""</f>
        <v/>
      </c>
      <c r="C6212" s="194" t="inlineStr"/>
      <c r="D6212" s="194" t="inlineStr">
        <is>
          <t>configuração</t>
        </is>
      </c>
    </row>
    <row r="6213">
      <c r="A6213" s="194" t="inlineStr">
        <is>
          <t>custom.caminho.nivel.6.texto</t>
        </is>
      </c>
      <c r="B6213" s="194">
        <f>""</f>
        <v/>
      </c>
      <c r="C6213" s="194" t="inlineStr"/>
      <c r="D6213" s="194" t="inlineStr">
        <is>
          <t>configuração</t>
        </is>
      </c>
    </row>
    <row r="6214">
      <c r="A6214" s="194" t="inlineStr">
        <is>
          <t>custom.caminho.nivel.7.nome</t>
        </is>
      </c>
      <c r="B6214" s="194">
        <f>IF(ISBLANK('CONFIGURAÇÃO'!$C$781),"",'CONFIGURAÇÃO'!$C$781&amp;"")</f>
        <v/>
      </c>
      <c r="C6214" s="194">
        <f>"'CONFIGURAÇÃO'!C781"</f>
        <v/>
      </c>
      <c r="D6214" s="194" t="inlineStr">
        <is>
          <t>configuração</t>
        </is>
      </c>
    </row>
    <row r="6215">
      <c r="A6215" s="194" t="inlineStr">
        <is>
          <t>custom.caminho.nivel.7.texto</t>
        </is>
      </c>
      <c r="B6215" s="194">
        <f>IF(ISBLANK('CONFIGURAÇÃO'!$B$782),"",'CONFIGURAÇÃO'!$B$782&amp;"")</f>
        <v/>
      </c>
      <c r="C6215" s="194">
        <f>"'CONFIGURAÇÃO'!B782"</f>
        <v/>
      </c>
      <c r="D6215" s="194" t="inlineStr">
        <is>
          <t>configuração</t>
        </is>
      </c>
    </row>
    <row r="6216">
      <c r="A6216" s="194" t="inlineStr">
        <is>
          <t>custom.caminho.nivel.8.nome</t>
        </is>
      </c>
      <c r="B6216" s="194">
        <f>""</f>
        <v/>
      </c>
      <c r="C6216" s="194" t="inlineStr"/>
      <c r="D6216" s="194" t="inlineStr">
        <is>
          <t>configuração</t>
        </is>
      </c>
    </row>
    <row r="6217">
      <c r="A6217" s="194" t="inlineStr">
        <is>
          <t>custom.caminho.nivel.8.texto</t>
        </is>
      </c>
      <c r="B6217" s="194">
        <f>""</f>
        <v/>
      </c>
      <c r="C6217" s="194" t="inlineStr"/>
      <c r="D6217" s="194" t="inlineStr">
        <is>
          <t>configuração</t>
        </is>
      </c>
    </row>
    <row r="6218">
      <c r="A6218" s="194" t="inlineStr">
        <is>
          <t>custom.caminho.nivel.9.nome</t>
        </is>
      </c>
      <c r="B6218" s="194">
        <f>""</f>
        <v/>
      </c>
      <c r="C6218" s="194" t="inlineStr"/>
      <c r="D6218" s="194" t="inlineStr">
        <is>
          <t>configuração</t>
        </is>
      </c>
    </row>
    <row r="6219">
      <c r="A6219" s="194" t="inlineStr">
        <is>
          <t>custom.caminho.nivel.9.texto</t>
        </is>
      </c>
      <c r="B6219" s="194">
        <f>""</f>
        <v/>
      </c>
      <c r="C6219" s="194" t="inlineStr"/>
      <c r="D6219" s="194" t="inlineStr">
        <is>
          <t>configuração</t>
        </is>
      </c>
    </row>
    <row r="6220">
      <c r="A6220" s="194" t="inlineStr">
        <is>
          <t>custom.caminho.nivel.10.nome</t>
        </is>
      </c>
      <c r="B6220" s="194">
        <f>""</f>
        <v/>
      </c>
      <c r="C6220" s="194" t="inlineStr"/>
      <c r="D6220" s="194" t="inlineStr">
        <is>
          <t>configuração</t>
        </is>
      </c>
    </row>
    <row r="6221">
      <c r="A6221" s="194" t="inlineStr">
        <is>
          <t>custom.caminho.nivel.10.texto</t>
        </is>
      </c>
      <c r="B6221" s="194">
        <f>""</f>
        <v/>
      </c>
      <c r="C6221" s="194" t="inlineStr"/>
      <c r="D6221" s="194" t="inlineStr">
        <is>
          <t>configuração</t>
        </is>
      </c>
    </row>
    <row r="6222">
      <c r="A6222" s="194" t="inlineStr">
        <is>
          <t>custom.caminho.nivel.11.nome</t>
        </is>
      </c>
      <c r="B6222" s="194">
        <f>""</f>
        <v/>
      </c>
      <c r="C6222" s="194" t="inlineStr"/>
      <c r="D6222" s="194" t="inlineStr">
        <is>
          <t>configuração</t>
        </is>
      </c>
    </row>
    <row r="6223">
      <c r="A6223" s="194" t="inlineStr">
        <is>
          <t>custom.caminho.nivel.11.texto</t>
        </is>
      </c>
      <c r="B6223" s="194">
        <f>""</f>
        <v/>
      </c>
      <c r="C6223" s="194" t="inlineStr"/>
      <c r="D6223" s="194" t="inlineStr">
        <is>
          <t>configuração</t>
        </is>
      </c>
    </row>
    <row r="6224">
      <c r="A6224" s="194" t="inlineStr">
        <is>
          <t>custom.caminho.nivel.12.nome</t>
        </is>
      </c>
      <c r="B6224" s="194">
        <f>""</f>
        <v/>
      </c>
      <c r="C6224" s="194" t="inlineStr"/>
      <c r="D6224" s="194" t="inlineStr">
        <is>
          <t>configuração</t>
        </is>
      </c>
    </row>
    <row r="6225">
      <c r="A6225" s="194" t="inlineStr">
        <is>
          <t>custom.caminho.nivel.12.texto</t>
        </is>
      </c>
      <c r="B6225" s="194">
        <f>""</f>
        <v/>
      </c>
      <c r="C6225" s="194" t="inlineStr"/>
      <c r="D6225" s="194" t="inlineStr">
        <is>
          <t>configuração</t>
        </is>
      </c>
    </row>
    <row r="6226">
      <c r="A6226" s="194" t="inlineStr">
        <is>
          <t>custom.caminho.nivel.13.nome</t>
        </is>
      </c>
      <c r="B6226" s="194">
        <f>""</f>
        <v/>
      </c>
      <c r="C6226" s="194" t="inlineStr"/>
      <c r="D6226" s="194" t="inlineStr">
        <is>
          <t>configuração</t>
        </is>
      </c>
    </row>
    <row r="6227">
      <c r="A6227" s="194" t="inlineStr">
        <is>
          <t>custom.caminho.nivel.13.texto</t>
        </is>
      </c>
      <c r="B6227" s="194">
        <f>""</f>
        <v/>
      </c>
      <c r="C6227" s="194" t="inlineStr"/>
      <c r="D6227" s="194" t="inlineStr">
        <is>
          <t>configuração</t>
        </is>
      </c>
    </row>
    <row r="6228">
      <c r="A6228" s="194" t="inlineStr">
        <is>
          <t>custom.caminho.nivel.14.nome</t>
        </is>
      </c>
      <c r="B6228" s="194">
        <f>""</f>
        <v/>
      </c>
      <c r="C6228" s="194" t="inlineStr"/>
      <c r="D6228" s="194" t="inlineStr">
        <is>
          <t>configuração</t>
        </is>
      </c>
    </row>
    <row r="6229">
      <c r="A6229" s="194" t="inlineStr">
        <is>
          <t>custom.caminho.nivel.14.texto</t>
        </is>
      </c>
      <c r="B6229" s="194">
        <f>""</f>
        <v/>
      </c>
      <c r="C6229" s="194" t="inlineStr"/>
      <c r="D6229" s="194" t="inlineStr">
        <is>
          <t>configuração</t>
        </is>
      </c>
    </row>
    <row r="6230">
      <c r="A6230" s="194" t="inlineStr">
        <is>
          <t>custom.caminho.nivel.15.nome</t>
        </is>
      </c>
      <c r="B6230" s="194">
        <f>IF(ISBLANK('CONFIGURAÇÃO'!$C$784),"",'CONFIGURAÇÃO'!$C$784&amp;"")</f>
        <v/>
      </c>
      <c r="C6230" s="194">
        <f>"'CONFIGURAÇÃO'!C784"</f>
        <v/>
      </c>
      <c r="D6230" s="194" t="inlineStr">
        <is>
          <t>configuração</t>
        </is>
      </c>
    </row>
    <row r="6231">
      <c r="A6231" s="194" t="inlineStr">
        <is>
          <t>custom.caminho.nivel.15.texto</t>
        </is>
      </c>
      <c r="B6231" s="194">
        <f>IF(ISBLANK('CONFIGURAÇÃO'!$B$785),"",'CONFIGURAÇÃO'!$B$785&amp;"")</f>
        <v/>
      </c>
      <c r="C6231" s="194">
        <f>"'CONFIGURAÇÃO'!B785"</f>
        <v/>
      </c>
      <c r="D6231" s="194" t="inlineStr">
        <is>
          <t>configuração</t>
        </is>
      </c>
    </row>
    <row r="6232">
      <c r="A6232" s="194" t="inlineStr">
        <is>
          <t>custom.caminho.nivel.16.nome</t>
        </is>
      </c>
      <c r="B6232" s="194">
        <f>""</f>
        <v/>
      </c>
      <c r="C6232" s="194" t="inlineStr"/>
      <c r="D6232" s="194" t="inlineStr">
        <is>
          <t>configuração</t>
        </is>
      </c>
    </row>
    <row r="6233">
      <c r="A6233" s="194" t="inlineStr">
        <is>
          <t>custom.caminho.nivel.16.texto</t>
        </is>
      </c>
      <c r="B6233" s="194">
        <f>""</f>
        <v/>
      </c>
      <c r="C6233" s="194" t="inlineStr"/>
      <c r="D6233" s="194" t="inlineStr">
        <is>
          <t>configuração</t>
        </is>
      </c>
    </row>
    <row r="6234">
      <c r="A6234" s="194" t="inlineStr">
        <is>
          <t>custom.caminho.nivel.17.nome</t>
        </is>
      </c>
      <c r="B6234" s="194">
        <f>""</f>
        <v/>
      </c>
      <c r="C6234" s="194" t="inlineStr"/>
      <c r="D6234" s="194" t="inlineStr">
        <is>
          <t>configuração</t>
        </is>
      </c>
    </row>
    <row r="6235">
      <c r="A6235" s="194" t="inlineStr">
        <is>
          <t>custom.caminho.nivel.17.texto</t>
        </is>
      </c>
      <c r="B6235" s="194">
        <f>""</f>
        <v/>
      </c>
      <c r="C6235" s="194" t="inlineStr"/>
      <c r="D6235" s="194" t="inlineStr">
        <is>
          <t>configuração</t>
        </is>
      </c>
    </row>
    <row r="6236">
      <c r="A6236" s="194" t="inlineStr">
        <is>
          <t>custom.caminho.nivel.18.nome</t>
        </is>
      </c>
      <c r="B6236" s="194">
        <f>""</f>
        <v/>
      </c>
      <c r="C6236" s="194" t="inlineStr"/>
      <c r="D6236" s="194" t="inlineStr">
        <is>
          <t>configuração</t>
        </is>
      </c>
    </row>
    <row r="6237">
      <c r="A6237" s="194" t="inlineStr">
        <is>
          <t>custom.caminho.nivel.18.texto</t>
        </is>
      </c>
      <c r="B6237" s="194">
        <f>""</f>
        <v/>
      </c>
      <c r="C6237" s="194" t="inlineStr"/>
      <c r="D6237" s="194" t="inlineStr">
        <is>
          <t>configuração</t>
        </is>
      </c>
    </row>
    <row r="6238">
      <c r="A6238" s="194" t="inlineStr">
        <is>
          <t>custom.caminho.nivel.19.nome</t>
        </is>
      </c>
      <c r="B6238" s="194">
        <f>""</f>
        <v/>
      </c>
      <c r="C6238" s="194" t="inlineStr"/>
      <c r="D6238" s="194" t="inlineStr">
        <is>
          <t>configuração</t>
        </is>
      </c>
    </row>
    <row r="6239">
      <c r="A6239" s="194" t="inlineStr">
        <is>
          <t>custom.caminho.nivel.19.texto</t>
        </is>
      </c>
      <c r="B6239" s="194">
        <f>""</f>
        <v/>
      </c>
      <c r="C6239" s="194" t="inlineStr"/>
      <c r="D6239" s="194" t="inlineStr">
        <is>
          <t>configuração</t>
        </is>
      </c>
    </row>
    <row r="6240">
      <c r="A6240" s="194" t="inlineStr">
        <is>
          <t>custom.caminho.nivel.20.nome</t>
        </is>
      </c>
      <c r="B6240" s="194">
        <f>""</f>
        <v/>
      </c>
      <c r="C6240" s="194" t="inlineStr"/>
      <c r="D6240" s="194" t="inlineStr">
        <is>
          <t>configuração</t>
        </is>
      </c>
    </row>
    <row r="6241">
      <c r="A6241" s="194" t="inlineStr">
        <is>
          <t>custom.caminho.nivel.20.texto</t>
        </is>
      </c>
      <c r="B6241" s="194">
        <f>""</f>
        <v/>
      </c>
      <c r="C6241" s="194" t="inlineStr"/>
      <c r="D6241" s="194" t="inlineStr">
        <is>
          <t>configuração</t>
        </is>
      </c>
    </row>
    <row r="6242">
      <c r="A6242" s="194" t="inlineStr">
        <is>
          <t>custom.caminho.nivel.21.nome</t>
        </is>
      </c>
      <c r="B6242" s="194">
        <f>""</f>
        <v/>
      </c>
      <c r="C6242" s="194" t="inlineStr"/>
      <c r="D6242" s="194" t="inlineStr">
        <is>
          <t>configuração</t>
        </is>
      </c>
    </row>
    <row r="6243">
      <c r="A6243" s="194" t="inlineStr">
        <is>
          <t>custom.caminho.nivel.21.texto</t>
        </is>
      </c>
      <c r="B6243" s="194">
        <f>""</f>
        <v/>
      </c>
      <c r="C6243" s="194" t="inlineStr"/>
      <c r="D6243" s="194" t="inlineStr">
        <is>
          <t>configuração</t>
        </is>
      </c>
    </row>
    <row r="6244">
      <c r="A6244" s="194" t="inlineStr">
        <is>
          <t>custom.caminho.nivel.22.nome</t>
        </is>
      </c>
      <c r="B6244" s="194">
        <f>""</f>
        <v/>
      </c>
      <c r="C6244" s="194" t="inlineStr"/>
      <c r="D6244" s="194" t="inlineStr">
        <is>
          <t>configuração</t>
        </is>
      </c>
    </row>
    <row r="6245">
      <c r="A6245" s="194" t="inlineStr">
        <is>
          <t>custom.caminho.nivel.22.texto</t>
        </is>
      </c>
      <c r="B6245" s="194">
        <f>""</f>
        <v/>
      </c>
      <c r="C6245" s="194" t="inlineStr"/>
      <c r="D6245" s="194" t="inlineStr">
        <is>
          <t>configuração</t>
        </is>
      </c>
    </row>
    <row r="6246">
      <c r="A6246" s="194" t="inlineStr">
        <is>
          <t>custom.caminho.nivel.23.nome</t>
        </is>
      </c>
      <c r="B6246" s="194">
        <f>IF(ISBLANK('CONFIGURAÇÃO'!$C$787),"",'CONFIGURAÇÃO'!$C$787&amp;"")</f>
        <v/>
      </c>
      <c r="C6246" s="194">
        <f>"'CONFIGURAÇÃO'!C787"</f>
        <v/>
      </c>
      <c r="D6246" s="194" t="inlineStr">
        <is>
          <t>configuração</t>
        </is>
      </c>
    </row>
    <row r="6247">
      <c r="A6247" s="194" t="inlineStr">
        <is>
          <t>custom.caminho.nivel.23.texto</t>
        </is>
      </c>
      <c r="B6247" s="194">
        <f>IF(ISBLANK('CONFIGURAÇÃO'!$B$788),"",'CONFIGURAÇÃO'!$B$788&amp;"")</f>
        <v/>
      </c>
      <c r="C6247" s="194">
        <f>"'CONFIGURAÇÃO'!B788"</f>
        <v/>
      </c>
      <c r="D6247" s="194" t="inlineStr">
        <is>
          <t>configuração</t>
        </is>
      </c>
    </row>
    <row r="6248">
      <c r="A6248" s="194" t="inlineStr">
        <is>
          <t>custom.caminho.nivel.24.nome</t>
        </is>
      </c>
      <c r="B6248" s="194">
        <f>""</f>
        <v/>
      </c>
      <c r="C6248" s="194" t="inlineStr"/>
      <c r="D6248" s="194" t="inlineStr">
        <is>
          <t>configuração</t>
        </is>
      </c>
    </row>
    <row r="6249">
      <c r="A6249" s="194" t="inlineStr">
        <is>
          <t>custom.caminho.nivel.24.texto</t>
        </is>
      </c>
      <c r="B6249" s="194">
        <f>""</f>
        <v/>
      </c>
      <c r="C6249" s="194" t="inlineStr"/>
      <c r="D6249" s="194" t="inlineStr">
        <is>
          <t>configuração</t>
        </is>
      </c>
    </row>
    <row r="6250">
      <c r="A6250" s="194" t="inlineStr">
        <is>
          <t>custom.caminho.nivel.25.nome</t>
        </is>
      </c>
      <c r="B6250" s="194">
        <f>""</f>
        <v/>
      </c>
      <c r="C6250" s="194" t="inlineStr"/>
      <c r="D6250" s="194" t="inlineStr">
        <is>
          <t>configuração</t>
        </is>
      </c>
    </row>
    <row r="6251">
      <c r="A6251" s="194" t="inlineStr">
        <is>
          <t>custom.caminho.nivel.25.texto</t>
        </is>
      </c>
      <c r="B6251" s="194">
        <f>""</f>
        <v/>
      </c>
      <c r="C6251" s="194" t="inlineStr"/>
      <c r="D6251" s="194" t="inlineStr">
        <is>
          <t>configuração</t>
        </is>
      </c>
    </row>
    <row r="6252">
      <c r="A6252" s="194" t="inlineStr">
        <is>
          <t>custom.caminho.nivel.26.nome</t>
        </is>
      </c>
      <c r="B6252" s="194">
        <f>""</f>
        <v/>
      </c>
      <c r="C6252" s="194" t="inlineStr"/>
      <c r="D6252" s="194" t="inlineStr">
        <is>
          <t>configuração</t>
        </is>
      </c>
    </row>
    <row r="6253">
      <c r="A6253" s="194" t="inlineStr">
        <is>
          <t>custom.caminho.nivel.26.texto</t>
        </is>
      </c>
      <c r="B6253" s="194">
        <f>""</f>
        <v/>
      </c>
      <c r="C6253" s="194" t="inlineStr"/>
      <c r="D6253" s="194" t="inlineStr">
        <is>
          <t>configuração</t>
        </is>
      </c>
    </row>
    <row r="6254">
      <c r="A6254" s="194" t="inlineStr">
        <is>
          <t>custom.caminho.nivel.27.nome</t>
        </is>
      </c>
      <c r="B6254" s="194">
        <f>""</f>
        <v/>
      </c>
      <c r="C6254" s="194" t="inlineStr"/>
      <c r="D6254" s="194" t="inlineStr">
        <is>
          <t>configuração</t>
        </is>
      </c>
    </row>
    <row r="6255">
      <c r="A6255" s="194" t="inlineStr">
        <is>
          <t>custom.caminho.nivel.27.texto</t>
        </is>
      </c>
      <c r="B6255" s="194">
        <f>""</f>
        <v/>
      </c>
      <c r="C6255" s="194" t="inlineStr"/>
      <c r="D6255" s="194" t="inlineStr">
        <is>
          <t>configuração</t>
        </is>
      </c>
    </row>
    <row r="6256">
      <c r="A6256" s="194" t="inlineStr">
        <is>
          <t>custom.caminho.nivel.28.nome</t>
        </is>
      </c>
      <c r="B6256" s="194">
        <f>""</f>
        <v/>
      </c>
      <c r="C6256" s="194" t="inlineStr"/>
      <c r="D6256" s="194" t="inlineStr">
        <is>
          <t>configuração</t>
        </is>
      </c>
    </row>
    <row r="6257">
      <c r="A6257" s="194" t="inlineStr">
        <is>
          <t>custom.caminho.nivel.28.texto</t>
        </is>
      </c>
      <c r="B6257" s="194">
        <f>""</f>
        <v/>
      </c>
      <c r="C6257" s="194" t="inlineStr"/>
      <c r="D6257" s="194" t="inlineStr">
        <is>
          <t>configuração</t>
        </is>
      </c>
    </row>
    <row r="6258">
      <c r="A6258" s="194" t="inlineStr">
        <is>
          <t>custom.caminho.nivel.29.nome</t>
        </is>
      </c>
      <c r="B6258" s="194">
        <f>""</f>
        <v/>
      </c>
      <c r="C6258" s="194" t="inlineStr"/>
      <c r="D6258" s="194" t="inlineStr">
        <is>
          <t>configuração</t>
        </is>
      </c>
    </row>
    <row r="6259">
      <c r="A6259" s="194" t="inlineStr">
        <is>
          <t>custom.caminho.nivel.29.texto</t>
        </is>
      </c>
      <c r="B6259" s="194">
        <f>""</f>
        <v/>
      </c>
      <c r="C6259" s="194" t="inlineStr"/>
      <c r="D6259" s="194" t="inlineStr">
        <is>
          <t>configuração</t>
        </is>
      </c>
    </row>
    <row r="6260">
      <c r="A6260" s="194" t="inlineStr">
        <is>
          <t>custom.caminho.nivel.30.nome</t>
        </is>
      </c>
      <c r="B6260" s="194">
        <f>IF(ISBLANK('CONFIGURAÇÃO'!$C$790),"",'CONFIGURAÇÃO'!$C$790&amp;"")</f>
        <v/>
      </c>
      <c r="C6260" s="194">
        <f>"'CONFIGURAÇÃO'!C790"</f>
        <v/>
      </c>
      <c r="D6260" s="194" t="inlineStr">
        <is>
          <t>configuração</t>
        </is>
      </c>
    </row>
    <row r="6261">
      <c r="A6261" s="194" t="inlineStr">
        <is>
          <t>custom.caminho.nivel.30.texto</t>
        </is>
      </c>
      <c r="B6261" s="194">
        <f>IF(ISBLANK('CONFIGURAÇÃO'!$B$791),"",'CONFIGURAÇÃO'!$B$791&amp;"")</f>
        <v/>
      </c>
      <c r="C6261" s="194">
        <f>"'CONFIGURAÇÃO'!B791"</f>
        <v/>
      </c>
      <c r="D6261" s="194" t="inlineStr">
        <is>
          <t>configuração</t>
        </is>
      </c>
    </row>
    <row r="6262">
      <c r="A6262" s="194" t="inlineStr">
        <is>
          <t>custom.trilha.nome</t>
        </is>
      </c>
      <c r="B6262" s="194">
        <f>IF(ISBLANK('CONFIGURAÇÃO'!$J$741),"",'CONFIGURAÇÃO'!$J$741&amp;"")</f>
        <v/>
      </c>
      <c r="C6262" s="194">
        <f>"'CONFIGURAÇÃO'!J741"</f>
        <v/>
      </c>
      <c r="D6262" s="194" t="inlineStr">
        <is>
          <t>configuração</t>
        </is>
      </c>
    </row>
    <row r="6263">
      <c r="A6263" s="194" t="inlineStr">
        <is>
          <t>custom.trilha.mestre_viu</t>
        </is>
      </c>
      <c r="B6263" s="194">
        <f>N('CONFIGURAÇÃO'!$N$739)&amp;""</f>
        <v/>
      </c>
      <c r="C6263" s="194">
        <f>"'CONFIGURAÇÃO'!N739"</f>
        <v/>
      </c>
      <c r="D6263" s="194" t="inlineStr">
        <is>
          <t>configuração</t>
        </is>
      </c>
    </row>
    <row r="6264">
      <c r="A6264" s="194" t="inlineStr">
        <is>
          <t>custom.trilha.efeito</t>
        </is>
      </c>
      <c r="B6264" s="194">
        <f>IF(ISBLANK('CONFIGURAÇÃO'!$J$769),"",'CONFIGURAÇÃO'!$J$769&amp;"")</f>
        <v/>
      </c>
      <c r="C6264" s="194">
        <f>"'CONFIGURAÇÃO'!J769"</f>
        <v/>
      </c>
      <c r="D6264" s="194" t="inlineStr">
        <is>
          <t>configuração</t>
        </is>
      </c>
    </row>
    <row r="6265">
      <c r="A6265" s="194" t="inlineStr">
        <is>
          <t>custom.trilha.campo.caminho</t>
        </is>
      </c>
      <c r="B6265" s="194">
        <f>IF(ISBLANK('CONFIGURAÇÃO'!$M$742),"",'CONFIGURAÇÃO'!$M$742&amp;"")</f>
        <v/>
      </c>
      <c r="C6265" s="194">
        <f>"'CONFIGURAÇÃO'!M742"</f>
        <v/>
      </c>
      <c r="D6265" s="194" t="inlineStr">
        <is>
          <t>configuração</t>
        </is>
      </c>
    </row>
    <row r="6266">
      <c r="A6266" s="194" t="inlineStr">
        <is>
          <t>custom.trilha.campo.base_do_livro</t>
        </is>
      </c>
      <c r="B6266" s="194">
        <f>IF(ISBLANK('CONFIGURAÇÃO'!$M$743),"",'CONFIGURAÇÃO'!$M$743&amp;"")</f>
        <v/>
      </c>
      <c r="C6266" s="194">
        <f>"'CONFIGURAÇÃO'!M743"</f>
        <v/>
      </c>
      <c r="D6266" s="194" t="inlineStr">
        <is>
          <t>configuração</t>
        </is>
      </c>
    </row>
    <row r="6267">
      <c r="A6267" s="194" t="inlineStr">
        <is>
          <t>custom.trilha.nivel.1.nome</t>
        </is>
      </c>
      <c r="B6267" s="194">
        <f>""</f>
        <v/>
      </c>
      <c r="C6267" s="194" t="inlineStr"/>
      <c r="D6267" s="194" t="inlineStr">
        <is>
          <t>configuração</t>
        </is>
      </c>
    </row>
    <row r="6268">
      <c r="A6268" s="194" t="inlineStr">
        <is>
          <t>custom.trilha.nivel.1.texto</t>
        </is>
      </c>
      <c r="B6268" s="194">
        <f>""</f>
        <v/>
      </c>
      <c r="C6268" s="194" t="inlineStr"/>
      <c r="D6268" s="194" t="inlineStr">
        <is>
          <t>configuração</t>
        </is>
      </c>
    </row>
    <row r="6269">
      <c r="A6269" s="194" t="inlineStr">
        <is>
          <t>custom.trilha.nivel.2.nome</t>
        </is>
      </c>
      <c r="B6269" s="194">
        <f>IF(ISBLANK('CONFIGURAÇÃO'!$K$778),"",'CONFIGURAÇÃO'!$K$778&amp;"")</f>
        <v/>
      </c>
      <c r="C6269" s="194">
        <f>"'CONFIGURAÇÃO'!K778"</f>
        <v/>
      </c>
      <c r="D6269" s="194" t="inlineStr">
        <is>
          <t>configuração</t>
        </is>
      </c>
    </row>
    <row r="6270">
      <c r="A6270" s="194" t="inlineStr">
        <is>
          <t>custom.trilha.nivel.2.texto</t>
        </is>
      </c>
      <c r="B6270" s="194">
        <f>IF(ISBLANK('CONFIGURAÇÃO'!$J$779),"",'CONFIGURAÇÃO'!$J$779&amp;"")</f>
        <v/>
      </c>
      <c r="C6270" s="194">
        <f>"'CONFIGURAÇÃO'!J779"</f>
        <v/>
      </c>
      <c r="D6270" s="194" t="inlineStr">
        <is>
          <t>configuração</t>
        </is>
      </c>
    </row>
    <row r="6271">
      <c r="A6271" s="194" t="inlineStr">
        <is>
          <t>custom.trilha.nivel.3.nome</t>
        </is>
      </c>
      <c r="B6271" s="194">
        <f>""</f>
        <v/>
      </c>
      <c r="C6271" s="194" t="inlineStr"/>
      <c r="D6271" s="194" t="inlineStr">
        <is>
          <t>configuração</t>
        </is>
      </c>
    </row>
    <row r="6272">
      <c r="A6272" s="194" t="inlineStr">
        <is>
          <t>custom.trilha.nivel.3.texto</t>
        </is>
      </c>
      <c r="B6272" s="194">
        <f>""</f>
        <v/>
      </c>
      <c r="C6272" s="194" t="inlineStr"/>
      <c r="D6272" s="194" t="inlineStr">
        <is>
          <t>configuração</t>
        </is>
      </c>
    </row>
    <row r="6273">
      <c r="A6273" s="194" t="inlineStr">
        <is>
          <t>custom.trilha.nivel.4.nome</t>
        </is>
      </c>
      <c r="B6273" s="194">
        <f>""</f>
        <v/>
      </c>
      <c r="C6273" s="194" t="inlineStr"/>
      <c r="D6273" s="194" t="inlineStr">
        <is>
          <t>configuração</t>
        </is>
      </c>
    </row>
    <row r="6274">
      <c r="A6274" s="194" t="inlineStr">
        <is>
          <t>custom.trilha.nivel.4.texto</t>
        </is>
      </c>
      <c r="B6274" s="194">
        <f>""</f>
        <v/>
      </c>
      <c r="C6274" s="194" t="inlineStr"/>
      <c r="D6274" s="194" t="inlineStr">
        <is>
          <t>configuração</t>
        </is>
      </c>
    </row>
    <row r="6275">
      <c r="A6275" s="194" t="inlineStr">
        <is>
          <t>custom.trilha.nivel.5.nome</t>
        </is>
      </c>
      <c r="B6275" s="194">
        <f>""</f>
        <v/>
      </c>
      <c r="C6275" s="194" t="inlineStr"/>
      <c r="D6275" s="194" t="inlineStr">
        <is>
          <t>configuração</t>
        </is>
      </c>
    </row>
    <row r="6276">
      <c r="A6276" s="194" t="inlineStr">
        <is>
          <t>custom.trilha.nivel.5.texto</t>
        </is>
      </c>
      <c r="B6276" s="194">
        <f>""</f>
        <v/>
      </c>
      <c r="C6276" s="194" t="inlineStr"/>
      <c r="D6276" s="194" t="inlineStr">
        <is>
          <t>configuração</t>
        </is>
      </c>
    </row>
    <row r="6277">
      <c r="A6277" s="194" t="inlineStr">
        <is>
          <t>custom.trilha.nivel.6.nome</t>
        </is>
      </c>
      <c r="B6277" s="194">
        <f>""</f>
        <v/>
      </c>
      <c r="C6277" s="194" t="inlineStr"/>
      <c r="D6277" s="194" t="inlineStr">
        <is>
          <t>configuração</t>
        </is>
      </c>
    </row>
    <row r="6278">
      <c r="A6278" s="194" t="inlineStr">
        <is>
          <t>custom.trilha.nivel.6.texto</t>
        </is>
      </c>
      <c r="B6278" s="194">
        <f>""</f>
        <v/>
      </c>
      <c r="C6278" s="194" t="inlineStr"/>
      <c r="D6278" s="194" t="inlineStr">
        <is>
          <t>configuração</t>
        </is>
      </c>
    </row>
    <row r="6279">
      <c r="A6279" s="194" t="inlineStr">
        <is>
          <t>custom.trilha.nivel.7.nome</t>
        </is>
      </c>
      <c r="B6279" s="194">
        <f>""</f>
        <v/>
      </c>
      <c r="C6279" s="194" t="inlineStr"/>
      <c r="D6279" s="194" t="inlineStr">
        <is>
          <t>configuração</t>
        </is>
      </c>
    </row>
    <row r="6280">
      <c r="A6280" s="194" t="inlineStr">
        <is>
          <t>custom.trilha.nivel.7.texto</t>
        </is>
      </c>
      <c r="B6280" s="194">
        <f>""</f>
        <v/>
      </c>
      <c r="C6280" s="194" t="inlineStr"/>
      <c r="D6280" s="194" t="inlineStr">
        <is>
          <t>configuração</t>
        </is>
      </c>
    </row>
    <row r="6281">
      <c r="A6281" s="194" t="inlineStr">
        <is>
          <t>custom.trilha.nivel.8.nome</t>
        </is>
      </c>
      <c r="B6281" s="194">
        <f>""</f>
        <v/>
      </c>
      <c r="C6281" s="194" t="inlineStr"/>
      <c r="D6281" s="194" t="inlineStr">
        <is>
          <t>configuração</t>
        </is>
      </c>
    </row>
    <row r="6282">
      <c r="A6282" s="194" t="inlineStr">
        <is>
          <t>custom.trilha.nivel.8.texto</t>
        </is>
      </c>
      <c r="B6282" s="194">
        <f>""</f>
        <v/>
      </c>
      <c r="C6282" s="194" t="inlineStr"/>
      <c r="D6282" s="194" t="inlineStr">
        <is>
          <t>configuração</t>
        </is>
      </c>
    </row>
    <row r="6283">
      <c r="A6283" s="194" t="inlineStr">
        <is>
          <t>custom.trilha.nivel.9.nome</t>
        </is>
      </c>
      <c r="B6283" s="194">
        <f>""</f>
        <v/>
      </c>
      <c r="C6283" s="194" t="inlineStr"/>
      <c r="D6283" s="194" t="inlineStr">
        <is>
          <t>configuração</t>
        </is>
      </c>
    </row>
    <row r="6284">
      <c r="A6284" s="194" t="inlineStr">
        <is>
          <t>custom.trilha.nivel.9.texto</t>
        </is>
      </c>
      <c r="B6284" s="194">
        <f>""</f>
        <v/>
      </c>
      <c r="C6284" s="194" t="inlineStr"/>
      <c r="D6284" s="194" t="inlineStr">
        <is>
          <t>configuração</t>
        </is>
      </c>
    </row>
    <row r="6285">
      <c r="A6285" s="194" t="inlineStr">
        <is>
          <t>custom.trilha.nivel.10.nome</t>
        </is>
      </c>
      <c r="B6285" s="194">
        <f>""</f>
        <v/>
      </c>
      <c r="C6285" s="194" t="inlineStr"/>
      <c r="D6285" s="194" t="inlineStr">
        <is>
          <t>configuração</t>
        </is>
      </c>
    </row>
    <row r="6286">
      <c r="A6286" s="194" t="inlineStr">
        <is>
          <t>custom.trilha.nivel.10.texto</t>
        </is>
      </c>
      <c r="B6286" s="194">
        <f>""</f>
        <v/>
      </c>
      <c r="C6286" s="194" t="inlineStr"/>
      <c r="D6286" s="194" t="inlineStr">
        <is>
          <t>configuração</t>
        </is>
      </c>
    </row>
    <row r="6287">
      <c r="A6287" s="194" t="inlineStr">
        <is>
          <t>custom.trilha.nivel.11.nome</t>
        </is>
      </c>
      <c r="B6287" s="194">
        <f>IF(ISBLANK('CONFIGURAÇÃO'!$K$781),"",'CONFIGURAÇÃO'!$K$781&amp;"")</f>
        <v/>
      </c>
      <c r="C6287" s="194">
        <f>"'CONFIGURAÇÃO'!K781"</f>
        <v/>
      </c>
      <c r="D6287" s="194" t="inlineStr">
        <is>
          <t>configuração</t>
        </is>
      </c>
    </row>
    <row r="6288">
      <c r="A6288" s="194" t="inlineStr">
        <is>
          <t>custom.trilha.nivel.11.texto</t>
        </is>
      </c>
      <c r="B6288" s="194">
        <f>IF(ISBLANK('CONFIGURAÇÃO'!$J$782),"",'CONFIGURAÇÃO'!$J$782&amp;"")</f>
        <v/>
      </c>
      <c r="C6288" s="194">
        <f>"'CONFIGURAÇÃO'!J782"</f>
        <v/>
      </c>
      <c r="D6288" s="194" t="inlineStr">
        <is>
          <t>configuração</t>
        </is>
      </c>
    </row>
    <row r="6289">
      <c r="A6289" s="194" t="inlineStr">
        <is>
          <t>custom.trilha.nivel.12.nome</t>
        </is>
      </c>
      <c r="B6289" s="194">
        <f>""</f>
        <v/>
      </c>
      <c r="C6289" s="194" t="inlineStr"/>
      <c r="D6289" s="194" t="inlineStr">
        <is>
          <t>configuração</t>
        </is>
      </c>
    </row>
    <row r="6290">
      <c r="A6290" s="194" t="inlineStr">
        <is>
          <t>custom.trilha.nivel.12.texto</t>
        </is>
      </c>
      <c r="B6290" s="194">
        <f>""</f>
        <v/>
      </c>
      <c r="C6290" s="194" t="inlineStr"/>
      <c r="D6290" s="194" t="inlineStr">
        <is>
          <t>configuração</t>
        </is>
      </c>
    </row>
    <row r="6291">
      <c r="A6291" s="194" t="inlineStr">
        <is>
          <t>custom.trilha.nivel.13.nome</t>
        </is>
      </c>
      <c r="B6291" s="194">
        <f>""</f>
        <v/>
      </c>
      <c r="C6291" s="194" t="inlineStr"/>
      <c r="D6291" s="194" t="inlineStr">
        <is>
          <t>configuração</t>
        </is>
      </c>
    </row>
    <row r="6292">
      <c r="A6292" s="194" t="inlineStr">
        <is>
          <t>custom.trilha.nivel.13.texto</t>
        </is>
      </c>
      <c r="B6292" s="194">
        <f>""</f>
        <v/>
      </c>
      <c r="C6292" s="194" t="inlineStr"/>
      <c r="D6292" s="194" t="inlineStr">
        <is>
          <t>configuração</t>
        </is>
      </c>
    </row>
    <row r="6293">
      <c r="A6293" s="194" t="inlineStr">
        <is>
          <t>custom.trilha.nivel.14.nome</t>
        </is>
      </c>
      <c r="B6293" s="194">
        <f>""</f>
        <v/>
      </c>
      <c r="C6293" s="194" t="inlineStr"/>
      <c r="D6293" s="194" t="inlineStr">
        <is>
          <t>configuração</t>
        </is>
      </c>
    </row>
    <row r="6294">
      <c r="A6294" s="194" t="inlineStr">
        <is>
          <t>custom.trilha.nivel.14.texto</t>
        </is>
      </c>
      <c r="B6294" s="194">
        <f>""</f>
        <v/>
      </c>
      <c r="C6294" s="194" t="inlineStr"/>
      <c r="D6294" s="194" t="inlineStr">
        <is>
          <t>configuração</t>
        </is>
      </c>
    </row>
    <row r="6295">
      <c r="A6295" s="194" t="inlineStr">
        <is>
          <t>custom.trilha.nivel.15.nome</t>
        </is>
      </c>
      <c r="B6295" s="194">
        <f>""</f>
        <v/>
      </c>
      <c r="C6295" s="194" t="inlineStr"/>
      <c r="D6295" s="194" t="inlineStr">
        <is>
          <t>configuração</t>
        </is>
      </c>
    </row>
    <row r="6296">
      <c r="A6296" s="194" t="inlineStr">
        <is>
          <t>custom.trilha.nivel.15.texto</t>
        </is>
      </c>
      <c r="B6296" s="194">
        <f>""</f>
        <v/>
      </c>
      <c r="C6296" s="194" t="inlineStr"/>
      <c r="D6296" s="194" t="inlineStr">
        <is>
          <t>configuração</t>
        </is>
      </c>
    </row>
    <row r="6297">
      <c r="A6297" s="194" t="inlineStr">
        <is>
          <t>custom.trilha.nivel.16.nome</t>
        </is>
      </c>
      <c r="B6297" s="194">
        <f>""</f>
        <v/>
      </c>
      <c r="C6297" s="194" t="inlineStr"/>
      <c r="D6297" s="194" t="inlineStr">
        <is>
          <t>configuração</t>
        </is>
      </c>
    </row>
    <row r="6298">
      <c r="A6298" s="194" t="inlineStr">
        <is>
          <t>custom.trilha.nivel.16.texto</t>
        </is>
      </c>
      <c r="B6298" s="194">
        <f>""</f>
        <v/>
      </c>
      <c r="C6298" s="194" t="inlineStr"/>
      <c r="D6298" s="194" t="inlineStr">
        <is>
          <t>configuração</t>
        </is>
      </c>
    </row>
    <row r="6299">
      <c r="A6299" s="194" t="inlineStr">
        <is>
          <t>custom.trilha.nivel.17.nome</t>
        </is>
      </c>
      <c r="B6299" s="194">
        <f>""</f>
        <v/>
      </c>
      <c r="C6299" s="194" t="inlineStr"/>
      <c r="D6299" s="194" t="inlineStr">
        <is>
          <t>configuração</t>
        </is>
      </c>
    </row>
    <row r="6300">
      <c r="A6300" s="194" t="inlineStr">
        <is>
          <t>custom.trilha.nivel.17.texto</t>
        </is>
      </c>
      <c r="B6300" s="194">
        <f>""</f>
        <v/>
      </c>
      <c r="C6300" s="194" t="inlineStr"/>
      <c r="D6300" s="194" t="inlineStr">
        <is>
          <t>configuração</t>
        </is>
      </c>
    </row>
    <row r="6301">
      <c r="A6301" s="194" t="inlineStr">
        <is>
          <t>custom.trilha.nivel.18.nome</t>
        </is>
      </c>
      <c r="B6301" s="194">
        <f>""</f>
        <v/>
      </c>
      <c r="C6301" s="194" t="inlineStr"/>
      <c r="D6301" s="194" t="inlineStr">
        <is>
          <t>configuração</t>
        </is>
      </c>
    </row>
    <row r="6302">
      <c r="A6302" s="194" t="inlineStr">
        <is>
          <t>custom.trilha.nivel.18.texto</t>
        </is>
      </c>
      <c r="B6302" s="194">
        <f>""</f>
        <v/>
      </c>
      <c r="C6302" s="194" t="inlineStr"/>
      <c r="D6302" s="194" t="inlineStr">
        <is>
          <t>configuração</t>
        </is>
      </c>
    </row>
    <row r="6303">
      <c r="A6303" s="194" t="inlineStr">
        <is>
          <t>custom.trilha.nivel.19.nome</t>
        </is>
      </c>
      <c r="B6303" s="194">
        <f>IF(ISBLANK('CONFIGURAÇÃO'!$K$784),"",'CONFIGURAÇÃO'!$K$784&amp;"")</f>
        <v/>
      </c>
      <c r="C6303" s="194">
        <f>"'CONFIGURAÇÃO'!K784"</f>
        <v/>
      </c>
      <c r="D6303" s="194" t="inlineStr">
        <is>
          <t>configuração</t>
        </is>
      </c>
    </row>
    <row r="6304">
      <c r="A6304" s="194" t="inlineStr">
        <is>
          <t>custom.trilha.nivel.19.texto</t>
        </is>
      </c>
      <c r="B6304" s="194">
        <f>IF(ISBLANK('CONFIGURAÇÃO'!$J$785),"",'CONFIGURAÇÃO'!$J$785&amp;"")</f>
        <v/>
      </c>
      <c r="C6304" s="194">
        <f>"'CONFIGURAÇÃO'!J785"</f>
        <v/>
      </c>
      <c r="D6304" s="194" t="inlineStr">
        <is>
          <t>configuração</t>
        </is>
      </c>
    </row>
    <row r="6305">
      <c r="A6305" s="194" t="inlineStr">
        <is>
          <t>custom.trilha.nivel.20.nome</t>
        </is>
      </c>
      <c r="B6305" s="194">
        <f>""</f>
        <v/>
      </c>
      <c r="C6305" s="194" t="inlineStr"/>
      <c r="D6305" s="194" t="inlineStr">
        <is>
          <t>configuração</t>
        </is>
      </c>
    </row>
    <row r="6306">
      <c r="A6306" s="194" t="inlineStr">
        <is>
          <t>custom.trilha.nivel.20.texto</t>
        </is>
      </c>
      <c r="B6306" s="194">
        <f>""</f>
        <v/>
      </c>
      <c r="C6306" s="194" t="inlineStr"/>
      <c r="D6306" s="194" t="inlineStr">
        <is>
          <t>configuração</t>
        </is>
      </c>
    </row>
    <row r="6307">
      <c r="A6307" s="194" t="inlineStr">
        <is>
          <t>custom.trilha.nivel.21.nome</t>
        </is>
      </c>
      <c r="B6307" s="194">
        <f>""</f>
        <v/>
      </c>
      <c r="C6307" s="194" t="inlineStr"/>
      <c r="D6307" s="194" t="inlineStr">
        <is>
          <t>configuração</t>
        </is>
      </c>
    </row>
    <row r="6308">
      <c r="A6308" s="194" t="inlineStr">
        <is>
          <t>custom.trilha.nivel.21.texto</t>
        </is>
      </c>
      <c r="B6308" s="194">
        <f>""</f>
        <v/>
      </c>
      <c r="C6308" s="194" t="inlineStr"/>
      <c r="D6308" s="194" t="inlineStr">
        <is>
          <t>configuração</t>
        </is>
      </c>
    </row>
    <row r="6309">
      <c r="A6309" s="194" t="inlineStr">
        <is>
          <t>custom.trilha.nivel.22.nome</t>
        </is>
      </c>
      <c r="B6309" s="194">
        <f>""</f>
        <v/>
      </c>
      <c r="C6309" s="194" t="inlineStr"/>
      <c r="D6309" s="194" t="inlineStr">
        <is>
          <t>configuração</t>
        </is>
      </c>
    </row>
    <row r="6310">
      <c r="A6310" s="194" t="inlineStr">
        <is>
          <t>custom.trilha.nivel.22.texto</t>
        </is>
      </c>
      <c r="B6310" s="194">
        <f>""</f>
        <v/>
      </c>
      <c r="C6310" s="194" t="inlineStr"/>
      <c r="D6310" s="194" t="inlineStr">
        <is>
          <t>configuração</t>
        </is>
      </c>
    </row>
    <row r="6311">
      <c r="A6311" s="194" t="inlineStr">
        <is>
          <t>custom.trilha.nivel.23.nome</t>
        </is>
      </c>
      <c r="B6311" s="194">
        <f>""</f>
        <v/>
      </c>
      <c r="C6311" s="194" t="inlineStr"/>
      <c r="D6311" s="194" t="inlineStr">
        <is>
          <t>configuração</t>
        </is>
      </c>
    </row>
    <row r="6312">
      <c r="A6312" s="194" t="inlineStr">
        <is>
          <t>custom.trilha.nivel.23.texto</t>
        </is>
      </c>
      <c r="B6312" s="194">
        <f>""</f>
        <v/>
      </c>
      <c r="C6312" s="194" t="inlineStr"/>
      <c r="D6312" s="194" t="inlineStr">
        <is>
          <t>configuração</t>
        </is>
      </c>
    </row>
    <row r="6313">
      <c r="A6313" s="194" t="inlineStr">
        <is>
          <t>custom.trilha.nivel.24.nome</t>
        </is>
      </c>
      <c r="B6313" s="194">
        <f>""</f>
        <v/>
      </c>
      <c r="C6313" s="194" t="inlineStr"/>
      <c r="D6313" s="194" t="inlineStr">
        <is>
          <t>configuração</t>
        </is>
      </c>
    </row>
    <row r="6314">
      <c r="A6314" s="194" t="inlineStr">
        <is>
          <t>custom.trilha.nivel.24.texto</t>
        </is>
      </c>
      <c r="B6314" s="194">
        <f>""</f>
        <v/>
      </c>
      <c r="C6314" s="194" t="inlineStr"/>
      <c r="D6314" s="194" t="inlineStr">
        <is>
          <t>configuração</t>
        </is>
      </c>
    </row>
    <row r="6315">
      <c r="A6315" s="194" t="inlineStr">
        <is>
          <t>custom.trilha.nivel.25.nome</t>
        </is>
      </c>
      <c r="B6315" s="194">
        <f>""</f>
        <v/>
      </c>
      <c r="C6315" s="194" t="inlineStr"/>
      <c r="D6315" s="194" t="inlineStr">
        <is>
          <t>configuração</t>
        </is>
      </c>
    </row>
    <row r="6316">
      <c r="A6316" s="194" t="inlineStr">
        <is>
          <t>custom.trilha.nivel.25.texto</t>
        </is>
      </c>
      <c r="B6316" s="194">
        <f>""</f>
        <v/>
      </c>
      <c r="C6316" s="194" t="inlineStr"/>
      <c r="D6316" s="194" t="inlineStr">
        <is>
          <t>configuração</t>
        </is>
      </c>
    </row>
    <row r="6317">
      <c r="A6317" s="194" t="inlineStr">
        <is>
          <t>custom.trilha.nivel.26.nome</t>
        </is>
      </c>
      <c r="B6317" s="194">
        <f>""</f>
        <v/>
      </c>
      <c r="C6317" s="194" t="inlineStr"/>
      <c r="D6317" s="194" t="inlineStr">
        <is>
          <t>configuração</t>
        </is>
      </c>
    </row>
    <row r="6318">
      <c r="A6318" s="194" t="inlineStr">
        <is>
          <t>custom.trilha.nivel.26.texto</t>
        </is>
      </c>
      <c r="B6318" s="194">
        <f>""</f>
        <v/>
      </c>
      <c r="C6318" s="194" t="inlineStr"/>
      <c r="D6318" s="194" t="inlineStr">
        <is>
          <t>configuração</t>
        </is>
      </c>
    </row>
    <row r="6319">
      <c r="A6319" s="194" t="inlineStr">
        <is>
          <t>custom.trilha.nivel.27.nome</t>
        </is>
      </c>
      <c r="B6319" s="194">
        <f>IF(ISBLANK('CONFIGURAÇÃO'!$K$787),"",'CONFIGURAÇÃO'!$K$787&amp;"")</f>
        <v/>
      </c>
      <c r="C6319" s="194">
        <f>"'CONFIGURAÇÃO'!K787"</f>
        <v/>
      </c>
      <c r="D6319" s="194" t="inlineStr">
        <is>
          <t>configuração</t>
        </is>
      </c>
    </row>
    <row r="6320">
      <c r="A6320" s="194" t="inlineStr">
        <is>
          <t>custom.trilha.nivel.27.texto</t>
        </is>
      </c>
      <c r="B6320" s="194">
        <f>IF(ISBLANK('CONFIGURAÇÃO'!$J$788),"",'CONFIGURAÇÃO'!$J$788&amp;"")</f>
        <v/>
      </c>
      <c r="C6320" s="194">
        <f>"'CONFIGURAÇÃO'!J788"</f>
        <v/>
      </c>
      <c r="D6320" s="194" t="inlineStr">
        <is>
          <t>configuração</t>
        </is>
      </c>
    </row>
    <row r="6321">
      <c r="A6321" s="194" t="inlineStr">
        <is>
          <t>custom.trilha.nivel.28.nome</t>
        </is>
      </c>
      <c r="B6321" s="194">
        <f>""</f>
        <v/>
      </c>
      <c r="C6321" s="194" t="inlineStr"/>
      <c r="D6321" s="194" t="inlineStr">
        <is>
          <t>configuração</t>
        </is>
      </c>
    </row>
    <row r="6322">
      <c r="A6322" s="194" t="inlineStr">
        <is>
          <t>custom.trilha.nivel.28.texto</t>
        </is>
      </c>
      <c r="B6322" s="194">
        <f>""</f>
        <v/>
      </c>
      <c r="C6322" s="194" t="inlineStr"/>
      <c r="D6322" s="194" t="inlineStr">
        <is>
          <t>configuração</t>
        </is>
      </c>
    </row>
    <row r="6323">
      <c r="A6323" s="194" t="inlineStr">
        <is>
          <t>custom.trilha.nivel.29.nome</t>
        </is>
      </c>
      <c r="B6323" s="194">
        <f>""</f>
        <v/>
      </c>
      <c r="C6323" s="194" t="inlineStr"/>
      <c r="D6323" s="194" t="inlineStr">
        <is>
          <t>configuração</t>
        </is>
      </c>
    </row>
    <row r="6324">
      <c r="A6324" s="194" t="inlineStr">
        <is>
          <t>custom.trilha.nivel.29.texto</t>
        </is>
      </c>
      <c r="B6324" s="194">
        <f>""</f>
        <v/>
      </c>
      <c r="C6324" s="194" t="inlineStr"/>
      <c r="D6324" s="194" t="inlineStr">
        <is>
          <t>configuração</t>
        </is>
      </c>
    </row>
    <row r="6325">
      <c r="A6325" s="194" t="inlineStr">
        <is>
          <t>custom.trilha.nivel.30.nome</t>
        </is>
      </c>
      <c r="B6325" s="194">
        <f>""</f>
        <v/>
      </c>
      <c r="C6325" s="194" t="inlineStr"/>
      <c r="D6325" s="194" t="inlineStr">
        <is>
          <t>configuração</t>
        </is>
      </c>
    </row>
    <row r="6326">
      <c r="A6326" s="194" t="inlineStr">
        <is>
          <t>custom.trilha.nivel.30.texto</t>
        </is>
      </c>
      <c r="B6326" s="194">
        <f>""</f>
        <v/>
      </c>
      <c r="C6326" s="194" t="inlineStr"/>
      <c r="D6326" s="194" t="inlineStr">
        <is>
          <t>configuração</t>
        </is>
      </c>
    </row>
    <row r="6327">
      <c r="A6327" s="194" t="inlineStr">
        <is>
          <t>custom.pericia.1.tipo</t>
        </is>
      </c>
      <c r="B6327" s="194">
        <f>IF(ISBLANK('CONFIGURAÇÃO'!$B$799),"",'CONFIGURAÇÃO'!$B$799&amp;"")</f>
        <v/>
      </c>
      <c r="C6327" s="194">
        <f>"'CONFIGURAÇÃO'!B799"</f>
        <v/>
      </c>
      <c r="D6327" s="194" t="inlineStr">
        <is>
          <t>configuração</t>
        </is>
      </c>
    </row>
    <row r="6328">
      <c r="A6328" s="194" t="inlineStr">
        <is>
          <t>custom.pericia.1.nome</t>
        </is>
      </c>
      <c r="B6328" s="194">
        <f>IF(ISBLANK('CONFIGURAÇÃO'!$B$801),"",'CONFIGURAÇÃO'!$B$801&amp;"")</f>
        <v/>
      </c>
      <c r="C6328" s="194">
        <f>"'CONFIGURAÇÃO'!B801"</f>
        <v/>
      </c>
      <c r="D6328" s="194" t="inlineStr">
        <is>
          <t>configuração</t>
        </is>
      </c>
    </row>
    <row r="6329">
      <c r="A6329" s="194" t="inlineStr">
        <is>
          <t>custom.pericia.1.mestre_viu</t>
        </is>
      </c>
      <c r="B6329" s="194">
        <f>N('CONFIGURAÇÃO'!$F$799)&amp;""</f>
        <v/>
      </c>
      <c r="C6329" s="194">
        <f>"'CONFIGURAÇÃO'!F799"</f>
        <v/>
      </c>
      <c r="D6329" s="194" t="inlineStr">
        <is>
          <t>configuração</t>
        </is>
      </c>
    </row>
    <row r="6330">
      <c r="A6330" s="194" t="inlineStr">
        <is>
          <t>custom.pericia.1.atributo</t>
        </is>
      </c>
      <c r="B6330" s="194">
        <f>IF(ISBLANK('CONFIGURAÇÃO'!$E$802),"",'CONFIGURAÇÃO'!$E$802&amp;"")</f>
        <v/>
      </c>
      <c r="C6330" s="194">
        <f>"'CONFIGURAÇÃO'!E802"</f>
        <v/>
      </c>
      <c r="D6330" s="194" t="inlineStr">
        <is>
          <t>configuração</t>
        </is>
      </c>
    </row>
    <row r="6331">
      <c r="A6331" s="194" t="inlineStr">
        <is>
          <t>custom.pericia.1.efeito</t>
        </is>
      </c>
      <c r="B6331" s="194">
        <f>IF(ISBLANK('CONFIGURAÇÃO'!$B$804),"",'CONFIGURAÇÃO'!$B$804&amp;"")</f>
        <v/>
      </c>
      <c r="C6331" s="194">
        <f>"'CONFIGURAÇÃO'!B804"</f>
        <v/>
      </c>
      <c r="D6331" s="194" t="inlineStr">
        <is>
          <t>configuração</t>
        </is>
      </c>
    </row>
    <row r="6332">
      <c r="A6332" s="194" t="inlineStr">
        <is>
          <t>custom.pericia.2.tipo</t>
        </is>
      </c>
      <c r="B6332" s="194">
        <f>IF(ISBLANK('CONFIGURAÇÃO'!$J$799),"",'CONFIGURAÇÃO'!$J$799&amp;"")</f>
        <v/>
      </c>
      <c r="C6332" s="194">
        <f>"'CONFIGURAÇÃO'!J799"</f>
        <v/>
      </c>
      <c r="D6332" s="194" t="inlineStr">
        <is>
          <t>configuração</t>
        </is>
      </c>
    </row>
    <row r="6333">
      <c r="A6333" s="194" t="inlineStr">
        <is>
          <t>custom.pericia.2.nome</t>
        </is>
      </c>
      <c r="B6333" s="194">
        <f>IF(ISBLANK('CONFIGURAÇÃO'!$J$801),"",'CONFIGURAÇÃO'!$J$801&amp;"")</f>
        <v/>
      </c>
      <c r="C6333" s="194">
        <f>"'CONFIGURAÇÃO'!J801"</f>
        <v/>
      </c>
      <c r="D6333" s="194" t="inlineStr">
        <is>
          <t>configuração</t>
        </is>
      </c>
    </row>
    <row r="6334">
      <c r="A6334" s="194" t="inlineStr">
        <is>
          <t>custom.pericia.2.mestre_viu</t>
        </is>
      </c>
      <c r="B6334" s="194">
        <f>N('CONFIGURAÇÃO'!$N$799)&amp;""</f>
        <v/>
      </c>
      <c r="C6334" s="194">
        <f>"'CONFIGURAÇÃO'!N799"</f>
        <v/>
      </c>
      <c r="D6334" s="194" t="inlineStr">
        <is>
          <t>configuração</t>
        </is>
      </c>
    </row>
    <row r="6335">
      <c r="A6335" s="194" t="inlineStr">
        <is>
          <t>custom.pericia.2.atributo</t>
        </is>
      </c>
      <c r="B6335" s="194">
        <f>IF(ISBLANK('CONFIGURAÇÃO'!$M$802),"",'CONFIGURAÇÃO'!$M$802&amp;"")</f>
        <v/>
      </c>
      <c r="C6335" s="194">
        <f>"'CONFIGURAÇÃO'!M802"</f>
        <v/>
      </c>
      <c r="D6335" s="194" t="inlineStr">
        <is>
          <t>configuração</t>
        </is>
      </c>
    </row>
    <row r="6336">
      <c r="A6336" s="194" t="inlineStr">
        <is>
          <t>custom.pericia.2.efeito</t>
        </is>
      </c>
      <c r="B6336" s="194">
        <f>IF(ISBLANK('CONFIGURAÇÃO'!$J$804),"",'CONFIGURAÇÃO'!$J$804&amp;"")</f>
        <v/>
      </c>
      <c r="C6336" s="194">
        <f>"'CONFIGURAÇÃO'!J804"</f>
        <v/>
      </c>
      <c r="D6336" s="194" t="inlineStr">
        <is>
          <t>configuração</t>
        </is>
      </c>
    </row>
    <row r="6337">
      <c r="A6337" s="194" t="inlineStr">
        <is>
          <t>custom.pericia.3.tipo</t>
        </is>
      </c>
      <c r="B6337" s="194">
        <f>IF(ISBLANK('CONFIGURAÇÃO'!$B$813),"",'CONFIGURAÇÃO'!$B$813&amp;"")</f>
        <v/>
      </c>
      <c r="C6337" s="194">
        <f>"'CONFIGURAÇÃO'!B813"</f>
        <v/>
      </c>
      <c r="D6337" s="194" t="inlineStr">
        <is>
          <t>configuração</t>
        </is>
      </c>
    </row>
    <row r="6338">
      <c r="A6338" s="194" t="inlineStr">
        <is>
          <t>custom.pericia.3.nome</t>
        </is>
      </c>
      <c r="B6338" s="194">
        <f>IF(ISBLANK('CONFIGURAÇÃO'!$B$815),"",'CONFIGURAÇÃO'!$B$815&amp;"")</f>
        <v/>
      </c>
      <c r="C6338" s="194">
        <f>"'CONFIGURAÇÃO'!B815"</f>
        <v/>
      </c>
      <c r="D6338" s="194" t="inlineStr">
        <is>
          <t>configuração</t>
        </is>
      </c>
    </row>
    <row r="6339">
      <c r="A6339" s="194" t="inlineStr">
        <is>
          <t>custom.pericia.3.mestre_viu</t>
        </is>
      </c>
      <c r="B6339" s="194">
        <f>N('CONFIGURAÇÃO'!$F$813)&amp;""</f>
        <v/>
      </c>
      <c r="C6339" s="194">
        <f>"'CONFIGURAÇÃO'!F813"</f>
        <v/>
      </c>
      <c r="D6339" s="194" t="inlineStr">
        <is>
          <t>configuração</t>
        </is>
      </c>
    </row>
    <row r="6340">
      <c r="A6340" s="194" t="inlineStr">
        <is>
          <t>custom.pericia.3.atributo</t>
        </is>
      </c>
      <c r="B6340" s="194">
        <f>IF(ISBLANK('CONFIGURAÇÃO'!$E$816),"",'CONFIGURAÇÃO'!$E$816&amp;"")</f>
        <v/>
      </c>
      <c r="C6340" s="194">
        <f>"'CONFIGURAÇÃO'!E816"</f>
        <v/>
      </c>
      <c r="D6340" s="194" t="inlineStr">
        <is>
          <t>configuração</t>
        </is>
      </c>
    </row>
    <row r="6341">
      <c r="A6341" s="194" t="inlineStr">
        <is>
          <t>custom.pericia.3.efeito</t>
        </is>
      </c>
      <c r="B6341" s="194">
        <f>IF(ISBLANK('CONFIGURAÇÃO'!$B$818),"",'CONFIGURAÇÃO'!$B$818&amp;"")</f>
        <v/>
      </c>
      <c r="C6341" s="194">
        <f>"'CONFIGURAÇÃO'!B818"</f>
        <v/>
      </c>
      <c r="D6341" s="194" t="inlineStr">
        <is>
          <t>configuração</t>
        </is>
      </c>
    </row>
    <row r="6342">
      <c r="A6342" s="194" t="inlineStr">
        <is>
          <t>custom.pericia.4.tipo</t>
        </is>
      </c>
      <c r="B6342" s="194">
        <f>IF(ISBLANK('CONFIGURAÇÃO'!$J$813),"",'CONFIGURAÇÃO'!$J$813&amp;"")</f>
        <v/>
      </c>
      <c r="C6342" s="194">
        <f>"'CONFIGURAÇÃO'!J813"</f>
        <v/>
      </c>
      <c r="D6342" s="194" t="inlineStr">
        <is>
          <t>configuração</t>
        </is>
      </c>
    </row>
    <row r="6343">
      <c r="A6343" s="194" t="inlineStr">
        <is>
          <t>custom.pericia.4.nome</t>
        </is>
      </c>
      <c r="B6343" s="194">
        <f>IF(ISBLANK('CONFIGURAÇÃO'!$J$815),"",'CONFIGURAÇÃO'!$J$815&amp;"")</f>
        <v/>
      </c>
      <c r="C6343" s="194">
        <f>"'CONFIGURAÇÃO'!J815"</f>
        <v/>
      </c>
      <c r="D6343" s="194" t="inlineStr">
        <is>
          <t>configuração</t>
        </is>
      </c>
    </row>
    <row r="6344">
      <c r="A6344" s="194" t="inlineStr">
        <is>
          <t>custom.pericia.4.mestre_viu</t>
        </is>
      </c>
      <c r="B6344" s="194">
        <f>N('CONFIGURAÇÃO'!$N$813)&amp;""</f>
        <v/>
      </c>
      <c r="C6344" s="194">
        <f>"'CONFIGURAÇÃO'!N813"</f>
        <v/>
      </c>
      <c r="D6344" s="194" t="inlineStr">
        <is>
          <t>configuração</t>
        </is>
      </c>
    </row>
    <row r="6345">
      <c r="A6345" s="194" t="inlineStr">
        <is>
          <t>custom.pericia.4.atributo</t>
        </is>
      </c>
      <c r="B6345" s="194">
        <f>IF(ISBLANK('CONFIGURAÇÃO'!$M$816),"",'CONFIGURAÇÃO'!$M$816&amp;"")</f>
        <v/>
      </c>
      <c r="C6345" s="194">
        <f>"'CONFIGURAÇÃO'!M816"</f>
        <v/>
      </c>
      <c r="D6345" s="194" t="inlineStr">
        <is>
          <t>configuração</t>
        </is>
      </c>
    </row>
    <row r="6346">
      <c r="A6346" s="194" t="inlineStr">
        <is>
          <t>custom.pericia.4.efeito</t>
        </is>
      </c>
      <c r="B6346" s="194">
        <f>IF(ISBLANK('CONFIGURAÇÃO'!$J$818),"",'CONFIGURAÇÃO'!$J$818&amp;"")</f>
        <v/>
      </c>
      <c r="C6346" s="194">
        <f>"'CONFIGURAÇÃO'!J818"</f>
        <v/>
      </c>
      <c r="D6346" s="194" t="inlineStr">
        <is>
          <t>configuração</t>
        </is>
      </c>
    </row>
    <row r="6347">
      <c r="A6347" s="194" t="inlineStr">
        <is>
          <t>custom.pericia.5.tipo</t>
        </is>
      </c>
      <c r="B6347" s="194">
        <f>IF(ISBLANK('CONFIGURAÇÃO'!$B$827),"",'CONFIGURAÇÃO'!$B$827&amp;"")</f>
        <v/>
      </c>
      <c r="C6347" s="194">
        <f>"'CONFIGURAÇÃO'!B827"</f>
        <v/>
      </c>
      <c r="D6347" s="194" t="inlineStr">
        <is>
          <t>configuração</t>
        </is>
      </c>
    </row>
    <row r="6348">
      <c r="A6348" s="194" t="inlineStr">
        <is>
          <t>custom.pericia.5.nome</t>
        </is>
      </c>
      <c r="B6348" s="194">
        <f>IF(ISBLANK('CONFIGURAÇÃO'!$B$829),"",'CONFIGURAÇÃO'!$B$829&amp;"")</f>
        <v/>
      </c>
      <c r="C6348" s="194">
        <f>"'CONFIGURAÇÃO'!B829"</f>
        <v/>
      </c>
      <c r="D6348" s="194" t="inlineStr">
        <is>
          <t>configuração</t>
        </is>
      </c>
    </row>
    <row r="6349">
      <c r="A6349" s="194" t="inlineStr">
        <is>
          <t>custom.pericia.5.mestre_viu</t>
        </is>
      </c>
      <c r="B6349" s="194">
        <f>N('CONFIGURAÇÃO'!$F$827)&amp;""</f>
        <v/>
      </c>
      <c r="C6349" s="194">
        <f>"'CONFIGURAÇÃO'!F827"</f>
        <v/>
      </c>
      <c r="D6349" s="194" t="inlineStr">
        <is>
          <t>configuração</t>
        </is>
      </c>
    </row>
    <row r="6350">
      <c r="A6350" s="194" t="inlineStr">
        <is>
          <t>custom.pericia.5.atributo</t>
        </is>
      </c>
      <c r="B6350" s="194">
        <f>IF(ISBLANK('CONFIGURAÇÃO'!$E$830),"",'CONFIGURAÇÃO'!$E$830&amp;"")</f>
        <v/>
      </c>
      <c r="C6350" s="194">
        <f>"'CONFIGURAÇÃO'!E830"</f>
        <v/>
      </c>
      <c r="D6350" s="194" t="inlineStr">
        <is>
          <t>configuração</t>
        </is>
      </c>
    </row>
    <row r="6351">
      <c r="A6351" s="194" t="inlineStr">
        <is>
          <t>custom.pericia.5.efeito</t>
        </is>
      </c>
      <c r="B6351" s="194">
        <f>IF(ISBLANK('CONFIGURAÇÃO'!$B$832),"",'CONFIGURAÇÃO'!$B$832&amp;"")</f>
        <v/>
      </c>
      <c r="C6351" s="194">
        <f>"'CONFIGURAÇÃO'!B832"</f>
        <v/>
      </c>
      <c r="D6351" s="194" t="inlineStr">
        <is>
          <t>configuração</t>
        </is>
      </c>
    </row>
    <row r="6352">
      <c r="A6352" s="194" t="inlineStr">
        <is>
          <t>custom.pericia.6.tipo</t>
        </is>
      </c>
      <c r="B6352" s="194">
        <f>IF(ISBLANK('CONFIGURAÇÃO'!$J$827),"",'CONFIGURAÇÃO'!$J$827&amp;"")</f>
        <v/>
      </c>
      <c r="C6352" s="194">
        <f>"'CONFIGURAÇÃO'!J827"</f>
        <v/>
      </c>
      <c r="D6352" s="194" t="inlineStr">
        <is>
          <t>configuração</t>
        </is>
      </c>
    </row>
    <row r="6353">
      <c r="A6353" s="194" t="inlineStr">
        <is>
          <t>custom.pericia.6.nome</t>
        </is>
      </c>
      <c r="B6353" s="194">
        <f>IF(ISBLANK('CONFIGURAÇÃO'!$J$829),"",'CONFIGURAÇÃO'!$J$829&amp;"")</f>
        <v/>
      </c>
      <c r="C6353" s="194">
        <f>"'CONFIGURAÇÃO'!J829"</f>
        <v/>
      </c>
      <c r="D6353" s="194" t="inlineStr">
        <is>
          <t>configuração</t>
        </is>
      </c>
    </row>
    <row r="6354">
      <c r="A6354" s="194" t="inlineStr">
        <is>
          <t>custom.pericia.6.mestre_viu</t>
        </is>
      </c>
      <c r="B6354" s="194">
        <f>N('CONFIGURAÇÃO'!$N$827)&amp;""</f>
        <v/>
      </c>
      <c r="C6354" s="194">
        <f>"'CONFIGURAÇÃO'!N827"</f>
        <v/>
      </c>
      <c r="D6354" s="194" t="inlineStr">
        <is>
          <t>configuração</t>
        </is>
      </c>
    </row>
    <row r="6355">
      <c r="A6355" s="194" t="inlineStr">
        <is>
          <t>custom.pericia.6.atributo</t>
        </is>
      </c>
      <c r="B6355" s="194">
        <f>IF(ISBLANK('CONFIGURAÇÃO'!$M$830),"",'CONFIGURAÇÃO'!$M$830&amp;"")</f>
        <v/>
      </c>
      <c r="C6355" s="194">
        <f>"'CONFIGURAÇÃO'!M830"</f>
        <v/>
      </c>
      <c r="D6355" s="194" t="inlineStr">
        <is>
          <t>configuração</t>
        </is>
      </c>
    </row>
    <row r="6356">
      <c r="A6356" s="194" t="inlineStr">
        <is>
          <t>custom.pericia.6.efeito</t>
        </is>
      </c>
      <c r="B6356" s="194">
        <f>IF(ISBLANK('CONFIGURAÇÃO'!$J$832),"",'CONFIGURAÇÃO'!$J$832&amp;"")</f>
        <v/>
      </c>
      <c r="C6356" s="194">
        <f>"'CONFIGURAÇÃO'!J832"</f>
        <v/>
      </c>
      <c r="D6356" s="194" t="inlineStr">
        <is>
          <t>configuração</t>
        </is>
      </c>
    </row>
    <row r="6357">
      <c r="A6357" s="194" t="inlineStr">
        <is>
          <t>custom.pericia.7.tipo</t>
        </is>
      </c>
      <c r="B6357" s="194">
        <f>IF(ISBLANK('CONFIGURAÇÃO'!$B$841),"",'CONFIGURAÇÃO'!$B$841&amp;"")</f>
        <v/>
      </c>
      <c r="C6357" s="194">
        <f>"'CONFIGURAÇÃO'!B841"</f>
        <v/>
      </c>
      <c r="D6357" s="194" t="inlineStr">
        <is>
          <t>configuração</t>
        </is>
      </c>
    </row>
    <row r="6358">
      <c r="A6358" s="194" t="inlineStr">
        <is>
          <t>custom.pericia.7.nome</t>
        </is>
      </c>
      <c r="B6358" s="194">
        <f>IF(ISBLANK('CONFIGURAÇÃO'!$B$843),"",'CONFIGURAÇÃO'!$B$843&amp;"")</f>
        <v/>
      </c>
      <c r="C6358" s="194">
        <f>"'CONFIGURAÇÃO'!B843"</f>
        <v/>
      </c>
      <c r="D6358" s="194" t="inlineStr">
        <is>
          <t>configuração</t>
        </is>
      </c>
    </row>
    <row r="6359">
      <c r="A6359" s="194" t="inlineStr">
        <is>
          <t>custom.pericia.7.mestre_viu</t>
        </is>
      </c>
      <c r="B6359" s="194">
        <f>N('CONFIGURAÇÃO'!$F$841)&amp;""</f>
        <v/>
      </c>
      <c r="C6359" s="194">
        <f>"'CONFIGURAÇÃO'!F841"</f>
        <v/>
      </c>
      <c r="D6359" s="194" t="inlineStr">
        <is>
          <t>configuração</t>
        </is>
      </c>
    </row>
    <row r="6360">
      <c r="A6360" s="194" t="inlineStr">
        <is>
          <t>custom.pericia.7.atributo</t>
        </is>
      </c>
      <c r="B6360" s="194">
        <f>IF(ISBLANK('CONFIGURAÇÃO'!$E$844),"",'CONFIGURAÇÃO'!$E$844&amp;"")</f>
        <v/>
      </c>
      <c r="C6360" s="194">
        <f>"'CONFIGURAÇÃO'!E844"</f>
        <v/>
      </c>
      <c r="D6360" s="194" t="inlineStr">
        <is>
          <t>configuração</t>
        </is>
      </c>
    </row>
    <row r="6361">
      <c r="A6361" s="194" t="inlineStr">
        <is>
          <t>custom.pericia.7.efeito</t>
        </is>
      </c>
      <c r="B6361" s="194">
        <f>IF(ISBLANK('CONFIGURAÇÃO'!$B$846),"",'CONFIGURAÇÃO'!$B$846&amp;"")</f>
        <v/>
      </c>
      <c r="C6361" s="194">
        <f>"'CONFIGURAÇÃO'!B846"</f>
        <v/>
      </c>
      <c r="D6361" s="194" t="inlineStr">
        <is>
          <t>configuração</t>
        </is>
      </c>
    </row>
    <row r="6362">
      <c r="A6362" s="194" t="inlineStr">
        <is>
          <t>custom.pericia.8.tipo</t>
        </is>
      </c>
      <c r="B6362" s="194">
        <f>IF(ISBLANK('CONFIGURAÇÃO'!$J$841),"",'CONFIGURAÇÃO'!$J$841&amp;"")</f>
        <v/>
      </c>
      <c r="C6362" s="194">
        <f>"'CONFIGURAÇÃO'!J841"</f>
        <v/>
      </c>
      <c r="D6362" s="194" t="inlineStr">
        <is>
          <t>configuração</t>
        </is>
      </c>
    </row>
    <row r="6363">
      <c r="A6363" s="194" t="inlineStr">
        <is>
          <t>custom.pericia.8.nome</t>
        </is>
      </c>
      <c r="B6363" s="194">
        <f>IF(ISBLANK('CONFIGURAÇÃO'!$J$843),"",'CONFIGURAÇÃO'!$J$843&amp;"")</f>
        <v/>
      </c>
      <c r="C6363" s="194">
        <f>"'CONFIGURAÇÃO'!J843"</f>
        <v/>
      </c>
      <c r="D6363" s="194" t="inlineStr">
        <is>
          <t>configuração</t>
        </is>
      </c>
    </row>
    <row r="6364">
      <c r="A6364" s="194" t="inlineStr">
        <is>
          <t>custom.pericia.8.mestre_viu</t>
        </is>
      </c>
      <c r="B6364" s="194">
        <f>N('CONFIGURAÇÃO'!$N$841)&amp;""</f>
        <v/>
      </c>
      <c r="C6364" s="194">
        <f>"'CONFIGURAÇÃO'!N841"</f>
        <v/>
      </c>
      <c r="D6364" s="194" t="inlineStr">
        <is>
          <t>configuração</t>
        </is>
      </c>
    </row>
    <row r="6365">
      <c r="A6365" s="194" t="inlineStr">
        <is>
          <t>custom.pericia.8.atributo</t>
        </is>
      </c>
      <c r="B6365" s="194">
        <f>IF(ISBLANK('CONFIGURAÇÃO'!$M$844),"",'CONFIGURAÇÃO'!$M$844&amp;"")</f>
        <v/>
      </c>
      <c r="C6365" s="194">
        <f>"'CONFIGURAÇÃO'!M844"</f>
        <v/>
      </c>
      <c r="D6365" s="194" t="inlineStr">
        <is>
          <t>configuração</t>
        </is>
      </c>
    </row>
    <row r="6366">
      <c r="A6366" s="194" t="inlineStr">
        <is>
          <t>custom.pericia.8.efeito</t>
        </is>
      </c>
      <c r="B6366" s="194">
        <f>IF(ISBLANK('CONFIGURAÇÃO'!$J$846),"",'CONFIGURAÇÃO'!$J$846&amp;"")</f>
        <v/>
      </c>
      <c r="C6366" s="194">
        <f>"'CONFIGURAÇÃO'!J846"</f>
        <v/>
      </c>
      <c r="D6366" s="194" t="inlineStr">
        <is>
          <t>configuração</t>
        </is>
      </c>
    </row>
    <row r="6367">
      <c r="A6367" s="194" t="inlineStr">
        <is>
          <t>custom.pericia.9.tipo</t>
        </is>
      </c>
      <c r="B6367" s="194">
        <f>IF(ISBLANK('CONFIGURAÇÃO'!$B$855),"",'CONFIGURAÇÃO'!$B$855&amp;"")</f>
        <v/>
      </c>
      <c r="C6367" s="194">
        <f>"'CONFIGURAÇÃO'!B855"</f>
        <v/>
      </c>
      <c r="D6367" s="194" t="inlineStr">
        <is>
          <t>configuração</t>
        </is>
      </c>
    </row>
    <row r="6368">
      <c r="A6368" s="194" t="inlineStr">
        <is>
          <t>custom.pericia.9.nome</t>
        </is>
      </c>
      <c r="B6368" s="194">
        <f>IF(ISBLANK('CONFIGURAÇÃO'!$B$857),"",'CONFIGURAÇÃO'!$B$857&amp;"")</f>
        <v/>
      </c>
      <c r="C6368" s="194">
        <f>"'CONFIGURAÇÃO'!B857"</f>
        <v/>
      </c>
      <c r="D6368" s="194" t="inlineStr">
        <is>
          <t>configuração</t>
        </is>
      </c>
    </row>
    <row r="6369">
      <c r="A6369" s="194" t="inlineStr">
        <is>
          <t>custom.pericia.9.mestre_viu</t>
        </is>
      </c>
      <c r="B6369" s="194">
        <f>N('CONFIGURAÇÃO'!$F$855)&amp;""</f>
        <v/>
      </c>
      <c r="C6369" s="194">
        <f>"'CONFIGURAÇÃO'!F855"</f>
        <v/>
      </c>
      <c r="D6369" s="194" t="inlineStr">
        <is>
          <t>configuração</t>
        </is>
      </c>
    </row>
    <row r="6370">
      <c r="A6370" s="194" t="inlineStr">
        <is>
          <t>custom.pericia.9.atributo</t>
        </is>
      </c>
      <c r="B6370" s="194">
        <f>IF(ISBLANK('CONFIGURAÇÃO'!$E$858),"",'CONFIGURAÇÃO'!$E$858&amp;"")</f>
        <v/>
      </c>
      <c r="C6370" s="194">
        <f>"'CONFIGURAÇÃO'!E858"</f>
        <v/>
      </c>
      <c r="D6370" s="194" t="inlineStr">
        <is>
          <t>configuração</t>
        </is>
      </c>
    </row>
    <row r="6371">
      <c r="A6371" s="194" t="inlineStr">
        <is>
          <t>custom.pericia.9.efeito</t>
        </is>
      </c>
      <c r="B6371" s="194">
        <f>IF(ISBLANK('CONFIGURAÇÃO'!$B$860),"",'CONFIGURAÇÃO'!$B$860&amp;"")</f>
        <v/>
      </c>
      <c r="C6371" s="194">
        <f>"'CONFIGURAÇÃO'!B860"</f>
        <v/>
      </c>
      <c r="D6371" s="194" t="inlineStr">
        <is>
          <t>configuração</t>
        </is>
      </c>
    </row>
    <row r="6372">
      <c r="A6372" s="194" t="inlineStr">
        <is>
          <t>custom.pericia.10.tipo</t>
        </is>
      </c>
      <c r="B6372" s="194">
        <f>IF(ISBLANK('CONFIGURAÇÃO'!$J$855),"",'CONFIGURAÇÃO'!$J$855&amp;"")</f>
        <v/>
      </c>
      <c r="C6372" s="194">
        <f>"'CONFIGURAÇÃO'!J855"</f>
        <v/>
      </c>
      <c r="D6372" s="194" t="inlineStr">
        <is>
          <t>configuração</t>
        </is>
      </c>
    </row>
    <row r="6373">
      <c r="A6373" s="194" t="inlineStr">
        <is>
          <t>custom.pericia.10.nome</t>
        </is>
      </c>
      <c r="B6373" s="194">
        <f>IF(ISBLANK('CONFIGURAÇÃO'!$J$857),"",'CONFIGURAÇÃO'!$J$857&amp;"")</f>
        <v/>
      </c>
      <c r="C6373" s="194">
        <f>"'CONFIGURAÇÃO'!J857"</f>
        <v/>
      </c>
      <c r="D6373" s="194" t="inlineStr">
        <is>
          <t>configuração</t>
        </is>
      </c>
    </row>
    <row r="6374">
      <c r="A6374" s="194" t="inlineStr">
        <is>
          <t>custom.pericia.10.mestre_viu</t>
        </is>
      </c>
      <c r="B6374" s="194">
        <f>N('CONFIGURAÇÃO'!$N$855)&amp;""</f>
        <v/>
      </c>
      <c r="C6374" s="194">
        <f>"'CONFIGURAÇÃO'!N855"</f>
        <v/>
      </c>
      <c r="D6374" s="194" t="inlineStr">
        <is>
          <t>configuração</t>
        </is>
      </c>
    </row>
    <row r="6375">
      <c r="A6375" s="194" t="inlineStr">
        <is>
          <t>custom.pericia.10.atributo</t>
        </is>
      </c>
      <c r="B6375" s="194">
        <f>IF(ISBLANK('CONFIGURAÇÃO'!$M$858),"",'CONFIGURAÇÃO'!$M$858&amp;"")</f>
        <v/>
      </c>
      <c r="C6375" s="194">
        <f>"'CONFIGURAÇÃO'!M858"</f>
        <v/>
      </c>
      <c r="D6375" s="194" t="inlineStr">
        <is>
          <t>configuração</t>
        </is>
      </c>
    </row>
    <row r="6376">
      <c r="A6376" s="194" t="inlineStr">
        <is>
          <t>custom.pericia.10.efeito</t>
        </is>
      </c>
      <c r="B6376" s="194">
        <f>IF(ISBLANK('CONFIGURAÇÃO'!$J$860),"",'CONFIGURAÇÃO'!$J$860&amp;"")</f>
        <v/>
      </c>
      <c r="C6376" s="194">
        <f>"'CONFIGURAÇÃO'!J860"</f>
        <v/>
      </c>
      <c r="D6376" s="194" t="inlineStr">
        <is>
          <t>configuração</t>
        </is>
      </c>
    </row>
    <row r="6377">
      <c r="A6377" s="194" t="inlineStr">
        <is>
          <t>custom.oficio.1.tipo</t>
        </is>
      </c>
      <c r="B6377" s="194">
        <f>IF(ISBLANK('CONFIGURAÇÃO'!$B$869),"",'CONFIGURAÇÃO'!$B$869&amp;"")</f>
        <v/>
      </c>
      <c r="C6377" s="194">
        <f>"'CONFIGURAÇÃO'!B869"</f>
        <v/>
      </c>
      <c r="D6377" s="194" t="inlineStr">
        <is>
          <t>configuração</t>
        </is>
      </c>
    </row>
    <row r="6378">
      <c r="A6378" s="194" t="inlineStr">
        <is>
          <t>custom.oficio.1.nome</t>
        </is>
      </c>
      <c r="B6378" s="194">
        <f>IF(ISBLANK('CONFIGURAÇÃO'!$B$871),"",'CONFIGURAÇÃO'!$B$871&amp;"")</f>
        <v/>
      </c>
      <c r="C6378" s="194">
        <f>"'CONFIGURAÇÃO'!B871"</f>
        <v/>
      </c>
      <c r="D6378" s="194" t="inlineStr">
        <is>
          <t>configuração</t>
        </is>
      </c>
    </row>
    <row r="6379">
      <c r="A6379" s="194" t="inlineStr">
        <is>
          <t>custom.oficio.1.mestre_viu</t>
        </is>
      </c>
      <c r="B6379" s="194">
        <f>N('CONFIGURAÇÃO'!$F$869)&amp;""</f>
        <v/>
      </c>
      <c r="C6379" s="194">
        <f>"'CONFIGURAÇÃO'!F869"</f>
        <v/>
      </c>
      <c r="D6379" s="194" t="inlineStr">
        <is>
          <t>configuração</t>
        </is>
      </c>
    </row>
    <row r="6380">
      <c r="A6380" s="194" t="inlineStr">
        <is>
          <t>custom.oficio.1.atributo</t>
        </is>
      </c>
      <c r="B6380" s="194">
        <f>IF(ISBLANK('CONFIGURAÇÃO'!$E$872),"",'CONFIGURAÇÃO'!$E$872&amp;"")</f>
        <v/>
      </c>
      <c r="C6380" s="194">
        <f>"'CONFIGURAÇÃO'!E872"</f>
        <v/>
      </c>
      <c r="D6380" s="194" t="inlineStr">
        <is>
          <t>configuração</t>
        </is>
      </c>
    </row>
    <row r="6381">
      <c r="A6381" s="194" t="inlineStr">
        <is>
          <t>custom.oficio.1.efeito</t>
        </is>
      </c>
      <c r="B6381" s="194">
        <f>IF(ISBLANK('CONFIGURAÇÃO'!$B$874),"",'CONFIGURAÇÃO'!$B$874&amp;"")</f>
        <v/>
      </c>
      <c r="C6381" s="194">
        <f>"'CONFIGURAÇÃO'!B874"</f>
        <v/>
      </c>
      <c r="D6381" s="194" t="inlineStr">
        <is>
          <t>configuração</t>
        </is>
      </c>
    </row>
    <row r="6382">
      <c r="A6382" s="194" t="inlineStr">
        <is>
          <t>custom.oficio.2.tipo</t>
        </is>
      </c>
      <c r="B6382" s="194">
        <f>IF(ISBLANK('CONFIGURAÇÃO'!$J$869),"",'CONFIGURAÇÃO'!$J$869&amp;"")</f>
        <v/>
      </c>
      <c r="C6382" s="194">
        <f>"'CONFIGURAÇÃO'!J869"</f>
        <v/>
      </c>
      <c r="D6382" s="194" t="inlineStr">
        <is>
          <t>configuração</t>
        </is>
      </c>
    </row>
    <row r="6383">
      <c r="A6383" s="194" t="inlineStr">
        <is>
          <t>custom.oficio.2.nome</t>
        </is>
      </c>
      <c r="B6383" s="194">
        <f>IF(ISBLANK('CONFIGURAÇÃO'!$J$871),"",'CONFIGURAÇÃO'!$J$871&amp;"")</f>
        <v/>
      </c>
      <c r="C6383" s="194">
        <f>"'CONFIGURAÇÃO'!J871"</f>
        <v/>
      </c>
      <c r="D6383" s="194" t="inlineStr">
        <is>
          <t>configuração</t>
        </is>
      </c>
    </row>
    <row r="6384">
      <c r="A6384" s="194" t="inlineStr">
        <is>
          <t>custom.oficio.2.mestre_viu</t>
        </is>
      </c>
      <c r="B6384" s="194">
        <f>N('CONFIGURAÇÃO'!$N$869)&amp;""</f>
        <v/>
      </c>
      <c r="C6384" s="194">
        <f>"'CONFIGURAÇÃO'!N869"</f>
        <v/>
      </c>
      <c r="D6384" s="194" t="inlineStr">
        <is>
          <t>configuração</t>
        </is>
      </c>
    </row>
    <row r="6385">
      <c r="A6385" s="194" t="inlineStr">
        <is>
          <t>custom.oficio.2.atributo</t>
        </is>
      </c>
      <c r="B6385" s="194">
        <f>IF(ISBLANK('CONFIGURAÇÃO'!$M$872),"",'CONFIGURAÇÃO'!$M$872&amp;"")</f>
        <v/>
      </c>
      <c r="C6385" s="194">
        <f>"'CONFIGURAÇÃO'!M872"</f>
        <v/>
      </c>
      <c r="D6385" s="194" t="inlineStr">
        <is>
          <t>configuração</t>
        </is>
      </c>
    </row>
    <row r="6386">
      <c r="A6386" s="194" t="inlineStr">
        <is>
          <t>custom.oficio.2.efeito</t>
        </is>
      </c>
      <c r="B6386" s="194">
        <f>IF(ISBLANK('CONFIGURAÇÃO'!$J$874),"",'CONFIGURAÇÃO'!$J$874&amp;"")</f>
        <v/>
      </c>
      <c r="C6386" s="194">
        <f>"'CONFIGURAÇÃO'!J874"</f>
        <v/>
      </c>
      <c r="D6386" s="194" t="inlineStr">
        <is>
          <t>configuração</t>
        </is>
      </c>
    </row>
    <row r="6387">
      <c r="A6387" s="194" t="inlineStr">
        <is>
          <t>custom.oficio.3.tipo</t>
        </is>
      </c>
      <c r="B6387" s="194">
        <f>IF(ISBLANK('CONFIGURAÇÃO'!$B$883),"",'CONFIGURAÇÃO'!$B$883&amp;"")</f>
        <v/>
      </c>
      <c r="C6387" s="194">
        <f>"'CONFIGURAÇÃO'!B883"</f>
        <v/>
      </c>
      <c r="D6387" s="194" t="inlineStr">
        <is>
          <t>configuração</t>
        </is>
      </c>
    </row>
    <row r="6388">
      <c r="A6388" s="194" t="inlineStr">
        <is>
          <t>custom.oficio.3.nome</t>
        </is>
      </c>
      <c r="B6388" s="194">
        <f>IF(ISBLANK('CONFIGURAÇÃO'!$B$885),"",'CONFIGURAÇÃO'!$B$885&amp;"")</f>
        <v/>
      </c>
      <c r="C6388" s="194">
        <f>"'CONFIGURAÇÃO'!B885"</f>
        <v/>
      </c>
      <c r="D6388" s="194" t="inlineStr">
        <is>
          <t>configuração</t>
        </is>
      </c>
    </row>
    <row r="6389">
      <c r="A6389" s="194" t="inlineStr">
        <is>
          <t>custom.oficio.3.mestre_viu</t>
        </is>
      </c>
      <c r="B6389" s="194">
        <f>N('CONFIGURAÇÃO'!$F$883)&amp;""</f>
        <v/>
      </c>
      <c r="C6389" s="194">
        <f>"'CONFIGURAÇÃO'!F883"</f>
        <v/>
      </c>
      <c r="D6389" s="194" t="inlineStr">
        <is>
          <t>configuração</t>
        </is>
      </c>
    </row>
    <row r="6390">
      <c r="A6390" s="194" t="inlineStr">
        <is>
          <t>custom.oficio.3.atributo</t>
        </is>
      </c>
      <c r="B6390" s="194">
        <f>IF(ISBLANK('CONFIGURAÇÃO'!$E$886),"",'CONFIGURAÇÃO'!$E$886&amp;"")</f>
        <v/>
      </c>
      <c r="C6390" s="194">
        <f>"'CONFIGURAÇÃO'!E886"</f>
        <v/>
      </c>
      <c r="D6390" s="194" t="inlineStr">
        <is>
          <t>configuração</t>
        </is>
      </c>
    </row>
    <row r="6391">
      <c r="A6391" s="194" t="inlineStr">
        <is>
          <t>custom.oficio.3.efeito</t>
        </is>
      </c>
      <c r="B6391" s="194">
        <f>IF(ISBLANK('CONFIGURAÇÃO'!$B$888),"",'CONFIGURAÇÃO'!$B$888&amp;"")</f>
        <v/>
      </c>
      <c r="C6391" s="194">
        <f>"'CONFIGURAÇÃO'!B888"</f>
        <v/>
      </c>
      <c r="D6391" s="194" t="inlineStr">
        <is>
          <t>configuração</t>
        </is>
      </c>
    </row>
    <row r="6392">
      <c r="A6392" s="194" t="inlineStr">
        <is>
          <t>custom.oficio.4.tipo</t>
        </is>
      </c>
      <c r="B6392" s="194">
        <f>IF(ISBLANK('CONFIGURAÇÃO'!$J$883),"",'CONFIGURAÇÃO'!$J$883&amp;"")</f>
        <v/>
      </c>
      <c r="C6392" s="194">
        <f>"'CONFIGURAÇÃO'!J883"</f>
        <v/>
      </c>
      <c r="D6392" s="194" t="inlineStr">
        <is>
          <t>configuração</t>
        </is>
      </c>
    </row>
    <row r="6393">
      <c r="A6393" s="194" t="inlineStr">
        <is>
          <t>custom.oficio.4.nome</t>
        </is>
      </c>
      <c r="B6393" s="194">
        <f>IF(ISBLANK('CONFIGURAÇÃO'!$J$885),"",'CONFIGURAÇÃO'!$J$885&amp;"")</f>
        <v/>
      </c>
      <c r="C6393" s="194">
        <f>"'CONFIGURAÇÃO'!J885"</f>
        <v/>
      </c>
      <c r="D6393" s="194" t="inlineStr">
        <is>
          <t>configuração</t>
        </is>
      </c>
    </row>
    <row r="6394">
      <c r="A6394" s="194" t="inlineStr">
        <is>
          <t>custom.oficio.4.mestre_viu</t>
        </is>
      </c>
      <c r="B6394" s="194">
        <f>N('CONFIGURAÇÃO'!$N$883)&amp;""</f>
        <v/>
      </c>
      <c r="C6394" s="194">
        <f>"'CONFIGURAÇÃO'!N883"</f>
        <v/>
      </c>
      <c r="D6394" s="194" t="inlineStr">
        <is>
          <t>configuração</t>
        </is>
      </c>
    </row>
    <row r="6395">
      <c r="A6395" s="194" t="inlineStr">
        <is>
          <t>custom.oficio.4.atributo</t>
        </is>
      </c>
      <c r="B6395" s="194">
        <f>IF(ISBLANK('CONFIGURAÇÃO'!$M$886),"",'CONFIGURAÇÃO'!$M$886&amp;"")</f>
        <v/>
      </c>
      <c r="C6395" s="194">
        <f>"'CONFIGURAÇÃO'!M886"</f>
        <v/>
      </c>
      <c r="D6395" s="194" t="inlineStr">
        <is>
          <t>configuração</t>
        </is>
      </c>
    </row>
    <row r="6396">
      <c r="A6396" s="194" t="inlineStr">
        <is>
          <t>custom.oficio.4.efeito</t>
        </is>
      </c>
      <c r="B6396" s="194">
        <f>IF(ISBLANK('CONFIGURAÇÃO'!$J$888),"",'CONFIGURAÇÃO'!$J$888&amp;"")</f>
        <v/>
      </c>
      <c r="C6396" s="194">
        <f>"'CONFIGURAÇÃO'!J888"</f>
        <v/>
      </c>
      <c r="D6396" s="194" t="inlineStr">
        <is>
          <t>configuração</t>
        </is>
      </c>
    </row>
    <row r="6397">
      <c r="A6397" s="194" t="inlineStr">
        <is>
          <t>custom.oficio.5.tipo</t>
        </is>
      </c>
      <c r="B6397" s="194">
        <f>IF(ISBLANK('CONFIGURAÇÃO'!$B$897),"",'CONFIGURAÇÃO'!$B$897&amp;"")</f>
        <v/>
      </c>
      <c r="C6397" s="194">
        <f>"'CONFIGURAÇÃO'!B897"</f>
        <v/>
      </c>
      <c r="D6397" s="194" t="inlineStr">
        <is>
          <t>configuração</t>
        </is>
      </c>
    </row>
    <row r="6398">
      <c r="A6398" s="194" t="inlineStr">
        <is>
          <t>custom.oficio.5.nome</t>
        </is>
      </c>
      <c r="B6398" s="194">
        <f>IF(ISBLANK('CONFIGURAÇÃO'!$B$899),"",'CONFIGURAÇÃO'!$B$899&amp;"")</f>
        <v/>
      </c>
      <c r="C6398" s="194">
        <f>"'CONFIGURAÇÃO'!B899"</f>
        <v/>
      </c>
      <c r="D6398" s="194" t="inlineStr">
        <is>
          <t>configuração</t>
        </is>
      </c>
    </row>
    <row r="6399">
      <c r="A6399" s="194" t="inlineStr">
        <is>
          <t>custom.oficio.5.mestre_viu</t>
        </is>
      </c>
      <c r="B6399" s="194">
        <f>N('CONFIGURAÇÃO'!$F$897)&amp;""</f>
        <v/>
      </c>
      <c r="C6399" s="194">
        <f>"'CONFIGURAÇÃO'!F897"</f>
        <v/>
      </c>
      <c r="D6399" s="194" t="inlineStr">
        <is>
          <t>configuração</t>
        </is>
      </c>
    </row>
    <row r="6400">
      <c r="A6400" s="194" t="inlineStr">
        <is>
          <t>custom.oficio.5.atributo</t>
        </is>
      </c>
      <c r="B6400" s="194">
        <f>IF(ISBLANK('CONFIGURAÇÃO'!$E$900),"",'CONFIGURAÇÃO'!$E$900&amp;"")</f>
        <v/>
      </c>
      <c r="C6400" s="194">
        <f>"'CONFIGURAÇÃO'!E900"</f>
        <v/>
      </c>
      <c r="D6400" s="194" t="inlineStr">
        <is>
          <t>configuração</t>
        </is>
      </c>
    </row>
    <row r="6401">
      <c r="A6401" s="194" t="inlineStr">
        <is>
          <t>custom.oficio.5.efeito</t>
        </is>
      </c>
      <c r="B6401" s="194">
        <f>IF(ISBLANK('CONFIGURAÇÃO'!$B$902),"",'CONFIGURAÇÃO'!$B$902&amp;"")</f>
        <v/>
      </c>
      <c r="C6401" s="194">
        <f>"'CONFIGURAÇÃO'!B902"</f>
        <v/>
      </c>
      <c r="D6401" s="194" t="inlineStr">
        <is>
          <t>configuração</t>
        </is>
      </c>
    </row>
    <row r="6402">
      <c r="A6402" s="194" t="inlineStr">
        <is>
          <t>custom.oficio.6.tipo</t>
        </is>
      </c>
      <c r="B6402" s="194">
        <f>IF(ISBLANK('CONFIGURAÇÃO'!$J$897),"",'CONFIGURAÇÃO'!$J$897&amp;"")</f>
        <v/>
      </c>
      <c r="C6402" s="194">
        <f>"'CONFIGURAÇÃO'!J897"</f>
        <v/>
      </c>
      <c r="D6402" s="194" t="inlineStr">
        <is>
          <t>configuração</t>
        </is>
      </c>
    </row>
    <row r="6403">
      <c r="A6403" s="194" t="inlineStr">
        <is>
          <t>custom.oficio.6.nome</t>
        </is>
      </c>
      <c r="B6403" s="194">
        <f>IF(ISBLANK('CONFIGURAÇÃO'!$J$899),"",'CONFIGURAÇÃO'!$J$899&amp;"")</f>
        <v/>
      </c>
      <c r="C6403" s="194">
        <f>"'CONFIGURAÇÃO'!J899"</f>
        <v/>
      </c>
      <c r="D6403" s="194" t="inlineStr">
        <is>
          <t>configuração</t>
        </is>
      </c>
    </row>
    <row r="6404">
      <c r="A6404" s="194" t="inlineStr">
        <is>
          <t>custom.oficio.6.mestre_viu</t>
        </is>
      </c>
      <c r="B6404" s="194">
        <f>N('CONFIGURAÇÃO'!$N$897)&amp;""</f>
        <v/>
      </c>
      <c r="C6404" s="194">
        <f>"'CONFIGURAÇÃO'!N897"</f>
        <v/>
      </c>
      <c r="D6404" s="194" t="inlineStr">
        <is>
          <t>configuração</t>
        </is>
      </c>
    </row>
    <row r="6405">
      <c r="A6405" s="194" t="inlineStr">
        <is>
          <t>custom.oficio.6.atributo</t>
        </is>
      </c>
      <c r="B6405" s="194">
        <f>IF(ISBLANK('CONFIGURAÇÃO'!$M$900),"",'CONFIGURAÇÃO'!$M$900&amp;"")</f>
        <v/>
      </c>
      <c r="C6405" s="194">
        <f>"'CONFIGURAÇÃO'!M900"</f>
        <v/>
      </c>
      <c r="D6405" s="194" t="inlineStr">
        <is>
          <t>configuração</t>
        </is>
      </c>
    </row>
    <row r="6406">
      <c r="A6406" s="194" t="inlineStr">
        <is>
          <t>custom.oficio.6.efeito</t>
        </is>
      </c>
      <c r="B6406" s="194">
        <f>IF(ISBLANK('CONFIGURAÇÃO'!$J$902),"",'CONFIGURAÇÃO'!$J$902&amp;"")</f>
        <v/>
      </c>
      <c r="C6406" s="194">
        <f>"'CONFIGURAÇÃO'!J902"</f>
        <v/>
      </c>
      <c r="D6406" s="194" t="inlineStr">
        <is>
          <t>configuração</t>
        </is>
      </c>
    </row>
    <row r="6407">
      <c r="A6407" s="194" t="inlineStr">
        <is>
          <t>custom.oficio.7.tipo</t>
        </is>
      </c>
      <c r="B6407" s="194">
        <f>IF(ISBLANK('CONFIGURAÇÃO'!$B$911),"",'CONFIGURAÇÃO'!$B$911&amp;"")</f>
        <v/>
      </c>
      <c r="C6407" s="194">
        <f>"'CONFIGURAÇÃO'!B911"</f>
        <v/>
      </c>
      <c r="D6407" s="194" t="inlineStr">
        <is>
          <t>configuração</t>
        </is>
      </c>
    </row>
    <row r="6408">
      <c r="A6408" s="194" t="inlineStr">
        <is>
          <t>custom.oficio.7.nome</t>
        </is>
      </c>
      <c r="B6408" s="194">
        <f>IF(ISBLANK('CONFIGURAÇÃO'!$B$913),"",'CONFIGURAÇÃO'!$B$913&amp;"")</f>
        <v/>
      </c>
      <c r="C6408" s="194">
        <f>"'CONFIGURAÇÃO'!B913"</f>
        <v/>
      </c>
      <c r="D6408" s="194" t="inlineStr">
        <is>
          <t>configuração</t>
        </is>
      </c>
    </row>
    <row r="6409">
      <c r="A6409" s="194" t="inlineStr">
        <is>
          <t>custom.oficio.7.mestre_viu</t>
        </is>
      </c>
      <c r="B6409" s="194">
        <f>N('CONFIGURAÇÃO'!$F$911)&amp;""</f>
        <v/>
      </c>
      <c r="C6409" s="194">
        <f>"'CONFIGURAÇÃO'!F911"</f>
        <v/>
      </c>
      <c r="D6409" s="194" t="inlineStr">
        <is>
          <t>configuração</t>
        </is>
      </c>
    </row>
    <row r="6410">
      <c r="A6410" s="194" t="inlineStr">
        <is>
          <t>custom.oficio.7.atributo</t>
        </is>
      </c>
      <c r="B6410" s="194">
        <f>IF(ISBLANK('CONFIGURAÇÃO'!$E$914),"",'CONFIGURAÇÃO'!$E$914&amp;"")</f>
        <v/>
      </c>
      <c r="C6410" s="194">
        <f>"'CONFIGURAÇÃO'!E914"</f>
        <v/>
      </c>
      <c r="D6410" s="194" t="inlineStr">
        <is>
          <t>configuração</t>
        </is>
      </c>
    </row>
    <row r="6411">
      <c r="A6411" s="194" t="inlineStr">
        <is>
          <t>custom.oficio.7.efeito</t>
        </is>
      </c>
      <c r="B6411" s="194">
        <f>IF(ISBLANK('CONFIGURAÇÃO'!$B$916),"",'CONFIGURAÇÃO'!$B$916&amp;"")</f>
        <v/>
      </c>
      <c r="C6411" s="194">
        <f>"'CONFIGURAÇÃO'!B916"</f>
        <v/>
      </c>
      <c r="D6411" s="194" t="inlineStr">
        <is>
          <t>configuração</t>
        </is>
      </c>
    </row>
    <row r="6412">
      <c r="A6412" s="194" t="inlineStr">
        <is>
          <t>custom.oficio.8.tipo</t>
        </is>
      </c>
      <c r="B6412" s="194">
        <f>IF(ISBLANK('CONFIGURAÇÃO'!$J$911),"",'CONFIGURAÇÃO'!$J$911&amp;"")</f>
        <v/>
      </c>
      <c r="C6412" s="194">
        <f>"'CONFIGURAÇÃO'!J911"</f>
        <v/>
      </c>
      <c r="D6412" s="194" t="inlineStr">
        <is>
          <t>configuração</t>
        </is>
      </c>
    </row>
    <row r="6413">
      <c r="A6413" s="194" t="inlineStr">
        <is>
          <t>custom.oficio.8.nome</t>
        </is>
      </c>
      <c r="B6413" s="194">
        <f>IF(ISBLANK('CONFIGURAÇÃO'!$J$913),"",'CONFIGURAÇÃO'!$J$913&amp;"")</f>
        <v/>
      </c>
      <c r="C6413" s="194">
        <f>"'CONFIGURAÇÃO'!J913"</f>
        <v/>
      </c>
      <c r="D6413" s="194" t="inlineStr">
        <is>
          <t>configuração</t>
        </is>
      </c>
    </row>
    <row r="6414">
      <c r="A6414" s="194" t="inlineStr">
        <is>
          <t>custom.oficio.8.mestre_viu</t>
        </is>
      </c>
      <c r="B6414" s="194">
        <f>N('CONFIGURAÇÃO'!$N$911)&amp;""</f>
        <v/>
      </c>
      <c r="C6414" s="194">
        <f>"'CONFIGURAÇÃO'!N911"</f>
        <v/>
      </c>
      <c r="D6414" s="194" t="inlineStr">
        <is>
          <t>configuração</t>
        </is>
      </c>
    </row>
    <row r="6415">
      <c r="A6415" s="194" t="inlineStr">
        <is>
          <t>custom.oficio.8.atributo</t>
        </is>
      </c>
      <c r="B6415" s="194">
        <f>IF(ISBLANK('CONFIGURAÇÃO'!$M$914),"",'CONFIGURAÇÃO'!$M$914&amp;"")</f>
        <v/>
      </c>
      <c r="C6415" s="194">
        <f>"'CONFIGURAÇÃO'!M914"</f>
        <v/>
      </c>
      <c r="D6415" s="194" t="inlineStr">
        <is>
          <t>configuração</t>
        </is>
      </c>
    </row>
    <row r="6416">
      <c r="A6416" s="194" t="inlineStr">
        <is>
          <t>custom.oficio.8.efeito</t>
        </is>
      </c>
      <c r="B6416" s="194">
        <f>IF(ISBLANK('CONFIGURAÇÃO'!$J$916),"",'CONFIGURAÇÃO'!$J$916&amp;"")</f>
        <v/>
      </c>
      <c r="C6416" s="194">
        <f>"'CONFIGURAÇÃO'!J916"</f>
        <v/>
      </c>
      <c r="D6416" s="194" t="inlineStr">
        <is>
          <t>configuração</t>
        </is>
      </c>
    </row>
    <row r="6417">
      <c r="A6417" s="194" t="inlineStr">
        <is>
          <t>custom.oficio.9.tipo</t>
        </is>
      </c>
      <c r="B6417" s="194">
        <f>IF(ISBLANK('CONFIGURAÇÃO'!$B$925),"",'CONFIGURAÇÃO'!$B$925&amp;"")</f>
        <v/>
      </c>
      <c r="C6417" s="194">
        <f>"'CONFIGURAÇÃO'!B925"</f>
        <v/>
      </c>
      <c r="D6417" s="194" t="inlineStr">
        <is>
          <t>configuração</t>
        </is>
      </c>
    </row>
    <row r="6418">
      <c r="A6418" s="194" t="inlineStr">
        <is>
          <t>custom.oficio.9.nome</t>
        </is>
      </c>
      <c r="B6418" s="194">
        <f>IF(ISBLANK('CONFIGURAÇÃO'!$B$927),"",'CONFIGURAÇÃO'!$B$927&amp;"")</f>
        <v/>
      </c>
      <c r="C6418" s="194">
        <f>"'CONFIGURAÇÃO'!B927"</f>
        <v/>
      </c>
      <c r="D6418" s="194" t="inlineStr">
        <is>
          <t>configuração</t>
        </is>
      </c>
    </row>
    <row r="6419">
      <c r="A6419" s="194" t="inlineStr">
        <is>
          <t>custom.oficio.9.mestre_viu</t>
        </is>
      </c>
      <c r="B6419" s="194">
        <f>N('CONFIGURAÇÃO'!$F$925)&amp;""</f>
        <v/>
      </c>
      <c r="C6419" s="194">
        <f>"'CONFIGURAÇÃO'!F925"</f>
        <v/>
      </c>
      <c r="D6419" s="194" t="inlineStr">
        <is>
          <t>configuração</t>
        </is>
      </c>
    </row>
    <row r="6420">
      <c r="A6420" s="194" t="inlineStr">
        <is>
          <t>custom.oficio.9.atributo</t>
        </is>
      </c>
      <c r="B6420" s="194">
        <f>IF(ISBLANK('CONFIGURAÇÃO'!$E$928),"",'CONFIGURAÇÃO'!$E$928&amp;"")</f>
        <v/>
      </c>
      <c r="C6420" s="194">
        <f>"'CONFIGURAÇÃO'!E928"</f>
        <v/>
      </c>
      <c r="D6420" s="194" t="inlineStr">
        <is>
          <t>configuração</t>
        </is>
      </c>
    </row>
    <row r="6421">
      <c r="A6421" s="194" t="inlineStr">
        <is>
          <t>custom.oficio.9.efeito</t>
        </is>
      </c>
      <c r="B6421" s="194">
        <f>IF(ISBLANK('CONFIGURAÇÃO'!$B$930),"",'CONFIGURAÇÃO'!$B$930&amp;"")</f>
        <v/>
      </c>
      <c r="C6421" s="194">
        <f>"'CONFIGURAÇÃO'!B930"</f>
        <v/>
      </c>
      <c r="D6421" s="194" t="inlineStr">
        <is>
          <t>configuração</t>
        </is>
      </c>
    </row>
    <row r="6422">
      <c r="A6422" s="194" t="inlineStr">
        <is>
          <t>custom.oficio.10.tipo</t>
        </is>
      </c>
      <c r="B6422" s="194">
        <f>IF(ISBLANK('CONFIGURAÇÃO'!$J$925),"",'CONFIGURAÇÃO'!$J$925&amp;"")</f>
        <v/>
      </c>
      <c r="C6422" s="194">
        <f>"'CONFIGURAÇÃO'!J925"</f>
        <v/>
      </c>
      <c r="D6422" s="194" t="inlineStr">
        <is>
          <t>configuração</t>
        </is>
      </c>
    </row>
    <row r="6423">
      <c r="A6423" s="194" t="inlineStr">
        <is>
          <t>custom.oficio.10.nome</t>
        </is>
      </c>
      <c r="B6423" s="194">
        <f>IF(ISBLANK('CONFIGURAÇÃO'!$J$927),"",'CONFIGURAÇÃO'!$J$927&amp;"")</f>
        <v/>
      </c>
      <c r="C6423" s="194">
        <f>"'CONFIGURAÇÃO'!J927"</f>
        <v/>
      </c>
      <c r="D6423" s="194" t="inlineStr">
        <is>
          <t>configuração</t>
        </is>
      </c>
    </row>
    <row r="6424">
      <c r="A6424" s="194" t="inlineStr">
        <is>
          <t>custom.oficio.10.mestre_viu</t>
        </is>
      </c>
      <c r="B6424" s="194">
        <f>N('CONFIGURAÇÃO'!$N$925)&amp;""</f>
        <v/>
      </c>
      <c r="C6424" s="194">
        <f>"'CONFIGURAÇÃO'!N925"</f>
        <v/>
      </c>
      <c r="D6424" s="194" t="inlineStr">
        <is>
          <t>configuração</t>
        </is>
      </c>
    </row>
    <row r="6425">
      <c r="A6425" s="194" t="inlineStr">
        <is>
          <t>custom.oficio.10.atributo</t>
        </is>
      </c>
      <c r="B6425" s="194">
        <f>IF(ISBLANK('CONFIGURAÇÃO'!$M$928),"",'CONFIGURAÇÃO'!$M$928&amp;"")</f>
        <v/>
      </c>
      <c r="C6425" s="194">
        <f>"'CONFIGURAÇÃO'!M928"</f>
        <v/>
      </c>
      <c r="D6425" s="194" t="inlineStr">
        <is>
          <t>configuração</t>
        </is>
      </c>
    </row>
    <row r="6426">
      <c r="A6426" s="194" t="inlineStr">
        <is>
          <t>custom.oficio.10.efeito</t>
        </is>
      </c>
      <c r="B6426" s="194">
        <f>IF(ISBLANK('CONFIGURAÇÃO'!$J$930),"",'CONFIGURAÇÃO'!$J$930&amp;"")</f>
        <v/>
      </c>
      <c r="C6426" s="194">
        <f>"'CONFIGURAÇÃO'!J930"</f>
        <v/>
      </c>
      <c r="D6426" s="194" t="inlineStr">
        <is>
          <t>configuração</t>
        </is>
      </c>
    </row>
    <row r="6427">
      <c r="A6427" s="194" t="inlineStr">
        <is>
          <t>aviso.custom.pericia.1</t>
        </is>
      </c>
      <c r="B6427" s="194">
        <f>IF('DADOS_PROGRESSAO'!$G$2="","","⚠ "&amp;'DADOS_PROGRESSAO'!$G$2)</f>
        <v/>
      </c>
      <c r="C6427" s="194" t="inlineStr">
        <is>
          <t>DADOS_PROGRESSAO!G2</t>
        </is>
      </c>
      <c r="D6427" s="194" t="inlineStr">
        <is>
          <t>aviso</t>
        </is>
      </c>
    </row>
    <row r="6428">
      <c r="A6428" s="194" t="inlineStr">
        <is>
          <t>aviso.custom.pericia.2</t>
        </is>
      </c>
      <c r="B6428" s="194">
        <f>IF('DADOS_PROGRESSAO'!$G$3="","","⚠ "&amp;'DADOS_PROGRESSAO'!$G$3)</f>
        <v/>
      </c>
      <c r="C6428" s="194" t="inlineStr">
        <is>
          <t>DADOS_PROGRESSAO!G3</t>
        </is>
      </c>
      <c r="D6428" s="194" t="inlineStr">
        <is>
          <t>aviso</t>
        </is>
      </c>
    </row>
    <row r="6429">
      <c r="A6429" s="194" t="inlineStr">
        <is>
          <t>aviso.custom.pericia.3</t>
        </is>
      </c>
      <c r="B6429" s="194">
        <f>IF('DADOS_PROGRESSAO'!$G$4="","","⚠ "&amp;'DADOS_PROGRESSAO'!$G$4)</f>
        <v/>
      </c>
      <c r="C6429" s="194" t="inlineStr">
        <is>
          <t>DADOS_PROGRESSAO!G4</t>
        </is>
      </c>
      <c r="D6429" s="194" t="inlineStr">
        <is>
          <t>aviso</t>
        </is>
      </c>
    </row>
    <row r="6430">
      <c r="A6430" s="194" t="inlineStr">
        <is>
          <t>aviso.custom.pericia.4</t>
        </is>
      </c>
      <c r="B6430" s="194">
        <f>IF('DADOS_PROGRESSAO'!$G$5="","","⚠ "&amp;'DADOS_PROGRESSAO'!$G$5)</f>
        <v/>
      </c>
      <c r="C6430" s="194" t="inlineStr">
        <is>
          <t>DADOS_PROGRESSAO!G5</t>
        </is>
      </c>
      <c r="D6430" s="194" t="inlineStr">
        <is>
          <t>aviso</t>
        </is>
      </c>
    </row>
    <row r="6431">
      <c r="A6431" s="194" t="inlineStr">
        <is>
          <t>aviso.custom.pericia.5</t>
        </is>
      </c>
      <c r="B6431" s="194">
        <f>IF('DADOS_PROGRESSAO'!$G$6="","","⚠ "&amp;'DADOS_PROGRESSAO'!$G$6)</f>
        <v/>
      </c>
      <c r="C6431" s="194" t="inlineStr">
        <is>
          <t>DADOS_PROGRESSAO!G6</t>
        </is>
      </c>
      <c r="D6431" s="194" t="inlineStr">
        <is>
          <t>aviso</t>
        </is>
      </c>
    </row>
    <row r="6432">
      <c r="A6432" s="194" t="inlineStr">
        <is>
          <t>aviso.custom.pericia.6</t>
        </is>
      </c>
      <c r="B6432" s="194">
        <f>IF('DADOS_PROGRESSAO'!$G$7="","","⚠ "&amp;'DADOS_PROGRESSAO'!$G$7)</f>
        <v/>
      </c>
      <c r="C6432" s="194" t="inlineStr">
        <is>
          <t>DADOS_PROGRESSAO!G7</t>
        </is>
      </c>
      <c r="D6432" s="194" t="inlineStr">
        <is>
          <t>aviso</t>
        </is>
      </c>
    </row>
    <row r="6433">
      <c r="A6433" s="194" t="inlineStr">
        <is>
          <t>aviso.custom.pericia.7</t>
        </is>
      </c>
      <c r="B6433" s="194">
        <f>IF('DADOS_PROGRESSAO'!$G$8="","","⚠ "&amp;'DADOS_PROGRESSAO'!$G$8)</f>
        <v/>
      </c>
      <c r="C6433" s="194" t="inlineStr">
        <is>
          <t>DADOS_PROGRESSAO!G8</t>
        </is>
      </c>
      <c r="D6433" s="194" t="inlineStr">
        <is>
          <t>aviso</t>
        </is>
      </c>
    </row>
    <row r="6434">
      <c r="A6434" s="194" t="inlineStr">
        <is>
          <t>aviso.custom.pericia.8</t>
        </is>
      </c>
      <c r="B6434" s="194">
        <f>IF('DADOS_PROGRESSAO'!$G$9="","","⚠ "&amp;'DADOS_PROGRESSAO'!$G$9)</f>
        <v/>
      </c>
      <c r="C6434" s="194" t="inlineStr">
        <is>
          <t>DADOS_PROGRESSAO!G9</t>
        </is>
      </c>
      <c r="D6434" s="194" t="inlineStr">
        <is>
          <t>aviso</t>
        </is>
      </c>
    </row>
    <row r="6435">
      <c r="A6435" s="194" t="inlineStr">
        <is>
          <t>aviso.custom.pericia.9</t>
        </is>
      </c>
      <c r="B6435" s="194">
        <f>IF('DADOS_PROGRESSAO'!$G$10="","","⚠ "&amp;'DADOS_PROGRESSAO'!$G$10)</f>
        <v/>
      </c>
      <c r="C6435" s="194" t="inlineStr">
        <is>
          <t>DADOS_PROGRESSAO!G10</t>
        </is>
      </c>
      <c r="D6435" s="194" t="inlineStr">
        <is>
          <t>aviso</t>
        </is>
      </c>
    </row>
    <row r="6436">
      <c r="A6436" s="194" t="inlineStr">
        <is>
          <t>aviso.custom.pericia.10</t>
        </is>
      </c>
      <c r="B6436" s="194">
        <f>IF('DADOS_PROGRESSAO'!$G$11="","","⚠ "&amp;'DADOS_PROGRESSAO'!$G$11)</f>
        <v/>
      </c>
      <c r="C6436" s="194" t="inlineStr">
        <is>
          <t>DADOS_PROGRESSAO!G11</t>
        </is>
      </c>
      <c r="D6436" s="194" t="inlineStr">
        <is>
          <t>aviso</t>
        </is>
      </c>
    </row>
    <row r="6437">
      <c r="A6437" s="194" t="inlineStr">
        <is>
          <t>aviso.custom.oficio.1</t>
        </is>
      </c>
      <c r="B6437" s="194">
        <f>IF('DADOS_PROGRESSAO'!$G$12="","","⚠ "&amp;'DADOS_PROGRESSAO'!$G$12)</f>
        <v/>
      </c>
      <c r="C6437" s="194" t="inlineStr">
        <is>
          <t>DADOS_PROGRESSAO!G12</t>
        </is>
      </c>
      <c r="D6437" s="194" t="inlineStr">
        <is>
          <t>aviso</t>
        </is>
      </c>
    </row>
    <row r="6438">
      <c r="A6438" s="194" t="inlineStr">
        <is>
          <t>aviso.custom.oficio.2</t>
        </is>
      </c>
      <c r="B6438" s="194">
        <f>IF('DADOS_PROGRESSAO'!$G$13="","","⚠ "&amp;'DADOS_PROGRESSAO'!$G$13)</f>
        <v/>
      </c>
      <c r="C6438" s="194" t="inlineStr">
        <is>
          <t>DADOS_PROGRESSAO!G13</t>
        </is>
      </c>
      <c r="D6438" s="194" t="inlineStr">
        <is>
          <t>aviso</t>
        </is>
      </c>
    </row>
    <row r="6439">
      <c r="A6439" s="194" t="inlineStr">
        <is>
          <t>aviso.custom.oficio.3</t>
        </is>
      </c>
      <c r="B6439" s="194">
        <f>IF('DADOS_PROGRESSAO'!$G$14="","","⚠ "&amp;'DADOS_PROGRESSAO'!$G$14)</f>
        <v/>
      </c>
      <c r="C6439" s="194" t="inlineStr">
        <is>
          <t>DADOS_PROGRESSAO!G14</t>
        </is>
      </c>
      <c r="D6439" s="194" t="inlineStr">
        <is>
          <t>aviso</t>
        </is>
      </c>
    </row>
    <row r="6440">
      <c r="A6440" s="194" t="inlineStr">
        <is>
          <t>aviso.custom.oficio.4</t>
        </is>
      </c>
      <c r="B6440" s="194">
        <f>IF('DADOS_PROGRESSAO'!$G$15="","","⚠ "&amp;'DADOS_PROGRESSAO'!$G$15)</f>
        <v/>
      </c>
      <c r="C6440" s="194" t="inlineStr">
        <is>
          <t>DADOS_PROGRESSAO!G15</t>
        </is>
      </c>
      <c r="D6440" s="194" t="inlineStr">
        <is>
          <t>aviso</t>
        </is>
      </c>
    </row>
    <row r="6441">
      <c r="A6441" s="194" t="inlineStr">
        <is>
          <t>aviso.custom.oficio.5</t>
        </is>
      </c>
      <c r="B6441" s="194">
        <f>IF('DADOS_PROGRESSAO'!$G$16="","","⚠ "&amp;'DADOS_PROGRESSAO'!$G$16)</f>
        <v/>
      </c>
      <c r="C6441" s="194" t="inlineStr">
        <is>
          <t>DADOS_PROGRESSAO!G16</t>
        </is>
      </c>
      <c r="D6441" s="194" t="inlineStr">
        <is>
          <t>aviso</t>
        </is>
      </c>
    </row>
    <row r="6442">
      <c r="A6442" s="194" t="inlineStr">
        <is>
          <t>aviso.custom.oficio.6</t>
        </is>
      </c>
      <c r="B6442" s="194">
        <f>IF('DADOS_PROGRESSAO'!$G$17="","","⚠ "&amp;'DADOS_PROGRESSAO'!$G$17)</f>
        <v/>
      </c>
      <c r="C6442" s="194" t="inlineStr">
        <is>
          <t>DADOS_PROGRESSAO!G17</t>
        </is>
      </c>
      <c r="D6442" s="194" t="inlineStr">
        <is>
          <t>aviso</t>
        </is>
      </c>
    </row>
    <row r="6443">
      <c r="A6443" s="194" t="inlineStr">
        <is>
          <t>aviso.custom.oficio.7</t>
        </is>
      </c>
      <c r="B6443" s="194">
        <f>IF('DADOS_PROGRESSAO'!$G$18="","","⚠ "&amp;'DADOS_PROGRESSAO'!$G$18)</f>
        <v/>
      </c>
      <c r="C6443" s="194" t="inlineStr">
        <is>
          <t>DADOS_PROGRESSAO!G18</t>
        </is>
      </c>
      <c r="D6443" s="194" t="inlineStr">
        <is>
          <t>aviso</t>
        </is>
      </c>
    </row>
    <row r="6444">
      <c r="A6444" s="194" t="inlineStr">
        <is>
          <t>aviso.custom.oficio.8</t>
        </is>
      </c>
      <c r="B6444" s="194">
        <f>IF('DADOS_PROGRESSAO'!$G$19="","","⚠ "&amp;'DADOS_PROGRESSAO'!$G$19)</f>
        <v/>
      </c>
      <c r="C6444" s="194" t="inlineStr">
        <is>
          <t>DADOS_PROGRESSAO!G19</t>
        </is>
      </c>
      <c r="D6444" s="194" t="inlineStr">
        <is>
          <t>aviso</t>
        </is>
      </c>
    </row>
    <row r="6445">
      <c r="A6445" s="194" t="inlineStr">
        <is>
          <t>aviso.custom.oficio.9</t>
        </is>
      </c>
      <c r="B6445" s="194">
        <f>IF('DADOS_PROGRESSAO'!$G$20="","","⚠ "&amp;'DADOS_PROGRESSAO'!$G$20)</f>
        <v/>
      </c>
      <c r="C6445" s="194" t="inlineStr">
        <is>
          <t>DADOS_PROGRESSAO!G20</t>
        </is>
      </c>
      <c r="D6445" s="194" t="inlineStr">
        <is>
          <t>aviso</t>
        </is>
      </c>
    </row>
    <row r="6446">
      <c r="A6446" s="194" t="inlineStr">
        <is>
          <t>aviso.custom.oficio.10</t>
        </is>
      </c>
      <c r="B6446" s="194">
        <f>IF('DADOS_PROGRESSAO'!$G$21="","","⚠ "&amp;'DADOS_PROGRESSAO'!$G$21)</f>
        <v/>
      </c>
      <c r="C6446" s="194" t="inlineStr">
        <is>
          <t>DADOS_PROGRESSAO!G21</t>
        </is>
      </c>
      <c r="D6446" s="194" t="inlineStr">
        <is>
          <t>aviso</t>
        </is>
      </c>
    </row>
    <row r="6447">
      <c r="A6447" s="194" t="inlineStr">
        <is>
          <t>aviso.custom.caminho</t>
        </is>
      </c>
      <c r="B6447" s="194">
        <f>IF('DADOS_PROGRESSAO'!$K$2="","","⚠ "&amp;'DADOS_PROGRESSAO'!$K$2)</f>
        <v/>
      </c>
      <c r="C6447" s="194" t="inlineStr">
        <is>
          <t>DADOS_PROGRESSAO!K2</t>
        </is>
      </c>
      <c r="D6447" s="194" t="inlineStr">
        <is>
          <t>aviso</t>
        </is>
      </c>
    </row>
    <row r="6448">
      <c r="A6448" s="194" t="inlineStr">
        <is>
          <t>aviso.custom.trilha</t>
        </is>
      </c>
      <c r="B6448" s="194">
        <f>IF('DADOS_PROGRESSAO'!$K$3="","","⚠ "&amp;'DADOS_PROGRESSAO'!$K$3)</f>
        <v/>
      </c>
      <c r="C6448" s="194" t="inlineStr">
        <is>
          <t>DADOS_PROGRESSAO!K3</t>
        </is>
      </c>
      <c r="D6448" s="194" t="inlineStr">
        <is>
          <t>aviso</t>
        </is>
      </c>
    </row>
    <row r="6449">
      <c r="A6449" s="194" t="inlineStr">
        <is>
          <t>personagem.pericia_custom.1.nome</t>
        </is>
      </c>
      <c r="B6449" s="194">
        <f>IF(ISBLANK('FICHA'!$F$413),"",'FICHA'!$F$413&amp;"")</f>
        <v/>
      </c>
      <c r="C6449" s="194">
        <f>"'FICHA'!F413"</f>
        <v/>
      </c>
      <c r="D6449" s="194" t="inlineStr">
        <is>
          <t>entrada</t>
        </is>
      </c>
    </row>
    <row r="6450">
      <c r="A6450" s="194" t="inlineStr">
        <is>
          <t>personagem.pericia_custom.1.treino</t>
        </is>
      </c>
      <c r="B6450" s="194">
        <f>N('FICHA'!$D$413)&amp;""</f>
        <v/>
      </c>
      <c r="C6450" s="194">
        <f>"'FICHA'!D413"</f>
        <v/>
      </c>
      <c r="D6450" s="194" t="inlineStr">
        <is>
          <t>entrada</t>
        </is>
      </c>
    </row>
    <row r="6451">
      <c r="A6451" s="194" t="inlineStr">
        <is>
          <t>personagem.pericia_custom.1.especializacao</t>
        </is>
      </c>
      <c r="B6451" s="194">
        <f>N('FICHA'!$E$413)&amp;""</f>
        <v/>
      </c>
      <c r="C6451" s="194">
        <f>"'FICHA'!E413"</f>
        <v/>
      </c>
      <c r="D6451" s="194" t="inlineStr">
        <is>
          <t>entrada</t>
        </is>
      </c>
    </row>
    <row r="6452">
      <c r="A6452" s="194" t="inlineStr">
        <is>
          <t>personagem.pericia_custom.1.atributo</t>
        </is>
      </c>
      <c r="B6452" s="194">
        <f>IF(ISBLANK('FICHA'!$N$413),"",'FICHA'!$N$413&amp;"")</f>
        <v/>
      </c>
      <c r="C6452" s="194">
        <f>"'FICHA'!N413"</f>
        <v/>
      </c>
      <c r="D6452" s="194" t="inlineStr">
        <is>
          <t>entrada</t>
        </is>
      </c>
    </row>
    <row r="6453">
      <c r="A6453" s="194" t="inlineStr">
        <is>
          <t>personagem.pericia_custom.1.resultado</t>
        </is>
      </c>
      <c r="B6453" s="194">
        <f>IF(ISBLANK('FICHA'!$R$413),"",'FICHA'!$R$413&amp;"")</f>
        <v/>
      </c>
      <c r="C6453" s="194">
        <f>"'FICHA'!R413"</f>
        <v/>
      </c>
      <c r="D6453" s="194" t="inlineStr">
        <is>
          <t>resultado</t>
        </is>
      </c>
    </row>
    <row r="6454">
      <c r="A6454" s="194" t="inlineStr">
        <is>
          <t>personagem.pericia_custom.1.bonus</t>
        </is>
      </c>
      <c r="B6454" s="194">
        <f>IF(ISBLANK('FICHA'!$T$413),"",'FICHA'!$T$413&amp;"")</f>
        <v/>
      </c>
      <c r="C6454" s="194">
        <f>"'FICHA'!T413"</f>
        <v/>
      </c>
      <c r="D6454" s="194" t="inlineStr">
        <is>
          <t>entrada</t>
        </is>
      </c>
    </row>
    <row r="6455">
      <c r="A6455" s="194" t="inlineStr">
        <is>
          <t>aviso.efeito_caixa.pericia_custom.1</t>
        </is>
      </c>
      <c r="B6455" s="194">
        <f>DADOS_CONFIG!$E$54&amp;""</f>
        <v/>
      </c>
      <c r="C6455" s="194" t="inlineStr">
        <is>
          <t>DADOS_CONFIG!E54</t>
        </is>
      </c>
      <c r="D6455" s="194" t="inlineStr">
        <is>
          <t>aviso</t>
        </is>
      </c>
    </row>
    <row r="6456">
      <c r="A6456" s="194" t="inlineStr">
        <is>
          <t>aviso.personagem.pericia_custom.1</t>
        </is>
      </c>
      <c r="B6456" s="194">
        <f>IF('FICHA'!$F$413="","",IF(AND(AND('FICHA'!$F$413&lt;&gt;"",COUNTIF('DADOS_PROGRESSAO'!$AV$2:$AV$11,SUBSTITUTE(SUBSTITUTE(SUBSTITUTE('FICHA'!$F$413,"~","~~"),"*","~*"),"?","~?"))=1,(COUNTIF('FICHA'!$F$413:$F$424,SUBSTITUTE(SUBSTITUTE(SUBSTITUTE('FICHA'!$F$413,"~","~~"),"*","~*"),"?","~?"))+COUNTIF('FICHA'!$Z$413:$Z$423,SUBSTITUTE(SUBSTITUTE(SUBSTITUTE('FICHA'!$F$413,"~","~~"),"*","~*"),"?","~?")))=1),COUNTIF('DADOS_PROGRESSAO'!$AN$2:$AN$6,'FICHA'!$N$413)=1),"","⚠ Custom inválido ou repetido; confira NOME e ATRIBUTO"))</f>
        <v/>
      </c>
      <c r="C6456" s="194">
        <f>"'FICHA'!F413"</f>
        <v/>
      </c>
      <c r="D6456" s="194" t="inlineStr">
        <is>
          <t>aviso</t>
        </is>
      </c>
    </row>
    <row r="6457">
      <c r="A6457" s="194" t="inlineStr">
        <is>
          <t>personagem.pericia_custom.2.nome</t>
        </is>
      </c>
      <c r="B6457" s="194">
        <f>IF(ISBLANK('FICHA'!$F$414),"",'FICHA'!$F$414&amp;"")</f>
        <v/>
      </c>
      <c r="C6457" s="194">
        <f>"'FICHA'!F414"</f>
        <v/>
      </c>
      <c r="D6457" s="194" t="inlineStr">
        <is>
          <t>entrada</t>
        </is>
      </c>
    </row>
    <row r="6458">
      <c r="A6458" s="194" t="inlineStr">
        <is>
          <t>personagem.pericia_custom.2.treino</t>
        </is>
      </c>
      <c r="B6458" s="194">
        <f>N('FICHA'!$D$414)&amp;""</f>
        <v/>
      </c>
      <c r="C6458" s="194">
        <f>"'FICHA'!D414"</f>
        <v/>
      </c>
      <c r="D6458" s="194" t="inlineStr">
        <is>
          <t>entrada</t>
        </is>
      </c>
    </row>
    <row r="6459">
      <c r="A6459" s="194" t="inlineStr">
        <is>
          <t>personagem.pericia_custom.2.especializacao</t>
        </is>
      </c>
      <c r="B6459" s="194">
        <f>N('FICHA'!$E$414)&amp;""</f>
        <v/>
      </c>
      <c r="C6459" s="194">
        <f>"'FICHA'!E414"</f>
        <v/>
      </c>
      <c r="D6459" s="194" t="inlineStr">
        <is>
          <t>entrada</t>
        </is>
      </c>
    </row>
    <row r="6460">
      <c r="A6460" s="194" t="inlineStr">
        <is>
          <t>personagem.pericia_custom.2.atributo</t>
        </is>
      </c>
      <c r="B6460" s="194">
        <f>IF(ISBLANK('FICHA'!$N$414),"",'FICHA'!$N$414&amp;"")</f>
        <v/>
      </c>
      <c r="C6460" s="194">
        <f>"'FICHA'!N414"</f>
        <v/>
      </c>
      <c r="D6460" s="194" t="inlineStr">
        <is>
          <t>entrada</t>
        </is>
      </c>
    </row>
    <row r="6461">
      <c r="A6461" s="194" t="inlineStr">
        <is>
          <t>personagem.pericia_custom.2.resultado</t>
        </is>
      </c>
      <c r="B6461" s="194">
        <f>IF(ISBLANK('FICHA'!$R$414),"",'FICHA'!$R$414&amp;"")</f>
        <v/>
      </c>
      <c r="C6461" s="194">
        <f>"'FICHA'!R414"</f>
        <v/>
      </c>
      <c r="D6461" s="194" t="inlineStr">
        <is>
          <t>resultado</t>
        </is>
      </c>
    </row>
    <row r="6462">
      <c r="A6462" s="194" t="inlineStr">
        <is>
          <t>personagem.pericia_custom.2.bonus</t>
        </is>
      </c>
      <c r="B6462" s="194">
        <f>IF(ISBLANK('FICHA'!$T$414),"",'FICHA'!$T$414&amp;"")</f>
        <v/>
      </c>
      <c r="C6462" s="194">
        <f>"'FICHA'!T414"</f>
        <v/>
      </c>
      <c r="D6462" s="194" t="inlineStr">
        <is>
          <t>entrada</t>
        </is>
      </c>
    </row>
    <row r="6463">
      <c r="A6463" s="194" t="inlineStr">
        <is>
          <t>aviso.efeito_caixa.pericia_custom.2</t>
        </is>
      </c>
      <c r="B6463" s="194">
        <f>DADOS_CONFIG!$E$55&amp;""</f>
        <v/>
      </c>
      <c r="C6463" s="194" t="inlineStr">
        <is>
          <t>DADOS_CONFIG!E55</t>
        </is>
      </c>
      <c r="D6463" s="194" t="inlineStr">
        <is>
          <t>aviso</t>
        </is>
      </c>
    </row>
    <row r="6464">
      <c r="A6464" s="194" t="inlineStr">
        <is>
          <t>aviso.personagem.pericia_custom.2</t>
        </is>
      </c>
      <c r="B6464" s="194">
        <f>IF('FICHA'!$F$414="","",IF(AND(AND('FICHA'!$F$414&lt;&gt;"",COUNTIF('DADOS_PROGRESSAO'!$AV$2:$AV$11,SUBSTITUTE(SUBSTITUTE(SUBSTITUTE('FICHA'!$F$414,"~","~~"),"*","~*"),"?","~?"))=1,(COUNTIF('FICHA'!$F$413:$F$424,SUBSTITUTE(SUBSTITUTE(SUBSTITUTE('FICHA'!$F$414,"~","~~"),"*","~*"),"?","~?"))+COUNTIF('FICHA'!$Z$413:$Z$423,SUBSTITUTE(SUBSTITUTE(SUBSTITUTE('FICHA'!$F$414,"~","~~"),"*","~*"),"?","~?")))=1),COUNTIF('DADOS_PROGRESSAO'!$AN$2:$AN$6,'FICHA'!$N$414)=1),"","⚠ Custom inválido ou repetido; confira NOME e ATRIBUTO"))</f>
        <v/>
      </c>
      <c r="C6464" s="194">
        <f>"'FICHA'!F414"</f>
        <v/>
      </c>
      <c r="D6464" s="194" t="inlineStr">
        <is>
          <t>aviso</t>
        </is>
      </c>
    </row>
    <row r="6465">
      <c r="A6465" s="194" t="inlineStr">
        <is>
          <t>personagem.pericia_custom.3.nome</t>
        </is>
      </c>
      <c r="B6465" s="194">
        <f>IF(ISBLANK('FICHA'!$F$415),"",'FICHA'!$F$415&amp;"")</f>
        <v/>
      </c>
      <c r="C6465" s="194">
        <f>"'FICHA'!F415"</f>
        <v/>
      </c>
      <c r="D6465" s="194" t="inlineStr">
        <is>
          <t>entrada</t>
        </is>
      </c>
    </row>
    <row r="6466">
      <c r="A6466" s="194" t="inlineStr">
        <is>
          <t>personagem.pericia_custom.3.treino</t>
        </is>
      </c>
      <c r="B6466" s="194">
        <f>N('FICHA'!$D$415)&amp;""</f>
        <v/>
      </c>
      <c r="C6466" s="194">
        <f>"'FICHA'!D415"</f>
        <v/>
      </c>
      <c r="D6466" s="194" t="inlineStr">
        <is>
          <t>entrada</t>
        </is>
      </c>
    </row>
    <row r="6467">
      <c r="A6467" s="194" t="inlineStr">
        <is>
          <t>personagem.pericia_custom.3.especializacao</t>
        </is>
      </c>
      <c r="B6467" s="194">
        <f>N('FICHA'!$E$415)&amp;""</f>
        <v/>
      </c>
      <c r="C6467" s="194">
        <f>"'FICHA'!E415"</f>
        <v/>
      </c>
      <c r="D6467" s="194" t="inlineStr">
        <is>
          <t>entrada</t>
        </is>
      </c>
    </row>
    <row r="6468">
      <c r="A6468" s="194" t="inlineStr">
        <is>
          <t>personagem.pericia_custom.3.atributo</t>
        </is>
      </c>
      <c r="B6468" s="194">
        <f>IF(ISBLANK('FICHA'!$N$415),"",'FICHA'!$N$415&amp;"")</f>
        <v/>
      </c>
      <c r="C6468" s="194">
        <f>"'FICHA'!N415"</f>
        <v/>
      </c>
      <c r="D6468" s="194" t="inlineStr">
        <is>
          <t>entrada</t>
        </is>
      </c>
    </row>
    <row r="6469">
      <c r="A6469" s="194" t="inlineStr">
        <is>
          <t>personagem.pericia_custom.3.resultado</t>
        </is>
      </c>
      <c r="B6469" s="194">
        <f>IF(ISBLANK('FICHA'!$R$415),"",'FICHA'!$R$415&amp;"")</f>
        <v/>
      </c>
      <c r="C6469" s="194">
        <f>"'FICHA'!R415"</f>
        <v/>
      </c>
      <c r="D6469" s="194" t="inlineStr">
        <is>
          <t>resultado</t>
        </is>
      </c>
    </row>
    <row r="6470">
      <c r="A6470" s="194" t="inlineStr">
        <is>
          <t>personagem.pericia_custom.3.bonus</t>
        </is>
      </c>
      <c r="B6470" s="194">
        <f>IF(ISBLANK('FICHA'!$T$415),"",'FICHA'!$T$415&amp;"")</f>
        <v/>
      </c>
      <c r="C6470" s="194">
        <f>"'FICHA'!T415"</f>
        <v/>
      </c>
      <c r="D6470" s="194" t="inlineStr">
        <is>
          <t>entrada</t>
        </is>
      </c>
    </row>
    <row r="6471">
      <c r="A6471" s="194" t="inlineStr">
        <is>
          <t>aviso.efeito_caixa.pericia_custom.3</t>
        </is>
      </c>
      <c r="B6471" s="194">
        <f>DADOS_CONFIG!$E$56&amp;""</f>
        <v/>
      </c>
      <c r="C6471" s="194" t="inlineStr">
        <is>
          <t>DADOS_CONFIG!E56</t>
        </is>
      </c>
      <c r="D6471" s="194" t="inlineStr">
        <is>
          <t>aviso</t>
        </is>
      </c>
    </row>
    <row r="6472">
      <c r="A6472" s="194" t="inlineStr">
        <is>
          <t>aviso.personagem.pericia_custom.3</t>
        </is>
      </c>
      <c r="B6472" s="194">
        <f>IF('FICHA'!$F$415="","",IF(AND(AND('FICHA'!$F$415&lt;&gt;"",COUNTIF('DADOS_PROGRESSAO'!$AV$2:$AV$11,SUBSTITUTE(SUBSTITUTE(SUBSTITUTE('FICHA'!$F$415,"~","~~"),"*","~*"),"?","~?"))=1,(COUNTIF('FICHA'!$F$413:$F$424,SUBSTITUTE(SUBSTITUTE(SUBSTITUTE('FICHA'!$F$415,"~","~~"),"*","~*"),"?","~?"))+COUNTIF('FICHA'!$Z$413:$Z$423,SUBSTITUTE(SUBSTITUTE(SUBSTITUTE('FICHA'!$F$415,"~","~~"),"*","~*"),"?","~?")))=1),COUNTIF('DADOS_PROGRESSAO'!$AN$2:$AN$6,'FICHA'!$N$415)=1),"","⚠ Custom inválido ou repetido; confira NOME e ATRIBUTO"))</f>
        <v/>
      </c>
      <c r="C6472" s="194">
        <f>"'FICHA'!F415"</f>
        <v/>
      </c>
      <c r="D6472" s="194" t="inlineStr">
        <is>
          <t>aviso</t>
        </is>
      </c>
    </row>
    <row r="6473">
      <c r="A6473" s="194" t="inlineStr">
        <is>
          <t>personagem.pericia_custom.4.nome</t>
        </is>
      </c>
      <c r="B6473" s="194">
        <f>IF(ISBLANK('FICHA'!$F$416),"",'FICHA'!$F$416&amp;"")</f>
        <v/>
      </c>
      <c r="C6473" s="194">
        <f>"'FICHA'!F416"</f>
        <v/>
      </c>
      <c r="D6473" s="194" t="inlineStr">
        <is>
          <t>entrada</t>
        </is>
      </c>
    </row>
    <row r="6474">
      <c r="A6474" s="194" t="inlineStr">
        <is>
          <t>personagem.pericia_custom.4.treino</t>
        </is>
      </c>
      <c r="B6474" s="194">
        <f>N('FICHA'!$D$416)&amp;""</f>
        <v/>
      </c>
      <c r="C6474" s="194">
        <f>"'FICHA'!D416"</f>
        <v/>
      </c>
      <c r="D6474" s="194" t="inlineStr">
        <is>
          <t>entrada</t>
        </is>
      </c>
    </row>
    <row r="6475">
      <c r="A6475" s="194" t="inlineStr">
        <is>
          <t>personagem.pericia_custom.4.especializacao</t>
        </is>
      </c>
      <c r="B6475" s="194">
        <f>N('FICHA'!$E$416)&amp;""</f>
        <v/>
      </c>
      <c r="C6475" s="194">
        <f>"'FICHA'!E416"</f>
        <v/>
      </c>
      <c r="D6475" s="194" t="inlineStr">
        <is>
          <t>entrada</t>
        </is>
      </c>
    </row>
    <row r="6476">
      <c r="A6476" s="194" t="inlineStr">
        <is>
          <t>personagem.pericia_custom.4.atributo</t>
        </is>
      </c>
      <c r="B6476" s="194">
        <f>IF(ISBLANK('FICHA'!$N$416),"",'FICHA'!$N$416&amp;"")</f>
        <v/>
      </c>
      <c r="C6476" s="194">
        <f>"'FICHA'!N416"</f>
        <v/>
      </c>
      <c r="D6476" s="194" t="inlineStr">
        <is>
          <t>entrada</t>
        </is>
      </c>
    </row>
    <row r="6477">
      <c r="A6477" s="194" t="inlineStr">
        <is>
          <t>personagem.pericia_custom.4.resultado</t>
        </is>
      </c>
      <c r="B6477" s="194">
        <f>IF(ISBLANK('FICHA'!$R$416),"",'FICHA'!$R$416&amp;"")</f>
        <v/>
      </c>
      <c r="C6477" s="194">
        <f>"'FICHA'!R416"</f>
        <v/>
      </c>
      <c r="D6477" s="194" t="inlineStr">
        <is>
          <t>resultado</t>
        </is>
      </c>
    </row>
    <row r="6478">
      <c r="A6478" s="194" t="inlineStr">
        <is>
          <t>personagem.pericia_custom.4.bonus</t>
        </is>
      </c>
      <c r="B6478" s="194">
        <f>IF(ISBLANK('FICHA'!$T$416),"",'FICHA'!$T$416&amp;"")</f>
        <v/>
      </c>
      <c r="C6478" s="194">
        <f>"'FICHA'!T416"</f>
        <v/>
      </c>
      <c r="D6478" s="194" t="inlineStr">
        <is>
          <t>entrada</t>
        </is>
      </c>
    </row>
    <row r="6479">
      <c r="A6479" s="194" t="inlineStr">
        <is>
          <t>aviso.efeito_caixa.pericia_custom.4</t>
        </is>
      </c>
      <c r="B6479" s="194">
        <f>DADOS_CONFIG!$E$57&amp;""</f>
        <v/>
      </c>
      <c r="C6479" s="194" t="inlineStr">
        <is>
          <t>DADOS_CONFIG!E57</t>
        </is>
      </c>
      <c r="D6479" s="194" t="inlineStr">
        <is>
          <t>aviso</t>
        </is>
      </c>
    </row>
    <row r="6480">
      <c r="A6480" s="194" t="inlineStr">
        <is>
          <t>aviso.personagem.pericia_custom.4</t>
        </is>
      </c>
      <c r="B6480" s="194">
        <f>IF('FICHA'!$F$416="","",IF(AND(AND('FICHA'!$F$416&lt;&gt;"",COUNTIF('DADOS_PROGRESSAO'!$AV$2:$AV$11,SUBSTITUTE(SUBSTITUTE(SUBSTITUTE('FICHA'!$F$416,"~","~~"),"*","~*"),"?","~?"))=1,(COUNTIF('FICHA'!$F$413:$F$424,SUBSTITUTE(SUBSTITUTE(SUBSTITUTE('FICHA'!$F$416,"~","~~"),"*","~*"),"?","~?"))+COUNTIF('FICHA'!$Z$413:$Z$423,SUBSTITUTE(SUBSTITUTE(SUBSTITUTE('FICHA'!$F$416,"~","~~"),"*","~*"),"?","~?")))=1),COUNTIF('DADOS_PROGRESSAO'!$AN$2:$AN$6,'FICHA'!$N$416)=1),"","⚠ Custom inválido ou repetido; confira NOME e ATRIBUTO"))</f>
        <v/>
      </c>
      <c r="C6480" s="194">
        <f>"'FICHA'!F416"</f>
        <v/>
      </c>
      <c r="D6480" s="194" t="inlineStr">
        <is>
          <t>aviso</t>
        </is>
      </c>
    </row>
    <row r="6481">
      <c r="A6481" s="194" t="inlineStr">
        <is>
          <t>personagem.pericia_custom.5.nome</t>
        </is>
      </c>
      <c r="B6481" s="194">
        <f>IF(ISBLANK('FICHA'!$F$417),"",'FICHA'!$F$417&amp;"")</f>
        <v/>
      </c>
      <c r="C6481" s="194">
        <f>"'FICHA'!F417"</f>
        <v/>
      </c>
      <c r="D6481" s="194" t="inlineStr">
        <is>
          <t>entrada</t>
        </is>
      </c>
    </row>
    <row r="6482">
      <c r="A6482" s="194" t="inlineStr">
        <is>
          <t>personagem.pericia_custom.5.treino</t>
        </is>
      </c>
      <c r="B6482" s="194">
        <f>N('FICHA'!$D$417)&amp;""</f>
        <v/>
      </c>
      <c r="C6482" s="194">
        <f>"'FICHA'!D417"</f>
        <v/>
      </c>
      <c r="D6482" s="194" t="inlineStr">
        <is>
          <t>entrada</t>
        </is>
      </c>
    </row>
    <row r="6483">
      <c r="A6483" s="194" t="inlineStr">
        <is>
          <t>personagem.pericia_custom.5.especializacao</t>
        </is>
      </c>
      <c r="B6483" s="194">
        <f>N('FICHA'!$E$417)&amp;""</f>
        <v/>
      </c>
      <c r="C6483" s="194">
        <f>"'FICHA'!E417"</f>
        <v/>
      </c>
      <c r="D6483" s="194" t="inlineStr">
        <is>
          <t>entrada</t>
        </is>
      </c>
    </row>
    <row r="6484">
      <c r="A6484" s="194" t="inlineStr">
        <is>
          <t>personagem.pericia_custom.5.atributo</t>
        </is>
      </c>
      <c r="B6484" s="194">
        <f>IF(ISBLANK('FICHA'!$N$417),"",'FICHA'!$N$417&amp;"")</f>
        <v/>
      </c>
      <c r="C6484" s="194">
        <f>"'FICHA'!N417"</f>
        <v/>
      </c>
      <c r="D6484" s="194" t="inlineStr">
        <is>
          <t>entrada</t>
        </is>
      </c>
    </row>
    <row r="6485">
      <c r="A6485" s="194" t="inlineStr">
        <is>
          <t>personagem.pericia_custom.5.resultado</t>
        </is>
      </c>
      <c r="B6485" s="194">
        <f>IF(ISBLANK('FICHA'!$R$417),"",'FICHA'!$R$417&amp;"")</f>
        <v/>
      </c>
      <c r="C6485" s="194">
        <f>"'FICHA'!R417"</f>
        <v/>
      </c>
      <c r="D6485" s="194" t="inlineStr">
        <is>
          <t>resultado</t>
        </is>
      </c>
    </row>
    <row r="6486">
      <c r="A6486" s="194" t="inlineStr">
        <is>
          <t>personagem.pericia_custom.5.bonus</t>
        </is>
      </c>
      <c r="B6486" s="194">
        <f>IF(ISBLANK('FICHA'!$T$417),"",'FICHA'!$T$417&amp;"")</f>
        <v/>
      </c>
      <c r="C6486" s="194">
        <f>"'FICHA'!T417"</f>
        <v/>
      </c>
      <c r="D6486" s="194" t="inlineStr">
        <is>
          <t>entrada</t>
        </is>
      </c>
    </row>
    <row r="6487">
      <c r="A6487" s="194" t="inlineStr">
        <is>
          <t>aviso.efeito_caixa.pericia_custom.5</t>
        </is>
      </c>
      <c r="B6487" s="194">
        <f>DADOS_CONFIG!$E$58&amp;""</f>
        <v/>
      </c>
      <c r="C6487" s="194" t="inlineStr">
        <is>
          <t>DADOS_CONFIG!E58</t>
        </is>
      </c>
      <c r="D6487" s="194" t="inlineStr">
        <is>
          <t>aviso</t>
        </is>
      </c>
    </row>
    <row r="6488">
      <c r="A6488" s="194" t="inlineStr">
        <is>
          <t>aviso.personagem.pericia_custom.5</t>
        </is>
      </c>
      <c r="B6488" s="194">
        <f>IF('FICHA'!$F$417="","",IF(AND(AND('FICHA'!$F$417&lt;&gt;"",COUNTIF('DADOS_PROGRESSAO'!$AV$2:$AV$11,SUBSTITUTE(SUBSTITUTE(SUBSTITUTE('FICHA'!$F$417,"~","~~"),"*","~*"),"?","~?"))=1,(COUNTIF('FICHA'!$F$413:$F$424,SUBSTITUTE(SUBSTITUTE(SUBSTITUTE('FICHA'!$F$417,"~","~~"),"*","~*"),"?","~?"))+COUNTIF('FICHA'!$Z$413:$Z$423,SUBSTITUTE(SUBSTITUTE(SUBSTITUTE('FICHA'!$F$417,"~","~~"),"*","~*"),"?","~?")))=1),COUNTIF('DADOS_PROGRESSAO'!$AN$2:$AN$6,'FICHA'!$N$417)=1),"","⚠ Custom inválido ou repetido; confira NOME e ATRIBUTO"))</f>
        <v/>
      </c>
      <c r="C6488" s="194">
        <f>"'FICHA'!F417"</f>
        <v/>
      </c>
      <c r="D6488" s="194" t="inlineStr">
        <is>
          <t>aviso</t>
        </is>
      </c>
    </row>
    <row r="6489">
      <c r="A6489" s="194" t="inlineStr">
        <is>
          <t>personagem.pericia_custom.6.nome</t>
        </is>
      </c>
      <c r="B6489" s="194">
        <f>IF(ISBLANK('FICHA'!$F$418),"",'FICHA'!$F$418&amp;"")</f>
        <v/>
      </c>
      <c r="C6489" s="194">
        <f>"'FICHA'!F418"</f>
        <v/>
      </c>
      <c r="D6489" s="194" t="inlineStr">
        <is>
          <t>entrada</t>
        </is>
      </c>
    </row>
    <row r="6490">
      <c r="A6490" s="194" t="inlineStr">
        <is>
          <t>personagem.pericia_custom.6.treino</t>
        </is>
      </c>
      <c r="B6490" s="194">
        <f>N('FICHA'!$D$418)&amp;""</f>
        <v/>
      </c>
      <c r="C6490" s="194">
        <f>"'FICHA'!D418"</f>
        <v/>
      </c>
      <c r="D6490" s="194" t="inlineStr">
        <is>
          <t>entrada</t>
        </is>
      </c>
    </row>
    <row r="6491">
      <c r="A6491" s="194" t="inlineStr">
        <is>
          <t>personagem.pericia_custom.6.especializacao</t>
        </is>
      </c>
      <c r="B6491" s="194">
        <f>N('FICHA'!$E$418)&amp;""</f>
        <v/>
      </c>
      <c r="C6491" s="194">
        <f>"'FICHA'!E418"</f>
        <v/>
      </c>
      <c r="D6491" s="194" t="inlineStr">
        <is>
          <t>entrada</t>
        </is>
      </c>
    </row>
    <row r="6492">
      <c r="A6492" s="194" t="inlineStr">
        <is>
          <t>personagem.pericia_custom.6.atributo</t>
        </is>
      </c>
      <c r="B6492" s="194">
        <f>IF(ISBLANK('FICHA'!$N$418),"",'FICHA'!$N$418&amp;"")</f>
        <v/>
      </c>
      <c r="C6492" s="194">
        <f>"'FICHA'!N418"</f>
        <v/>
      </c>
      <c r="D6492" s="194" t="inlineStr">
        <is>
          <t>entrada</t>
        </is>
      </c>
    </row>
    <row r="6493">
      <c r="A6493" s="194" t="inlineStr">
        <is>
          <t>personagem.pericia_custom.6.resultado</t>
        </is>
      </c>
      <c r="B6493" s="194">
        <f>IF(ISBLANK('FICHA'!$R$418),"",'FICHA'!$R$418&amp;"")</f>
        <v/>
      </c>
      <c r="C6493" s="194">
        <f>"'FICHA'!R418"</f>
        <v/>
      </c>
      <c r="D6493" s="194" t="inlineStr">
        <is>
          <t>resultado</t>
        </is>
      </c>
    </row>
    <row r="6494">
      <c r="A6494" s="194" t="inlineStr">
        <is>
          <t>personagem.pericia_custom.6.bonus</t>
        </is>
      </c>
      <c r="B6494" s="194">
        <f>IF(ISBLANK('FICHA'!$T$418),"",'FICHA'!$T$418&amp;"")</f>
        <v/>
      </c>
      <c r="C6494" s="194">
        <f>"'FICHA'!T418"</f>
        <v/>
      </c>
      <c r="D6494" s="194" t="inlineStr">
        <is>
          <t>entrada</t>
        </is>
      </c>
    </row>
    <row r="6495">
      <c r="A6495" s="194" t="inlineStr">
        <is>
          <t>aviso.efeito_caixa.pericia_custom.6</t>
        </is>
      </c>
      <c r="B6495" s="194">
        <f>DADOS_CONFIG!$E$59&amp;""</f>
        <v/>
      </c>
      <c r="C6495" s="194" t="inlineStr">
        <is>
          <t>DADOS_CONFIG!E59</t>
        </is>
      </c>
      <c r="D6495" s="194" t="inlineStr">
        <is>
          <t>aviso</t>
        </is>
      </c>
    </row>
    <row r="6496">
      <c r="A6496" s="194" t="inlineStr">
        <is>
          <t>aviso.personagem.pericia_custom.6</t>
        </is>
      </c>
      <c r="B6496" s="194">
        <f>IF('FICHA'!$F$418="","",IF(AND(AND('FICHA'!$F$418&lt;&gt;"",COUNTIF('DADOS_PROGRESSAO'!$AV$2:$AV$11,SUBSTITUTE(SUBSTITUTE(SUBSTITUTE('FICHA'!$F$418,"~","~~"),"*","~*"),"?","~?"))=1,(COUNTIF('FICHA'!$F$413:$F$424,SUBSTITUTE(SUBSTITUTE(SUBSTITUTE('FICHA'!$F$418,"~","~~"),"*","~*"),"?","~?"))+COUNTIF('FICHA'!$Z$413:$Z$423,SUBSTITUTE(SUBSTITUTE(SUBSTITUTE('FICHA'!$F$418,"~","~~"),"*","~*"),"?","~?")))=1),COUNTIF('DADOS_PROGRESSAO'!$AN$2:$AN$6,'FICHA'!$N$418)=1),"","⚠ Custom inválido ou repetido; confira NOME e ATRIBUTO"))</f>
        <v/>
      </c>
      <c r="C6496" s="194">
        <f>"'FICHA'!F418"</f>
        <v/>
      </c>
      <c r="D6496" s="194" t="inlineStr">
        <is>
          <t>aviso</t>
        </is>
      </c>
    </row>
    <row r="6497">
      <c r="A6497" s="194" t="inlineStr">
        <is>
          <t>personagem.pericia_custom.7.nome</t>
        </is>
      </c>
      <c r="B6497" s="194">
        <f>IF(ISBLANK('FICHA'!$F$419),"",'FICHA'!$F$419&amp;"")</f>
        <v/>
      </c>
      <c r="C6497" s="194">
        <f>"'FICHA'!F419"</f>
        <v/>
      </c>
      <c r="D6497" s="194" t="inlineStr">
        <is>
          <t>entrada</t>
        </is>
      </c>
    </row>
    <row r="6498">
      <c r="A6498" s="194" t="inlineStr">
        <is>
          <t>personagem.pericia_custom.7.treino</t>
        </is>
      </c>
      <c r="B6498" s="194">
        <f>N('FICHA'!$D$419)&amp;""</f>
        <v/>
      </c>
      <c r="C6498" s="194">
        <f>"'FICHA'!D419"</f>
        <v/>
      </c>
      <c r="D6498" s="194" t="inlineStr">
        <is>
          <t>entrada</t>
        </is>
      </c>
    </row>
    <row r="6499">
      <c r="A6499" s="194" t="inlineStr">
        <is>
          <t>personagem.pericia_custom.7.especializacao</t>
        </is>
      </c>
      <c r="B6499" s="194">
        <f>N('FICHA'!$E$419)&amp;""</f>
        <v/>
      </c>
      <c r="C6499" s="194">
        <f>"'FICHA'!E419"</f>
        <v/>
      </c>
      <c r="D6499" s="194" t="inlineStr">
        <is>
          <t>entrada</t>
        </is>
      </c>
    </row>
    <row r="6500">
      <c r="A6500" s="194" t="inlineStr">
        <is>
          <t>personagem.pericia_custom.7.atributo</t>
        </is>
      </c>
      <c r="B6500" s="194">
        <f>IF(ISBLANK('FICHA'!$N$419),"",'FICHA'!$N$419&amp;"")</f>
        <v/>
      </c>
      <c r="C6500" s="194">
        <f>"'FICHA'!N419"</f>
        <v/>
      </c>
      <c r="D6500" s="194" t="inlineStr">
        <is>
          <t>entrada</t>
        </is>
      </c>
    </row>
    <row r="6501">
      <c r="A6501" s="194" t="inlineStr">
        <is>
          <t>personagem.pericia_custom.7.resultado</t>
        </is>
      </c>
      <c r="B6501" s="194">
        <f>IF(ISBLANK('FICHA'!$R$419),"",'FICHA'!$R$419&amp;"")</f>
        <v/>
      </c>
      <c r="C6501" s="194">
        <f>"'FICHA'!R419"</f>
        <v/>
      </c>
      <c r="D6501" s="194" t="inlineStr">
        <is>
          <t>resultado</t>
        </is>
      </c>
    </row>
    <row r="6502">
      <c r="A6502" s="194" t="inlineStr">
        <is>
          <t>personagem.pericia_custom.7.bonus</t>
        </is>
      </c>
      <c r="B6502" s="194">
        <f>IF(ISBLANK('FICHA'!$T$419),"",'FICHA'!$T$419&amp;"")</f>
        <v/>
      </c>
      <c r="C6502" s="194">
        <f>"'FICHA'!T419"</f>
        <v/>
      </c>
      <c r="D6502" s="194" t="inlineStr">
        <is>
          <t>entrada</t>
        </is>
      </c>
    </row>
    <row r="6503">
      <c r="A6503" s="194" t="inlineStr">
        <is>
          <t>aviso.efeito_caixa.pericia_custom.7</t>
        </is>
      </c>
      <c r="B6503" s="194">
        <f>DADOS_CONFIG!$E$60&amp;""</f>
        <v/>
      </c>
      <c r="C6503" s="194" t="inlineStr">
        <is>
          <t>DADOS_CONFIG!E60</t>
        </is>
      </c>
      <c r="D6503" s="194" t="inlineStr">
        <is>
          <t>aviso</t>
        </is>
      </c>
    </row>
    <row r="6504">
      <c r="A6504" s="194" t="inlineStr">
        <is>
          <t>aviso.personagem.pericia_custom.7</t>
        </is>
      </c>
      <c r="B6504" s="194">
        <f>IF('FICHA'!$F$419="","",IF(AND(AND('FICHA'!$F$419&lt;&gt;"",COUNTIF('DADOS_PROGRESSAO'!$AV$2:$AV$11,SUBSTITUTE(SUBSTITUTE(SUBSTITUTE('FICHA'!$F$419,"~","~~"),"*","~*"),"?","~?"))=1,(COUNTIF('FICHA'!$F$413:$F$424,SUBSTITUTE(SUBSTITUTE(SUBSTITUTE('FICHA'!$F$419,"~","~~"),"*","~*"),"?","~?"))+COUNTIF('FICHA'!$Z$413:$Z$423,SUBSTITUTE(SUBSTITUTE(SUBSTITUTE('FICHA'!$F$419,"~","~~"),"*","~*"),"?","~?")))=1),COUNTIF('DADOS_PROGRESSAO'!$AN$2:$AN$6,'FICHA'!$N$419)=1),"","⚠ Custom inválido ou repetido; confira NOME e ATRIBUTO"))</f>
        <v/>
      </c>
      <c r="C6504" s="194">
        <f>"'FICHA'!F419"</f>
        <v/>
      </c>
      <c r="D6504" s="194" t="inlineStr">
        <is>
          <t>aviso</t>
        </is>
      </c>
    </row>
    <row r="6505">
      <c r="A6505" s="194" t="inlineStr">
        <is>
          <t>personagem.pericia_custom.8.nome</t>
        </is>
      </c>
      <c r="B6505" s="194">
        <f>IF(ISBLANK('FICHA'!$F$420),"",'FICHA'!$F$420&amp;"")</f>
        <v/>
      </c>
      <c r="C6505" s="194">
        <f>"'FICHA'!F420"</f>
        <v/>
      </c>
      <c r="D6505" s="194" t="inlineStr">
        <is>
          <t>entrada</t>
        </is>
      </c>
    </row>
    <row r="6506">
      <c r="A6506" s="194" t="inlineStr">
        <is>
          <t>personagem.pericia_custom.8.treino</t>
        </is>
      </c>
      <c r="B6506" s="194">
        <f>N('FICHA'!$D$420)&amp;""</f>
        <v/>
      </c>
      <c r="C6506" s="194">
        <f>"'FICHA'!D420"</f>
        <v/>
      </c>
      <c r="D6506" s="194" t="inlineStr">
        <is>
          <t>entrada</t>
        </is>
      </c>
    </row>
    <row r="6507">
      <c r="A6507" s="194" t="inlineStr">
        <is>
          <t>personagem.pericia_custom.8.especializacao</t>
        </is>
      </c>
      <c r="B6507" s="194">
        <f>N('FICHA'!$E$420)&amp;""</f>
        <v/>
      </c>
      <c r="C6507" s="194">
        <f>"'FICHA'!E420"</f>
        <v/>
      </c>
      <c r="D6507" s="194" t="inlineStr">
        <is>
          <t>entrada</t>
        </is>
      </c>
    </row>
    <row r="6508">
      <c r="A6508" s="194" t="inlineStr">
        <is>
          <t>personagem.pericia_custom.8.atributo</t>
        </is>
      </c>
      <c r="B6508" s="194">
        <f>IF(ISBLANK('FICHA'!$N$420),"",'FICHA'!$N$420&amp;"")</f>
        <v/>
      </c>
      <c r="C6508" s="194">
        <f>"'FICHA'!N420"</f>
        <v/>
      </c>
      <c r="D6508" s="194" t="inlineStr">
        <is>
          <t>entrada</t>
        </is>
      </c>
    </row>
    <row r="6509">
      <c r="A6509" s="194" t="inlineStr">
        <is>
          <t>personagem.pericia_custom.8.resultado</t>
        </is>
      </c>
      <c r="B6509" s="194">
        <f>IF(ISBLANK('FICHA'!$R$420),"",'FICHA'!$R$420&amp;"")</f>
        <v/>
      </c>
      <c r="C6509" s="194">
        <f>"'FICHA'!R420"</f>
        <v/>
      </c>
      <c r="D6509" s="194" t="inlineStr">
        <is>
          <t>resultado</t>
        </is>
      </c>
    </row>
    <row r="6510">
      <c r="A6510" s="194" t="inlineStr">
        <is>
          <t>personagem.pericia_custom.8.bonus</t>
        </is>
      </c>
      <c r="B6510" s="194">
        <f>IF(ISBLANK('FICHA'!$T$420),"",'FICHA'!$T$420&amp;"")</f>
        <v/>
      </c>
      <c r="C6510" s="194">
        <f>"'FICHA'!T420"</f>
        <v/>
      </c>
      <c r="D6510" s="194" t="inlineStr">
        <is>
          <t>entrada</t>
        </is>
      </c>
    </row>
    <row r="6511">
      <c r="A6511" s="194" t="inlineStr">
        <is>
          <t>aviso.efeito_caixa.pericia_custom.8</t>
        </is>
      </c>
      <c r="B6511" s="194">
        <f>DADOS_CONFIG!$E$61&amp;""</f>
        <v/>
      </c>
      <c r="C6511" s="194" t="inlineStr">
        <is>
          <t>DADOS_CONFIG!E61</t>
        </is>
      </c>
      <c r="D6511" s="194" t="inlineStr">
        <is>
          <t>aviso</t>
        </is>
      </c>
    </row>
    <row r="6512">
      <c r="A6512" s="194" t="inlineStr">
        <is>
          <t>aviso.personagem.pericia_custom.8</t>
        </is>
      </c>
      <c r="B6512" s="194">
        <f>IF('FICHA'!$F$420="","",IF(AND(AND('FICHA'!$F$420&lt;&gt;"",COUNTIF('DADOS_PROGRESSAO'!$AV$2:$AV$11,SUBSTITUTE(SUBSTITUTE(SUBSTITUTE('FICHA'!$F$420,"~","~~"),"*","~*"),"?","~?"))=1,(COUNTIF('FICHA'!$F$413:$F$424,SUBSTITUTE(SUBSTITUTE(SUBSTITUTE('FICHA'!$F$420,"~","~~"),"*","~*"),"?","~?"))+COUNTIF('FICHA'!$Z$413:$Z$423,SUBSTITUTE(SUBSTITUTE(SUBSTITUTE('FICHA'!$F$420,"~","~~"),"*","~*"),"?","~?")))=1),COUNTIF('DADOS_PROGRESSAO'!$AN$2:$AN$6,'FICHA'!$N$420)=1),"","⚠ Custom inválido ou repetido; confira NOME e ATRIBUTO"))</f>
        <v/>
      </c>
      <c r="C6512" s="194">
        <f>"'FICHA'!F420"</f>
        <v/>
      </c>
      <c r="D6512" s="194" t="inlineStr">
        <is>
          <t>aviso</t>
        </is>
      </c>
    </row>
    <row r="6513">
      <c r="A6513" s="194" t="inlineStr">
        <is>
          <t>personagem.pericia_custom.9.nome</t>
        </is>
      </c>
      <c r="B6513" s="194">
        <f>IF(ISBLANK('FICHA'!$F$421),"",'FICHA'!$F$421&amp;"")</f>
        <v/>
      </c>
      <c r="C6513" s="194">
        <f>"'FICHA'!F421"</f>
        <v/>
      </c>
      <c r="D6513" s="194" t="inlineStr">
        <is>
          <t>entrada</t>
        </is>
      </c>
    </row>
    <row r="6514">
      <c r="A6514" s="194" t="inlineStr">
        <is>
          <t>personagem.pericia_custom.9.treino</t>
        </is>
      </c>
      <c r="B6514" s="194">
        <f>N('FICHA'!$D$421)&amp;""</f>
        <v/>
      </c>
      <c r="C6514" s="194">
        <f>"'FICHA'!D421"</f>
        <v/>
      </c>
      <c r="D6514" s="194" t="inlineStr">
        <is>
          <t>entrada</t>
        </is>
      </c>
    </row>
    <row r="6515">
      <c r="A6515" s="194" t="inlineStr">
        <is>
          <t>personagem.pericia_custom.9.especializacao</t>
        </is>
      </c>
      <c r="B6515" s="194">
        <f>N('FICHA'!$E$421)&amp;""</f>
        <v/>
      </c>
      <c r="C6515" s="194">
        <f>"'FICHA'!E421"</f>
        <v/>
      </c>
      <c r="D6515" s="194" t="inlineStr">
        <is>
          <t>entrada</t>
        </is>
      </c>
    </row>
    <row r="6516">
      <c r="A6516" s="194" t="inlineStr">
        <is>
          <t>personagem.pericia_custom.9.atributo</t>
        </is>
      </c>
      <c r="B6516" s="194">
        <f>IF(ISBLANK('FICHA'!$N$421),"",'FICHA'!$N$421&amp;"")</f>
        <v/>
      </c>
      <c r="C6516" s="194">
        <f>"'FICHA'!N421"</f>
        <v/>
      </c>
      <c r="D6516" s="194" t="inlineStr">
        <is>
          <t>entrada</t>
        </is>
      </c>
    </row>
    <row r="6517">
      <c r="A6517" s="194" t="inlineStr">
        <is>
          <t>personagem.pericia_custom.9.resultado</t>
        </is>
      </c>
      <c r="B6517" s="194">
        <f>IF(ISBLANK('FICHA'!$R$421),"",'FICHA'!$R$421&amp;"")</f>
        <v/>
      </c>
      <c r="C6517" s="194">
        <f>"'FICHA'!R421"</f>
        <v/>
      </c>
      <c r="D6517" s="194" t="inlineStr">
        <is>
          <t>resultado</t>
        </is>
      </c>
    </row>
    <row r="6518">
      <c r="A6518" s="194" t="inlineStr">
        <is>
          <t>personagem.pericia_custom.9.bonus</t>
        </is>
      </c>
      <c r="B6518" s="194">
        <f>IF(ISBLANK('FICHA'!$T$421),"",'FICHA'!$T$421&amp;"")</f>
        <v/>
      </c>
      <c r="C6518" s="194">
        <f>"'FICHA'!T421"</f>
        <v/>
      </c>
      <c r="D6518" s="194" t="inlineStr">
        <is>
          <t>entrada</t>
        </is>
      </c>
    </row>
    <row r="6519">
      <c r="A6519" s="194" t="inlineStr">
        <is>
          <t>aviso.efeito_caixa.pericia_custom.9</t>
        </is>
      </c>
      <c r="B6519" s="194">
        <f>DADOS_CONFIG!$E$62&amp;""</f>
        <v/>
      </c>
      <c r="C6519" s="194" t="inlineStr">
        <is>
          <t>DADOS_CONFIG!E62</t>
        </is>
      </c>
      <c r="D6519" s="194" t="inlineStr">
        <is>
          <t>aviso</t>
        </is>
      </c>
    </row>
    <row r="6520">
      <c r="A6520" s="194" t="inlineStr">
        <is>
          <t>aviso.personagem.pericia_custom.9</t>
        </is>
      </c>
      <c r="B6520" s="194">
        <f>IF('FICHA'!$F$421="","",IF(AND(AND('FICHA'!$F$421&lt;&gt;"",COUNTIF('DADOS_PROGRESSAO'!$AV$2:$AV$11,SUBSTITUTE(SUBSTITUTE(SUBSTITUTE('FICHA'!$F$421,"~","~~"),"*","~*"),"?","~?"))=1,(COUNTIF('FICHA'!$F$413:$F$424,SUBSTITUTE(SUBSTITUTE(SUBSTITUTE('FICHA'!$F$421,"~","~~"),"*","~*"),"?","~?"))+COUNTIF('FICHA'!$Z$413:$Z$423,SUBSTITUTE(SUBSTITUTE(SUBSTITUTE('FICHA'!$F$421,"~","~~"),"*","~*"),"?","~?")))=1),COUNTIF('DADOS_PROGRESSAO'!$AN$2:$AN$6,'FICHA'!$N$421)=1),"","⚠ Custom inválido ou repetido; confira NOME e ATRIBUTO"))</f>
        <v/>
      </c>
      <c r="C6520" s="194">
        <f>"'FICHA'!F421"</f>
        <v/>
      </c>
      <c r="D6520" s="194" t="inlineStr">
        <is>
          <t>aviso</t>
        </is>
      </c>
    </row>
    <row r="6521">
      <c r="A6521" s="194" t="inlineStr">
        <is>
          <t>personagem.pericia_custom.10.nome</t>
        </is>
      </c>
      <c r="B6521" s="194">
        <f>IF(ISBLANK('FICHA'!$F$422),"",'FICHA'!$F$422&amp;"")</f>
        <v/>
      </c>
      <c r="C6521" s="194">
        <f>"'FICHA'!F422"</f>
        <v/>
      </c>
      <c r="D6521" s="194" t="inlineStr">
        <is>
          <t>entrada</t>
        </is>
      </c>
    </row>
    <row r="6522">
      <c r="A6522" s="194" t="inlineStr">
        <is>
          <t>personagem.pericia_custom.10.treino</t>
        </is>
      </c>
      <c r="B6522" s="194">
        <f>N('FICHA'!$D$422)&amp;""</f>
        <v/>
      </c>
      <c r="C6522" s="194">
        <f>"'FICHA'!D422"</f>
        <v/>
      </c>
      <c r="D6522" s="194" t="inlineStr">
        <is>
          <t>entrada</t>
        </is>
      </c>
    </row>
    <row r="6523">
      <c r="A6523" s="194" t="inlineStr">
        <is>
          <t>personagem.pericia_custom.10.especializacao</t>
        </is>
      </c>
      <c r="B6523" s="194">
        <f>N('FICHA'!$E$422)&amp;""</f>
        <v/>
      </c>
      <c r="C6523" s="194">
        <f>"'FICHA'!E422"</f>
        <v/>
      </c>
      <c r="D6523" s="194" t="inlineStr">
        <is>
          <t>entrada</t>
        </is>
      </c>
    </row>
    <row r="6524">
      <c r="A6524" s="194" t="inlineStr">
        <is>
          <t>personagem.pericia_custom.10.atributo</t>
        </is>
      </c>
      <c r="B6524" s="194">
        <f>IF(ISBLANK('FICHA'!$N$422),"",'FICHA'!$N$422&amp;"")</f>
        <v/>
      </c>
      <c r="C6524" s="194">
        <f>"'FICHA'!N422"</f>
        <v/>
      </c>
      <c r="D6524" s="194" t="inlineStr">
        <is>
          <t>entrada</t>
        </is>
      </c>
    </row>
    <row r="6525">
      <c r="A6525" s="194" t="inlineStr">
        <is>
          <t>personagem.pericia_custom.10.resultado</t>
        </is>
      </c>
      <c r="B6525" s="194">
        <f>IF(ISBLANK('FICHA'!$R$422),"",'FICHA'!$R$422&amp;"")</f>
        <v/>
      </c>
      <c r="C6525" s="194">
        <f>"'FICHA'!R422"</f>
        <v/>
      </c>
      <c r="D6525" s="194" t="inlineStr">
        <is>
          <t>resultado</t>
        </is>
      </c>
    </row>
    <row r="6526">
      <c r="A6526" s="194" t="inlineStr">
        <is>
          <t>personagem.pericia_custom.10.bonus</t>
        </is>
      </c>
      <c r="B6526" s="194">
        <f>IF(ISBLANK('FICHA'!$T$422),"",'FICHA'!$T$422&amp;"")</f>
        <v/>
      </c>
      <c r="C6526" s="194">
        <f>"'FICHA'!T422"</f>
        <v/>
      </c>
      <c r="D6526" s="194" t="inlineStr">
        <is>
          <t>entrada</t>
        </is>
      </c>
    </row>
    <row r="6527">
      <c r="A6527" s="194" t="inlineStr">
        <is>
          <t>aviso.efeito_caixa.pericia_custom.10</t>
        </is>
      </c>
      <c r="B6527" s="194">
        <f>DADOS_CONFIG!$E$63&amp;""</f>
        <v/>
      </c>
      <c r="C6527" s="194" t="inlineStr">
        <is>
          <t>DADOS_CONFIG!E63</t>
        </is>
      </c>
      <c r="D6527" s="194" t="inlineStr">
        <is>
          <t>aviso</t>
        </is>
      </c>
    </row>
    <row r="6528">
      <c r="A6528" s="194" t="inlineStr">
        <is>
          <t>aviso.personagem.pericia_custom.10</t>
        </is>
      </c>
      <c r="B6528" s="194">
        <f>IF('FICHA'!$F$422="","",IF(AND(AND('FICHA'!$F$422&lt;&gt;"",COUNTIF('DADOS_PROGRESSAO'!$AV$2:$AV$11,SUBSTITUTE(SUBSTITUTE(SUBSTITUTE('FICHA'!$F$422,"~","~~"),"*","~*"),"?","~?"))=1,(COUNTIF('FICHA'!$F$413:$F$424,SUBSTITUTE(SUBSTITUTE(SUBSTITUTE('FICHA'!$F$422,"~","~~"),"*","~*"),"?","~?"))+COUNTIF('FICHA'!$Z$413:$Z$423,SUBSTITUTE(SUBSTITUTE(SUBSTITUTE('FICHA'!$F$422,"~","~~"),"*","~*"),"?","~?")))=1),COUNTIF('DADOS_PROGRESSAO'!$AN$2:$AN$6,'FICHA'!$N$422)=1),"","⚠ Custom inválido ou repetido; confira NOME e ATRIBUTO"))</f>
        <v/>
      </c>
      <c r="C6528" s="194">
        <f>"'FICHA'!F422"</f>
        <v/>
      </c>
      <c r="D6528" s="194" t="inlineStr">
        <is>
          <t>aviso</t>
        </is>
      </c>
    </row>
    <row r="6529">
      <c r="A6529" s="194" t="inlineStr">
        <is>
          <t>personagem.pericia_custom.11.nome</t>
        </is>
      </c>
      <c r="B6529" s="194">
        <f>IF(ISBLANK('FICHA'!$F$423),"",'FICHA'!$F$423&amp;"")</f>
        <v/>
      </c>
      <c r="C6529" s="194">
        <f>"'FICHA'!F423"</f>
        <v/>
      </c>
      <c r="D6529" s="194" t="inlineStr">
        <is>
          <t>entrada</t>
        </is>
      </c>
    </row>
    <row r="6530">
      <c r="A6530" s="194" t="inlineStr">
        <is>
          <t>personagem.pericia_custom.11.treino</t>
        </is>
      </c>
      <c r="B6530" s="194">
        <f>N('FICHA'!$D$423)&amp;""</f>
        <v/>
      </c>
      <c r="C6530" s="194">
        <f>"'FICHA'!D423"</f>
        <v/>
      </c>
      <c r="D6530" s="194" t="inlineStr">
        <is>
          <t>entrada</t>
        </is>
      </c>
    </row>
    <row r="6531">
      <c r="A6531" s="194" t="inlineStr">
        <is>
          <t>personagem.pericia_custom.11.especializacao</t>
        </is>
      </c>
      <c r="B6531" s="194">
        <f>N('FICHA'!$E$423)&amp;""</f>
        <v/>
      </c>
      <c r="C6531" s="194">
        <f>"'FICHA'!E423"</f>
        <v/>
      </c>
      <c r="D6531" s="194" t="inlineStr">
        <is>
          <t>entrada</t>
        </is>
      </c>
    </row>
    <row r="6532">
      <c r="A6532" s="194" t="inlineStr">
        <is>
          <t>personagem.pericia_custom.11.atributo</t>
        </is>
      </c>
      <c r="B6532" s="194">
        <f>IF(ISBLANK('FICHA'!$N$423),"",'FICHA'!$N$423&amp;"")</f>
        <v/>
      </c>
      <c r="C6532" s="194">
        <f>"'FICHA'!N423"</f>
        <v/>
      </c>
      <c r="D6532" s="194" t="inlineStr">
        <is>
          <t>entrada</t>
        </is>
      </c>
    </row>
    <row r="6533">
      <c r="A6533" s="194" t="inlineStr">
        <is>
          <t>personagem.pericia_custom.11.resultado</t>
        </is>
      </c>
      <c r="B6533" s="194">
        <f>IF(ISBLANK('FICHA'!$R$423),"",'FICHA'!$R$423&amp;"")</f>
        <v/>
      </c>
      <c r="C6533" s="194">
        <f>"'FICHA'!R423"</f>
        <v/>
      </c>
      <c r="D6533" s="194" t="inlineStr">
        <is>
          <t>resultado</t>
        </is>
      </c>
    </row>
    <row r="6534">
      <c r="A6534" s="194" t="inlineStr">
        <is>
          <t>personagem.pericia_custom.11.bonus</t>
        </is>
      </c>
      <c r="B6534" s="194">
        <f>IF(ISBLANK('FICHA'!$T$423),"",'FICHA'!$T$423&amp;"")</f>
        <v/>
      </c>
      <c r="C6534" s="194">
        <f>"'FICHA'!T423"</f>
        <v/>
      </c>
      <c r="D6534" s="194" t="inlineStr">
        <is>
          <t>entrada</t>
        </is>
      </c>
    </row>
    <row r="6535">
      <c r="A6535" s="194" t="inlineStr">
        <is>
          <t>aviso.efeito_caixa.pericia_custom.11</t>
        </is>
      </c>
      <c r="B6535" s="194">
        <f>DADOS_CONFIG!$E$64&amp;""</f>
        <v/>
      </c>
      <c r="C6535" s="194" t="inlineStr">
        <is>
          <t>DADOS_CONFIG!E64</t>
        </is>
      </c>
      <c r="D6535" s="194" t="inlineStr">
        <is>
          <t>aviso</t>
        </is>
      </c>
    </row>
    <row r="6536">
      <c r="A6536" s="194" t="inlineStr">
        <is>
          <t>aviso.personagem.pericia_custom.11</t>
        </is>
      </c>
      <c r="B6536" s="194">
        <f>IF('FICHA'!$F$423="","",IF(AND(AND('FICHA'!$F$423&lt;&gt;"",COUNTIF('DADOS_PROGRESSAO'!$AV$2:$AV$11,SUBSTITUTE(SUBSTITUTE(SUBSTITUTE('FICHA'!$F$423,"~","~~"),"*","~*"),"?","~?"))=1,(COUNTIF('FICHA'!$F$413:$F$424,SUBSTITUTE(SUBSTITUTE(SUBSTITUTE('FICHA'!$F$423,"~","~~"),"*","~*"),"?","~?"))+COUNTIF('FICHA'!$Z$413:$Z$423,SUBSTITUTE(SUBSTITUTE(SUBSTITUTE('FICHA'!$F$423,"~","~~"),"*","~*"),"?","~?")))=1),COUNTIF('DADOS_PROGRESSAO'!$AN$2:$AN$6,'FICHA'!$N$423)=1),"","⚠ Custom inválido ou repetido; confira NOME e ATRIBUTO"))</f>
        <v/>
      </c>
      <c r="C6536" s="194">
        <f>"'FICHA'!F423"</f>
        <v/>
      </c>
      <c r="D6536" s="194" t="inlineStr">
        <is>
          <t>aviso</t>
        </is>
      </c>
    </row>
    <row r="6537">
      <c r="A6537" s="194" t="inlineStr">
        <is>
          <t>personagem.pericia_custom.12.nome</t>
        </is>
      </c>
      <c r="B6537" s="194">
        <f>IF(ISBLANK('FICHA'!$F$424),"",'FICHA'!$F$424&amp;"")</f>
        <v/>
      </c>
      <c r="C6537" s="194">
        <f>"'FICHA'!F424"</f>
        <v/>
      </c>
      <c r="D6537" s="194" t="inlineStr">
        <is>
          <t>entrada</t>
        </is>
      </c>
    </row>
    <row r="6538">
      <c r="A6538" s="194" t="inlineStr">
        <is>
          <t>personagem.pericia_custom.12.treino</t>
        </is>
      </c>
      <c r="B6538" s="194">
        <f>N('FICHA'!$D$424)&amp;""</f>
        <v/>
      </c>
      <c r="C6538" s="194">
        <f>"'FICHA'!D424"</f>
        <v/>
      </c>
      <c r="D6538" s="194" t="inlineStr">
        <is>
          <t>entrada</t>
        </is>
      </c>
    </row>
    <row r="6539">
      <c r="A6539" s="194" t="inlineStr">
        <is>
          <t>personagem.pericia_custom.12.especializacao</t>
        </is>
      </c>
      <c r="B6539" s="194">
        <f>N('FICHA'!$E$424)&amp;""</f>
        <v/>
      </c>
      <c r="C6539" s="194">
        <f>"'FICHA'!E424"</f>
        <v/>
      </c>
      <c r="D6539" s="194" t="inlineStr">
        <is>
          <t>entrada</t>
        </is>
      </c>
    </row>
    <row r="6540">
      <c r="A6540" s="194" t="inlineStr">
        <is>
          <t>personagem.pericia_custom.12.atributo</t>
        </is>
      </c>
      <c r="B6540" s="194">
        <f>IF(ISBLANK('FICHA'!$N$424),"",'FICHA'!$N$424&amp;"")</f>
        <v/>
      </c>
      <c r="C6540" s="194">
        <f>"'FICHA'!N424"</f>
        <v/>
      </c>
      <c r="D6540" s="194" t="inlineStr">
        <is>
          <t>entrada</t>
        </is>
      </c>
    </row>
    <row r="6541">
      <c r="A6541" s="194" t="inlineStr">
        <is>
          <t>personagem.pericia_custom.12.resultado</t>
        </is>
      </c>
      <c r="B6541" s="194">
        <f>IF(ISBLANK('FICHA'!$R$424),"",'FICHA'!$R$424&amp;"")</f>
        <v/>
      </c>
      <c r="C6541" s="194">
        <f>"'FICHA'!R424"</f>
        <v/>
      </c>
      <c r="D6541" s="194" t="inlineStr">
        <is>
          <t>resultado</t>
        </is>
      </c>
    </row>
    <row r="6542">
      <c r="A6542" s="194" t="inlineStr">
        <is>
          <t>personagem.pericia_custom.12.bonus</t>
        </is>
      </c>
      <c r="B6542" s="194">
        <f>IF(ISBLANK('FICHA'!$T$424),"",'FICHA'!$T$424&amp;"")</f>
        <v/>
      </c>
      <c r="C6542" s="194">
        <f>"'FICHA'!T424"</f>
        <v/>
      </c>
      <c r="D6542" s="194" t="inlineStr">
        <is>
          <t>entrada</t>
        </is>
      </c>
    </row>
    <row r="6543">
      <c r="A6543" s="194" t="inlineStr">
        <is>
          <t>aviso.efeito_caixa.pericia_custom.12</t>
        </is>
      </c>
      <c r="B6543" s="194">
        <f>DADOS_CONFIG!$E$65&amp;""</f>
        <v/>
      </c>
      <c r="C6543" s="194" t="inlineStr">
        <is>
          <t>DADOS_CONFIG!E65</t>
        </is>
      </c>
      <c r="D6543" s="194" t="inlineStr">
        <is>
          <t>aviso</t>
        </is>
      </c>
    </row>
    <row r="6544">
      <c r="A6544" s="194" t="inlineStr">
        <is>
          <t>aviso.personagem.pericia_custom.12</t>
        </is>
      </c>
      <c r="B6544" s="194">
        <f>IF('FICHA'!$F$424="","",IF(AND(AND('FICHA'!$F$424&lt;&gt;"",COUNTIF('DADOS_PROGRESSAO'!$AV$2:$AV$11,SUBSTITUTE(SUBSTITUTE(SUBSTITUTE('FICHA'!$F$424,"~","~~"),"*","~*"),"?","~?"))=1,(COUNTIF('FICHA'!$F$413:$F$424,SUBSTITUTE(SUBSTITUTE(SUBSTITUTE('FICHA'!$F$424,"~","~~"),"*","~*"),"?","~?"))+COUNTIF('FICHA'!$Z$413:$Z$423,SUBSTITUTE(SUBSTITUTE(SUBSTITUTE('FICHA'!$F$424,"~","~~"),"*","~*"),"?","~?")))=1),COUNTIF('DADOS_PROGRESSAO'!$AN$2:$AN$6,'FICHA'!$N$424)=1),"","⚠ Custom inválido ou repetido; confira NOME e ATRIBUTO"))</f>
        <v/>
      </c>
      <c r="C6544" s="194">
        <f>"'FICHA'!F424"</f>
        <v/>
      </c>
      <c r="D6544" s="194" t="inlineStr">
        <is>
          <t>aviso</t>
        </is>
      </c>
    </row>
    <row r="6545">
      <c r="A6545" s="194" t="inlineStr">
        <is>
          <t>personagem.pericia_custom.13.nome</t>
        </is>
      </c>
      <c r="B6545" s="194">
        <f>IF(ISBLANK('FICHA'!$Z$413),"",'FICHA'!$Z$413&amp;"")</f>
        <v/>
      </c>
      <c r="C6545" s="194">
        <f>"'FICHA'!Z413"</f>
        <v/>
      </c>
      <c r="D6545" s="194" t="inlineStr">
        <is>
          <t>entrada</t>
        </is>
      </c>
    </row>
    <row r="6546">
      <c r="A6546" s="194" t="inlineStr">
        <is>
          <t>personagem.pericia_custom.13.treino</t>
        </is>
      </c>
      <c r="B6546" s="194">
        <f>N('FICHA'!$X$413)&amp;""</f>
        <v/>
      </c>
      <c r="C6546" s="194">
        <f>"'FICHA'!X413"</f>
        <v/>
      </c>
      <c r="D6546" s="194" t="inlineStr">
        <is>
          <t>entrada</t>
        </is>
      </c>
    </row>
    <row r="6547">
      <c r="A6547" s="194" t="inlineStr">
        <is>
          <t>personagem.pericia_custom.13.especializacao</t>
        </is>
      </c>
      <c r="B6547" s="194">
        <f>N('FICHA'!$Y$413)&amp;""</f>
        <v/>
      </c>
      <c r="C6547" s="194">
        <f>"'FICHA'!Y413"</f>
        <v/>
      </c>
      <c r="D6547" s="194" t="inlineStr">
        <is>
          <t>entrada</t>
        </is>
      </c>
    </row>
    <row r="6548">
      <c r="A6548" s="194" t="inlineStr">
        <is>
          <t>personagem.pericia_custom.13.atributo</t>
        </is>
      </c>
      <c r="B6548" s="194">
        <f>IF(ISBLANK('FICHA'!$AH$413),"",'FICHA'!$AH$413&amp;"")</f>
        <v/>
      </c>
      <c r="C6548" s="194">
        <f>"'FICHA'!AH413"</f>
        <v/>
      </c>
      <c r="D6548" s="194" t="inlineStr">
        <is>
          <t>entrada</t>
        </is>
      </c>
    </row>
    <row r="6549">
      <c r="A6549" s="194" t="inlineStr">
        <is>
          <t>personagem.pericia_custom.13.resultado</t>
        </is>
      </c>
      <c r="B6549" s="194">
        <f>IF(ISBLANK('FICHA'!$AL$413),"",'FICHA'!$AL$413&amp;"")</f>
        <v/>
      </c>
      <c r="C6549" s="194">
        <f>"'FICHA'!AL413"</f>
        <v/>
      </c>
      <c r="D6549" s="194" t="inlineStr">
        <is>
          <t>resultado</t>
        </is>
      </c>
    </row>
    <row r="6550">
      <c r="A6550" s="194" t="inlineStr">
        <is>
          <t>personagem.pericia_custom.13.bonus</t>
        </is>
      </c>
      <c r="B6550" s="194">
        <f>IF(ISBLANK('FICHA'!$AN$413),"",'FICHA'!$AN$413&amp;"")</f>
        <v/>
      </c>
      <c r="C6550" s="194">
        <f>"'FICHA'!AN413"</f>
        <v/>
      </c>
      <c r="D6550" s="194" t="inlineStr">
        <is>
          <t>entrada</t>
        </is>
      </c>
    </row>
    <row r="6551">
      <c r="A6551" s="194" t="inlineStr">
        <is>
          <t>aviso.efeito_caixa.pericia_custom.13</t>
        </is>
      </c>
      <c r="B6551" s="194">
        <f>DADOS_CONFIG!$E$66&amp;""</f>
        <v/>
      </c>
      <c r="C6551" s="194" t="inlineStr">
        <is>
          <t>DADOS_CONFIG!E66</t>
        </is>
      </c>
      <c r="D6551" s="194" t="inlineStr">
        <is>
          <t>aviso</t>
        </is>
      </c>
    </row>
    <row r="6552">
      <c r="A6552" s="194" t="inlineStr">
        <is>
          <t>aviso.personagem.pericia_custom.13</t>
        </is>
      </c>
      <c r="B6552" s="194">
        <f>IF('FICHA'!$Z$413="","",IF(AND(AND('FICHA'!$Z$413&lt;&gt;"",COUNTIF('DADOS_PROGRESSAO'!$AV$2:$AV$11,SUBSTITUTE(SUBSTITUTE(SUBSTITUTE('FICHA'!$Z$413,"~","~~"),"*","~*"),"?","~?"))=1,(COUNTIF('FICHA'!$F$413:$F$424,SUBSTITUTE(SUBSTITUTE(SUBSTITUTE('FICHA'!$Z$413,"~","~~"),"*","~*"),"?","~?"))+COUNTIF('FICHA'!$Z$413:$Z$423,SUBSTITUTE(SUBSTITUTE(SUBSTITUTE('FICHA'!$Z$413,"~","~~"),"*","~*"),"?","~?")))=1),COUNTIF('DADOS_PROGRESSAO'!$AN$2:$AN$6,'FICHA'!$AH$413)=1),"","⚠ Custom inválido ou repetido; confira NOME e ATRIBUTO"))</f>
        <v/>
      </c>
      <c r="C6552" s="194">
        <f>"'FICHA'!Z413"</f>
        <v/>
      </c>
      <c r="D6552" s="194" t="inlineStr">
        <is>
          <t>aviso</t>
        </is>
      </c>
    </row>
    <row r="6553">
      <c r="A6553" s="194" t="inlineStr">
        <is>
          <t>personagem.pericia_custom.14.nome</t>
        </is>
      </c>
      <c r="B6553" s="194">
        <f>IF(ISBLANK('FICHA'!$Z$414),"",'FICHA'!$Z$414&amp;"")</f>
        <v/>
      </c>
      <c r="C6553" s="194">
        <f>"'FICHA'!Z414"</f>
        <v/>
      </c>
      <c r="D6553" s="194" t="inlineStr">
        <is>
          <t>entrada</t>
        </is>
      </c>
    </row>
    <row r="6554">
      <c r="A6554" s="194" t="inlineStr">
        <is>
          <t>personagem.pericia_custom.14.treino</t>
        </is>
      </c>
      <c r="B6554" s="194">
        <f>N('FICHA'!$X$414)&amp;""</f>
        <v/>
      </c>
      <c r="C6554" s="194">
        <f>"'FICHA'!X414"</f>
        <v/>
      </c>
      <c r="D6554" s="194" t="inlineStr">
        <is>
          <t>entrada</t>
        </is>
      </c>
    </row>
    <row r="6555">
      <c r="A6555" s="194" t="inlineStr">
        <is>
          <t>personagem.pericia_custom.14.especializacao</t>
        </is>
      </c>
      <c r="B6555" s="194">
        <f>N('FICHA'!$Y$414)&amp;""</f>
        <v/>
      </c>
      <c r="C6555" s="194">
        <f>"'FICHA'!Y414"</f>
        <v/>
      </c>
      <c r="D6555" s="194" t="inlineStr">
        <is>
          <t>entrada</t>
        </is>
      </c>
    </row>
    <row r="6556">
      <c r="A6556" s="194" t="inlineStr">
        <is>
          <t>personagem.pericia_custom.14.atributo</t>
        </is>
      </c>
      <c r="B6556" s="194">
        <f>IF(ISBLANK('FICHA'!$AH$414),"",'FICHA'!$AH$414&amp;"")</f>
        <v/>
      </c>
      <c r="C6556" s="194">
        <f>"'FICHA'!AH414"</f>
        <v/>
      </c>
      <c r="D6556" s="194" t="inlineStr">
        <is>
          <t>entrada</t>
        </is>
      </c>
    </row>
    <row r="6557">
      <c r="A6557" s="194" t="inlineStr">
        <is>
          <t>personagem.pericia_custom.14.resultado</t>
        </is>
      </c>
      <c r="B6557" s="194">
        <f>IF(ISBLANK('FICHA'!$AL$414),"",'FICHA'!$AL$414&amp;"")</f>
        <v/>
      </c>
      <c r="C6557" s="194">
        <f>"'FICHA'!AL414"</f>
        <v/>
      </c>
      <c r="D6557" s="194" t="inlineStr">
        <is>
          <t>resultado</t>
        </is>
      </c>
    </row>
    <row r="6558">
      <c r="A6558" s="194" t="inlineStr">
        <is>
          <t>personagem.pericia_custom.14.bonus</t>
        </is>
      </c>
      <c r="B6558" s="194">
        <f>IF(ISBLANK('FICHA'!$AN$414),"",'FICHA'!$AN$414&amp;"")</f>
        <v/>
      </c>
      <c r="C6558" s="194">
        <f>"'FICHA'!AN414"</f>
        <v/>
      </c>
      <c r="D6558" s="194" t="inlineStr">
        <is>
          <t>entrada</t>
        </is>
      </c>
    </row>
    <row r="6559">
      <c r="A6559" s="194" t="inlineStr">
        <is>
          <t>aviso.efeito_caixa.pericia_custom.14</t>
        </is>
      </c>
      <c r="B6559" s="194">
        <f>DADOS_CONFIG!$E$67&amp;""</f>
        <v/>
      </c>
      <c r="C6559" s="194" t="inlineStr">
        <is>
          <t>DADOS_CONFIG!E67</t>
        </is>
      </c>
      <c r="D6559" s="194" t="inlineStr">
        <is>
          <t>aviso</t>
        </is>
      </c>
    </row>
    <row r="6560">
      <c r="A6560" s="194" t="inlineStr">
        <is>
          <t>aviso.personagem.pericia_custom.14</t>
        </is>
      </c>
      <c r="B6560" s="194">
        <f>IF('FICHA'!$Z$414="","",IF(AND(AND('FICHA'!$Z$414&lt;&gt;"",COUNTIF('DADOS_PROGRESSAO'!$AV$2:$AV$11,SUBSTITUTE(SUBSTITUTE(SUBSTITUTE('FICHA'!$Z$414,"~","~~"),"*","~*"),"?","~?"))=1,(COUNTIF('FICHA'!$F$413:$F$424,SUBSTITUTE(SUBSTITUTE(SUBSTITUTE('FICHA'!$Z$414,"~","~~"),"*","~*"),"?","~?"))+COUNTIF('FICHA'!$Z$413:$Z$423,SUBSTITUTE(SUBSTITUTE(SUBSTITUTE('FICHA'!$Z$414,"~","~~"),"*","~*"),"?","~?")))=1),COUNTIF('DADOS_PROGRESSAO'!$AN$2:$AN$6,'FICHA'!$AH$414)=1),"","⚠ Custom inválido ou repetido; confira NOME e ATRIBUTO"))</f>
        <v/>
      </c>
      <c r="C6560" s="194">
        <f>"'FICHA'!Z414"</f>
        <v/>
      </c>
      <c r="D6560" s="194" t="inlineStr">
        <is>
          <t>aviso</t>
        </is>
      </c>
    </row>
    <row r="6561">
      <c r="A6561" s="194" t="inlineStr">
        <is>
          <t>personagem.pericia_custom.15.nome</t>
        </is>
      </c>
      <c r="B6561" s="194">
        <f>IF(ISBLANK('FICHA'!$Z$415),"",'FICHA'!$Z$415&amp;"")</f>
        <v/>
      </c>
      <c r="C6561" s="194">
        <f>"'FICHA'!Z415"</f>
        <v/>
      </c>
      <c r="D6561" s="194" t="inlineStr">
        <is>
          <t>entrada</t>
        </is>
      </c>
    </row>
    <row r="6562">
      <c r="A6562" s="194" t="inlineStr">
        <is>
          <t>personagem.pericia_custom.15.treino</t>
        </is>
      </c>
      <c r="B6562" s="194">
        <f>N('FICHA'!$X$415)&amp;""</f>
        <v/>
      </c>
      <c r="C6562" s="194">
        <f>"'FICHA'!X415"</f>
        <v/>
      </c>
      <c r="D6562" s="194" t="inlineStr">
        <is>
          <t>entrada</t>
        </is>
      </c>
    </row>
    <row r="6563">
      <c r="A6563" s="194" t="inlineStr">
        <is>
          <t>personagem.pericia_custom.15.especializacao</t>
        </is>
      </c>
      <c r="B6563" s="194">
        <f>N('FICHA'!$Y$415)&amp;""</f>
        <v/>
      </c>
      <c r="C6563" s="194">
        <f>"'FICHA'!Y415"</f>
        <v/>
      </c>
      <c r="D6563" s="194" t="inlineStr">
        <is>
          <t>entrada</t>
        </is>
      </c>
    </row>
    <row r="6564">
      <c r="A6564" s="194" t="inlineStr">
        <is>
          <t>personagem.pericia_custom.15.atributo</t>
        </is>
      </c>
      <c r="B6564" s="194">
        <f>IF(ISBLANK('FICHA'!$AH$415),"",'FICHA'!$AH$415&amp;"")</f>
        <v/>
      </c>
      <c r="C6564" s="194">
        <f>"'FICHA'!AH415"</f>
        <v/>
      </c>
      <c r="D6564" s="194" t="inlineStr">
        <is>
          <t>entrada</t>
        </is>
      </c>
    </row>
    <row r="6565">
      <c r="A6565" s="194" t="inlineStr">
        <is>
          <t>personagem.pericia_custom.15.resultado</t>
        </is>
      </c>
      <c r="B6565" s="194">
        <f>IF(ISBLANK('FICHA'!$AL$415),"",'FICHA'!$AL$415&amp;"")</f>
        <v/>
      </c>
      <c r="C6565" s="194">
        <f>"'FICHA'!AL415"</f>
        <v/>
      </c>
      <c r="D6565" s="194" t="inlineStr">
        <is>
          <t>resultado</t>
        </is>
      </c>
    </row>
    <row r="6566">
      <c r="A6566" s="194" t="inlineStr">
        <is>
          <t>personagem.pericia_custom.15.bonus</t>
        </is>
      </c>
      <c r="B6566" s="194">
        <f>IF(ISBLANK('FICHA'!$AN$415),"",'FICHA'!$AN$415&amp;"")</f>
        <v/>
      </c>
      <c r="C6566" s="194">
        <f>"'FICHA'!AN415"</f>
        <v/>
      </c>
      <c r="D6566" s="194" t="inlineStr">
        <is>
          <t>entrada</t>
        </is>
      </c>
    </row>
    <row r="6567">
      <c r="A6567" s="194" t="inlineStr">
        <is>
          <t>aviso.efeito_caixa.pericia_custom.15</t>
        </is>
      </c>
      <c r="B6567" s="194">
        <f>DADOS_CONFIG!$E$68&amp;""</f>
        <v/>
      </c>
      <c r="C6567" s="194" t="inlineStr">
        <is>
          <t>DADOS_CONFIG!E68</t>
        </is>
      </c>
      <c r="D6567" s="194" t="inlineStr">
        <is>
          <t>aviso</t>
        </is>
      </c>
    </row>
    <row r="6568">
      <c r="A6568" s="194" t="inlineStr">
        <is>
          <t>aviso.personagem.pericia_custom.15</t>
        </is>
      </c>
      <c r="B6568" s="194">
        <f>IF('FICHA'!$Z$415="","",IF(AND(AND('FICHA'!$Z$415&lt;&gt;"",COUNTIF('DADOS_PROGRESSAO'!$AV$2:$AV$11,SUBSTITUTE(SUBSTITUTE(SUBSTITUTE('FICHA'!$Z$415,"~","~~"),"*","~*"),"?","~?"))=1,(COUNTIF('FICHA'!$F$413:$F$424,SUBSTITUTE(SUBSTITUTE(SUBSTITUTE('FICHA'!$Z$415,"~","~~"),"*","~*"),"?","~?"))+COUNTIF('FICHA'!$Z$413:$Z$423,SUBSTITUTE(SUBSTITUTE(SUBSTITUTE('FICHA'!$Z$415,"~","~~"),"*","~*"),"?","~?")))=1),COUNTIF('DADOS_PROGRESSAO'!$AN$2:$AN$6,'FICHA'!$AH$415)=1),"","⚠ Custom inválido ou repetido; confira NOME e ATRIBUTO"))</f>
        <v/>
      </c>
      <c r="C6568" s="194">
        <f>"'FICHA'!Z415"</f>
        <v/>
      </c>
      <c r="D6568" s="194" t="inlineStr">
        <is>
          <t>aviso</t>
        </is>
      </c>
    </row>
    <row r="6569">
      <c r="A6569" s="194" t="inlineStr">
        <is>
          <t>personagem.pericia_custom.16.nome</t>
        </is>
      </c>
      <c r="B6569" s="194">
        <f>IF(ISBLANK('FICHA'!$Z$416),"",'FICHA'!$Z$416&amp;"")</f>
        <v/>
      </c>
      <c r="C6569" s="194">
        <f>"'FICHA'!Z416"</f>
        <v/>
      </c>
      <c r="D6569" s="194" t="inlineStr">
        <is>
          <t>entrada</t>
        </is>
      </c>
    </row>
    <row r="6570">
      <c r="A6570" s="194" t="inlineStr">
        <is>
          <t>personagem.pericia_custom.16.treino</t>
        </is>
      </c>
      <c r="B6570" s="194">
        <f>N('FICHA'!$X$416)&amp;""</f>
        <v/>
      </c>
      <c r="C6570" s="194">
        <f>"'FICHA'!X416"</f>
        <v/>
      </c>
      <c r="D6570" s="194" t="inlineStr">
        <is>
          <t>entrada</t>
        </is>
      </c>
    </row>
    <row r="6571">
      <c r="A6571" s="194" t="inlineStr">
        <is>
          <t>personagem.pericia_custom.16.especializacao</t>
        </is>
      </c>
      <c r="B6571" s="194">
        <f>N('FICHA'!$Y$416)&amp;""</f>
        <v/>
      </c>
      <c r="C6571" s="194">
        <f>"'FICHA'!Y416"</f>
        <v/>
      </c>
      <c r="D6571" s="194" t="inlineStr">
        <is>
          <t>entrada</t>
        </is>
      </c>
    </row>
    <row r="6572">
      <c r="A6572" s="194" t="inlineStr">
        <is>
          <t>personagem.pericia_custom.16.atributo</t>
        </is>
      </c>
      <c r="B6572" s="194">
        <f>IF(ISBLANK('FICHA'!$AH$416),"",'FICHA'!$AH$416&amp;"")</f>
        <v/>
      </c>
      <c r="C6572" s="194">
        <f>"'FICHA'!AH416"</f>
        <v/>
      </c>
      <c r="D6572" s="194" t="inlineStr">
        <is>
          <t>entrada</t>
        </is>
      </c>
    </row>
    <row r="6573">
      <c r="A6573" s="194" t="inlineStr">
        <is>
          <t>personagem.pericia_custom.16.resultado</t>
        </is>
      </c>
      <c r="B6573" s="194">
        <f>IF(ISBLANK('FICHA'!$AL$416),"",'FICHA'!$AL$416&amp;"")</f>
        <v/>
      </c>
      <c r="C6573" s="194">
        <f>"'FICHA'!AL416"</f>
        <v/>
      </c>
      <c r="D6573" s="194" t="inlineStr">
        <is>
          <t>resultado</t>
        </is>
      </c>
    </row>
    <row r="6574">
      <c r="A6574" s="194" t="inlineStr">
        <is>
          <t>personagem.pericia_custom.16.bonus</t>
        </is>
      </c>
      <c r="B6574" s="194">
        <f>IF(ISBLANK('FICHA'!$AN$416),"",'FICHA'!$AN$416&amp;"")</f>
        <v/>
      </c>
      <c r="C6574" s="194">
        <f>"'FICHA'!AN416"</f>
        <v/>
      </c>
      <c r="D6574" s="194" t="inlineStr">
        <is>
          <t>entrada</t>
        </is>
      </c>
    </row>
    <row r="6575">
      <c r="A6575" s="194" t="inlineStr">
        <is>
          <t>aviso.efeito_caixa.pericia_custom.16</t>
        </is>
      </c>
      <c r="B6575" s="194">
        <f>DADOS_CONFIG!$E$69&amp;""</f>
        <v/>
      </c>
      <c r="C6575" s="194" t="inlineStr">
        <is>
          <t>DADOS_CONFIG!E69</t>
        </is>
      </c>
      <c r="D6575" s="194" t="inlineStr">
        <is>
          <t>aviso</t>
        </is>
      </c>
    </row>
    <row r="6576">
      <c r="A6576" s="194" t="inlineStr">
        <is>
          <t>aviso.personagem.pericia_custom.16</t>
        </is>
      </c>
      <c r="B6576" s="194">
        <f>IF('FICHA'!$Z$416="","",IF(AND(AND('FICHA'!$Z$416&lt;&gt;"",COUNTIF('DADOS_PROGRESSAO'!$AV$2:$AV$11,SUBSTITUTE(SUBSTITUTE(SUBSTITUTE('FICHA'!$Z$416,"~","~~"),"*","~*"),"?","~?"))=1,(COUNTIF('FICHA'!$F$413:$F$424,SUBSTITUTE(SUBSTITUTE(SUBSTITUTE('FICHA'!$Z$416,"~","~~"),"*","~*"),"?","~?"))+COUNTIF('FICHA'!$Z$413:$Z$423,SUBSTITUTE(SUBSTITUTE(SUBSTITUTE('FICHA'!$Z$416,"~","~~"),"*","~*"),"?","~?")))=1),COUNTIF('DADOS_PROGRESSAO'!$AN$2:$AN$6,'FICHA'!$AH$416)=1),"","⚠ Custom inválido ou repetido; confira NOME e ATRIBUTO"))</f>
        <v/>
      </c>
      <c r="C6576" s="194">
        <f>"'FICHA'!Z416"</f>
        <v/>
      </c>
      <c r="D6576" s="194" t="inlineStr">
        <is>
          <t>aviso</t>
        </is>
      </c>
    </row>
    <row r="6577">
      <c r="A6577" s="194" t="inlineStr">
        <is>
          <t>personagem.pericia_custom.17.nome</t>
        </is>
      </c>
      <c r="B6577" s="194">
        <f>IF(ISBLANK('FICHA'!$Z$417),"",'FICHA'!$Z$417&amp;"")</f>
        <v/>
      </c>
      <c r="C6577" s="194">
        <f>"'FICHA'!Z417"</f>
        <v/>
      </c>
      <c r="D6577" s="194" t="inlineStr">
        <is>
          <t>entrada</t>
        </is>
      </c>
    </row>
    <row r="6578">
      <c r="A6578" s="194" t="inlineStr">
        <is>
          <t>personagem.pericia_custom.17.treino</t>
        </is>
      </c>
      <c r="B6578" s="194">
        <f>N('FICHA'!$X$417)&amp;""</f>
        <v/>
      </c>
      <c r="C6578" s="194">
        <f>"'FICHA'!X417"</f>
        <v/>
      </c>
      <c r="D6578" s="194" t="inlineStr">
        <is>
          <t>entrada</t>
        </is>
      </c>
    </row>
    <row r="6579">
      <c r="A6579" s="194" t="inlineStr">
        <is>
          <t>personagem.pericia_custom.17.especializacao</t>
        </is>
      </c>
      <c r="B6579" s="194">
        <f>N('FICHA'!$Y$417)&amp;""</f>
        <v/>
      </c>
      <c r="C6579" s="194">
        <f>"'FICHA'!Y417"</f>
        <v/>
      </c>
      <c r="D6579" s="194" t="inlineStr">
        <is>
          <t>entrada</t>
        </is>
      </c>
    </row>
    <row r="6580">
      <c r="A6580" s="194" t="inlineStr">
        <is>
          <t>personagem.pericia_custom.17.atributo</t>
        </is>
      </c>
      <c r="B6580" s="194">
        <f>IF(ISBLANK('FICHA'!$AH$417),"",'FICHA'!$AH$417&amp;"")</f>
        <v/>
      </c>
      <c r="C6580" s="194">
        <f>"'FICHA'!AH417"</f>
        <v/>
      </c>
      <c r="D6580" s="194" t="inlineStr">
        <is>
          <t>entrada</t>
        </is>
      </c>
    </row>
    <row r="6581">
      <c r="A6581" s="194" t="inlineStr">
        <is>
          <t>personagem.pericia_custom.17.resultado</t>
        </is>
      </c>
      <c r="B6581" s="194">
        <f>IF(ISBLANK('FICHA'!$AL$417),"",'FICHA'!$AL$417&amp;"")</f>
        <v/>
      </c>
      <c r="C6581" s="194">
        <f>"'FICHA'!AL417"</f>
        <v/>
      </c>
      <c r="D6581" s="194" t="inlineStr">
        <is>
          <t>resultado</t>
        </is>
      </c>
    </row>
    <row r="6582">
      <c r="A6582" s="194" t="inlineStr">
        <is>
          <t>personagem.pericia_custom.17.bonus</t>
        </is>
      </c>
      <c r="B6582" s="194">
        <f>IF(ISBLANK('FICHA'!$AN$417),"",'FICHA'!$AN$417&amp;"")</f>
        <v/>
      </c>
      <c r="C6582" s="194">
        <f>"'FICHA'!AN417"</f>
        <v/>
      </c>
      <c r="D6582" s="194" t="inlineStr">
        <is>
          <t>entrada</t>
        </is>
      </c>
    </row>
    <row r="6583">
      <c r="A6583" s="194" t="inlineStr">
        <is>
          <t>aviso.efeito_caixa.pericia_custom.17</t>
        </is>
      </c>
      <c r="B6583" s="194">
        <f>DADOS_CONFIG!$E$70&amp;""</f>
        <v/>
      </c>
      <c r="C6583" s="194" t="inlineStr">
        <is>
          <t>DADOS_CONFIG!E70</t>
        </is>
      </c>
      <c r="D6583" s="194" t="inlineStr">
        <is>
          <t>aviso</t>
        </is>
      </c>
    </row>
    <row r="6584">
      <c r="A6584" s="194" t="inlineStr">
        <is>
          <t>aviso.personagem.pericia_custom.17</t>
        </is>
      </c>
      <c r="B6584" s="194">
        <f>IF('FICHA'!$Z$417="","",IF(AND(AND('FICHA'!$Z$417&lt;&gt;"",COUNTIF('DADOS_PROGRESSAO'!$AV$2:$AV$11,SUBSTITUTE(SUBSTITUTE(SUBSTITUTE('FICHA'!$Z$417,"~","~~"),"*","~*"),"?","~?"))=1,(COUNTIF('FICHA'!$F$413:$F$424,SUBSTITUTE(SUBSTITUTE(SUBSTITUTE('FICHA'!$Z$417,"~","~~"),"*","~*"),"?","~?"))+COUNTIF('FICHA'!$Z$413:$Z$423,SUBSTITUTE(SUBSTITUTE(SUBSTITUTE('FICHA'!$Z$417,"~","~~"),"*","~*"),"?","~?")))=1),COUNTIF('DADOS_PROGRESSAO'!$AN$2:$AN$6,'FICHA'!$AH$417)=1),"","⚠ Custom inválido ou repetido; confira NOME e ATRIBUTO"))</f>
        <v/>
      </c>
      <c r="C6584" s="194">
        <f>"'FICHA'!Z417"</f>
        <v/>
      </c>
      <c r="D6584" s="194" t="inlineStr">
        <is>
          <t>aviso</t>
        </is>
      </c>
    </row>
    <row r="6585">
      <c r="A6585" s="194" t="inlineStr">
        <is>
          <t>personagem.pericia_custom.18.nome</t>
        </is>
      </c>
      <c r="B6585" s="194">
        <f>IF(ISBLANK('FICHA'!$Z$418),"",'FICHA'!$Z$418&amp;"")</f>
        <v/>
      </c>
      <c r="C6585" s="194">
        <f>"'FICHA'!Z418"</f>
        <v/>
      </c>
      <c r="D6585" s="194" t="inlineStr">
        <is>
          <t>entrada</t>
        </is>
      </c>
    </row>
    <row r="6586">
      <c r="A6586" s="194" t="inlineStr">
        <is>
          <t>personagem.pericia_custom.18.treino</t>
        </is>
      </c>
      <c r="B6586" s="194">
        <f>N('FICHA'!$X$418)&amp;""</f>
        <v/>
      </c>
      <c r="C6586" s="194">
        <f>"'FICHA'!X418"</f>
        <v/>
      </c>
      <c r="D6586" s="194" t="inlineStr">
        <is>
          <t>entrada</t>
        </is>
      </c>
    </row>
    <row r="6587">
      <c r="A6587" s="194" t="inlineStr">
        <is>
          <t>personagem.pericia_custom.18.especializacao</t>
        </is>
      </c>
      <c r="B6587" s="194">
        <f>N('FICHA'!$Y$418)&amp;""</f>
        <v/>
      </c>
      <c r="C6587" s="194">
        <f>"'FICHA'!Y418"</f>
        <v/>
      </c>
      <c r="D6587" s="194" t="inlineStr">
        <is>
          <t>entrada</t>
        </is>
      </c>
    </row>
    <row r="6588">
      <c r="A6588" s="194" t="inlineStr">
        <is>
          <t>personagem.pericia_custom.18.atributo</t>
        </is>
      </c>
      <c r="B6588" s="194">
        <f>IF(ISBLANK('FICHA'!$AH$418),"",'FICHA'!$AH$418&amp;"")</f>
        <v/>
      </c>
      <c r="C6588" s="194">
        <f>"'FICHA'!AH418"</f>
        <v/>
      </c>
      <c r="D6588" s="194" t="inlineStr">
        <is>
          <t>entrada</t>
        </is>
      </c>
    </row>
    <row r="6589">
      <c r="A6589" s="194" t="inlineStr">
        <is>
          <t>personagem.pericia_custom.18.resultado</t>
        </is>
      </c>
      <c r="B6589" s="194">
        <f>IF(ISBLANK('FICHA'!$AL$418),"",'FICHA'!$AL$418&amp;"")</f>
        <v/>
      </c>
      <c r="C6589" s="194">
        <f>"'FICHA'!AL418"</f>
        <v/>
      </c>
      <c r="D6589" s="194" t="inlineStr">
        <is>
          <t>resultado</t>
        </is>
      </c>
    </row>
    <row r="6590">
      <c r="A6590" s="194" t="inlineStr">
        <is>
          <t>personagem.pericia_custom.18.bonus</t>
        </is>
      </c>
      <c r="B6590" s="194">
        <f>IF(ISBLANK('FICHA'!$AN$418),"",'FICHA'!$AN$418&amp;"")</f>
        <v/>
      </c>
      <c r="C6590" s="194">
        <f>"'FICHA'!AN418"</f>
        <v/>
      </c>
      <c r="D6590" s="194" t="inlineStr">
        <is>
          <t>entrada</t>
        </is>
      </c>
    </row>
    <row r="6591">
      <c r="A6591" s="194" t="inlineStr">
        <is>
          <t>aviso.efeito_caixa.pericia_custom.18</t>
        </is>
      </c>
      <c r="B6591" s="194">
        <f>DADOS_CONFIG!$E$71&amp;""</f>
        <v/>
      </c>
      <c r="C6591" s="194" t="inlineStr">
        <is>
          <t>DADOS_CONFIG!E71</t>
        </is>
      </c>
      <c r="D6591" s="194" t="inlineStr">
        <is>
          <t>aviso</t>
        </is>
      </c>
    </row>
    <row r="6592">
      <c r="A6592" s="194" t="inlineStr">
        <is>
          <t>aviso.personagem.pericia_custom.18</t>
        </is>
      </c>
      <c r="B6592" s="194">
        <f>IF('FICHA'!$Z$418="","",IF(AND(AND('FICHA'!$Z$418&lt;&gt;"",COUNTIF('DADOS_PROGRESSAO'!$AV$2:$AV$11,SUBSTITUTE(SUBSTITUTE(SUBSTITUTE('FICHA'!$Z$418,"~","~~"),"*","~*"),"?","~?"))=1,(COUNTIF('FICHA'!$F$413:$F$424,SUBSTITUTE(SUBSTITUTE(SUBSTITUTE('FICHA'!$Z$418,"~","~~"),"*","~*"),"?","~?"))+COUNTIF('FICHA'!$Z$413:$Z$423,SUBSTITUTE(SUBSTITUTE(SUBSTITUTE('FICHA'!$Z$418,"~","~~"),"*","~*"),"?","~?")))=1),COUNTIF('DADOS_PROGRESSAO'!$AN$2:$AN$6,'FICHA'!$AH$418)=1),"","⚠ Custom inválido ou repetido; confira NOME e ATRIBUTO"))</f>
        <v/>
      </c>
      <c r="C6592" s="194">
        <f>"'FICHA'!Z418"</f>
        <v/>
      </c>
      <c r="D6592" s="194" t="inlineStr">
        <is>
          <t>aviso</t>
        </is>
      </c>
    </row>
    <row r="6593">
      <c r="A6593" s="194" t="inlineStr">
        <is>
          <t>personagem.pericia_custom.19.nome</t>
        </is>
      </c>
      <c r="B6593" s="194">
        <f>IF(ISBLANK('FICHA'!$Z$419),"",'FICHA'!$Z$419&amp;"")</f>
        <v/>
      </c>
      <c r="C6593" s="194">
        <f>"'FICHA'!Z419"</f>
        <v/>
      </c>
      <c r="D6593" s="194" t="inlineStr">
        <is>
          <t>entrada</t>
        </is>
      </c>
    </row>
    <row r="6594">
      <c r="A6594" s="194" t="inlineStr">
        <is>
          <t>personagem.pericia_custom.19.treino</t>
        </is>
      </c>
      <c r="B6594" s="194">
        <f>N('FICHA'!$X$419)&amp;""</f>
        <v/>
      </c>
      <c r="C6594" s="194">
        <f>"'FICHA'!X419"</f>
        <v/>
      </c>
      <c r="D6594" s="194" t="inlineStr">
        <is>
          <t>entrada</t>
        </is>
      </c>
    </row>
    <row r="6595">
      <c r="A6595" s="194" t="inlineStr">
        <is>
          <t>personagem.pericia_custom.19.especializacao</t>
        </is>
      </c>
      <c r="B6595" s="194">
        <f>N('FICHA'!$Y$419)&amp;""</f>
        <v/>
      </c>
      <c r="C6595" s="194">
        <f>"'FICHA'!Y419"</f>
        <v/>
      </c>
      <c r="D6595" s="194" t="inlineStr">
        <is>
          <t>entrada</t>
        </is>
      </c>
    </row>
    <row r="6596">
      <c r="A6596" s="194" t="inlineStr">
        <is>
          <t>personagem.pericia_custom.19.atributo</t>
        </is>
      </c>
      <c r="B6596" s="194">
        <f>IF(ISBLANK('FICHA'!$AH$419),"",'FICHA'!$AH$419&amp;"")</f>
        <v/>
      </c>
      <c r="C6596" s="194">
        <f>"'FICHA'!AH419"</f>
        <v/>
      </c>
      <c r="D6596" s="194" t="inlineStr">
        <is>
          <t>entrada</t>
        </is>
      </c>
    </row>
    <row r="6597">
      <c r="A6597" s="194" t="inlineStr">
        <is>
          <t>personagem.pericia_custom.19.resultado</t>
        </is>
      </c>
      <c r="B6597" s="194">
        <f>IF(ISBLANK('FICHA'!$AL$419),"",'FICHA'!$AL$419&amp;"")</f>
        <v/>
      </c>
      <c r="C6597" s="194">
        <f>"'FICHA'!AL419"</f>
        <v/>
      </c>
      <c r="D6597" s="194" t="inlineStr">
        <is>
          <t>resultado</t>
        </is>
      </c>
    </row>
    <row r="6598">
      <c r="A6598" s="194" t="inlineStr">
        <is>
          <t>personagem.pericia_custom.19.bonus</t>
        </is>
      </c>
      <c r="B6598" s="194">
        <f>IF(ISBLANK('FICHA'!$AN$419),"",'FICHA'!$AN$419&amp;"")</f>
        <v/>
      </c>
      <c r="C6598" s="194">
        <f>"'FICHA'!AN419"</f>
        <v/>
      </c>
      <c r="D6598" s="194" t="inlineStr">
        <is>
          <t>entrada</t>
        </is>
      </c>
    </row>
    <row r="6599">
      <c r="A6599" s="194" t="inlineStr">
        <is>
          <t>aviso.efeito_caixa.pericia_custom.19</t>
        </is>
      </c>
      <c r="B6599" s="194">
        <f>DADOS_CONFIG!$E$72&amp;""</f>
        <v/>
      </c>
      <c r="C6599" s="194" t="inlineStr">
        <is>
          <t>DADOS_CONFIG!E72</t>
        </is>
      </c>
      <c r="D6599" s="194" t="inlineStr">
        <is>
          <t>aviso</t>
        </is>
      </c>
    </row>
    <row r="6600">
      <c r="A6600" s="194" t="inlineStr">
        <is>
          <t>aviso.personagem.pericia_custom.19</t>
        </is>
      </c>
      <c r="B6600" s="194">
        <f>IF('FICHA'!$Z$419="","",IF(AND(AND('FICHA'!$Z$419&lt;&gt;"",COUNTIF('DADOS_PROGRESSAO'!$AV$2:$AV$11,SUBSTITUTE(SUBSTITUTE(SUBSTITUTE('FICHA'!$Z$419,"~","~~"),"*","~*"),"?","~?"))=1,(COUNTIF('FICHA'!$F$413:$F$424,SUBSTITUTE(SUBSTITUTE(SUBSTITUTE('FICHA'!$Z$419,"~","~~"),"*","~*"),"?","~?"))+COUNTIF('FICHA'!$Z$413:$Z$423,SUBSTITUTE(SUBSTITUTE(SUBSTITUTE('FICHA'!$Z$419,"~","~~"),"*","~*"),"?","~?")))=1),COUNTIF('DADOS_PROGRESSAO'!$AN$2:$AN$6,'FICHA'!$AH$419)=1),"","⚠ Custom inválido ou repetido; confira NOME e ATRIBUTO"))</f>
        <v/>
      </c>
      <c r="C6600" s="194">
        <f>"'FICHA'!Z419"</f>
        <v/>
      </c>
      <c r="D6600" s="194" t="inlineStr">
        <is>
          <t>aviso</t>
        </is>
      </c>
    </row>
    <row r="6601">
      <c r="A6601" s="194" t="inlineStr">
        <is>
          <t>personagem.pericia_custom.20.nome</t>
        </is>
      </c>
      <c r="B6601" s="194">
        <f>IF(ISBLANK('FICHA'!$Z$420),"",'FICHA'!$Z$420&amp;"")</f>
        <v/>
      </c>
      <c r="C6601" s="194">
        <f>"'FICHA'!Z420"</f>
        <v/>
      </c>
      <c r="D6601" s="194" t="inlineStr">
        <is>
          <t>entrada</t>
        </is>
      </c>
    </row>
    <row r="6602">
      <c r="A6602" s="194" t="inlineStr">
        <is>
          <t>personagem.pericia_custom.20.treino</t>
        </is>
      </c>
      <c r="B6602" s="194">
        <f>N('FICHA'!$X$420)&amp;""</f>
        <v/>
      </c>
      <c r="C6602" s="194">
        <f>"'FICHA'!X420"</f>
        <v/>
      </c>
      <c r="D6602" s="194" t="inlineStr">
        <is>
          <t>entrada</t>
        </is>
      </c>
    </row>
    <row r="6603">
      <c r="A6603" s="194" t="inlineStr">
        <is>
          <t>personagem.pericia_custom.20.especializacao</t>
        </is>
      </c>
      <c r="B6603" s="194">
        <f>N('FICHA'!$Y$420)&amp;""</f>
        <v/>
      </c>
      <c r="C6603" s="194">
        <f>"'FICHA'!Y420"</f>
        <v/>
      </c>
      <c r="D6603" s="194" t="inlineStr">
        <is>
          <t>entrada</t>
        </is>
      </c>
    </row>
    <row r="6604">
      <c r="A6604" s="194" t="inlineStr">
        <is>
          <t>personagem.pericia_custom.20.atributo</t>
        </is>
      </c>
      <c r="B6604" s="194">
        <f>IF(ISBLANK('FICHA'!$AH$420),"",'FICHA'!$AH$420&amp;"")</f>
        <v/>
      </c>
      <c r="C6604" s="194">
        <f>"'FICHA'!AH420"</f>
        <v/>
      </c>
      <c r="D6604" s="194" t="inlineStr">
        <is>
          <t>entrada</t>
        </is>
      </c>
    </row>
    <row r="6605">
      <c r="A6605" s="194" t="inlineStr">
        <is>
          <t>personagem.pericia_custom.20.resultado</t>
        </is>
      </c>
      <c r="B6605" s="194">
        <f>IF(ISBLANK('FICHA'!$AL$420),"",'FICHA'!$AL$420&amp;"")</f>
        <v/>
      </c>
      <c r="C6605" s="194">
        <f>"'FICHA'!AL420"</f>
        <v/>
      </c>
      <c r="D6605" s="194" t="inlineStr">
        <is>
          <t>resultado</t>
        </is>
      </c>
    </row>
    <row r="6606">
      <c r="A6606" s="194" t="inlineStr">
        <is>
          <t>personagem.pericia_custom.20.bonus</t>
        </is>
      </c>
      <c r="B6606" s="194">
        <f>IF(ISBLANK('FICHA'!$AN$420),"",'FICHA'!$AN$420&amp;"")</f>
        <v/>
      </c>
      <c r="C6606" s="194">
        <f>"'FICHA'!AN420"</f>
        <v/>
      </c>
      <c r="D6606" s="194" t="inlineStr">
        <is>
          <t>entrada</t>
        </is>
      </c>
    </row>
    <row r="6607">
      <c r="A6607" s="194" t="inlineStr">
        <is>
          <t>aviso.efeito_caixa.pericia_custom.20</t>
        </is>
      </c>
      <c r="B6607" s="194">
        <f>DADOS_CONFIG!$E$73&amp;""</f>
        <v/>
      </c>
      <c r="C6607" s="194" t="inlineStr">
        <is>
          <t>DADOS_CONFIG!E73</t>
        </is>
      </c>
      <c r="D6607" s="194" t="inlineStr">
        <is>
          <t>aviso</t>
        </is>
      </c>
    </row>
    <row r="6608">
      <c r="A6608" s="194" t="inlineStr">
        <is>
          <t>aviso.personagem.pericia_custom.20</t>
        </is>
      </c>
      <c r="B6608" s="194">
        <f>IF('FICHA'!$Z$420="","",IF(AND(AND('FICHA'!$Z$420&lt;&gt;"",COUNTIF('DADOS_PROGRESSAO'!$AV$2:$AV$11,SUBSTITUTE(SUBSTITUTE(SUBSTITUTE('FICHA'!$Z$420,"~","~~"),"*","~*"),"?","~?"))=1,(COUNTIF('FICHA'!$F$413:$F$424,SUBSTITUTE(SUBSTITUTE(SUBSTITUTE('FICHA'!$Z$420,"~","~~"),"*","~*"),"?","~?"))+COUNTIF('FICHA'!$Z$413:$Z$423,SUBSTITUTE(SUBSTITUTE(SUBSTITUTE('FICHA'!$Z$420,"~","~~"),"*","~*"),"?","~?")))=1),COUNTIF('DADOS_PROGRESSAO'!$AN$2:$AN$6,'FICHA'!$AH$420)=1),"","⚠ Custom inválido ou repetido; confira NOME e ATRIBUTO"))</f>
        <v/>
      </c>
      <c r="C6608" s="194">
        <f>"'FICHA'!Z420"</f>
        <v/>
      </c>
      <c r="D6608" s="194" t="inlineStr">
        <is>
          <t>aviso</t>
        </is>
      </c>
    </row>
    <row r="6609">
      <c r="A6609" s="194" t="inlineStr">
        <is>
          <t>personagem.pericia_custom.21.nome</t>
        </is>
      </c>
      <c r="B6609" s="194">
        <f>IF(ISBLANK('FICHA'!$Z$421),"",'FICHA'!$Z$421&amp;"")</f>
        <v/>
      </c>
      <c r="C6609" s="194">
        <f>"'FICHA'!Z421"</f>
        <v/>
      </c>
      <c r="D6609" s="194" t="inlineStr">
        <is>
          <t>entrada</t>
        </is>
      </c>
    </row>
    <row r="6610">
      <c r="A6610" s="194" t="inlineStr">
        <is>
          <t>personagem.pericia_custom.21.treino</t>
        </is>
      </c>
      <c r="B6610" s="194">
        <f>N('FICHA'!$X$421)&amp;""</f>
        <v/>
      </c>
      <c r="C6610" s="194">
        <f>"'FICHA'!X421"</f>
        <v/>
      </c>
      <c r="D6610" s="194" t="inlineStr">
        <is>
          <t>entrada</t>
        </is>
      </c>
    </row>
    <row r="6611">
      <c r="A6611" s="194" t="inlineStr">
        <is>
          <t>personagem.pericia_custom.21.especializacao</t>
        </is>
      </c>
      <c r="B6611" s="194">
        <f>N('FICHA'!$Y$421)&amp;""</f>
        <v/>
      </c>
      <c r="C6611" s="194">
        <f>"'FICHA'!Y421"</f>
        <v/>
      </c>
      <c r="D6611" s="194" t="inlineStr">
        <is>
          <t>entrada</t>
        </is>
      </c>
    </row>
    <row r="6612">
      <c r="A6612" s="194" t="inlineStr">
        <is>
          <t>personagem.pericia_custom.21.atributo</t>
        </is>
      </c>
      <c r="B6612" s="194">
        <f>IF(ISBLANK('FICHA'!$AH$421),"",'FICHA'!$AH$421&amp;"")</f>
        <v/>
      </c>
      <c r="C6612" s="194">
        <f>"'FICHA'!AH421"</f>
        <v/>
      </c>
      <c r="D6612" s="194" t="inlineStr">
        <is>
          <t>entrada</t>
        </is>
      </c>
    </row>
    <row r="6613">
      <c r="A6613" s="194" t="inlineStr">
        <is>
          <t>personagem.pericia_custom.21.resultado</t>
        </is>
      </c>
      <c r="B6613" s="194">
        <f>IF(ISBLANK('FICHA'!$AL$421),"",'FICHA'!$AL$421&amp;"")</f>
        <v/>
      </c>
      <c r="C6613" s="194">
        <f>"'FICHA'!AL421"</f>
        <v/>
      </c>
      <c r="D6613" s="194" t="inlineStr">
        <is>
          <t>resultado</t>
        </is>
      </c>
    </row>
    <row r="6614">
      <c r="A6614" s="194" t="inlineStr">
        <is>
          <t>personagem.pericia_custom.21.bonus</t>
        </is>
      </c>
      <c r="B6614" s="194">
        <f>IF(ISBLANK('FICHA'!$AN$421),"",'FICHA'!$AN$421&amp;"")</f>
        <v/>
      </c>
      <c r="C6614" s="194">
        <f>"'FICHA'!AN421"</f>
        <v/>
      </c>
      <c r="D6614" s="194" t="inlineStr">
        <is>
          <t>entrada</t>
        </is>
      </c>
    </row>
    <row r="6615">
      <c r="A6615" s="194" t="inlineStr">
        <is>
          <t>aviso.efeito_caixa.pericia_custom.21</t>
        </is>
      </c>
      <c r="B6615" s="194">
        <f>DADOS_CONFIG!$E$74&amp;""</f>
        <v/>
      </c>
      <c r="C6615" s="194" t="inlineStr">
        <is>
          <t>DADOS_CONFIG!E74</t>
        </is>
      </c>
      <c r="D6615" s="194" t="inlineStr">
        <is>
          <t>aviso</t>
        </is>
      </c>
    </row>
    <row r="6616">
      <c r="A6616" s="194" t="inlineStr">
        <is>
          <t>aviso.personagem.pericia_custom.21</t>
        </is>
      </c>
      <c r="B6616" s="194">
        <f>IF('FICHA'!$Z$421="","",IF(AND(AND('FICHA'!$Z$421&lt;&gt;"",COUNTIF('DADOS_PROGRESSAO'!$AV$2:$AV$11,SUBSTITUTE(SUBSTITUTE(SUBSTITUTE('FICHA'!$Z$421,"~","~~"),"*","~*"),"?","~?"))=1,(COUNTIF('FICHA'!$F$413:$F$424,SUBSTITUTE(SUBSTITUTE(SUBSTITUTE('FICHA'!$Z$421,"~","~~"),"*","~*"),"?","~?"))+COUNTIF('FICHA'!$Z$413:$Z$423,SUBSTITUTE(SUBSTITUTE(SUBSTITUTE('FICHA'!$Z$421,"~","~~"),"*","~*"),"?","~?")))=1),COUNTIF('DADOS_PROGRESSAO'!$AN$2:$AN$6,'FICHA'!$AH$421)=1),"","⚠ Custom inválido ou repetido; confira NOME e ATRIBUTO"))</f>
        <v/>
      </c>
      <c r="C6616" s="194">
        <f>"'FICHA'!Z421"</f>
        <v/>
      </c>
      <c r="D6616" s="194" t="inlineStr">
        <is>
          <t>aviso</t>
        </is>
      </c>
    </row>
    <row r="6617">
      <c r="A6617" s="194" t="inlineStr">
        <is>
          <t>personagem.pericia_custom.22.nome</t>
        </is>
      </c>
      <c r="B6617" s="194">
        <f>IF(ISBLANK('FICHA'!$Z$422),"",'FICHA'!$Z$422&amp;"")</f>
        <v/>
      </c>
      <c r="C6617" s="194">
        <f>"'FICHA'!Z422"</f>
        <v/>
      </c>
      <c r="D6617" s="194" t="inlineStr">
        <is>
          <t>entrada</t>
        </is>
      </c>
    </row>
    <row r="6618">
      <c r="A6618" s="194" t="inlineStr">
        <is>
          <t>personagem.pericia_custom.22.treino</t>
        </is>
      </c>
      <c r="B6618" s="194">
        <f>N('FICHA'!$X$422)&amp;""</f>
        <v/>
      </c>
      <c r="C6618" s="194">
        <f>"'FICHA'!X422"</f>
        <v/>
      </c>
      <c r="D6618" s="194" t="inlineStr">
        <is>
          <t>entrada</t>
        </is>
      </c>
    </row>
    <row r="6619">
      <c r="A6619" s="194" t="inlineStr">
        <is>
          <t>personagem.pericia_custom.22.especializacao</t>
        </is>
      </c>
      <c r="B6619" s="194">
        <f>N('FICHA'!$Y$422)&amp;""</f>
        <v/>
      </c>
      <c r="C6619" s="194">
        <f>"'FICHA'!Y422"</f>
        <v/>
      </c>
      <c r="D6619" s="194" t="inlineStr">
        <is>
          <t>entrada</t>
        </is>
      </c>
    </row>
    <row r="6620">
      <c r="A6620" s="194" t="inlineStr">
        <is>
          <t>personagem.pericia_custom.22.atributo</t>
        </is>
      </c>
      <c r="B6620" s="194">
        <f>IF(ISBLANK('FICHA'!$AH$422),"",'FICHA'!$AH$422&amp;"")</f>
        <v/>
      </c>
      <c r="C6620" s="194">
        <f>"'FICHA'!AH422"</f>
        <v/>
      </c>
      <c r="D6620" s="194" t="inlineStr">
        <is>
          <t>entrada</t>
        </is>
      </c>
    </row>
    <row r="6621">
      <c r="A6621" s="194" t="inlineStr">
        <is>
          <t>personagem.pericia_custom.22.resultado</t>
        </is>
      </c>
      <c r="B6621" s="194">
        <f>IF(ISBLANK('FICHA'!$AL$422),"",'FICHA'!$AL$422&amp;"")</f>
        <v/>
      </c>
      <c r="C6621" s="194">
        <f>"'FICHA'!AL422"</f>
        <v/>
      </c>
      <c r="D6621" s="194" t="inlineStr">
        <is>
          <t>resultado</t>
        </is>
      </c>
    </row>
    <row r="6622">
      <c r="A6622" s="194" t="inlineStr">
        <is>
          <t>personagem.pericia_custom.22.bonus</t>
        </is>
      </c>
      <c r="B6622" s="194">
        <f>IF(ISBLANK('FICHA'!$AN$422),"",'FICHA'!$AN$422&amp;"")</f>
        <v/>
      </c>
      <c r="C6622" s="194">
        <f>"'FICHA'!AN422"</f>
        <v/>
      </c>
      <c r="D6622" s="194" t="inlineStr">
        <is>
          <t>entrada</t>
        </is>
      </c>
    </row>
    <row r="6623">
      <c r="A6623" s="194" t="inlineStr">
        <is>
          <t>aviso.efeito_caixa.pericia_custom.22</t>
        </is>
      </c>
      <c r="B6623" s="194">
        <f>DADOS_CONFIG!$E$75&amp;""</f>
        <v/>
      </c>
      <c r="C6623" s="194" t="inlineStr">
        <is>
          <t>DADOS_CONFIG!E75</t>
        </is>
      </c>
      <c r="D6623" s="194" t="inlineStr">
        <is>
          <t>aviso</t>
        </is>
      </c>
    </row>
    <row r="6624">
      <c r="A6624" s="194" t="inlineStr">
        <is>
          <t>aviso.personagem.pericia_custom.22</t>
        </is>
      </c>
      <c r="B6624" s="194">
        <f>IF('FICHA'!$Z$422="","",IF(AND(AND('FICHA'!$Z$422&lt;&gt;"",COUNTIF('DADOS_PROGRESSAO'!$AV$2:$AV$11,SUBSTITUTE(SUBSTITUTE(SUBSTITUTE('FICHA'!$Z$422,"~","~~"),"*","~*"),"?","~?"))=1,(COUNTIF('FICHA'!$F$413:$F$424,SUBSTITUTE(SUBSTITUTE(SUBSTITUTE('FICHA'!$Z$422,"~","~~"),"*","~*"),"?","~?"))+COUNTIF('FICHA'!$Z$413:$Z$423,SUBSTITUTE(SUBSTITUTE(SUBSTITUTE('FICHA'!$Z$422,"~","~~"),"*","~*"),"?","~?")))=1),COUNTIF('DADOS_PROGRESSAO'!$AN$2:$AN$6,'FICHA'!$AH$422)=1),"","⚠ Custom inválido ou repetido; confira NOME e ATRIBUTO"))</f>
        <v/>
      </c>
      <c r="C6624" s="194">
        <f>"'FICHA'!Z422"</f>
        <v/>
      </c>
      <c r="D6624" s="194" t="inlineStr">
        <is>
          <t>aviso</t>
        </is>
      </c>
    </row>
    <row r="6625">
      <c r="A6625" s="194" t="inlineStr">
        <is>
          <t>personagem.pericia_custom.23.nome</t>
        </is>
      </c>
      <c r="B6625" s="194">
        <f>IF(ISBLANK('FICHA'!$Z$423),"",'FICHA'!$Z$423&amp;"")</f>
        <v/>
      </c>
      <c r="C6625" s="194">
        <f>"'FICHA'!Z423"</f>
        <v/>
      </c>
      <c r="D6625" s="194" t="inlineStr">
        <is>
          <t>entrada</t>
        </is>
      </c>
    </row>
    <row r="6626">
      <c r="A6626" s="194" t="inlineStr">
        <is>
          <t>personagem.pericia_custom.23.treino</t>
        </is>
      </c>
      <c r="B6626" s="194">
        <f>N('FICHA'!$X$423)&amp;""</f>
        <v/>
      </c>
      <c r="C6626" s="194">
        <f>"'FICHA'!X423"</f>
        <v/>
      </c>
      <c r="D6626" s="194" t="inlineStr">
        <is>
          <t>entrada</t>
        </is>
      </c>
    </row>
    <row r="6627">
      <c r="A6627" s="194" t="inlineStr">
        <is>
          <t>personagem.pericia_custom.23.especializacao</t>
        </is>
      </c>
      <c r="B6627" s="194">
        <f>N('FICHA'!$Y$423)&amp;""</f>
        <v/>
      </c>
      <c r="C6627" s="194">
        <f>"'FICHA'!Y423"</f>
        <v/>
      </c>
      <c r="D6627" s="194" t="inlineStr">
        <is>
          <t>entrada</t>
        </is>
      </c>
    </row>
    <row r="6628">
      <c r="A6628" s="194" t="inlineStr">
        <is>
          <t>personagem.pericia_custom.23.atributo</t>
        </is>
      </c>
      <c r="B6628" s="194">
        <f>IF(ISBLANK('FICHA'!$AH$423),"",'FICHA'!$AH$423&amp;"")</f>
        <v/>
      </c>
      <c r="C6628" s="194">
        <f>"'FICHA'!AH423"</f>
        <v/>
      </c>
      <c r="D6628" s="194" t="inlineStr">
        <is>
          <t>entrada</t>
        </is>
      </c>
    </row>
    <row r="6629">
      <c r="A6629" s="194" t="inlineStr">
        <is>
          <t>personagem.pericia_custom.23.resultado</t>
        </is>
      </c>
      <c r="B6629" s="194">
        <f>IF(ISBLANK('FICHA'!$AL$423),"",'FICHA'!$AL$423&amp;"")</f>
        <v/>
      </c>
      <c r="C6629" s="194">
        <f>"'FICHA'!AL423"</f>
        <v/>
      </c>
      <c r="D6629" s="194" t="inlineStr">
        <is>
          <t>resultado</t>
        </is>
      </c>
    </row>
    <row r="6630">
      <c r="A6630" s="194" t="inlineStr">
        <is>
          <t>personagem.pericia_custom.23.bonus</t>
        </is>
      </c>
      <c r="B6630" s="194">
        <f>IF(ISBLANK('FICHA'!$AN$423),"",'FICHA'!$AN$423&amp;"")</f>
        <v/>
      </c>
      <c r="C6630" s="194">
        <f>"'FICHA'!AN423"</f>
        <v/>
      </c>
      <c r="D6630" s="194" t="inlineStr">
        <is>
          <t>entrada</t>
        </is>
      </c>
    </row>
    <row r="6631">
      <c r="A6631" s="194" t="inlineStr">
        <is>
          <t>aviso.efeito_caixa.pericia_custom.23</t>
        </is>
      </c>
      <c r="B6631" s="194">
        <f>DADOS_CONFIG!$E$76&amp;""</f>
        <v/>
      </c>
      <c r="C6631" s="194" t="inlineStr">
        <is>
          <t>DADOS_CONFIG!E76</t>
        </is>
      </c>
      <c r="D6631" s="194" t="inlineStr">
        <is>
          <t>aviso</t>
        </is>
      </c>
    </row>
    <row r="6632">
      <c r="A6632" s="194" t="inlineStr">
        <is>
          <t>aviso.personagem.pericia_custom.23</t>
        </is>
      </c>
      <c r="B6632" s="194">
        <f>IF('FICHA'!$Z$423="","",IF(AND(AND('FICHA'!$Z$423&lt;&gt;"",COUNTIF('DADOS_PROGRESSAO'!$AV$2:$AV$11,SUBSTITUTE(SUBSTITUTE(SUBSTITUTE('FICHA'!$Z$423,"~","~~"),"*","~*"),"?","~?"))=1,(COUNTIF('FICHA'!$F$413:$F$424,SUBSTITUTE(SUBSTITUTE(SUBSTITUTE('FICHA'!$Z$423,"~","~~"),"*","~*"),"?","~?"))+COUNTIF('FICHA'!$Z$413:$Z$423,SUBSTITUTE(SUBSTITUTE(SUBSTITUTE('FICHA'!$Z$423,"~","~~"),"*","~*"),"?","~?")))=1),COUNTIF('DADOS_PROGRESSAO'!$AN$2:$AN$6,'FICHA'!$AH$423)=1),"","⚠ Custom inválido ou repetido; confira NOME e ATRIBUTO"))</f>
        <v/>
      </c>
      <c r="C6632" s="194">
        <f>"'FICHA'!Z423"</f>
        <v/>
      </c>
      <c r="D6632" s="194" t="inlineStr">
        <is>
          <t>aviso</t>
        </is>
      </c>
    </row>
    <row r="6633">
      <c r="A6633" s="194" t="inlineStr">
        <is>
          <t>personagem.oficio_custom.1.nome</t>
        </is>
      </c>
      <c r="B6633" s="194">
        <f>IF(ISBLANK('FICHA'!$F$429),"",'FICHA'!$F$429&amp;"")</f>
        <v/>
      </c>
      <c r="C6633" s="194">
        <f>"'FICHA'!F429"</f>
        <v/>
      </c>
      <c r="D6633" s="194" t="inlineStr">
        <is>
          <t>entrada</t>
        </is>
      </c>
    </row>
    <row r="6634">
      <c r="A6634" s="194" t="inlineStr">
        <is>
          <t>personagem.oficio_custom.1.treino</t>
        </is>
      </c>
      <c r="B6634" s="194">
        <f>N('FICHA'!$D$429)&amp;""</f>
        <v/>
      </c>
      <c r="C6634" s="194">
        <f>"'FICHA'!D429"</f>
        <v/>
      </c>
      <c r="D6634" s="194" t="inlineStr">
        <is>
          <t>entrada</t>
        </is>
      </c>
    </row>
    <row r="6635">
      <c r="A6635" s="194" t="inlineStr">
        <is>
          <t>personagem.oficio_custom.1.especializacao</t>
        </is>
      </c>
      <c r="B6635" s="194">
        <f>N('FICHA'!$E$429)&amp;""</f>
        <v/>
      </c>
      <c r="C6635" s="194">
        <f>"'FICHA'!E429"</f>
        <v/>
      </c>
      <c r="D6635" s="194" t="inlineStr">
        <is>
          <t>entrada</t>
        </is>
      </c>
    </row>
    <row r="6636">
      <c r="A6636" s="194" t="inlineStr">
        <is>
          <t>personagem.oficio_custom.1.atributo</t>
        </is>
      </c>
      <c r="B6636" s="194">
        <f>IF(ISBLANK('FICHA'!$N$429),"",'FICHA'!$N$429&amp;"")</f>
        <v/>
      </c>
      <c r="C6636" s="194">
        <f>"'FICHA'!N429"</f>
        <v/>
      </c>
      <c r="D6636" s="194" t="inlineStr">
        <is>
          <t>entrada</t>
        </is>
      </c>
    </row>
    <row r="6637">
      <c r="A6637" s="194" t="inlineStr">
        <is>
          <t>personagem.oficio_custom.1.resultado</t>
        </is>
      </c>
      <c r="B6637" s="194">
        <f>IF(ISBLANK('FICHA'!$R$429),"",'FICHA'!$R$429&amp;"")</f>
        <v/>
      </c>
      <c r="C6637" s="194">
        <f>"'FICHA'!R429"</f>
        <v/>
      </c>
      <c r="D6637" s="194" t="inlineStr">
        <is>
          <t>resultado</t>
        </is>
      </c>
    </row>
    <row r="6638">
      <c r="A6638" s="194" t="inlineStr">
        <is>
          <t>personagem.oficio_custom.1.bonus</t>
        </is>
      </c>
      <c r="B6638" s="194">
        <f>IF(ISBLANK('FICHA'!$T$429),"",'FICHA'!$T$429&amp;"")</f>
        <v/>
      </c>
      <c r="C6638" s="194">
        <f>"'FICHA'!T429"</f>
        <v/>
      </c>
      <c r="D6638" s="194" t="inlineStr">
        <is>
          <t>entrada</t>
        </is>
      </c>
    </row>
    <row r="6639">
      <c r="A6639" s="194" t="inlineStr">
        <is>
          <t>aviso.efeito_caixa.oficio_custom.1</t>
        </is>
      </c>
      <c r="B6639" s="194">
        <f>DADOS_CONFIG!$E$77&amp;""</f>
        <v/>
      </c>
      <c r="C6639" s="194" t="inlineStr">
        <is>
          <t>DADOS_CONFIG!E77</t>
        </is>
      </c>
      <c r="D6639" s="194" t="inlineStr">
        <is>
          <t>aviso</t>
        </is>
      </c>
    </row>
    <row r="6640">
      <c r="A6640" s="194" t="inlineStr">
        <is>
          <t>aviso.personagem.oficio_custom.1</t>
        </is>
      </c>
      <c r="B6640" s="194">
        <f>IF('FICHA'!$F$429="","",IF(AND(AND('FICHA'!$F$429&lt;&gt;"",COUNTIF('DADOS_PROGRESSAO'!$AW$2:$AW$11,SUBSTITUTE(SUBSTITUTE(SUBSTITUTE('FICHA'!$F$429,"~","~~"),"*","~*"),"?","~?"))=1,(COUNTIF('FICHA'!$F$429:$F$434,SUBSTITUTE(SUBSTITUTE(SUBSTITUTE('FICHA'!$F$429,"~","~~"),"*","~*"),"?","~?"))+COUNTIF('FICHA'!$Z$429:$Z$433,SUBSTITUTE(SUBSTITUTE(SUBSTITUTE('FICHA'!$F$429,"~","~~"),"*","~*"),"?","~?")))=1),COUNTIF('DADOS_PROGRESSAO'!$AN$2:$AN$6,'FICHA'!$N$429)=1),"","⚠ Custom inválido ou repetido; confira NOME e ATRIBUTO"))</f>
        <v/>
      </c>
      <c r="C6640" s="194">
        <f>"'FICHA'!F429"</f>
        <v/>
      </c>
      <c r="D6640" s="194" t="inlineStr">
        <is>
          <t>aviso</t>
        </is>
      </c>
    </row>
    <row r="6641">
      <c r="A6641" s="194" t="inlineStr">
        <is>
          <t>personagem.oficio_custom.2.nome</t>
        </is>
      </c>
      <c r="B6641" s="194">
        <f>IF(ISBLANK('FICHA'!$F$430),"",'FICHA'!$F$430&amp;"")</f>
        <v/>
      </c>
      <c r="C6641" s="194">
        <f>"'FICHA'!F430"</f>
        <v/>
      </c>
      <c r="D6641" s="194" t="inlineStr">
        <is>
          <t>entrada</t>
        </is>
      </c>
    </row>
    <row r="6642">
      <c r="A6642" s="194" t="inlineStr">
        <is>
          <t>personagem.oficio_custom.2.treino</t>
        </is>
      </c>
      <c r="B6642" s="194">
        <f>N('FICHA'!$D$430)&amp;""</f>
        <v/>
      </c>
      <c r="C6642" s="194">
        <f>"'FICHA'!D430"</f>
        <v/>
      </c>
      <c r="D6642" s="194" t="inlineStr">
        <is>
          <t>entrada</t>
        </is>
      </c>
    </row>
    <row r="6643">
      <c r="A6643" s="194" t="inlineStr">
        <is>
          <t>personagem.oficio_custom.2.especializacao</t>
        </is>
      </c>
      <c r="B6643" s="194">
        <f>N('FICHA'!$E$430)&amp;""</f>
        <v/>
      </c>
      <c r="C6643" s="194">
        <f>"'FICHA'!E430"</f>
        <v/>
      </c>
      <c r="D6643" s="194" t="inlineStr">
        <is>
          <t>entrada</t>
        </is>
      </c>
    </row>
    <row r="6644">
      <c r="A6644" s="194" t="inlineStr">
        <is>
          <t>personagem.oficio_custom.2.atributo</t>
        </is>
      </c>
      <c r="B6644" s="194">
        <f>IF(ISBLANK('FICHA'!$N$430),"",'FICHA'!$N$430&amp;"")</f>
        <v/>
      </c>
      <c r="C6644" s="194">
        <f>"'FICHA'!N430"</f>
        <v/>
      </c>
      <c r="D6644" s="194" t="inlineStr">
        <is>
          <t>entrada</t>
        </is>
      </c>
    </row>
    <row r="6645">
      <c r="A6645" s="194" t="inlineStr">
        <is>
          <t>personagem.oficio_custom.2.resultado</t>
        </is>
      </c>
      <c r="B6645" s="194">
        <f>IF(ISBLANK('FICHA'!$R$430),"",'FICHA'!$R$430&amp;"")</f>
        <v/>
      </c>
      <c r="C6645" s="194">
        <f>"'FICHA'!R430"</f>
        <v/>
      </c>
      <c r="D6645" s="194" t="inlineStr">
        <is>
          <t>resultado</t>
        </is>
      </c>
    </row>
    <row r="6646">
      <c r="A6646" s="194" t="inlineStr">
        <is>
          <t>personagem.oficio_custom.2.bonus</t>
        </is>
      </c>
      <c r="B6646" s="194">
        <f>IF(ISBLANK('FICHA'!$T$430),"",'FICHA'!$T$430&amp;"")</f>
        <v/>
      </c>
      <c r="C6646" s="194">
        <f>"'FICHA'!T430"</f>
        <v/>
      </c>
      <c r="D6646" s="194" t="inlineStr">
        <is>
          <t>entrada</t>
        </is>
      </c>
    </row>
    <row r="6647">
      <c r="A6647" s="194" t="inlineStr">
        <is>
          <t>aviso.efeito_caixa.oficio_custom.2</t>
        </is>
      </c>
      <c r="B6647" s="194">
        <f>DADOS_CONFIG!$E$78&amp;""</f>
        <v/>
      </c>
      <c r="C6647" s="194" t="inlineStr">
        <is>
          <t>DADOS_CONFIG!E78</t>
        </is>
      </c>
      <c r="D6647" s="194" t="inlineStr">
        <is>
          <t>aviso</t>
        </is>
      </c>
    </row>
    <row r="6648">
      <c r="A6648" s="194" t="inlineStr">
        <is>
          <t>aviso.personagem.oficio_custom.2</t>
        </is>
      </c>
      <c r="B6648" s="194">
        <f>IF('FICHA'!$F$430="","",IF(AND(AND('FICHA'!$F$430&lt;&gt;"",COUNTIF('DADOS_PROGRESSAO'!$AW$2:$AW$11,SUBSTITUTE(SUBSTITUTE(SUBSTITUTE('FICHA'!$F$430,"~","~~"),"*","~*"),"?","~?"))=1,(COUNTIF('FICHA'!$F$429:$F$434,SUBSTITUTE(SUBSTITUTE(SUBSTITUTE('FICHA'!$F$430,"~","~~"),"*","~*"),"?","~?"))+COUNTIF('FICHA'!$Z$429:$Z$433,SUBSTITUTE(SUBSTITUTE(SUBSTITUTE('FICHA'!$F$430,"~","~~"),"*","~*"),"?","~?")))=1),COUNTIF('DADOS_PROGRESSAO'!$AN$2:$AN$6,'FICHA'!$N$430)=1),"","⚠ Custom inválido ou repetido; confira NOME e ATRIBUTO"))</f>
        <v/>
      </c>
      <c r="C6648" s="194">
        <f>"'FICHA'!F430"</f>
        <v/>
      </c>
      <c r="D6648" s="194" t="inlineStr">
        <is>
          <t>aviso</t>
        </is>
      </c>
    </row>
    <row r="6649">
      <c r="A6649" s="194" t="inlineStr">
        <is>
          <t>personagem.oficio_custom.3.nome</t>
        </is>
      </c>
      <c r="B6649" s="194">
        <f>IF(ISBLANK('FICHA'!$F$431),"",'FICHA'!$F$431&amp;"")</f>
        <v/>
      </c>
      <c r="C6649" s="194">
        <f>"'FICHA'!F431"</f>
        <v/>
      </c>
      <c r="D6649" s="194" t="inlineStr">
        <is>
          <t>entrada</t>
        </is>
      </c>
    </row>
    <row r="6650">
      <c r="A6650" s="194" t="inlineStr">
        <is>
          <t>personagem.oficio_custom.3.treino</t>
        </is>
      </c>
      <c r="B6650" s="194">
        <f>N('FICHA'!$D$431)&amp;""</f>
        <v/>
      </c>
      <c r="C6650" s="194">
        <f>"'FICHA'!D431"</f>
        <v/>
      </c>
      <c r="D6650" s="194" t="inlineStr">
        <is>
          <t>entrada</t>
        </is>
      </c>
    </row>
    <row r="6651">
      <c r="A6651" s="194" t="inlineStr">
        <is>
          <t>personagem.oficio_custom.3.especializacao</t>
        </is>
      </c>
      <c r="B6651" s="194">
        <f>N('FICHA'!$E$431)&amp;""</f>
        <v/>
      </c>
      <c r="C6651" s="194">
        <f>"'FICHA'!E431"</f>
        <v/>
      </c>
      <c r="D6651" s="194" t="inlineStr">
        <is>
          <t>entrada</t>
        </is>
      </c>
    </row>
    <row r="6652">
      <c r="A6652" s="194" t="inlineStr">
        <is>
          <t>personagem.oficio_custom.3.atributo</t>
        </is>
      </c>
      <c r="B6652" s="194">
        <f>IF(ISBLANK('FICHA'!$N$431),"",'FICHA'!$N$431&amp;"")</f>
        <v/>
      </c>
      <c r="C6652" s="194">
        <f>"'FICHA'!N431"</f>
        <v/>
      </c>
      <c r="D6652" s="194" t="inlineStr">
        <is>
          <t>entrada</t>
        </is>
      </c>
    </row>
    <row r="6653">
      <c r="A6653" s="194" t="inlineStr">
        <is>
          <t>personagem.oficio_custom.3.resultado</t>
        </is>
      </c>
      <c r="B6653" s="194">
        <f>IF(ISBLANK('FICHA'!$R$431),"",'FICHA'!$R$431&amp;"")</f>
        <v/>
      </c>
      <c r="C6653" s="194">
        <f>"'FICHA'!R431"</f>
        <v/>
      </c>
      <c r="D6653" s="194" t="inlineStr">
        <is>
          <t>resultado</t>
        </is>
      </c>
    </row>
    <row r="6654">
      <c r="A6654" s="194" t="inlineStr">
        <is>
          <t>personagem.oficio_custom.3.bonus</t>
        </is>
      </c>
      <c r="B6654" s="194">
        <f>IF(ISBLANK('FICHA'!$T$431),"",'FICHA'!$T$431&amp;"")</f>
        <v/>
      </c>
      <c r="C6654" s="194">
        <f>"'FICHA'!T431"</f>
        <v/>
      </c>
      <c r="D6654" s="194" t="inlineStr">
        <is>
          <t>entrada</t>
        </is>
      </c>
    </row>
    <row r="6655">
      <c r="A6655" s="194" t="inlineStr">
        <is>
          <t>aviso.efeito_caixa.oficio_custom.3</t>
        </is>
      </c>
      <c r="B6655" s="194">
        <f>DADOS_CONFIG!$E$79&amp;""</f>
        <v/>
      </c>
      <c r="C6655" s="194" t="inlineStr">
        <is>
          <t>DADOS_CONFIG!E79</t>
        </is>
      </c>
      <c r="D6655" s="194" t="inlineStr">
        <is>
          <t>aviso</t>
        </is>
      </c>
    </row>
    <row r="6656">
      <c r="A6656" s="194" t="inlineStr">
        <is>
          <t>aviso.personagem.oficio_custom.3</t>
        </is>
      </c>
      <c r="B6656" s="194">
        <f>IF('FICHA'!$F$431="","",IF(AND(AND('FICHA'!$F$431&lt;&gt;"",COUNTIF('DADOS_PROGRESSAO'!$AW$2:$AW$11,SUBSTITUTE(SUBSTITUTE(SUBSTITUTE('FICHA'!$F$431,"~","~~"),"*","~*"),"?","~?"))=1,(COUNTIF('FICHA'!$F$429:$F$434,SUBSTITUTE(SUBSTITUTE(SUBSTITUTE('FICHA'!$F$431,"~","~~"),"*","~*"),"?","~?"))+COUNTIF('FICHA'!$Z$429:$Z$433,SUBSTITUTE(SUBSTITUTE(SUBSTITUTE('FICHA'!$F$431,"~","~~"),"*","~*"),"?","~?")))=1),COUNTIF('DADOS_PROGRESSAO'!$AN$2:$AN$6,'FICHA'!$N$431)=1),"","⚠ Custom inválido ou repetido; confira NOME e ATRIBUTO"))</f>
        <v/>
      </c>
      <c r="C6656" s="194">
        <f>"'FICHA'!F431"</f>
        <v/>
      </c>
      <c r="D6656" s="194" t="inlineStr">
        <is>
          <t>aviso</t>
        </is>
      </c>
    </row>
    <row r="6657">
      <c r="A6657" s="194" t="inlineStr">
        <is>
          <t>personagem.oficio_custom.4.nome</t>
        </is>
      </c>
      <c r="B6657" s="194">
        <f>IF(ISBLANK('FICHA'!$F$432),"",'FICHA'!$F$432&amp;"")</f>
        <v/>
      </c>
      <c r="C6657" s="194">
        <f>"'FICHA'!F432"</f>
        <v/>
      </c>
      <c r="D6657" s="194" t="inlineStr">
        <is>
          <t>entrada</t>
        </is>
      </c>
    </row>
    <row r="6658">
      <c r="A6658" s="194" t="inlineStr">
        <is>
          <t>personagem.oficio_custom.4.treino</t>
        </is>
      </c>
      <c r="B6658" s="194">
        <f>N('FICHA'!$D$432)&amp;""</f>
        <v/>
      </c>
      <c r="C6658" s="194">
        <f>"'FICHA'!D432"</f>
        <v/>
      </c>
      <c r="D6658" s="194" t="inlineStr">
        <is>
          <t>entrada</t>
        </is>
      </c>
    </row>
    <row r="6659">
      <c r="A6659" s="194" t="inlineStr">
        <is>
          <t>personagem.oficio_custom.4.especializacao</t>
        </is>
      </c>
      <c r="B6659" s="194">
        <f>N('FICHA'!$E$432)&amp;""</f>
        <v/>
      </c>
      <c r="C6659" s="194">
        <f>"'FICHA'!E432"</f>
        <v/>
      </c>
      <c r="D6659" s="194" t="inlineStr">
        <is>
          <t>entrada</t>
        </is>
      </c>
    </row>
    <row r="6660">
      <c r="A6660" s="194" t="inlineStr">
        <is>
          <t>personagem.oficio_custom.4.atributo</t>
        </is>
      </c>
      <c r="B6660" s="194">
        <f>IF(ISBLANK('FICHA'!$N$432),"",'FICHA'!$N$432&amp;"")</f>
        <v/>
      </c>
      <c r="C6660" s="194">
        <f>"'FICHA'!N432"</f>
        <v/>
      </c>
      <c r="D6660" s="194" t="inlineStr">
        <is>
          <t>entrada</t>
        </is>
      </c>
    </row>
    <row r="6661">
      <c r="A6661" s="194" t="inlineStr">
        <is>
          <t>personagem.oficio_custom.4.resultado</t>
        </is>
      </c>
      <c r="B6661" s="194">
        <f>IF(ISBLANK('FICHA'!$R$432),"",'FICHA'!$R$432&amp;"")</f>
        <v/>
      </c>
      <c r="C6661" s="194">
        <f>"'FICHA'!R432"</f>
        <v/>
      </c>
      <c r="D6661" s="194" t="inlineStr">
        <is>
          <t>resultado</t>
        </is>
      </c>
    </row>
    <row r="6662">
      <c r="A6662" s="194" t="inlineStr">
        <is>
          <t>personagem.oficio_custom.4.bonus</t>
        </is>
      </c>
      <c r="B6662" s="194">
        <f>IF(ISBLANK('FICHA'!$T$432),"",'FICHA'!$T$432&amp;"")</f>
        <v/>
      </c>
      <c r="C6662" s="194">
        <f>"'FICHA'!T432"</f>
        <v/>
      </c>
      <c r="D6662" s="194" t="inlineStr">
        <is>
          <t>entrada</t>
        </is>
      </c>
    </row>
    <row r="6663">
      <c r="A6663" s="194" t="inlineStr">
        <is>
          <t>aviso.efeito_caixa.oficio_custom.4</t>
        </is>
      </c>
      <c r="B6663" s="194">
        <f>DADOS_CONFIG!$E$80&amp;""</f>
        <v/>
      </c>
      <c r="C6663" s="194" t="inlineStr">
        <is>
          <t>DADOS_CONFIG!E80</t>
        </is>
      </c>
      <c r="D6663" s="194" t="inlineStr">
        <is>
          <t>aviso</t>
        </is>
      </c>
    </row>
    <row r="6664">
      <c r="A6664" s="194" t="inlineStr">
        <is>
          <t>aviso.personagem.oficio_custom.4</t>
        </is>
      </c>
      <c r="B6664" s="194">
        <f>IF('FICHA'!$F$432="","",IF(AND(AND('FICHA'!$F$432&lt;&gt;"",COUNTIF('DADOS_PROGRESSAO'!$AW$2:$AW$11,SUBSTITUTE(SUBSTITUTE(SUBSTITUTE('FICHA'!$F$432,"~","~~"),"*","~*"),"?","~?"))=1,(COUNTIF('FICHA'!$F$429:$F$434,SUBSTITUTE(SUBSTITUTE(SUBSTITUTE('FICHA'!$F$432,"~","~~"),"*","~*"),"?","~?"))+COUNTIF('FICHA'!$Z$429:$Z$433,SUBSTITUTE(SUBSTITUTE(SUBSTITUTE('FICHA'!$F$432,"~","~~"),"*","~*"),"?","~?")))=1),COUNTIF('DADOS_PROGRESSAO'!$AN$2:$AN$6,'FICHA'!$N$432)=1),"","⚠ Custom inválido ou repetido; confira NOME e ATRIBUTO"))</f>
        <v/>
      </c>
      <c r="C6664" s="194">
        <f>"'FICHA'!F432"</f>
        <v/>
      </c>
      <c r="D6664" s="194" t="inlineStr">
        <is>
          <t>aviso</t>
        </is>
      </c>
    </row>
    <row r="6665">
      <c r="A6665" s="194" t="inlineStr">
        <is>
          <t>personagem.oficio_custom.5.nome</t>
        </is>
      </c>
      <c r="B6665" s="194">
        <f>IF(ISBLANK('FICHA'!$F$433),"",'FICHA'!$F$433&amp;"")</f>
        <v/>
      </c>
      <c r="C6665" s="194">
        <f>"'FICHA'!F433"</f>
        <v/>
      </c>
      <c r="D6665" s="194" t="inlineStr">
        <is>
          <t>entrada</t>
        </is>
      </c>
    </row>
    <row r="6666">
      <c r="A6666" s="194" t="inlineStr">
        <is>
          <t>personagem.oficio_custom.5.treino</t>
        </is>
      </c>
      <c r="B6666" s="194">
        <f>N('FICHA'!$D$433)&amp;""</f>
        <v/>
      </c>
      <c r="C6666" s="194">
        <f>"'FICHA'!D433"</f>
        <v/>
      </c>
      <c r="D6666" s="194" t="inlineStr">
        <is>
          <t>entrada</t>
        </is>
      </c>
    </row>
    <row r="6667">
      <c r="A6667" s="194" t="inlineStr">
        <is>
          <t>personagem.oficio_custom.5.especializacao</t>
        </is>
      </c>
      <c r="B6667" s="194">
        <f>N('FICHA'!$E$433)&amp;""</f>
        <v/>
      </c>
      <c r="C6667" s="194">
        <f>"'FICHA'!E433"</f>
        <v/>
      </c>
      <c r="D6667" s="194" t="inlineStr">
        <is>
          <t>entrada</t>
        </is>
      </c>
    </row>
    <row r="6668">
      <c r="A6668" s="194" t="inlineStr">
        <is>
          <t>personagem.oficio_custom.5.atributo</t>
        </is>
      </c>
      <c r="B6668" s="194">
        <f>IF(ISBLANK('FICHA'!$N$433),"",'FICHA'!$N$433&amp;"")</f>
        <v/>
      </c>
      <c r="C6668" s="194">
        <f>"'FICHA'!N433"</f>
        <v/>
      </c>
      <c r="D6668" s="194" t="inlineStr">
        <is>
          <t>entrada</t>
        </is>
      </c>
    </row>
    <row r="6669">
      <c r="A6669" s="194" t="inlineStr">
        <is>
          <t>personagem.oficio_custom.5.resultado</t>
        </is>
      </c>
      <c r="B6669" s="194">
        <f>IF(ISBLANK('FICHA'!$R$433),"",'FICHA'!$R$433&amp;"")</f>
        <v/>
      </c>
      <c r="C6669" s="194">
        <f>"'FICHA'!R433"</f>
        <v/>
      </c>
      <c r="D6669" s="194" t="inlineStr">
        <is>
          <t>resultado</t>
        </is>
      </c>
    </row>
    <row r="6670">
      <c r="A6670" s="194" t="inlineStr">
        <is>
          <t>personagem.oficio_custom.5.bonus</t>
        </is>
      </c>
      <c r="B6670" s="194">
        <f>IF(ISBLANK('FICHA'!$T$433),"",'FICHA'!$T$433&amp;"")</f>
        <v/>
      </c>
      <c r="C6670" s="194">
        <f>"'FICHA'!T433"</f>
        <v/>
      </c>
      <c r="D6670" s="194" t="inlineStr">
        <is>
          <t>entrada</t>
        </is>
      </c>
    </row>
    <row r="6671">
      <c r="A6671" s="194" t="inlineStr">
        <is>
          <t>aviso.efeito_caixa.oficio_custom.5</t>
        </is>
      </c>
      <c r="B6671" s="194">
        <f>DADOS_CONFIG!$E$81&amp;""</f>
        <v/>
      </c>
      <c r="C6671" s="194" t="inlineStr">
        <is>
          <t>DADOS_CONFIG!E81</t>
        </is>
      </c>
      <c r="D6671" s="194" t="inlineStr">
        <is>
          <t>aviso</t>
        </is>
      </c>
    </row>
    <row r="6672">
      <c r="A6672" s="194" t="inlineStr">
        <is>
          <t>aviso.personagem.oficio_custom.5</t>
        </is>
      </c>
      <c r="B6672" s="194">
        <f>IF('FICHA'!$F$433="","",IF(AND(AND('FICHA'!$F$433&lt;&gt;"",COUNTIF('DADOS_PROGRESSAO'!$AW$2:$AW$11,SUBSTITUTE(SUBSTITUTE(SUBSTITUTE('FICHA'!$F$433,"~","~~"),"*","~*"),"?","~?"))=1,(COUNTIF('FICHA'!$F$429:$F$434,SUBSTITUTE(SUBSTITUTE(SUBSTITUTE('FICHA'!$F$433,"~","~~"),"*","~*"),"?","~?"))+COUNTIF('FICHA'!$Z$429:$Z$433,SUBSTITUTE(SUBSTITUTE(SUBSTITUTE('FICHA'!$F$433,"~","~~"),"*","~*"),"?","~?")))=1),COUNTIF('DADOS_PROGRESSAO'!$AN$2:$AN$6,'FICHA'!$N$433)=1),"","⚠ Custom inválido ou repetido; confira NOME e ATRIBUTO"))</f>
        <v/>
      </c>
      <c r="C6672" s="194">
        <f>"'FICHA'!F433"</f>
        <v/>
      </c>
      <c r="D6672" s="194" t="inlineStr">
        <is>
          <t>aviso</t>
        </is>
      </c>
    </row>
    <row r="6673">
      <c r="A6673" s="194" t="inlineStr">
        <is>
          <t>personagem.oficio_custom.6.nome</t>
        </is>
      </c>
      <c r="B6673" s="194">
        <f>IF(ISBLANK('FICHA'!$F$434),"",'FICHA'!$F$434&amp;"")</f>
        <v/>
      </c>
      <c r="C6673" s="194">
        <f>"'FICHA'!F434"</f>
        <v/>
      </c>
      <c r="D6673" s="194" t="inlineStr">
        <is>
          <t>entrada</t>
        </is>
      </c>
    </row>
    <row r="6674">
      <c r="A6674" s="194" t="inlineStr">
        <is>
          <t>personagem.oficio_custom.6.treino</t>
        </is>
      </c>
      <c r="B6674" s="194">
        <f>N('FICHA'!$D$434)&amp;""</f>
        <v/>
      </c>
      <c r="C6674" s="194">
        <f>"'FICHA'!D434"</f>
        <v/>
      </c>
      <c r="D6674" s="194" t="inlineStr">
        <is>
          <t>entrada</t>
        </is>
      </c>
    </row>
    <row r="6675">
      <c r="A6675" s="194" t="inlineStr">
        <is>
          <t>personagem.oficio_custom.6.especializacao</t>
        </is>
      </c>
      <c r="B6675" s="194">
        <f>N('FICHA'!$E$434)&amp;""</f>
        <v/>
      </c>
      <c r="C6675" s="194">
        <f>"'FICHA'!E434"</f>
        <v/>
      </c>
      <c r="D6675" s="194" t="inlineStr">
        <is>
          <t>entrada</t>
        </is>
      </c>
    </row>
    <row r="6676">
      <c r="A6676" s="194" t="inlineStr">
        <is>
          <t>personagem.oficio_custom.6.atributo</t>
        </is>
      </c>
      <c r="B6676" s="194">
        <f>IF(ISBLANK('FICHA'!$N$434),"",'FICHA'!$N$434&amp;"")</f>
        <v/>
      </c>
      <c r="C6676" s="194">
        <f>"'FICHA'!N434"</f>
        <v/>
      </c>
      <c r="D6676" s="194" t="inlineStr">
        <is>
          <t>entrada</t>
        </is>
      </c>
    </row>
    <row r="6677">
      <c r="A6677" s="194" t="inlineStr">
        <is>
          <t>personagem.oficio_custom.6.resultado</t>
        </is>
      </c>
      <c r="B6677" s="194">
        <f>IF(ISBLANK('FICHA'!$R$434),"",'FICHA'!$R$434&amp;"")</f>
        <v/>
      </c>
      <c r="C6677" s="194">
        <f>"'FICHA'!R434"</f>
        <v/>
      </c>
      <c r="D6677" s="194" t="inlineStr">
        <is>
          <t>resultado</t>
        </is>
      </c>
    </row>
    <row r="6678">
      <c r="A6678" s="194" t="inlineStr">
        <is>
          <t>personagem.oficio_custom.6.bonus</t>
        </is>
      </c>
      <c r="B6678" s="194">
        <f>IF(ISBLANK('FICHA'!$T$434),"",'FICHA'!$T$434&amp;"")</f>
        <v/>
      </c>
      <c r="C6678" s="194">
        <f>"'FICHA'!T434"</f>
        <v/>
      </c>
      <c r="D6678" s="194" t="inlineStr">
        <is>
          <t>entrada</t>
        </is>
      </c>
    </row>
    <row r="6679">
      <c r="A6679" s="194" t="inlineStr">
        <is>
          <t>aviso.efeito_caixa.oficio_custom.6</t>
        </is>
      </c>
      <c r="B6679" s="194">
        <f>DADOS_CONFIG!$E$82&amp;""</f>
        <v/>
      </c>
      <c r="C6679" s="194" t="inlineStr">
        <is>
          <t>DADOS_CONFIG!E82</t>
        </is>
      </c>
      <c r="D6679" s="194" t="inlineStr">
        <is>
          <t>aviso</t>
        </is>
      </c>
    </row>
    <row r="6680">
      <c r="A6680" s="194" t="inlineStr">
        <is>
          <t>aviso.personagem.oficio_custom.6</t>
        </is>
      </c>
      <c r="B6680" s="194">
        <f>IF('FICHA'!$F$434="","",IF(AND(AND('FICHA'!$F$434&lt;&gt;"",COUNTIF('DADOS_PROGRESSAO'!$AW$2:$AW$11,SUBSTITUTE(SUBSTITUTE(SUBSTITUTE('FICHA'!$F$434,"~","~~"),"*","~*"),"?","~?"))=1,(COUNTIF('FICHA'!$F$429:$F$434,SUBSTITUTE(SUBSTITUTE(SUBSTITUTE('FICHA'!$F$434,"~","~~"),"*","~*"),"?","~?"))+COUNTIF('FICHA'!$Z$429:$Z$433,SUBSTITUTE(SUBSTITUTE(SUBSTITUTE('FICHA'!$F$434,"~","~~"),"*","~*"),"?","~?")))=1),COUNTIF('DADOS_PROGRESSAO'!$AN$2:$AN$6,'FICHA'!$N$434)=1),"","⚠ Custom inválido ou repetido; confira NOME e ATRIBUTO"))</f>
        <v/>
      </c>
      <c r="C6680" s="194">
        <f>"'FICHA'!F434"</f>
        <v/>
      </c>
      <c r="D6680" s="194" t="inlineStr">
        <is>
          <t>aviso</t>
        </is>
      </c>
    </row>
    <row r="6681">
      <c r="A6681" s="194" t="inlineStr">
        <is>
          <t>personagem.oficio_custom.7.nome</t>
        </is>
      </c>
      <c r="B6681" s="194">
        <f>IF(ISBLANK('FICHA'!$Z$429),"",'FICHA'!$Z$429&amp;"")</f>
        <v/>
      </c>
      <c r="C6681" s="194">
        <f>"'FICHA'!Z429"</f>
        <v/>
      </c>
      <c r="D6681" s="194" t="inlineStr">
        <is>
          <t>entrada</t>
        </is>
      </c>
    </row>
    <row r="6682">
      <c r="A6682" s="194" t="inlineStr">
        <is>
          <t>personagem.oficio_custom.7.treino</t>
        </is>
      </c>
      <c r="B6682" s="194">
        <f>N('FICHA'!$X$429)&amp;""</f>
        <v/>
      </c>
      <c r="C6682" s="194">
        <f>"'FICHA'!X429"</f>
        <v/>
      </c>
      <c r="D6682" s="194" t="inlineStr">
        <is>
          <t>entrada</t>
        </is>
      </c>
    </row>
    <row r="6683">
      <c r="A6683" s="194" t="inlineStr">
        <is>
          <t>personagem.oficio_custom.7.especializacao</t>
        </is>
      </c>
      <c r="B6683" s="194">
        <f>N('FICHA'!$Y$429)&amp;""</f>
        <v/>
      </c>
      <c r="C6683" s="194">
        <f>"'FICHA'!Y429"</f>
        <v/>
      </c>
      <c r="D6683" s="194" t="inlineStr">
        <is>
          <t>entrada</t>
        </is>
      </c>
    </row>
    <row r="6684">
      <c r="A6684" s="194" t="inlineStr">
        <is>
          <t>personagem.oficio_custom.7.atributo</t>
        </is>
      </c>
      <c r="B6684" s="194">
        <f>IF(ISBLANK('FICHA'!$AH$429),"",'FICHA'!$AH$429&amp;"")</f>
        <v/>
      </c>
      <c r="C6684" s="194">
        <f>"'FICHA'!AH429"</f>
        <v/>
      </c>
      <c r="D6684" s="194" t="inlineStr">
        <is>
          <t>entrada</t>
        </is>
      </c>
    </row>
    <row r="6685">
      <c r="A6685" s="194" t="inlineStr">
        <is>
          <t>personagem.oficio_custom.7.resultado</t>
        </is>
      </c>
      <c r="B6685" s="194">
        <f>IF(ISBLANK('FICHA'!$AL$429),"",'FICHA'!$AL$429&amp;"")</f>
        <v/>
      </c>
      <c r="C6685" s="194">
        <f>"'FICHA'!AL429"</f>
        <v/>
      </c>
      <c r="D6685" s="194" t="inlineStr">
        <is>
          <t>resultado</t>
        </is>
      </c>
    </row>
    <row r="6686">
      <c r="A6686" s="194" t="inlineStr">
        <is>
          <t>personagem.oficio_custom.7.bonus</t>
        </is>
      </c>
      <c r="B6686" s="194">
        <f>IF(ISBLANK('FICHA'!$AN$429),"",'FICHA'!$AN$429&amp;"")</f>
        <v/>
      </c>
      <c r="C6686" s="194">
        <f>"'FICHA'!AN429"</f>
        <v/>
      </c>
      <c r="D6686" s="194" t="inlineStr">
        <is>
          <t>entrada</t>
        </is>
      </c>
    </row>
    <row r="6687">
      <c r="A6687" s="194" t="inlineStr">
        <is>
          <t>aviso.efeito_caixa.oficio_custom.7</t>
        </is>
      </c>
      <c r="B6687" s="194">
        <f>DADOS_CONFIG!$E$83&amp;""</f>
        <v/>
      </c>
      <c r="C6687" s="194" t="inlineStr">
        <is>
          <t>DADOS_CONFIG!E83</t>
        </is>
      </c>
      <c r="D6687" s="194" t="inlineStr">
        <is>
          <t>aviso</t>
        </is>
      </c>
    </row>
    <row r="6688">
      <c r="A6688" s="194" t="inlineStr">
        <is>
          <t>aviso.personagem.oficio_custom.7</t>
        </is>
      </c>
      <c r="B6688" s="194">
        <f>IF('FICHA'!$Z$429="","",IF(AND(AND('FICHA'!$Z$429&lt;&gt;"",COUNTIF('DADOS_PROGRESSAO'!$AW$2:$AW$11,SUBSTITUTE(SUBSTITUTE(SUBSTITUTE('FICHA'!$Z$429,"~","~~"),"*","~*"),"?","~?"))=1,(COUNTIF('FICHA'!$F$429:$F$434,SUBSTITUTE(SUBSTITUTE(SUBSTITUTE('FICHA'!$Z$429,"~","~~"),"*","~*"),"?","~?"))+COUNTIF('FICHA'!$Z$429:$Z$433,SUBSTITUTE(SUBSTITUTE(SUBSTITUTE('FICHA'!$Z$429,"~","~~"),"*","~*"),"?","~?")))=1),COUNTIF('DADOS_PROGRESSAO'!$AN$2:$AN$6,'FICHA'!$AH$429)=1),"","⚠ Custom inválido ou repetido; confira NOME e ATRIBUTO"))</f>
        <v/>
      </c>
      <c r="C6688" s="194">
        <f>"'FICHA'!Z429"</f>
        <v/>
      </c>
      <c r="D6688" s="194" t="inlineStr">
        <is>
          <t>aviso</t>
        </is>
      </c>
    </row>
    <row r="6689">
      <c r="A6689" s="194" t="inlineStr">
        <is>
          <t>personagem.oficio_custom.8.nome</t>
        </is>
      </c>
      <c r="B6689" s="194">
        <f>IF(ISBLANK('FICHA'!$Z$430),"",'FICHA'!$Z$430&amp;"")</f>
        <v/>
      </c>
      <c r="C6689" s="194">
        <f>"'FICHA'!Z430"</f>
        <v/>
      </c>
      <c r="D6689" s="194" t="inlineStr">
        <is>
          <t>entrada</t>
        </is>
      </c>
    </row>
    <row r="6690">
      <c r="A6690" s="194" t="inlineStr">
        <is>
          <t>personagem.oficio_custom.8.treino</t>
        </is>
      </c>
      <c r="B6690" s="194">
        <f>N('FICHA'!$X$430)&amp;""</f>
        <v/>
      </c>
      <c r="C6690" s="194">
        <f>"'FICHA'!X430"</f>
        <v/>
      </c>
      <c r="D6690" s="194" t="inlineStr">
        <is>
          <t>entrada</t>
        </is>
      </c>
    </row>
    <row r="6691">
      <c r="A6691" s="194" t="inlineStr">
        <is>
          <t>personagem.oficio_custom.8.especializacao</t>
        </is>
      </c>
      <c r="B6691" s="194">
        <f>N('FICHA'!$Y$430)&amp;""</f>
        <v/>
      </c>
      <c r="C6691" s="194">
        <f>"'FICHA'!Y430"</f>
        <v/>
      </c>
      <c r="D6691" s="194" t="inlineStr">
        <is>
          <t>entrada</t>
        </is>
      </c>
    </row>
    <row r="6692">
      <c r="A6692" s="194" t="inlineStr">
        <is>
          <t>personagem.oficio_custom.8.atributo</t>
        </is>
      </c>
      <c r="B6692" s="194">
        <f>IF(ISBLANK('FICHA'!$AH$430),"",'FICHA'!$AH$430&amp;"")</f>
        <v/>
      </c>
      <c r="C6692" s="194">
        <f>"'FICHA'!AH430"</f>
        <v/>
      </c>
      <c r="D6692" s="194" t="inlineStr">
        <is>
          <t>entrada</t>
        </is>
      </c>
    </row>
    <row r="6693">
      <c r="A6693" s="194" t="inlineStr">
        <is>
          <t>personagem.oficio_custom.8.resultado</t>
        </is>
      </c>
      <c r="B6693" s="194">
        <f>IF(ISBLANK('FICHA'!$AL$430),"",'FICHA'!$AL$430&amp;"")</f>
        <v/>
      </c>
      <c r="C6693" s="194">
        <f>"'FICHA'!AL430"</f>
        <v/>
      </c>
      <c r="D6693" s="194" t="inlineStr">
        <is>
          <t>resultado</t>
        </is>
      </c>
    </row>
    <row r="6694">
      <c r="A6694" s="194" t="inlineStr">
        <is>
          <t>personagem.oficio_custom.8.bonus</t>
        </is>
      </c>
      <c r="B6694" s="194">
        <f>IF(ISBLANK('FICHA'!$AN$430),"",'FICHA'!$AN$430&amp;"")</f>
        <v/>
      </c>
      <c r="C6694" s="194">
        <f>"'FICHA'!AN430"</f>
        <v/>
      </c>
      <c r="D6694" s="194" t="inlineStr">
        <is>
          <t>entrada</t>
        </is>
      </c>
    </row>
    <row r="6695">
      <c r="A6695" s="194" t="inlineStr">
        <is>
          <t>aviso.efeito_caixa.oficio_custom.8</t>
        </is>
      </c>
      <c r="B6695" s="194">
        <f>DADOS_CONFIG!$E$84&amp;""</f>
        <v/>
      </c>
      <c r="C6695" s="194" t="inlineStr">
        <is>
          <t>DADOS_CONFIG!E84</t>
        </is>
      </c>
      <c r="D6695" s="194" t="inlineStr">
        <is>
          <t>aviso</t>
        </is>
      </c>
    </row>
    <row r="6696">
      <c r="A6696" s="194" t="inlineStr">
        <is>
          <t>aviso.personagem.oficio_custom.8</t>
        </is>
      </c>
      <c r="B6696" s="194">
        <f>IF('FICHA'!$Z$430="","",IF(AND(AND('FICHA'!$Z$430&lt;&gt;"",COUNTIF('DADOS_PROGRESSAO'!$AW$2:$AW$11,SUBSTITUTE(SUBSTITUTE(SUBSTITUTE('FICHA'!$Z$430,"~","~~"),"*","~*"),"?","~?"))=1,(COUNTIF('FICHA'!$F$429:$F$434,SUBSTITUTE(SUBSTITUTE(SUBSTITUTE('FICHA'!$Z$430,"~","~~"),"*","~*"),"?","~?"))+COUNTIF('FICHA'!$Z$429:$Z$433,SUBSTITUTE(SUBSTITUTE(SUBSTITUTE('FICHA'!$Z$430,"~","~~"),"*","~*"),"?","~?")))=1),COUNTIF('DADOS_PROGRESSAO'!$AN$2:$AN$6,'FICHA'!$AH$430)=1),"","⚠ Custom inválido ou repetido; confira NOME e ATRIBUTO"))</f>
        <v/>
      </c>
      <c r="C6696" s="194">
        <f>"'FICHA'!Z430"</f>
        <v/>
      </c>
      <c r="D6696" s="194" t="inlineStr">
        <is>
          <t>aviso</t>
        </is>
      </c>
    </row>
    <row r="6697">
      <c r="A6697" s="194" t="inlineStr">
        <is>
          <t>personagem.oficio_custom.9.nome</t>
        </is>
      </c>
      <c r="B6697" s="194">
        <f>IF(ISBLANK('FICHA'!$Z$431),"",'FICHA'!$Z$431&amp;"")</f>
        <v/>
      </c>
      <c r="C6697" s="194">
        <f>"'FICHA'!Z431"</f>
        <v/>
      </c>
      <c r="D6697" s="194" t="inlineStr">
        <is>
          <t>entrada</t>
        </is>
      </c>
    </row>
    <row r="6698">
      <c r="A6698" s="194" t="inlineStr">
        <is>
          <t>personagem.oficio_custom.9.treino</t>
        </is>
      </c>
      <c r="B6698" s="194">
        <f>N('FICHA'!$X$431)&amp;""</f>
        <v/>
      </c>
      <c r="C6698" s="194">
        <f>"'FICHA'!X431"</f>
        <v/>
      </c>
      <c r="D6698" s="194" t="inlineStr">
        <is>
          <t>entrada</t>
        </is>
      </c>
    </row>
    <row r="6699">
      <c r="A6699" s="194" t="inlineStr">
        <is>
          <t>personagem.oficio_custom.9.especializacao</t>
        </is>
      </c>
      <c r="B6699" s="194">
        <f>N('FICHA'!$Y$431)&amp;""</f>
        <v/>
      </c>
      <c r="C6699" s="194">
        <f>"'FICHA'!Y431"</f>
        <v/>
      </c>
      <c r="D6699" s="194" t="inlineStr">
        <is>
          <t>entrada</t>
        </is>
      </c>
    </row>
    <row r="6700">
      <c r="A6700" s="194" t="inlineStr">
        <is>
          <t>personagem.oficio_custom.9.atributo</t>
        </is>
      </c>
      <c r="B6700" s="194">
        <f>IF(ISBLANK('FICHA'!$AH$431),"",'FICHA'!$AH$431&amp;"")</f>
        <v/>
      </c>
      <c r="C6700" s="194">
        <f>"'FICHA'!AH431"</f>
        <v/>
      </c>
      <c r="D6700" s="194" t="inlineStr">
        <is>
          <t>entrada</t>
        </is>
      </c>
    </row>
    <row r="6701">
      <c r="A6701" s="194" t="inlineStr">
        <is>
          <t>personagem.oficio_custom.9.resultado</t>
        </is>
      </c>
      <c r="B6701" s="194">
        <f>IF(ISBLANK('FICHA'!$AL$431),"",'FICHA'!$AL$431&amp;"")</f>
        <v/>
      </c>
      <c r="C6701" s="194">
        <f>"'FICHA'!AL431"</f>
        <v/>
      </c>
      <c r="D6701" s="194" t="inlineStr">
        <is>
          <t>resultado</t>
        </is>
      </c>
    </row>
    <row r="6702">
      <c r="A6702" s="194" t="inlineStr">
        <is>
          <t>personagem.oficio_custom.9.bonus</t>
        </is>
      </c>
      <c r="B6702" s="194">
        <f>IF(ISBLANK('FICHA'!$AN$431),"",'FICHA'!$AN$431&amp;"")</f>
        <v/>
      </c>
      <c r="C6702" s="194">
        <f>"'FICHA'!AN431"</f>
        <v/>
      </c>
      <c r="D6702" s="194" t="inlineStr">
        <is>
          <t>entrada</t>
        </is>
      </c>
    </row>
    <row r="6703">
      <c r="A6703" s="194" t="inlineStr">
        <is>
          <t>aviso.efeito_caixa.oficio_custom.9</t>
        </is>
      </c>
      <c r="B6703" s="194">
        <f>DADOS_CONFIG!$E$85&amp;""</f>
        <v/>
      </c>
      <c r="C6703" s="194" t="inlineStr">
        <is>
          <t>DADOS_CONFIG!E85</t>
        </is>
      </c>
      <c r="D6703" s="194" t="inlineStr">
        <is>
          <t>aviso</t>
        </is>
      </c>
    </row>
    <row r="6704">
      <c r="A6704" s="194" t="inlineStr">
        <is>
          <t>aviso.personagem.oficio_custom.9</t>
        </is>
      </c>
      <c r="B6704" s="194">
        <f>IF('FICHA'!$Z$431="","",IF(AND(AND('FICHA'!$Z$431&lt;&gt;"",COUNTIF('DADOS_PROGRESSAO'!$AW$2:$AW$11,SUBSTITUTE(SUBSTITUTE(SUBSTITUTE('FICHA'!$Z$431,"~","~~"),"*","~*"),"?","~?"))=1,(COUNTIF('FICHA'!$F$429:$F$434,SUBSTITUTE(SUBSTITUTE(SUBSTITUTE('FICHA'!$Z$431,"~","~~"),"*","~*"),"?","~?"))+COUNTIF('FICHA'!$Z$429:$Z$433,SUBSTITUTE(SUBSTITUTE(SUBSTITUTE('FICHA'!$Z$431,"~","~~"),"*","~*"),"?","~?")))=1),COUNTIF('DADOS_PROGRESSAO'!$AN$2:$AN$6,'FICHA'!$AH$431)=1),"","⚠ Custom inválido ou repetido; confira NOME e ATRIBUTO"))</f>
        <v/>
      </c>
      <c r="C6704" s="194">
        <f>"'FICHA'!Z431"</f>
        <v/>
      </c>
      <c r="D6704" s="194" t="inlineStr">
        <is>
          <t>aviso</t>
        </is>
      </c>
    </row>
    <row r="6705">
      <c r="A6705" s="194" t="inlineStr">
        <is>
          <t>personagem.oficio_custom.10.nome</t>
        </is>
      </c>
      <c r="B6705" s="194">
        <f>IF(ISBLANK('FICHA'!$Z$432),"",'FICHA'!$Z$432&amp;"")</f>
        <v/>
      </c>
      <c r="C6705" s="194">
        <f>"'FICHA'!Z432"</f>
        <v/>
      </c>
      <c r="D6705" s="194" t="inlineStr">
        <is>
          <t>entrada</t>
        </is>
      </c>
    </row>
    <row r="6706">
      <c r="A6706" s="194" t="inlineStr">
        <is>
          <t>personagem.oficio_custom.10.treino</t>
        </is>
      </c>
      <c r="B6706" s="194">
        <f>N('FICHA'!$X$432)&amp;""</f>
        <v/>
      </c>
      <c r="C6706" s="194">
        <f>"'FICHA'!X432"</f>
        <v/>
      </c>
      <c r="D6706" s="194" t="inlineStr">
        <is>
          <t>entrada</t>
        </is>
      </c>
    </row>
    <row r="6707">
      <c r="A6707" s="194" t="inlineStr">
        <is>
          <t>personagem.oficio_custom.10.especializacao</t>
        </is>
      </c>
      <c r="B6707" s="194">
        <f>N('FICHA'!$Y$432)&amp;""</f>
        <v/>
      </c>
      <c r="C6707" s="194">
        <f>"'FICHA'!Y432"</f>
        <v/>
      </c>
      <c r="D6707" s="194" t="inlineStr">
        <is>
          <t>entrada</t>
        </is>
      </c>
    </row>
    <row r="6708">
      <c r="A6708" s="194" t="inlineStr">
        <is>
          <t>personagem.oficio_custom.10.atributo</t>
        </is>
      </c>
      <c r="B6708" s="194">
        <f>IF(ISBLANK('FICHA'!$AH$432),"",'FICHA'!$AH$432&amp;"")</f>
        <v/>
      </c>
      <c r="C6708" s="194">
        <f>"'FICHA'!AH432"</f>
        <v/>
      </c>
      <c r="D6708" s="194" t="inlineStr">
        <is>
          <t>entrada</t>
        </is>
      </c>
    </row>
    <row r="6709">
      <c r="A6709" s="194" t="inlineStr">
        <is>
          <t>personagem.oficio_custom.10.resultado</t>
        </is>
      </c>
      <c r="B6709" s="194">
        <f>IF(ISBLANK('FICHA'!$AL$432),"",'FICHA'!$AL$432&amp;"")</f>
        <v/>
      </c>
      <c r="C6709" s="194">
        <f>"'FICHA'!AL432"</f>
        <v/>
      </c>
      <c r="D6709" s="194" t="inlineStr">
        <is>
          <t>resultado</t>
        </is>
      </c>
    </row>
    <row r="6710">
      <c r="A6710" s="194" t="inlineStr">
        <is>
          <t>personagem.oficio_custom.10.bonus</t>
        </is>
      </c>
      <c r="B6710" s="194">
        <f>IF(ISBLANK('FICHA'!$AN$432),"",'FICHA'!$AN$432&amp;"")</f>
        <v/>
      </c>
      <c r="C6710" s="194">
        <f>"'FICHA'!AN432"</f>
        <v/>
      </c>
      <c r="D6710" s="194" t="inlineStr">
        <is>
          <t>entrada</t>
        </is>
      </c>
    </row>
    <row r="6711">
      <c r="A6711" s="194" t="inlineStr">
        <is>
          <t>aviso.efeito_caixa.oficio_custom.10</t>
        </is>
      </c>
      <c r="B6711" s="194">
        <f>DADOS_CONFIG!$E$86&amp;""</f>
        <v/>
      </c>
      <c r="C6711" s="194" t="inlineStr">
        <is>
          <t>DADOS_CONFIG!E86</t>
        </is>
      </c>
      <c r="D6711" s="194" t="inlineStr">
        <is>
          <t>aviso</t>
        </is>
      </c>
    </row>
    <row r="6712">
      <c r="A6712" s="194" t="inlineStr">
        <is>
          <t>aviso.personagem.oficio_custom.10</t>
        </is>
      </c>
      <c r="B6712" s="194">
        <f>IF('FICHA'!$Z$432="","",IF(AND(AND('FICHA'!$Z$432&lt;&gt;"",COUNTIF('DADOS_PROGRESSAO'!$AW$2:$AW$11,SUBSTITUTE(SUBSTITUTE(SUBSTITUTE('FICHA'!$Z$432,"~","~~"),"*","~*"),"?","~?"))=1,(COUNTIF('FICHA'!$F$429:$F$434,SUBSTITUTE(SUBSTITUTE(SUBSTITUTE('FICHA'!$Z$432,"~","~~"),"*","~*"),"?","~?"))+COUNTIF('FICHA'!$Z$429:$Z$433,SUBSTITUTE(SUBSTITUTE(SUBSTITUTE('FICHA'!$Z$432,"~","~~"),"*","~*"),"?","~?")))=1),COUNTIF('DADOS_PROGRESSAO'!$AN$2:$AN$6,'FICHA'!$AH$432)=1),"","⚠ Custom inválido ou repetido; confira NOME e ATRIBUTO"))</f>
        <v/>
      </c>
      <c r="C6712" s="194">
        <f>"'FICHA'!Z432"</f>
        <v/>
      </c>
      <c r="D6712" s="194" t="inlineStr">
        <is>
          <t>aviso</t>
        </is>
      </c>
    </row>
    <row r="6713">
      <c r="A6713" s="194" t="inlineStr">
        <is>
          <t>personagem.oficio_custom.11.nome</t>
        </is>
      </c>
      <c r="B6713" s="194">
        <f>IF(ISBLANK('FICHA'!$Z$433),"",'FICHA'!$Z$433&amp;"")</f>
        <v/>
      </c>
      <c r="C6713" s="194">
        <f>"'FICHA'!Z433"</f>
        <v/>
      </c>
      <c r="D6713" s="194" t="inlineStr">
        <is>
          <t>entrada</t>
        </is>
      </c>
    </row>
    <row r="6714">
      <c r="A6714" s="194" t="inlineStr">
        <is>
          <t>personagem.oficio_custom.11.treino</t>
        </is>
      </c>
      <c r="B6714" s="194">
        <f>N('FICHA'!$X$433)&amp;""</f>
        <v/>
      </c>
      <c r="C6714" s="194">
        <f>"'FICHA'!X433"</f>
        <v/>
      </c>
      <c r="D6714" s="194" t="inlineStr">
        <is>
          <t>entrada</t>
        </is>
      </c>
    </row>
    <row r="6715">
      <c r="A6715" s="194" t="inlineStr">
        <is>
          <t>personagem.oficio_custom.11.especializacao</t>
        </is>
      </c>
      <c r="B6715" s="194">
        <f>N('FICHA'!$Y$433)&amp;""</f>
        <v/>
      </c>
      <c r="C6715" s="194">
        <f>"'FICHA'!Y433"</f>
        <v/>
      </c>
      <c r="D6715" s="194" t="inlineStr">
        <is>
          <t>entrada</t>
        </is>
      </c>
    </row>
    <row r="6716">
      <c r="A6716" s="194" t="inlineStr">
        <is>
          <t>personagem.oficio_custom.11.atributo</t>
        </is>
      </c>
      <c r="B6716" s="194">
        <f>IF(ISBLANK('FICHA'!$AH$433),"",'FICHA'!$AH$433&amp;"")</f>
        <v/>
      </c>
      <c r="C6716" s="194">
        <f>"'FICHA'!AH433"</f>
        <v/>
      </c>
      <c r="D6716" s="194" t="inlineStr">
        <is>
          <t>entrada</t>
        </is>
      </c>
    </row>
    <row r="6717">
      <c r="A6717" s="194" t="inlineStr">
        <is>
          <t>personagem.oficio_custom.11.resultado</t>
        </is>
      </c>
      <c r="B6717" s="194">
        <f>IF(ISBLANK('FICHA'!$AL$433),"",'FICHA'!$AL$433&amp;"")</f>
        <v/>
      </c>
      <c r="C6717" s="194">
        <f>"'FICHA'!AL433"</f>
        <v/>
      </c>
      <c r="D6717" s="194" t="inlineStr">
        <is>
          <t>resultado</t>
        </is>
      </c>
    </row>
    <row r="6718">
      <c r="A6718" s="194" t="inlineStr">
        <is>
          <t>personagem.oficio_custom.11.bonus</t>
        </is>
      </c>
      <c r="B6718" s="194">
        <f>IF(ISBLANK('FICHA'!$AN$433),"",'FICHA'!$AN$433&amp;"")</f>
        <v/>
      </c>
      <c r="C6718" s="194">
        <f>"'FICHA'!AN433"</f>
        <v/>
      </c>
      <c r="D6718" s="194" t="inlineStr">
        <is>
          <t>entrada</t>
        </is>
      </c>
    </row>
    <row r="6719">
      <c r="A6719" s="194" t="inlineStr">
        <is>
          <t>aviso.efeito_caixa.oficio_custom.11</t>
        </is>
      </c>
      <c r="B6719" s="194">
        <f>DADOS_CONFIG!$E$87&amp;""</f>
        <v/>
      </c>
      <c r="C6719" s="194" t="inlineStr">
        <is>
          <t>DADOS_CONFIG!E87</t>
        </is>
      </c>
      <c r="D6719" s="194" t="inlineStr">
        <is>
          <t>aviso</t>
        </is>
      </c>
    </row>
    <row r="6720">
      <c r="A6720" s="194" t="inlineStr">
        <is>
          <t>aviso.personagem.oficio_custom.11</t>
        </is>
      </c>
      <c r="B6720" s="194">
        <f>IF('FICHA'!$Z$433="","",IF(AND(AND('FICHA'!$Z$433&lt;&gt;"",COUNTIF('DADOS_PROGRESSAO'!$AW$2:$AW$11,SUBSTITUTE(SUBSTITUTE(SUBSTITUTE('FICHA'!$Z$433,"~","~~"),"*","~*"),"?","~?"))=1,(COUNTIF('FICHA'!$F$429:$F$434,SUBSTITUTE(SUBSTITUTE(SUBSTITUTE('FICHA'!$Z$433,"~","~~"),"*","~*"),"?","~?"))+COUNTIF('FICHA'!$Z$429:$Z$433,SUBSTITUTE(SUBSTITUTE(SUBSTITUTE('FICHA'!$Z$433,"~","~~"),"*","~*"),"?","~?")))=1),COUNTIF('DADOS_PROGRESSAO'!$AN$2:$AN$6,'FICHA'!$AH$433)=1),"","⚠ Custom inválido ou repetido; confira NOME e ATRIBUTO"))</f>
        <v/>
      </c>
      <c r="C6720" s="194">
        <f>"'FICHA'!Z433"</f>
        <v/>
      </c>
      <c r="D6720" s="194" t="inlineStr">
        <is>
          <t>aviso</t>
        </is>
      </c>
    </row>
    <row r="6721">
      <c r="A6721" s="194" t="inlineStr">
        <is>
          <t>aviso.efeito_caixa.invocacoes.teto_de_ativas</t>
        </is>
      </c>
      <c r="B6721" s="194">
        <f>DADOS_CONFIG!$E$88&amp;""</f>
        <v/>
      </c>
      <c r="C6721" s="194" t="inlineStr">
        <is>
          <t>DADOS_CONFIG!E88</t>
        </is>
      </c>
      <c r="D6721" s="194" t="inlineStr">
        <is>
          <t>aviso</t>
        </is>
      </c>
    </row>
    <row r="6722">
      <c r="A6722" s="194" t="inlineStr">
        <is>
          <t>aviso.efeito_caixa.invocacoes.familias_da_trilha</t>
        </is>
      </c>
      <c r="B6722" s="194">
        <f>DADOS_CONFIG!$E$89&amp;""</f>
        <v/>
      </c>
      <c r="C6722" s="194" t="inlineStr">
        <is>
          <t>DADOS_CONFIG!E89</t>
        </is>
      </c>
      <c r="D6722" s="194" t="inlineStr">
        <is>
          <t>aviso</t>
        </is>
      </c>
    </row>
    <row r="6723">
      <c r="A6723" s="194" t="inlineStr">
        <is>
          <t>invocacao.1.familia.6</t>
        </is>
      </c>
      <c r="B6723" s="194">
        <f>IF(ISBLANK('INVOCAÇÕES'!$O$50),"",'INVOCAÇÕES'!$O$50&amp;"")</f>
        <v/>
      </c>
      <c r="C6723" s="194">
        <f>"'INVOCAÇÕES'!O50"</f>
        <v/>
      </c>
      <c r="D6723" s="194" t="inlineStr">
        <is>
          <t>entrada</t>
        </is>
      </c>
    </row>
    <row r="6724">
      <c r="A6724" s="194" t="inlineStr">
        <is>
          <t>invocacao.1.familia.7</t>
        </is>
      </c>
      <c r="B6724" s="194">
        <f>IF(ISBLANK('INVOCAÇÕES'!$P$50),"",'INVOCAÇÕES'!$P$50&amp;"")</f>
        <v/>
      </c>
      <c r="C6724" s="194">
        <f>"'INVOCAÇÕES'!P50"</f>
        <v/>
      </c>
      <c r="D6724" s="194" t="inlineStr">
        <is>
          <t>entrada</t>
        </is>
      </c>
    </row>
    <row r="6725">
      <c r="A6725" s="194" t="inlineStr">
        <is>
          <t>invocacao.2.familia.6</t>
        </is>
      </c>
      <c r="B6725" s="194">
        <f>IF(ISBLANK('INVOCAÇÕES'!$O$248),"",'INVOCAÇÕES'!$O$248&amp;"")</f>
        <v/>
      </c>
      <c r="C6725" s="194">
        <f>"'INVOCAÇÕES'!O248"</f>
        <v/>
      </c>
      <c r="D6725" s="194" t="inlineStr">
        <is>
          <t>entrada</t>
        </is>
      </c>
    </row>
    <row r="6726">
      <c r="A6726" s="194" t="inlineStr">
        <is>
          <t>invocacao.2.familia.7</t>
        </is>
      </c>
      <c r="B6726" s="194">
        <f>IF(ISBLANK('INVOCAÇÕES'!$P$248),"",'INVOCAÇÕES'!$P$248&amp;"")</f>
        <v/>
      </c>
      <c r="C6726" s="194">
        <f>"'INVOCAÇÕES'!P248"</f>
        <v/>
      </c>
      <c r="D6726" s="194" t="inlineStr">
        <is>
          <t>entrada</t>
        </is>
      </c>
    </row>
    <row r="6727">
      <c r="A6727" s="194" t="inlineStr">
        <is>
          <t>invocacao.3.familia.6</t>
        </is>
      </c>
      <c r="B6727" s="194">
        <f>IF(ISBLANK('INVOCAÇÕES'!$O$446),"",'INVOCAÇÕES'!$O$446&amp;"")</f>
        <v/>
      </c>
      <c r="C6727" s="194">
        <f>"'INVOCAÇÕES'!O446"</f>
        <v/>
      </c>
      <c r="D6727" s="194" t="inlineStr">
        <is>
          <t>entrada</t>
        </is>
      </c>
    </row>
    <row r="6728">
      <c r="A6728" s="194" t="inlineStr">
        <is>
          <t>invocacao.3.familia.7</t>
        </is>
      </c>
      <c r="B6728" s="194">
        <f>IF(ISBLANK('INVOCAÇÕES'!$P$446),"",'INVOCAÇÕES'!$P$446&amp;"")</f>
        <v/>
      </c>
      <c r="C6728" s="194">
        <f>"'INVOCAÇÕES'!P446"</f>
        <v/>
      </c>
      <c r="D6728" s="194" t="inlineStr">
        <is>
          <t>entrada</t>
        </is>
      </c>
    </row>
    <row r="6729">
      <c r="A6729" s="194" t="inlineStr">
        <is>
          <t>invocacao.4.familia.6</t>
        </is>
      </c>
      <c r="B6729" s="194">
        <f>IF(ISBLANK('INVOCAÇÕES'!$O$644),"",'INVOCAÇÕES'!$O$644&amp;"")</f>
        <v/>
      </c>
      <c r="C6729" s="194">
        <f>"'INVOCAÇÕES'!O644"</f>
        <v/>
      </c>
      <c r="D6729" s="194" t="inlineStr">
        <is>
          <t>entrada</t>
        </is>
      </c>
    </row>
    <row r="6730">
      <c r="A6730" s="194" t="inlineStr">
        <is>
          <t>invocacao.4.familia.7</t>
        </is>
      </c>
      <c r="B6730" s="194">
        <f>IF(ISBLANK('INVOCAÇÕES'!$P$644),"",'INVOCAÇÕES'!$P$644&amp;"")</f>
        <v/>
      </c>
      <c r="C6730" s="194">
        <f>"'INVOCAÇÕES'!P644"</f>
        <v/>
      </c>
      <c r="D6730" s="194" t="inlineStr">
        <is>
          <t>entrada</t>
        </is>
      </c>
    </row>
    <row r="6731">
      <c r="A6731" s="194" t="inlineStr">
        <is>
          <t>invocacao.5.familia.6</t>
        </is>
      </c>
      <c r="B6731" s="194">
        <f>IF(ISBLANK('INVOCAÇÕES'!$O$842),"",'INVOCAÇÕES'!$O$842&amp;"")</f>
        <v/>
      </c>
      <c r="C6731" s="194">
        <f>"'INVOCAÇÕES'!O842"</f>
        <v/>
      </c>
      <c r="D6731" s="194" t="inlineStr">
        <is>
          <t>entrada</t>
        </is>
      </c>
    </row>
    <row r="6732">
      <c r="A6732" s="194" t="inlineStr">
        <is>
          <t>invocacao.5.familia.7</t>
        </is>
      </c>
      <c r="B6732" s="194">
        <f>IF(ISBLANK('INVOCAÇÕES'!$P$842),"",'INVOCAÇÕES'!$P$842&amp;"")</f>
        <v/>
      </c>
      <c r="C6732" s="194">
        <f>"'INVOCAÇÕES'!P842"</f>
        <v/>
      </c>
      <c r="D6732" s="194" t="inlineStr">
        <is>
          <t>entrada</t>
        </is>
      </c>
    </row>
    <row r="6733">
      <c r="A6733" s="194" t="inlineStr">
        <is>
          <t>invocacao.6.familia.6</t>
        </is>
      </c>
      <c r="B6733" s="194">
        <f>IF(ISBLANK('INVOCAÇÕES'!$O$1040),"",'INVOCAÇÕES'!$O$1040&amp;"")</f>
        <v/>
      </c>
      <c r="C6733" s="194">
        <f>"'INVOCAÇÕES'!O1040"</f>
        <v/>
      </c>
      <c r="D6733" s="194" t="inlineStr">
        <is>
          <t>entrada</t>
        </is>
      </c>
    </row>
    <row r="6734">
      <c r="A6734" s="194" t="inlineStr">
        <is>
          <t>invocacao.6.familia.7</t>
        </is>
      </c>
      <c r="B6734" s="194">
        <f>IF(ISBLANK('INVOCAÇÕES'!$P$1040),"",'INVOCAÇÕES'!$P$1040&amp;"")</f>
        <v/>
      </c>
      <c r="C6734" s="194">
        <f>"'INVOCAÇÕES'!P1040"</f>
        <v/>
      </c>
      <c r="D6734" s="194" t="inlineStr">
        <is>
          <t>entrada</t>
        </is>
      </c>
    </row>
    <row r="6735">
      <c r="A6735" s="194" t="inlineStr">
        <is>
          <t>invocacao.7.familia.6</t>
        </is>
      </c>
      <c r="B6735" s="194">
        <f>IF(ISBLANK('INVOCAÇÕES'!$AH$50),"",'INVOCAÇÕES'!$AH$50&amp;"")</f>
        <v/>
      </c>
      <c r="C6735" s="194">
        <f>"'INVOCAÇÕES'!AH50"</f>
        <v/>
      </c>
      <c r="D6735" s="194" t="inlineStr">
        <is>
          <t>entrada</t>
        </is>
      </c>
    </row>
    <row r="6736">
      <c r="A6736" s="194" t="inlineStr">
        <is>
          <t>invocacao.7.familia.7</t>
        </is>
      </c>
      <c r="B6736" s="194">
        <f>IF(ISBLANK('INVOCAÇÕES'!$AI$50),"",'INVOCAÇÕES'!$AI$50&amp;"")</f>
        <v/>
      </c>
      <c r="C6736" s="194">
        <f>"'INVOCAÇÕES'!AI50"</f>
        <v/>
      </c>
      <c r="D6736" s="194" t="inlineStr">
        <is>
          <t>entrada</t>
        </is>
      </c>
    </row>
    <row r="6737">
      <c r="A6737" s="194" t="inlineStr">
        <is>
          <t>invocacao.8.familia.6</t>
        </is>
      </c>
      <c r="B6737" s="194">
        <f>IF(ISBLANK('INVOCAÇÕES'!$AH$248),"",'INVOCAÇÕES'!$AH$248&amp;"")</f>
        <v/>
      </c>
      <c r="C6737" s="194">
        <f>"'INVOCAÇÕES'!AH248"</f>
        <v/>
      </c>
      <c r="D6737" s="194" t="inlineStr">
        <is>
          <t>entrada</t>
        </is>
      </c>
    </row>
    <row r="6738">
      <c r="A6738" s="194" t="inlineStr">
        <is>
          <t>invocacao.8.familia.7</t>
        </is>
      </c>
      <c r="B6738" s="194">
        <f>IF(ISBLANK('INVOCAÇÕES'!$AI$248),"",'INVOCAÇÕES'!$AI$248&amp;"")</f>
        <v/>
      </c>
      <c r="C6738" s="194">
        <f>"'INVOCAÇÕES'!AI248"</f>
        <v/>
      </c>
      <c r="D6738" s="194" t="inlineStr">
        <is>
          <t>entrada</t>
        </is>
      </c>
    </row>
    <row r="6739">
      <c r="A6739" s="194" t="inlineStr">
        <is>
          <t>invocacao.9.familia.6</t>
        </is>
      </c>
      <c r="B6739" s="194">
        <f>IF(ISBLANK('INVOCAÇÕES'!$AH$446),"",'INVOCAÇÕES'!$AH$446&amp;"")</f>
        <v/>
      </c>
      <c r="C6739" s="194">
        <f>"'INVOCAÇÕES'!AH446"</f>
        <v/>
      </c>
      <c r="D6739" s="194" t="inlineStr">
        <is>
          <t>entrada</t>
        </is>
      </c>
    </row>
    <row r="6740">
      <c r="A6740" s="194" t="inlineStr">
        <is>
          <t>invocacao.9.familia.7</t>
        </is>
      </c>
      <c r="B6740" s="194">
        <f>IF(ISBLANK('INVOCAÇÕES'!$AI$446),"",'INVOCAÇÕES'!$AI$446&amp;"")</f>
        <v/>
      </c>
      <c r="C6740" s="194">
        <f>"'INVOCAÇÕES'!AI446"</f>
        <v/>
      </c>
      <c r="D6740" s="194" t="inlineStr">
        <is>
          <t>entrada</t>
        </is>
      </c>
    </row>
    <row r="6741">
      <c r="A6741" s="194" t="inlineStr">
        <is>
          <t>invocacao.10.familia.6</t>
        </is>
      </c>
      <c r="B6741" s="194">
        <f>IF(ISBLANK('INVOCAÇÕES'!$AH$644),"",'INVOCAÇÕES'!$AH$644&amp;"")</f>
        <v/>
      </c>
      <c r="C6741" s="194">
        <f>"'INVOCAÇÕES'!AH644"</f>
        <v/>
      </c>
      <c r="D6741" s="194" t="inlineStr">
        <is>
          <t>entrada</t>
        </is>
      </c>
    </row>
    <row r="6742">
      <c r="A6742" s="194" t="inlineStr">
        <is>
          <t>invocacao.10.familia.7</t>
        </is>
      </c>
      <c r="B6742" s="194">
        <f>IF(ISBLANK('INVOCAÇÕES'!$AI$644),"",'INVOCAÇÕES'!$AI$644&amp;"")</f>
        <v/>
      </c>
      <c r="C6742" s="194">
        <f>"'INVOCAÇÕES'!AI644"</f>
        <v/>
      </c>
      <c r="D6742" s="194" t="inlineStr">
        <is>
          <t>entrada</t>
        </is>
      </c>
    </row>
    <row r="6743">
      <c r="A6743" s="194" t="inlineStr">
        <is>
          <t>invocacao.11.familia.6</t>
        </is>
      </c>
      <c r="B6743" s="194">
        <f>IF(ISBLANK('INVOCAÇÕES'!$AH$842),"",'INVOCAÇÕES'!$AH$842&amp;"")</f>
        <v/>
      </c>
      <c r="C6743" s="194">
        <f>"'INVOCAÇÕES'!AH842"</f>
        <v/>
      </c>
      <c r="D6743" s="194" t="inlineStr">
        <is>
          <t>entrada</t>
        </is>
      </c>
    </row>
    <row r="6744">
      <c r="A6744" s="194" t="inlineStr">
        <is>
          <t>invocacao.11.familia.7</t>
        </is>
      </c>
      <c r="B6744" s="194">
        <f>IF(ISBLANK('INVOCAÇÕES'!$AI$842),"",'INVOCAÇÕES'!$AI$842&amp;"")</f>
        <v/>
      </c>
      <c r="C6744" s="194">
        <f>"'INVOCAÇÕES'!AI842"</f>
        <v/>
      </c>
      <c r="D6744" s="194" t="inlineStr">
        <is>
          <t>entrada</t>
        </is>
      </c>
    </row>
    <row r="6745">
      <c r="A6745" s="194" t="inlineStr">
        <is>
          <t>invocacao.12.familia.6</t>
        </is>
      </c>
      <c r="B6745" s="194">
        <f>IF(ISBLANK('INVOCAÇÕES'!$AH$1040),"",'INVOCAÇÕES'!$AH$1040&amp;"")</f>
        <v/>
      </c>
      <c r="C6745" s="194">
        <f>"'INVOCAÇÕES'!AH1040"</f>
        <v/>
      </c>
      <c r="D6745" s="194" t="inlineStr">
        <is>
          <t>entrada</t>
        </is>
      </c>
    </row>
    <row r="6746">
      <c r="A6746" s="194" t="inlineStr">
        <is>
          <t>invocacao.12.familia.7</t>
        </is>
      </c>
      <c r="B6746" s="194">
        <f>IF(ISBLANK('INVOCAÇÕES'!$AI$1040),"",'INVOCAÇÕES'!$AI$1040&amp;"")</f>
        <v/>
      </c>
      <c r="C6746" s="194">
        <f>"'INVOCAÇÕES'!AI1040"</f>
        <v/>
      </c>
      <c r="D6746" s="194" t="inlineStr">
        <is>
          <t>entrada</t>
        </is>
      </c>
    </row>
    <row r="6747">
      <c r="A6747" s="194" t="inlineStr">
        <is>
          <t>invocacao.1.familia.8</t>
        </is>
      </c>
      <c r="B6747" s="194">
        <f>IF(ISBLANK('INVOCAÇÕES'!$Q$50),"",'INVOCAÇÕES'!$Q$50&amp;"")</f>
        <v/>
      </c>
      <c r="C6747" s="194">
        <f>"'INVOCAÇÕES'!Q50"</f>
        <v/>
      </c>
      <c r="D6747" s="194" t="inlineStr">
        <is>
          <t>entrada</t>
        </is>
      </c>
    </row>
    <row r="6748">
      <c r="A6748" s="194" t="inlineStr">
        <is>
          <t>invocacao.1.familia.9</t>
        </is>
      </c>
      <c r="B6748" s="194">
        <f>IF(ISBLANK('INVOCAÇÕES'!$R$50),"",'INVOCAÇÕES'!$R$50&amp;"")</f>
        <v/>
      </c>
      <c r="C6748" s="194">
        <f>"'INVOCAÇÕES'!R50"</f>
        <v/>
      </c>
      <c r="D6748" s="194" t="inlineStr">
        <is>
          <t>entrada</t>
        </is>
      </c>
    </row>
    <row r="6749">
      <c r="A6749" s="194" t="inlineStr">
        <is>
          <t>invocacao.2.familia.8</t>
        </is>
      </c>
      <c r="B6749" s="194">
        <f>IF(ISBLANK('INVOCAÇÕES'!$Q$248),"",'INVOCAÇÕES'!$Q$248&amp;"")</f>
        <v/>
      </c>
      <c r="C6749" s="194">
        <f>"'INVOCAÇÕES'!Q248"</f>
        <v/>
      </c>
      <c r="D6749" s="194" t="inlineStr">
        <is>
          <t>entrada</t>
        </is>
      </c>
    </row>
    <row r="6750">
      <c r="A6750" s="194" t="inlineStr">
        <is>
          <t>invocacao.2.familia.9</t>
        </is>
      </c>
      <c r="B6750" s="194">
        <f>IF(ISBLANK('INVOCAÇÕES'!$R$248),"",'INVOCAÇÕES'!$R$248&amp;"")</f>
        <v/>
      </c>
      <c r="C6750" s="194">
        <f>"'INVOCAÇÕES'!R248"</f>
        <v/>
      </c>
      <c r="D6750" s="194" t="inlineStr">
        <is>
          <t>entrada</t>
        </is>
      </c>
    </row>
    <row r="6751">
      <c r="A6751" s="194" t="inlineStr">
        <is>
          <t>invocacao.3.familia.8</t>
        </is>
      </c>
      <c r="B6751" s="194">
        <f>IF(ISBLANK('INVOCAÇÕES'!$Q$446),"",'INVOCAÇÕES'!$Q$446&amp;"")</f>
        <v/>
      </c>
      <c r="C6751" s="194">
        <f>"'INVOCAÇÕES'!Q446"</f>
        <v/>
      </c>
      <c r="D6751" s="194" t="inlineStr">
        <is>
          <t>entrada</t>
        </is>
      </c>
    </row>
    <row r="6752">
      <c r="A6752" s="194" t="inlineStr">
        <is>
          <t>invocacao.3.familia.9</t>
        </is>
      </c>
      <c r="B6752" s="194">
        <f>IF(ISBLANK('INVOCAÇÕES'!$R$446),"",'INVOCAÇÕES'!$R$446&amp;"")</f>
        <v/>
      </c>
      <c r="C6752" s="194">
        <f>"'INVOCAÇÕES'!R446"</f>
        <v/>
      </c>
      <c r="D6752" s="194" t="inlineStr">
        <is>
          <t>entrada</t>
        </is>
      </c>
    </row>
    <row r="6753">
      <c r="A6753" s="194" t="inlineStr">
        <is>
          <t>invocacao.4.familia.8</t>
        </is>
      </c>
      <c r="B6753" s="194">
        <f>IF(ISBLANK('INVOCAÇÕES'!$Q$644),"",'INVOCAÇÕES'!$Q$644&amp;"")</f>
        <v/>
      </c>
      <c r="C6753" s="194">
        <f>"'INVOCAÇÕES'!Q644"</f>
        <v/>
      </c>
      <c r="D6753" s="194" t="inlineStr">
        <is>
          <t>entrada</t>
        </is>
      </c>
    </row>
    <row r="6754">
      <c r="A6754" s="194" t="inlineStr">
        <is>
          <t>invocacao.4.familia.9</t>
        </is>
      </c>
      <c r="B6754" s="194">
        <f>IF(ISBLANK('INVOCAÇÕES'!$R$644),"",'INVOCAÇÕES'!$R$644&amp;"")</f>
        <v/>
      </c>
      <c r="C6754" s="194">
        <f>"'INVOCAÇÕES'!R644"</f>
        <v/>
      </c>
      <c r="D6754" s="194" t="inlineStr">
        <is>
          <t>entrada</t>
        </is>
      </c>
    </row>
    <row r="6755">
      <c r="A6755" s="194" t="inlineStr">
        <is>
          <t>invocacao.5.familia.8</t>
        </is>
      </c>
      <c r="B6755" s="194">
        <f>IF(ISBLANK('INVOCAÇÕES'!$Q$842),"",'INVOCAÇÕES'!$Q$842&amp;"")</f>
        <v/>
      </c>
      <c r="C6755" s="194">
        <f>"'INVOCAÇÕES'!Q842"</f>
        <v/>
      </c>
      <c r="D6755" s="194" t="inlineStr">
        <is>
          <t>entrada</t>
        </is>
      </c>
    </row>
    <row r="6756">
      <c r="A6756" s="194" t="inlineStr">
        <is>
          <t>invocacao.5.familia.9</t>
        </is>
      </c>
      <c r="B6756" s="194">
        <f>IF(ISBLANK('INVOCAÇÕES'!$R$842),"",'INVOCAÇÕES'!$R$842&amp;"")</f>
        <v/>
      </c>
      <c r="C6756" s="194">
        <f>"'INVOCAÇÕES'!R842"</f>
        <v/>
      </c>
      <c r="D6756" s="194" t="inlineStr">
        <is>
          <t>entrada</t>
        </is>
      </c>
    </row>
    <row r="6757">
      <c r="A6757" s="194" t="inlineStr">
        <is>
          <t>invocacao.6.familia.8</t>
        </is>
      </c>
      <c r="B6757" s="194">
        <f>IF(ISBLANK('INVOCAÇÕES'!$Q$1040),"",'INVOCAÇÕES'!$Q$1040&amp;"")</f>
        <v/>
      </c>
      <c r="C6757" s="194">
        <f>"'INVOCAÇÕES'!Q1040"</f>
        <v/>
      </c>
      <c r="D6757" s="194" t="inlineStr">
        <is>
          <t>entrada</t>
        </is>
      </c>
    </row>
    <row r="6758">
      <c r="A6758" s="194" t="inlineStr">
        <is>
          <t>invocacao.6.familia.9</t>
        </is>
      </c>
      <c r="B6758" s="194">
        <f>IF(ISBLANK('INVOCAÇÕES'!$R$1040),"",'INVOCAÇÕES'!$R$1040&amp;"")</f>
        <v/>
      </c>
      <c r="C6758" s="194">
        <f>"'INVOCAÇÕES'!R1040"</f>
        <v/>
      </c>
      <c r="D6758" s="194" t="inlineStr">
        <is>
          <t>entrada</t>
        </is>
      </c>
    </row>
    <row r="6759">
      <c r="A6759" s="194" t="inlineStr">
        <is>
          <t>invocacao.7.familia.8</t>
        </is>
      </c>
      <c r="B6759" s="194">
        <f>IF(ISBLANK('INVOCAÇÕES'!$AJ$50),"",'INVOCAÇÕES'!$AJ$50&amp;"")</f>
        <v/>
      </c>
      <c r="C6759" s="194">
        <f>"'INVOCAÇÕES'!AJ50"</f>
        <v/>
      </c>
      <c r="D6759" s="194" t="inlineStr">
        <is>
          <t>entrada</t>
        </is>
      </c>
    </row>
    <row r="6760">
      <c r="A6760" s="194" t="inlineStr">
        <is>
          <t>invocacao.7.familia.9</t>
        </is>
      </c>
      <c r="B6760" s="194">
        <f>IF(ISBLANK('INVOCAÇÕES'!$AK$50),"",'INVOCAÇÕES'!$AK$50&amp;"")</f>
        <v/>
      </c>
      <c r="C6760" s="194">
        <f>"'INVOCAÇÕES'!AK50"</f>
        <v/>
      </c>
      <c r="D6760" s="194" t="inlineStr">
        <is>
          <t>entrada</t>
        </is>
      </c>
    </row>
    <row r="6761">
      <c r="A6761" s="194" t="inlineStr">
        <is>
          <t>invocacao.8.familia.8</t>
        </is>
      </c>
      <c r="B6761" s="194">
        <f>IF(ISBLANK('INVOCAÇÕES'!$AJ$248),"",'INVOCAÇÕES'!$AJ$248&amp;"")</f>
        <v/>
      </c>
      <c r="C6761" s="194">
        <f>"'INVOCAÇÕES'!AJ248"</f>
        <v/>
      </c>
      <c r="D6761" s="194" t="inlineStr">
        <is>
          <t>entrada</t>
        </is>
      </c>
    </row>
    <row r="6762">
      <c r="A6762" s="194" t="inlineStr">
        <is>
          <t>invocacao.8.familia.9</t>
        </is>
      </c>
      <c r="B6762" s="194">
        <f>IF(ISBLANK('INVOCAÇÕES'!$AK$248),"",'INVOCAÇÕES'!$AK$248&amp;"")</f>
        <v/>
      </c>
      <c r="C6762" s="194">
        <f>"'INVOCAÇÕES'!AK248"</f>
        <v/>
      </c>
      <c r="D6762" s="194" t="inlineStr">
        <is>
          <t>entrada</t>
        </is>
      </c>
    </row>
    <row r="6763">
      <c r="A6763" s="194" t="inlineStr">
        <is>
          <t>invocacao.9.familia.8</t>
        </is>
      </c>
      <c r="B6763" s="194">
        <f>IF(ISBLANK('INVOCAÇÕES'!$AJ$446),"",'INVOCAÇÕES'!$AJ$446&amp;"")</f>
        <v/>
      </c>
      <c r="C6763" s="194">
        <f>"'INVOCAÇÕES'!AJ446"</f>
        <v/>
      </c>
      <c r="D6763" s="194" t="inlineStr">
        <is>
          <t>entrada</t>
        </is>
      </c>
    </row>
    <row r="6764">
      <c r="A6764" s="194" t="inlineStr">
        <is>
          <t>invocacao.9.familia.9</t>
        </is>
      </c>
      <c r="B6764" s="194">
        <f>IF(ISBLANK('INVOCAÇÕES'!$AK$446),"",'INVOCAÇÕES'!$AK$446&amp;"")</f>
        <v/>
      </c>
      <c r="C6764" s="194">
        <f>"'INVOCAÇÕES'!AK446"</f>
        <v/>
      </c>
      <c r="D6764" s="194" t="inlineStr">
        <is>
          <t>entrada</t>
        </is>
      </c>
    </row>
    <row r="6765">
      <c r="A6765" s="194" t="inlineStr">
        <is>
          <t>invocacao.10.familia.8</t>
        </is>
      </c>
      <c r="B6765" s="194">
        <f>IF(ISBLANK('INVOCAÇÕES'!$AJ$644),"",'INVOCAÇÕES'!$AJ$644&amp;"")</f>
        <v/>
      </c>
      <c r="C6765" s="194">
        <f>"'INVOCAÇÕES'!AJ644"</f>
        <v/>
      </c>
      <c r="D6765" s="194" t="inlineStr">
        <is>
          <t>entrada</t>
        </is>
      </c>
    </row>
    <row r="6766">
      <c r="A6766" s="194" t="inlineStr">
        <is>
          <t>invocacao.10.familia.9</t>
        </is>
      </c>
      <c r="B6766" s="194">
        <f>IF(ISBLANK('INVOCAÇÕES'!$AK$644),"",'INVOCAÇÕES'!$AK$644&amp;"")</f>
        <v/>
      </c>
      <c r="C6766" s="194">
        <f>"'INVOCAÇÕES'!AK644"</f>
        <v/>
      </c>
      <c r="D6766" s="194" t="inlineStr">
        <is>
          <t>entrada</t>
        </is>
      </c>
    </row>
    <row r="6767">
      <c r="A6767" s="194" t="inlineStr">
        <is>
          <t>invocacao.11.familia.8</t>
        </is>
      </c>
      <c r="B6767" s="194">
        <f>IF(ISBLANK('INVOCAÇÕES'!$AJ$842),"",'INVOCAÇÕES'!$AJ$842&amp;"")</f>
        <v/>
      </c>
      <c r="C6767" s="194">
        <f>"'INVOCAÇÕES'!AJ842"</f>
        <v/>
      </c>
      <c r="D6767" s="194" t="inlineStr">
        <is>
          <t>entrada</t>
        </is>
      </c>
    </row>
    <row r="6768">
      <c r="A6768" s="194" t="inlineStr">
        <is>
          <t>invocacao.11.familia.9</t>
        </is>
      </c>
      <c r="B6768" s="194">
        <f>IF(ISBLANK('INVOCAÇÕES'!$AK$842),"",'INVOCAÇÕES'!$AK$842&amp;"")</f>
        <v/>
      </c>
      <c r="C6768" s="194">
        <f>"'INVOCAÇÕES'!AK842"</f>
        <v/>
      </c>
      <c r="D6768" s="194" t="inlineStr">
        <is>
          <t>entrada</t>
        </is>
      </c>
    </row>
    <row r="6769">
      <c r="A6769" s="194" t="inlineStr">
        <is>
          <t>invocacao.12.familia.8</t>
        </is>
      </c>
      <c r="B6769" s="194">
        <f>IF(ISBLANK('INVOCAÇÕES'!$AJ$1040),"",'INVOCAÇÕES'!$AJ$1040&amp;"")</f>
        <v/>
      </c>
      <c r="C6769" s="194">
        <f>"'INVOCAÇÕES'!AJ1040"</f>
        <v/>
      </c>
      <c r="D6769" s="194" t="inlineStr">
        <is>
          <t>entrada</t>
        </is>
      </c>
    </row>
    <row r="6770">
      <c r="A6770" s="194" t="inlineStr">
        <is>
          <t>invocacao.12.familia.9</t>
        </is>
      </c>
      <c r="B6770" s="194">
        <f>IF(ISBLANK('INVOCAÇÕES'!$AK$1040),"",'INVOCAÇÕES'!$AK$1040&amp;"")</f>
        <v/>
      </c>
      <c r="C6770" s="194">
        <f>"'INVOCAÇÕES'!AK1040"</f>
        <v/>
      </c>
      <c r="D6770" s="194" t="inlineStr">
        <is>
          <t>entrada</t>
        </is>
      </c>
    </row>
    <row r="6771">
      <c r="A6771" s="194" t="inlineStr">
        <is>
          <t>invocacao.1.autonomia</t>
        </is>
      </c>
      <c r="B6771" s="194">
        <f>IF('INVOCAÇÕES'!$K$50="","Autônoma",'INVOCAÇÕES'!$K$50&amp;"")</f>
        <v/>
      </c>
      <c r="C6771" s="194">
        <f>"'INVOCAÇÕES'!K50"</f>
        <v/>
      </c>
      <c r="D6771" s="194" t="inlineStr">
        <is>
          <t>entrada</t>
        </is>
      </c>
    </row>
    <row r="6772">
      <c r="A6772" s="194" t="inlineStr">
        <is>
          <t>invocacao.1.limite_familias</t>
        </is>
      </c>
      <c r="B6772" s="194">
        <f>DADOS_INVOC!$HF$2</f>
        <v/>
      </c>
      <c r="C6772" s="194" t="inlineStr">
        <is>
          <t>DADOS_INVOC!HF2</t>
        </is>
      </c>
      <c r="D6772" s="194" t="inlineStr">
        <is>
          <t>resultado</t>
        </is>
      </c>
    </row>
    <row r="6773">
      <c r="A6773" s="194" t="inlineStr">
        <is>
          <t>invocacao.1.limite_livres</t>
        </is>
      </c>
      <c r="B6773" s="194">
        <f>DADOS_INVOC!$RA$2</f>
        <v/>
      </c>
      <c r="C6773" s="194" t="inlineStr">
        <is>
          <t>DADOS_INVOC!RA2</t>
        </is>
      </c>
      <c r="D6773" s="194" t="inlineStr">
        <is>
          <t>resultado</t>
        </is>
      </c>
    </row>
    <row r="6774">
      <c r="A6774" s="194" t="inlineStr">
        <is>
          <t>invocacao.2.autonomia</t>
        </is>
      </c>
      <c r="B6774" s="194">
        <f>IF('INVOCAÇÕES'!$K$248="","Autônoma",'INVOCAÇÕES'!$K$248&amp;"")</f>
        <v/>
      </c>
      <c r="C6774" s="194">
        <f>"'INVOCAÇÕES'!K248"</f>
        <v/>
      </c>
      <c r="D6774" s="194" t="inlineStr">
        <is>
          <t>entrada</t>
        </is>
      </c>
    </row>
    <row r="6775">
      <c r="A6775" s="194" t="inlineStr">
        <is>
          <t>invocacao.2.limite_familias</t>
        </is>
      </c>
      <c r="B6775" s="194">
        <f>DADOS_INVOC!$HF$3</f>
        <v/>
      </c>
      <c r="C6775" s="194" t="inlineStr">
        <is>
          <t>DADOS_INVOC!HF3</t>
        </is>
      </c>
      <c r="D6775" s="194" t="inlineStr">
        <is>
          <t>resultado</t>
        </is>
      </c>
    </row>
    <row r="6776">
      <c r="A6776" s="194" t="inlineStr">
        <is>
          <t>invocacao.2.limite_livres</t>
        </is>
      </c>
      <c r="B6776" s="194">
        <f>DADOS_INVOC!$RA$3</f>
        <v/>
      </c>
      <c r="C6776" s="194" t="inlineStr">
        <is>
          <t>DADOS_INVOC!RA3</t>
        </is>
      </c>
      <c r="D6776" s="194" t="inlineStr">
        <is>
          <t>resultado</t>
        </is>
      </c>
    </row>
    <row r="6777">
      <c r="A6777" s="194" t="inlineStr">
        <is>
          <t>invocacao.3.autonomia</t>
        </is>
      </c>
      <c r="B6777" s="194">
        <f>IF('INVOCAÇÕES'!$K$446="","Autônoma",'INVOCAÇÕES'!$K$446&amp;"")</f>
        <v/>
      </c>
      <c r="C6777" s="194">
        <f>"'INVOCAÇÕES'!K446"</f>
        <v/>
      </c>
      <c r="D6777" s="194" t="inlineStr">
        <is>
          <t>entrada</t>
        </is>
      </c>
    </row>
    <row r="6778">
      <c r="A6778" s="194" t="inlineStr">
        <is>
          <t>invocacao.3.limite_familias</t>
        </is>
      </c>
      <c r="B6778" s="194">
        <f>DADOS_INVOC!$HF$4</f>
        <v/>
      </c>
      <c r="C6778" s="194" t="inlineStr">
        <is>
          <t>DADOS_INVOC!HF4</t>
        </is>
      </c>
      <c r="D6778" s="194" t="inlineStr">
        <is>
          <t>resultado</t>
        </is>
      </c>
    </row>
    <row r="6779">
      <c r="A6779" s="194" t="inlineStr">
        <is>
          <t>invocacao.3.limite_livres</t>
        </is>
      </c>
      <c r="B6779" s="194">
        <f>DADOS_INVOC!$RA$4</f>
        <v/>
      </c>
      <c r="C6779" s="194" t="inlineStr">
        <is>
          <t>DADOS_INVOC!RA4</t>
        </is>
      </c>
      <c r="D6779" s="194" t="inlineStr">
        <is>
          <t>resultado</t>
        </is>
      </c>
    </row>
    <row r="6780">
      <c r="A6780" s="194" t="inlineStr">
        <is>
          <t>invocacao.4.autonomia</t>
        </is>
      </c>
      <c r="B6780" s="194">
        <f>IF('INVOCAÇÕES'!$K$644="","Autônoma",'INVOCAÇÕES'!$K$644&amp;"")</f>
        <v/>
      </c>
      <c r="C6780" s="194">
        <f>"'INVOCAÇÕES'!K644"</f>
        <v/>
      </c>
      <c r="D6780" s="194" t="inlineStr">
        <is>
          <t>entrada</t>
        </is>
      </c>
    </row>
    <row r="6781">
      <c r="A6781" s="194" t="inlineStr">
        <is>
          <t>invocacao.4.limite_familias</t>
        </is>
      </c>
      <c r="B6781" s="194">
        <f>DADOS_INVOC!$HF$5</f>
        <v/>
      </c>
      <c r="C6781" s="194" t="inlineStr">
        <is>
          <t>DADOS_INVOC!HF5</t>
        </is>
      </c>
      <c r="D6781" s="194" t="inlineStr">
        <is>
          <t>resultado</t>
        </is>
      </c>
    </row>
    <row r="6782">
      <c r="A6782" s="194" t="inlineStr">
        <is>
          <t>invocacao.4.limite_livres</t>
        </is>
      </c>
      <c r="B6782" s="194">
        <f>DADOS_INVOC!$RA$5</f>
        <v/>
      </c>
      <c r="C6782" s="194" t="inlineStr">
        <is>
          <t>DADOS_INVOC!RA5</t>
        </is>
      </c>
      <c r="D6782" s="194" t="inlineStr">
        <is>
          <t>resultado</t>
        </is>
      </c>
    </row>
    <row r="6783">
      <c r="A6783" s="194" t="inlineStr">
        <is>
          <t>invocacao.5.autonomia</t>
        </is>
      </c>
      <c r="B6783" s="194">
        <f>IF('INVOCAÇÕES'!$K$842="","Autônoma",'INVOCAÇÕES'!$K$842&amp;"")</f>
        <v/>
      </c>
      <c r="C6783" s="194">
        <f>"'INVOCAÇÕES'!K842"</f>
        <v/>
      </c>
      <c r="D6783" s="194" t="inlineStr">
        <is>
          <t>entrada</t>
        </is>
      </c>
    </row>
    <row r="6784">
      <c r="A6784" s="194" t="inlineStr">
        <is>
          <t>invocacao.5.limite_familias</t>
        </is>
      </c>
      <c r="B6784" s="194">
        <f>DADOS_INVOC!$HF$6</f>
        <v/>
      </c>
      <c r="C6784" s="194" t="inlineStr">
        <is>
          <t>DADOS_INVOC!HF6</t>
        </is>
      </c>
      <c r="D6784" s="194" t="inlineStr">
        <is>
          <t>resultado</t>
        </is>
      </c>
    </row>
    <row r="6785">
      <c r="A6785" s="194" t="inlineStr">
        <is>
          <t>invocacao.5.limite_livres</t>
        </is>
      </c>
      <c r="B6785" s="194">
        <f>DADOS_INVOC!$RA$6</f>
        <v/>
      </c>
      <c r="C6785" s="194" t="inlineStr">
        <is>
          <t>DADOS_INVOC!RA6</t>
        </is>
      </c>
      <c r="D6785" s="194" t="inlineStr">
        <is>
          <t>resultado</t>
        </is>
      </c>
    </row>
    <row r="6786">
      <c r="A6786" s="194" t="inlineStr">
        <is>
          <t>invocacao.6.autonomia</t>
        </is>
      </c>
      <c r="B6786" s="194">
        <f>IF('INVOCAÇÕES'!$K$1040="","Autônoma",'INVOCAÇÕES'!$K$1040&amp;"")</f>
        <v/>
      </c>
      <c r="C6786" s="194">
        <f>"'INVOCAÇÕES'!K1040"</f>
        <v/>
      </c>
      <c r="D6786" s="194" t="inlineStr">
        <is>
          <t>entrada</t>
        </is>
      </c>
    </row>
    <row r="6787">
      <c r="A6787" s="194" t="inlineStr">
        <is>
          <t>invocacao.6.limite_familias</t>
        </is>
      </c>
      <c r="B6787" s="194">
        <f>DADOS_INVOC!$HF$7</f>
        <v/>
      </c>
      <c r="C6787" s="194" t="inlineStr">
        <is>
          <t>DADOS_INVOC!HF7</t>
        </is>
      </c>
      <c r="D6787" s="194" t="inlineStr">
        <is>
          <t>resultado</t>
        </is>
      </c>
    </row>
    <row r="6788">
      <c r="A6788" s="194" t="inlineStr">
        <is>
          <t>invocacao.6.limite_livres</t>
        </is>
      </c>
      <c r="B6788" s="194">
        <f>DADOS_INVOC!$RA$7</f>
        <v/>
      </c>
      <c r="C6788" s="194" t="inlineStr">
        <is>
          <t>DADOS_INVOC!RA7</t>
        </is>
      </c>
      <c r="D6788" s="194" t="inlineStr">
        <is>
          <t>resultado</t>
        </is>
      </c>
    </row>
    <row r="6789">
      <c r="A6789" s="194" t="inlineStr">
        <is>
          <t>invocacao.7.autonomia</t>
        </is>
      </c>
      <c r="B6789" s="194">
        <f>IF('INVOCAÇÕES'!$AD$50="","Autônoma",'INVOCAÇÕES'!$AD$50&amp;"")</f>
        <v/>
      </c>
      <c r="C6789" s="194">
        <f>"'INVOCAÇÕES'!AD50"</f>
        <v/>
      </c>
      <c r="D6789" s="194" t="inlineStr">
        <is>
          <t>entrada</t>
        </is>
      </c>
    </row>
    <row r="6790">
      <c r="A6790" s="194" t="inlineStr">
        <is>
          <t>invocacao.7.limite_familias</t>
        </is>
      </c>
      <c r="B6790" s="194">
        <f>DADOS_INVOC!$HF$8</f>
        <v/>
      </c>
      <c r="C6790" s="194" t="inlineStr">
        <is>
          <t>DADOS_INVOC!HF8</t>
        </is>
      </c>
      <c r="D6790" s="194" t="inlineStr">
        <is>
          <t>resultado</t>
        </is>
      </c>
    </row>
    <row r="6791">
      <c r="A6791" s="194" t="inlineStr">
        <is>
          <t>invocacao.7.limite_livres</t>
        </is>
      </c>
      <c r="B6791" s="194">
        <f>DADOS_INVOC!$RA$8</f>
        <v/>
      </c>
      <c r="C6791" s="194" t="inlineStr">
        <is>
          <t>DADOS_INVOC!RA8</t>
        </is>
      </c>
      <c r="D6791" s="194" t="inlineStr">
        <is>
          <t>resultado</t>
        </is>
      </c>
    </row>
    <row r="6792">
      <c r="A6792" s="194" t="inlineStr">
        <is>
          <t>invocacao.8.autonomia</t>
        </is>
      </c>
      <c r="B6792" s="194">
        <f>IF('INVOCAÇÕES'!$AD$248="","Autônoma",'INVOCAÇÕES'!$AD$248&amp;"")</f>
        <v/>
      </c>
      <c r="C6792" s="194">
        <f>"'INVOCAÇÕES'!AD248"</f>
        <v/>
      </c>
      <c r="D6792" s="194" t="inlineStr">
        <is>
          <t>entrada</t>
        </is>
      </c>
    </row>
    <row r="6793">
      <c r="A6793" s="194" t="inlineStr">
        <is>
          <t>invocacao.8.limite_familias</t>
        </is>
      </c>
      <c r="B6793" s="194">
        <f>DADOS_INVOC!$HF$9</f>
        <v/>
      </c>
      <c r="C6793" s="194" t="inlineStr">
        <is>
          <t>DADOS_INVOC!HF9</t>
        </is>
      </c>
      <c r="D6793" s="194" t="inlineStr">
        <is>
          <t>resultado</t>
        </is>
      </c>
    </row>
    <row r="6794">
      <c r="A6794" s="194" t="inlineStr">
        <is>
          <t>invocacao.8.limite_livres</t>
        </is>
      </c>
      <c r="B6794" s="194">
        <f>DADOS_INVOC!$RA$9</f>
        <v/>
      </c>
      <c r="C6794" s="194" t="inlineStr">
        <is>
          <t>DADOS_INVOC!RA9</t>
        </is>
      </c>
      <c r="D6794" s="194" t="inlineStr">
        <is>
          <t>resultado</t>
        </is>
      </c>
    </row>
    <row r="6795">
      <c r="A6795" s="194" t="inlineStr">
        <is>
          <t>invocacao.9.autonomia</t>
        </is>
      </c>
      <c r="B6795" s="194">
        <f>IF('INVOCAÇÕES'!$AD$446="","Autônoma",'INVOCAÇÕES'!$AD$446&amp;"")</f>
        <v/>
      </c>
      <c r="C6795" s="194">
        <f>"'INVOCAÇÕES'!AD446"</f>
        <v/>
      </c>
      <c r="D6795" s="194" t="inlineStr">
        <is>
          <t>entrada</t>
        </is>
      </c>
    </row>
    <row r="6796">
      <c r="A6796" s="194" t="inlineStr">
        <is>
          <t>invocacao.9.limite_familias</t>
        </is>
      </c>
      <c r="B6796" s="194">
        <f>DADOS_INVOC!$HF$10</f>
        <v/>
      </c>
      <c r="C6796" s="194" t="inlineStr">
        <is>
          <t>DADOS_INVOC!HF10</t>
        </is>
      </c>
      <c r="D6796" s="194" t="inlineStr">
        <is>
          <t>resultado</t>
        </is>
      </c>
    </row>
    <row r="6797">
      <c r="A6797" s="194" t="inlineStr">
        <is>
          <t>invocacao.9.limite_livres</t>
        </is>
      </c>
      <c r="B6797" s="194">
        <f>DADOS_INVOC!$RA$10</f>
        <v/>
      </c>
      <c r="C6797" s="194" t="inlineStr">
        <is>
          <t>DADOS_INVOC!RA10</t>
        </is>
      </c>
      <c r="D6797" s="194" t="inlineStr">
        <is>
          <t>resultado</t>
        </is>
      </c>
    </row>
    <row r="6798">
      <c r="A6798" s="194" t="inlineStr">
        <is>
          <t>invocacao.10.autonomia</t>
        </is>
      </c>
      <c r="B6798" s="194">
        <f>IF('INVOCAÇÕES'!$AD$644="","Autônoma",'INVOCAÇÕES'!$AD$644&amp;"")</f>
        <v/>
      </c>
      <c r="C6798" s="194">
        <f>"'INVOCAÇÕES'!AD644"</f>
        <v/>
      </c>
      <c r="D6798" s="194" t="inlineStr">
        <is>
          <t>entrada</t>
        </is>
      </c>
    </row>
    <row r="6799">
      <c r="A6799" s="194" t="inlineStr">
        <is>
          <t>invocacao.10.limite_familias</t>
        </is>
      </c>
      <c r="B6799" s="194">
        <f>DADOS_INVOC!$HF$11</f>
        <v/>
      </c>
      <c r="C6799" s="194" t="inlineStr">
        <is>
          <t>DADOS_INVOC!HF11</t>
        </is>
      </c>
      <c r="D6799" s="194" t="inlineStr">
        <is>
          <t>resultado</t>
        </is>
      </c>
    </row>
    <row r="6800">
      <c r="A6800" s="194" t="inlineStr">
        <is>
          <t>invocacao.10.limite_livres</t>
        </is>
      </c>
      <c r="B6800" s="194">
        <f>DADOS_INVOC!$RA$11</f>
        <v/>
      </c>
      <c r="C6800" s="194" t="inlineStr">
        <is>
          <t>DADOS_INVOC!RA11</t>
        </is>
      </c>
      <c r="D6800" s="194" t="inlineStr">
        <is>
          <t>resultado</t>
        </is>
      </c>
    </row>
    <row r="6801">
      <c r="A6801" s="194" t="inlineStr">
        <is>
          <t>invocacao.11.autonomia</t>
        </is>
      </c>
      <c r="B6801" s="194">
        <f>IF('INVOCAÇÕES'!$AD$842="","Autônoma",'INVOCAÇÕES'!$AD$842&amp;"")</f>
        <v/>
      </c>
      <c r="C6801" s="194">
        <f>"'INVOCAÇÕES'!AD842"</f>
        <v/>
      </c>
      <c r="D6801" s="194" t="inlineStr">
        <is>
          <t>entrada</t>
        </is>
      </c>
    </row>
    <row r="6802">
      <c r="A6802" s="194" t="inlineStr">
        <is>
          <t>invocacao.11.limite_familias</t>
        </is>
      </c>
      <c r="B6802" s="194">
        <f>DADOS_INVOC!$HF$12</f>
        <v/>
      </c>
      <c r="C6802" s="194" t="inlineStr">
        <is>
          <t>DADOS_INVOC!HF12</t>
        </is>
      </c>
      <c r="D6802" s="194" t="inlineStr">
        <is>
          <t>resultado</t>
        </is>
      </c>
    </row>
    <row r="6803">
      <c r="A6803" s="194" t="inlineStr">
        <is>
          <t>invocacao.11.limite_livres</t>
        </is>
      </c>
      <c r="B6803" s="194">
        <f>DADOS_INVOC!$RA$12</f>
        <v/>
      </c>
      <c r="C6803" s="194" t="inlineStr">
        <is>
          <t>DADOS_INVOC!RA12</t>
        </is>
      </c>
      <c r="D6803" s="194" t="inlineStr">
        <is>
          <t>resultado</t>
        </is>
      </c>
    </row>
    <row r="6804">
      <c r="A6804" s="194" t="inlineStr">
        <is>
          <t>invocacao.12.autonomia</t>
        </is>
      </c>
      <c r="B6804" s="194">
        <f>IF('INVOCAÇÕES'!$AD$1040="","Autônoma",'INVOCAÇÕES'!$AD$1040&amp;"")</f>
        <v/>
      </c>
      <c r="C6804" s="194">
        <f>"'INVOCAÇÕES'!AD1040"</f>
        <v/>
      </c>
      <c r="D6804" s="194" t="inlineStr">
        <is>
          <t>entrada</t>
        </is>
      </c>
    </row>
    <row r="6805">
      <c r="A6805" s="194" t="inlineStr">
        <is>
          <t>invocacao.12.limite_familias</t>
        </is>
      </c>
      <c r="B6805" s="194">
        <f>DADOS_INVOC!$HF$13</f>
        <v/>
      </c>
      <c r="C6805" s="194" t="inlineStr">
        <is>
          <t>DADOS_INVOC!HF13</t>
        </is>
      </c>
      <c r="D6805" s="194" t="inlineStr">
        <is>
          <t>resultado</t>
        </is>
      </c>
    </row>
    <row r="6806">
      <c r="A6806" s="194" t="inlineStr">
        <is>
          <t>invocacao.12.limite_livres</t>
        </is>
      </c>
      <c r="B6806" s="194">
        <f>DADOS_INVOC!$RA$13</f>
        <v/>
      </c>
      <c r="C6806" s="194" t="inlineStr">
        <is>
          <t>DADOS_INVOC!RA13</t>
        </is>
      </c>
      <c r="D6806" s="194" t="inlineStr">
        <is>
          <t>resultado</t>
        </is>
      </c>
    </row>
    <row r="6807">
      <c r="A6807" s="194" t="inlineStr">
        <is>
          <t>regra.invocacao_familias_abertas_padrao</t>
        </is>
      </c>
      <c r="B6807" s="194">
        <f>IF(ISBLANK('CONFIGURAÇÃO'!$G$139),"",'CONFIGURAÇÃO'!$G$139)</f>
        <v/>
      </c>
      <c r="C6807" s="194">
        <f>"'CONFIGURAÇÃO'!G139"</f>
        <v/>
      </c>
      <c r="D6807" s="194" t="inlineStr">
        <is>
          <t>configuração</t>
        </is>
      </c>
    </row>
    <row r="6808">
      <c r="A6808" s="194" t="inlineStr">
        <is>
          <t>regra.invocacao_familias_abertas_padrao.campanha</t>
        </is>
      </c>
      <c r="B6808" s="194">
        <f>IF(ISBLANK('CONFIGURAÇÃO'!$F$139),"",'CONFIGURAÇÃO'!$F$139)</f>
        <v/>
      </c>
      <c r="C6808" s="194">
        <f>"'CONFIGURAÇÃO'!F139"</f>
        <v/>
      </c>
      <c r="D6808" s="194" t="inlineStr">
        <is>
          <t>configuração</t>
        </is>
      </c>
    </row>
    <row r="6809">
      <c r="A6809" s="194" t="inlineStr">
        <is>
          <t>regra.invocacao_familias_livres_padrao</t>
        </is>
      </c>
      <c r="B6809" s="194">
        <f>IF(ISBLANK('CONFIGURAÇÃO'!$G$140),"",'CONFIGURAÇÃO'!$G$140)</f>
        <v/>
      </c>
      <c r="C6809" s="194">
        <f>"'CONFIGURAÇÃO'!G140"</f>
        <v/>
      </c>
      <c r="D6809" s="194" t="inlineStr">
        <is>
          <t>configuração</t>
        </is>
      </c>
    </row>
    <row r="6810">
      <c r="A6810" s="194" t="inlineStr">
        <is>
          <t>regra.invocacao_familias_livres_padrao.campanha</t>
        </is>
      </c>
      <c r="B6810" s="194">
        <f>IF(ISBLANK('CONFIGURAÇÃO'!$F$140),"",'CONFIGURAÇÃO'!$F$140)</f>
        <v/>
      </c>
      <c r="C6810" s="194">
        <f>"'CONFIGURAÇÃO'!F140"</f>
        <v/>
      </c>
      <c r="D6810" s="194" t="inlineStr">
        <is>
          <t>configuração</t>
        </is>
      </c>
    </row>
    <row r="6811">
      <c r="A6811" s="194" t="inlineStr">
        <is>
          <t>regra.invocacao_familias_abertas_parceria</t>
        </is>
      </c>
      <c r="B6811" s="194">
        <f>IF(ISBLANK('CONFIGURAÇÃO'!$G$141),"",'CONFIGURAÇÃO'!$G$141)</f>
        <v/>
      </c>
      <c r="C6811" s="194">
        <f>"'CONFIGURAÇÃO'!G141"</f>
        <v/>
      </c>
      <c r="D6811" s="194" t="inlineStr">
        <is>
          <t>configuração</t>
        </is>
      </c>
    </row>
    <row r="6812">
      <c r="A6812" s="194" t="inlineStr">
        <is>
          <t>regra.invocacao_familias_abertas_parceria.campanha</t>
        </is>
      </c>
      <c r="B6812" s="194">
        <f>IF(ISBLANK('CONFIGURAÇÃO'!$F$141),"",'CONFIGURAÇÃO'!$F$141)</f>
        <v/>
      </c>
      <c r="C6812" s="194">
        <f>"'CONFIGURAÇÃO'!F141"</f>
        <v/>
      </c>
      <c r="D6812" s="194" t="inlineStr">
        <is>
          <t>configuração</t>
        </is>
      </c>
    </row>
    <row r="6813">
      <c r="A6813" s="194" t="inlineStr">
        <is>
          <t>regra.invocacao_familias_livres_parceria</t>
        </is>
      </c>
      <c r="B6813" s="194">
        <f>IF(ISBLANK('CONFIGURAÇÃO'!$G$142),"",'CONFIGURAÇÃO'!$G$142)</f>
        <v/>
      </c>
      <c r="C6813" s="194">
        <f>"'CONFIGURAÇÃO'!G142"</f>
        <v/>
      </c>
      <c r="D6813" s="194" t="inlineStr">
        <is>
          <t>configuração</t>
        </is>
      </c>
    </row>
    <row r="6814">
      <c r="A6814" s="194" t="inlineStr">
        <is>
          <t>regra.invocacao_familias_livres_parceria.campanha</t>
        </is>
      </c>
      <c r="B6814" s="194">
        <f>IF(ISBLANK('CONFIGURAÇÃO'!$F$142),"",'CONFIGURAÇÃO'!$F$142)</f>
        <v/>
      </c>
      <c r="C6814" s="194">
        <f>"'CONFIGURAÇÃO'!F142"</f>
        <v/>
      </c>
      <c r="D6814" s="194" t="inlineStr">
        <is>
          <t>configuração</t>
        </is>
      </c>
    </row>
    <row r="6815">
      <c r="A6815" s="194" t="inlineStr">
        <is>
          <t>regra.invocacao_familias_abertas_principal</t>
        </is>
      </c>
      <c r="B6815" s="194">
        <f>IF(ISBLANK('CONFIGURAÇÃO'!$G$143),"",'CONFIGURAÇÃO'!$G$143)</f>
        <v/>
      </c>
      <c r="C6815" s="194">
        <f>"'CONFIGURAÇÃO'!G143"</f>
        <v/>
      </c>
      <c r="D6815" s="194" t="inlineStr">
        <is>
          <t>configuração</t>
        </is>
      </c>
    </row>
    <row r="6816">
      <c r="A6816" s="194" t="inlineStr">
        <is>
          <t>regra.invocacao_familias_abertas_principal.campanha</t>
        </is>
      </c>
      <c r="B6816" s="194">
        <f>IF(ISBLANK('CONFIGURAÇÃO'!$F$143),"",'CONFIGURAÇÃO'!$F$143)</f>
        <v/>
      </c>
      <c r="C6816" s="194">
        <f>"'CONFIGURAÇÃO'!F143"</f>
        <v/>
      </c>
      <c r="D6816" s="194" t="inlineStr">
        <is>
          <t>configuração</t>
        </is>
      </c>
    </row>
    <row r="6817">
      <c r="A6817" s="194" t="inlineStr">
        <is>
          <t>regra.invocacao_familias_livres_principal</t>
        </is>
      </c>
      <c r="B6817" s="194">
        <f>IF(ISBLANK('CONFIGURAÇÃO'!$G$144),"",'CONFIGURAÇÃO'!$G$144)</f>
        <v/>
      </c>
      <c r="C6817" s="194">
        <f>"'CONFIGURAÇÃO'!G144"</f>
        <v/>
      </c>
      <c r="D6817" s="194" t="inlineStr">
        <is>
          <t>configuração</t>
        </is>
      </c>
    </row>
    <row r="6818">
      <c r="A6818" s="194" t="inlineStr">
        <is>
          <t>regra.invocacao_familias_livres_principal.campanha</t>
        </is>
      </c>
      <c r="B6818" s="194">
        <f>IF(ISBLANK('CONFIGURAÇÃO'!$F$144),"",'CONFIGURAÇÃO'!$F$144)</f>
        <v/>
      </c>
      <c r="C6818" s="194">
        <f>"'CONFIGURAÇÃO'!F144"</f>
        <v/>
      </c>
      <c r="D6818" s="194" t="inlineStr">
        <is>
          <t>configuração</t>
        </is>
      </c>
    </row>
    <row r="6819">
      <c r="A6819" s="194" t="inlineStr">
        <is>
          <t>regra.invocacao_familias_livres_nao_autonoma</t>
        </is>
      </c>
      <c r="B6819" s="194">
        <f>IF(ISBLANK('CONFIGURAÇÃO'!$G$145),"",'CONFIGURAÇÃO'!$G$145)</f>
        <v/>
      </c>
      <c r="C6819" s="194">
        <f>"'CONFIGURAÇÃO'!G145"</f>
        <v/>
      </c>
      <c r="D6819" s="194" t="inlineStr">
        <is>
          <t>configuração</t>
        </is>
      </c>
    </row>
    <row r="6820">
      <c r="A6820" s="194" t="inlineStr">
        <is>
          <t>regra.invocacao_familias_livres_nao_autonoma.campanha</t>
        </is>
      </c>
      <c r="B6820" s="194">
        <f>IF(ISBLANK('CONFIGURAÇÃO'!$F$145),"",'CONFIGURAÇÃO'!$F$145)</f>
        <v/>
      </c>
      <c r="C6820" s="194">
        <f>"'CONFIGURAÇÃO'!F145"</f>
        <v/>
      </c>
      <c r="D6820" s="194" t="inlineStr">
        <is>
          <t>configuração</t>
        </is>
      </c>
    </row>
    <row r="6821">
      <c r="A6821" s="194" t="inlineStr">
        <is>
          <t>custom.familia.1.nome</t>
        </is>
      </c>
      <c r="B6821" s="194">
        <f>IF(ISBLANK('CONFIGURAÇÃO'!$B$943),"",'CONFIGURAÇÃO'!$B$943&amp;"")</f>
        <v/>
      </c>
      <c r="C6821" s="194">
        <f>"'CONFIGURAÇÃO'!B943"</f>
        <v/>
      </c>
      <c r="D6821" s="194" t="inlineStr">
        <is>
          <t>configuração</t>
        </is>
      </c>
    </row>
    <row r="6822">
      <c r="A6822" s="194" t="inlineStr">
        <is>
          <t>custom.familia.1.estado</t>
        </is>
      </c>
      <c r="B6822" s="194">
        <f>IF(ISBLANK('CONFIGURAÇÃO'!$E$944),"",'CONFIGURAÇÃO'!$E$944&amp;"")</f>
        <v/>
      </c>
      <c r="C6822" s="194">
        <f>"'CONFIGURAÇÃO'!E944"</f>
        <v/>
      </c>
      <c r="D6822" s="194" t="inlineStr">
        <is>
          <t>configuração</t>
        </is>
      </c>
    </row>
    <row r="6823">
      <c r="A6823" s="194" t="inlineStr">
        <is>
          <t>custom.familia.1.mestre_viu</t>
        </is>
      </c>
      <c r="B6823" s="194">
        <f>N('CONFIGURAÇÃO'!$F$941)&amp;""</f>
        <v/>
      </c>
      <c r="C6823" s="194">
        <f>"'CONFIGURAÇÃO'!F941"</f>
        <v/>
      </c>
      <c r="D6823" s="194" t="inlineStr">
        <is>
          <t>configuração</t>
        </is>
      </c>
    </row>
    <row r="6824">
      <c r="A6824" s="194" t="inlineStr">
        <is>
          <t>custom.familia.1.descricao</t>
        </is>
      </c>
      <c r="B6824" s="194">
        <f>IF(ISBLANK('CONFIGURAÇÃO'!$B$946),"",'CONFIGURAÇÃO'!$B$946&amp;"")</f>
        <v/>
      </c>
      <c r="C6824" s="194">
        <f>"'CONFIGURAÇÃO'!B946"</f>
        <v/>
      </c>
      <c r="D6824" s="194" t="inlineStr">
        <is>
          <t>configuração</t>
        </is>
      </c>
    </row>
    <row r="6825">
      <c r="A6825" s="194" t="inlineStr">
        <is>
          <t>custom.familia.2.nome</t>
        </is>
      </c>
      <c r="B6825" s="194">
        <f>IF(ISBLANK('CONFIGURAÇÃO'!$J$943),"",'CONFIGURAÇÃO'!$J$943&amp;"")</f>
        <v/>
      </c>
      <c r="C6825" s="194">
        <f>"'CONFIGURAÇÃO'!J943"</f>
        <v/>
      </c>
      <c r="D6825" s="194" t="inlineStr">
        <is>
          <t>configuração</t>
        </is>
      </c>
    </row>
    <row r="6826">
      <c r="A6826" s="194" t="inlineStr">
        <is>
          <t>custom.familia.2.estado</t>
        </is>
      </c>
      <c r="B6826" s="194">
        <f>IF(ISBLANK('CONFIGURAÇÃO'!$M$944),"",'CONFIGURAÇÃO'!$M$944&amp;"")</f>
        <v/>
      </c>
      <c r="C6826" s="194">
        <f>"'CONFIGURAÇÃO'!M944"</f>
        <v/>
      </c>
      <c r="D6826" s="194" t="inlineStr">
        <is>
          <t>configuração</t>
        </is>
      </c>
    </row>
    <row r="6827">
      <c r="A6827" s="194" t="inlineStr">
        <is>
          <t>custom.familia.2.mestre_viu</t>
        </is>
      </c>
      <c r="B6827" s="194">
        <f>N('CONFIGURAÇÃO'!$N$941)&amp;""</f>
        <v/>
      </c>
      <c r="C6827" s="194">
        <f>"'CONFIGURAÇÃO'!N941"</f>
        <v/>
      </c>
      <c r="D6827" s="194" t="inlineStr">
        <is>
          <t>configuração</t>
        </is>
      </c>
    </row>
    <row r="6828">
      <c r="A6828" s="194" t="inlineStr">
        <is>
          <t>custom.familia.2.descricao</t>
        </is>
      </c>
      <c r="B6828" s="194">
        <f>IF(ISBLANK('CONFIGURAÇÃO'!$J$946),"",'CONFIGURAÇÃO'!$J$946&amp;"")</f>
        <v/>
      </c>
      <c r="C6828" s="194">
        <f>"'CONFIGURAÇÃO'!J946"</f>
        <v/>
      </c>
      <c r="D6828" s="194" t="inlineStr">
        <is>
          <t>configuração</t>
        </is>
      </c>
    </row>
    <row r="6829">
      <c r="A6829" s="194" t="inlineStr">
        <is>
          <t>custom.familia.3.nome</t>
        </is>
      </c>
      <c r="B6829" s="194">
        <f>IF(ISBLANK('CONFIGURAÇÃO'!$B$957),"",'CONFIGURAÇÃO'!$B$957&amp;"")</f>
        <v/>
      </c>
      <c r="C6829" s="194">
        <f>"'CONFIGURAÇÃO'!B957"</f>
        <v/>
      </c>
      <c r="D6829" s="194" t="inlineStr">
        <is>
          <t>configuração</t>
        </is>
      </c>
    </row>
    <row r="6830">
      <c r="A6830" s="194" t="inlineStr">
        <is>
          <t>custom.familia.3.estado</t>
        </is>
      </c>
      <c r="B6830" s="194">
        <f>IF(ISBLANK('CONFIGURAÇÃO'!$E$958),"",'CONFIGURAÇÃO'!$E$958&amp;"")</f>
        <v/>
      </c>
      <c r="C6830" s="194">
        <f>"'CONFIGURAÇÃO'!E958"</f>
        <v/>
      </c>
      <c r="D6830" s="194" t="inlineStr">
        <is>
          <t>configuração</t>
        </is>
      </c>
    </row>
    <row r="6831">
      <c r="A6831" s="194" t="inlineStr">
        <is>
          <t>custom.familia.3.mestre_viu</t>
        </is>
      </c>
      <c r="B6831" s="194">
        <f>N('CONFIGURAÇÃO'!$F$955)&amp;""</f>
        <v/>
      </c>
      <c r="C6831" s="194">
        <f>"'CONFIGURAÇÃO'!F955"</f>
        <v/>
      </c>
      <c r="D6831" s="194" t="inlineStr">
        <is>
          <t>configuração</t>
        </is>
      </c>
    </row>
    <row r="6832">
      <c r="A6832" s="194" t="inlineStr">
        <is>
          <t>custom.familia.3.descricao</t>
        </is>
      </c>
      <c r="B6832" s="194">
        <f>IF(ISBLANK('CONFIGURAÇÃO'!$B$960),"",'CONFIGURAÇÃO'!$B$960&amp;"")</f>
        <v/>
      </c>
      <c r="C6832" s="194">
        <f>"'CONFIGURAÇÃO'!B960"</f>
        <v/>
      </c>
      <c r="D6832" s="194" t="inlineStr">
        <is>
          <t>configuração</t>
        </is>
      </c>
    </row>
    <row r="6833">
      <c r="A6833" s="194" t="inlineStr">
        <is>
          <t>custom.familia.4.nome</t>
        </is>
      </c>
      <c r="B6833" s="194">
        <f>IF(ISBLANK('CONFIGURAÇÃO'!$J$957),"",'CONFIGURAÇÃO'!$J$957&amp;"")</f>
        <v/>
      </c>
      <c r="C6833" s="194">
        <f>"'CONFIGURAÇÃO'!J957"</f>
        <v/>
      </c>
      <c r="D6833" s="194" t="inlineStr">
        <is>
          <t>configuração</t>
        </is>
      </c>
    </row>
    <row r="6834">
      <c r="A6834" s="194" t="inlineStr">
        <is>
          <t>custom.familia.4.estado</t>
        </is>
      </c>
      <c r="B6834" s="194">
        <f>IF(ISBLANK('CONFIGURAÇÃO'!$M$958),"",'CONFIGURAÇÃO'!$M$958&amp;"")</f>
        <v/>
      </c>
      <c r="C6834" s="194">
        <f>"'CONFIGURAÇÃO'!M958"</f>
        <v/>
      </c>
      <c r="D6834" s="194" t="inlineStr">
        <is>
          <t>configuração</t>
        </is>
      </c>
    </row>
    <row r="6835">
      <c r="A6835" s="194" t="inlineStr">
        <is>
          <t>custom.familia.4.mestre_viu</t>
        </is>
      </c>
      <c r="B6835" s="194">
        <f>N('CONFIGURAÇÃO'!$N$955)&amp;""</f>
        <v/>
      </c>
      <c r="C6835" s="194">
        <f>"'CONFIGURAÇÃO'!N955"</f>
        <v/>
      </c>
      <c r="D6835" s="194" t="inlineStr">
        <is>
          <t>configuração</t>
        </is>
      </c>
    </row>
    <row r="6836">
      <c r="A6836" s="194" t="inlineStr">
        <is>
          <t>custom.familia.4.descricao</t>
        </is>
      </c>
      <c r="B6836" s="194">
        <f>IF(ISBLANK('CONFIGURAÇÃO'!$J$960),"",'CONFIGURAÇÃO'!$J$960&amp;"")</f>
        <v/>
      </c>
      <c r="C6836" s="194">
        <f>"'CONFIGURAÇÃO'!J960"</f>
        <v/>
      </c>
      <c r="D6836" s="194" t="inlineStr">
        <is>
          <t>configuração</t>
        </is>
      </c>
    </row>
    <row r="6837">
      <c r="A6837" s="194" t="inlineStr">
        <is>
          <t>custom.familia.5.nome</t>
        </is>
      </c>
      <c r="B6837" s="194">
        <f>IF(ISBLANK('CONFIGURAÇÃO'!$B$971),"",'CONFIGURAÇÃO'!$B$971&amp;"")</f>
        <v/>
      </c>
      <c r="C6837" s="194">
        <f>"'CONFIGURAÇÃO'!B971"</f>
        <v/>
      </c>
      <c r="D6837" s="194" t="inlineStr">
        <is>
          <t>configuração</t>
        </is>
      </c>
    </row>
    <row r="6838">
      <c r="A6838" s="194" t="inlineStr">
        <is>
          <t>custom.familia.5.estado</t>
        </is>
      </c>
      <c r="B6838" s="194">
        <f>IF(ISBLANK('CONFIGURAÇÃO'!$E$972),"",'CONFIGURAÇÃO'!$E$972&amp;"")</f>
        <v/>
      </c>
      <c r="C6838" s="194">
        <f>"'CONFIGURAÇÃO'!E972"</f>
        <v/>
      </c>
      <c r="D6838" s="194" t="inlineStr">
        <is>
          <t>configuração</t>
        </is>
      </c>
    </row>
    <row r="6839">
      <c r="A6839" s="194" t="inlineStr">
        <is>
          <t>custom.familia.5.mestre_viu</t>
        </is>
      </c>
      <c r="B6839" s="194">
        <f>N('CONFIGURAÇÃO'!$F$969)&amp;""</f>
        <v/>
      </c>
      <c r="C6839" s="194">
        <f>"'CONFIGURAÇÃO'!F969"</f>
        <v/>
      </c>
      <c r="D6839" s="194" t="inlineStr">
        <is>
          <t>configuração</t>
        </is>
      </c>
    </row>
    <row r="6840">
      <c r="A6840" s="194" t="inlineStr">
        <is>
          <t>custom.familia.5.descricao</t>
        </is>
      </c>
      <c r="B6840" s="194">
        <f>IF(ISBLANK('CONFIGURAÇÃO'!$B$974),"",'CONFIGURAÇÃO'!$B$974&amp;"")</f>
        <v/>
      </c>
      <c r="C6840" s="194">
        <f>"'CONFIGURAÇÃO'!B974"</f>
        <v/>
      </c>
      <c r="D6840" s="194" t="inlineStr">
        <is>
          <t>configuração</t>
        </is>
      </c>
    </row>
    <row r="6841">
      <c r="A6841" s="194" t="inlineStr">
        <is>
          <t>custom.familia.6.nome</t>
        </is>
      </c>
      <c r="B6841" s="194">
        <f>IF(ISBLANK('CONFIGURAÇÃO'!$J$971),"",'CONFIGURAÇÃO'!$J$971&amp;"")</f>
        <v/>
      </c>
      <c r="C6841" s="194">
        <f>"'CONFIGURAÇÃO'!J971"</f>
        <v/>
      </c>
      <c r="D6841" s="194" t="inlineStr">
        <is>
          <t>configuração</t>
        </is>
      </c>
    </row>
    <row r="6842">
      <c r="A6842" s="194" t="inlineStr">
        <is>
          <t>custom.familia.6.estado</t>
        </is>
      </c>
      <c r="B6842" s="194">
        <f>IF(ISBLANK('CONFIGURAÇÃO'!$M$972),"",'CONFIGURAÇÃO'!$M$972&amp;"")</f>
        <v/>
      </c>
      <c r="C6842" s="194">
        <f>"'CONFIGURAÇÃO'!M972"</f>
        <v/>
      </c>
      <c r="D6842" s="194" t="inlineStr">
        <is>
          <t>configuração</t>
        </is>
      </c>
    </row>
    <row r="6843">
      <c r="A6843" s="194" t="inlineStr">
        <is>
          <t>custom.familia.6.mestre_viu</t>
        </is>
      </c>
      <c r="B6843" s="194">
        <f>N('CONFIGURAÇÃO'!$N$969)&amp;""</f>
        <v/>
      </c>
      <c r="C6843" s="194">
        <f>"'CONFIGURAÇÃO'!N969"</f>
        <v/>
      </c>
      <c r="D6843" s="194" t="inlineStr">
        <is>
          <t>configuração</t>
        </is>
      </c>
    </row>
    <row r="6844">
      <c r="A6844" s="194" t="inlineStr">
        <is>
          <t>custom.familia.6.descricao</t>
        </is>
      </c>
      <c r="B6844" s="194">
        <f>IF(ISBLANK('CONFIGURAÇÃO'!$J$974),"",'CONFIGURAÇÃO'!$J$974&amp;"")</f>
        <v/>
      </c>
      <c r="C6844" s="194">
        <f>"'CONFIGURAÇÃO'!J974"</f>
        <v/>
      </c>
      <c r="D6844" s="194" t="inlineStr">
        <is>
          <t>configuração</t>
        </is>
      </c>
    </row>
    <row r="6845">
      <c r="A6845" s="194" t="inlineStr">
        <is>
          <t>custom.familia.7.nome</t>
        </is>
      </c>
      <c r="B6845" s="194">
        <f>IF(ISBLANK('CONFIGURAÇÃO'!$B$985),"",'CONFIGURAÇÃO'!$B$985&amp;"")</f>
        <v/>
      </c>
      <c r="C6845" s="194">
        <f>"'CONFIGURAÇÃO'!B985"</f>
        <v/>
      </c>
      <c r="D6845" s="194" t="inlineStr">
        <is>
          <t>configuração</t>
        </is>
      </c>
    </row>
    <row r="6846">
      <c r="A6846" s="194" t="inlineStr">
        <is>
          <t>custom.familia.7.estado</t>
        </is>
      </c>
      <c r="B6846" s="194">
        <f>IF(ISBLANK('CONFIGURAÇÃO'!$E$986),"",'CONFIGURAÇÃO'!$E$986&amp;"")</f>
        <v/>
      </c>
      <c r="C6846" s="194">
        <f>"'CONFIGURAÇÃO'!E986"</f>
        <v/>
      </c>
      <c r="D6846" s="194" t="inlineStr">
        <is>
          <t>configuração</t>
        </is>
      </c>
    </row>
    <row r="6847">
      <c r="A6847" s="194" t="inlineStr">
        <is>
          <t>custom.familia.7.mestre_viu</t>
        </is>
      </c>
      <c r="B6847" s="194">
        <f>N('CONFIGURAÇÃO'!$F$983)&amp;""</f>
        <v/>
      </c>
      <c r="C6847" s="194">
        <f>"'CONFIGURAÇÃO'!F983"</f>
        <v/>
      </c>
      <c r="D6847" s="194" t="inlineStr">
        <is>
          <t>configuração</t>
        </is>
      </c>
    </row>
    <row r="6848">
      <c r="A6848" s="194" t="inlineStr">
        <is>
          <t>custom.familia.7.descricao</t>
        </is>
      </c>
      <c r="B6848" s="194">
        <f>IF(ISBLANK('CONFIGURAÇÃO'!$B$988),"",'CONFIGURAÇÃO'!$B$988&amp;"")</f>
        <v/>
      </c>
      <c r="C6848" s="194">
        <f>"'CONFIGURAÇÃO'!B988"</f>
        <v/>
      </c>
      <c r="D6848" s="194" t="inlineStr">
        <is>
          <t>configuração</t>
        </is>
      </c>
    </row>
    <row r="6849">
      <c r="A6849" s="194" t="inlineStr">
        <is>
          <t>custom.familia.8.nome</t>
        </is>
      </c>
      <c r="B6849" s="194">
        <f>IF(ISBLANK('CONFIGURAÇÃO'!$J$985),"",'CONFIGURAÇÃO'!$J$985&amp;"")</f>
        <v/>
      </c>
      <c r="C6849" s="194">
        <f>"'CONFIGURAÇÃO'!J985"</f>
        <v/>
      </c>
      <c r="D6849" s="194" t="inlineStr">
        <is>
          <t>configuração</t>
        </is>
      </c>
    </row>
    <row r="6850">
      <c r="A6850" s="194" t="inlineStr">
        <is>
          <t>custom.familia.8.estado</t>
        </is>
      </c>
      <c r="B6850" s="194">
        <f>IF(ISBLANK('CONFIGURAÇÃO'!$M$986),"",'CONFIGURAÇÃO'!$M$986&amp;"")</f>
        <v/>
      </c>
      <c r="C6850" s="194">
        <f>"'CONFIGURAÇÃO'!M986"</f>
        <v/>
      </c>
      <c r="D6850" s="194" t="inlineStr">
        <is>
          <t>configuração</t>
        </is>
      </c>
    </row>
    <row r="6851">
      <c r="A6851" s="194" t="inlineStr">
        <is>
          <t>custom.familia.8.mestre_viu</t>
        </is>
      </c>
      <c r="B6851" s="194">
        <f>N('CONFIGURAÇÃO'!$N$983)&amp;""</f>
        <v/>
      </c>
      <c r="C6851" s="194">
        <f>"'CONFIGURAÇÃO'!N983"</f>
        <v/>
      </c>
      <c r="D6851" s="194" t="inlineStr">
        <is>
          <t>configuração</t>
        </is>
      </c>
    </row>
    <row r="6852">
      <c r="A6852" s="194" t="inlineStr">
        <is>
          <t>custom.familia.8.descricao</t>
        </is>
      </c>
      <c r="B6852" s="194">
        <f>IF(ISBLANK('CONFIGURAÇÃO'!$J$988),"",'CONFIGURAÇÃO'!$J$988&amp;"")</f>
        <v/>
      </c>
      <c r="C6852" s="194">
        <f>"'CONFIGURAÇÃO'!J988"</f>
        <v/>
      </c>
      <c r="D6852" s="194" t="inlineStr">
        <is>
          <t>configuração</t>
        </is>
      </c>
    </row>
    <row r="6853">
      <c r="A6853" s="194" t="inlineStr">
        <is>
          <t>custom.familia.9.nome</t>
        </is>
      </c>
      <c r="B6853" s="194">
        <f>IF(ISBLANK('CONFIGURAÇÃO'!$B$999),"",'CONFIGURAÇÃO'!$B$999&amp;"")</f>
        <v/>
      </c>
      <c r="C6853" s="194">
        <f>"'CONFIGURAÇÃO'!B999"</f>
        <v/>
      </c>
      <c r="D6853" s="194" t="inlineStr">
        <is>
          <t>configuração</t>
        </is>
      </c>
    </row>
    <row r="6854">
      <c r="A6854" s="194" t="inlineStr">
        <is>
          <t>custom.familia.9.estado</t>
        </is>
      </c>
      <c r="B6854" s="194">
        <f>IF(ISBLANK('CONFIGURAÇÃO'!$E$1000),"",'CONFIGURAÇÃO'!$E$1000&amp;"")</f>
        <v/>
      </c>
      <c r="C6854" s="194">
        <f>"'CONFIGURAÇÃO'!E1000"</f>
        <v/>
      </c>
      <c r="D6854" s="194" t="inlineStr">
        <is>
          <t>configuração</t>
        </is>
      </c>
    </row>
    <row r="6855">
      <c r="A6855" s="194" t="inlineStr">
        <is>
          <t>custom.familia.9.mestre_viu</t>
        </is>
      </c>
      <c r="B6855" s="194">
        <f>N('CONFIGURAÇÃO'!$F$997)&amp;""</f>
        <v/>
      </c>
      <c r="C6855" s="194">
        <f>"'CONFIGURAÇÃO'!F997"</f>
        <v/>
      </c>
      <c r="D6855" s="194" t="inlineStr">
        <is>
          <t>configuração</t>
        </is>
      </c>
    </row>
    <row r="6856">
      <c r="A6856" s="194" t="inlineStr">
        <is>
          <t>custom.familia.9.descricao</t>
        </is>
      </c>
      <c r="B6856" s="194">
        <f>IF(ISBLANK('CONFIGURAÇÃO'!$B$1002),"",'CONFIGURAÇÃO'!$B$1002&amp;"")</f>
        <v/>
      </c>
      <c r="C6856" s="194">
        <f>"'CONFIGURAÇÃO'!B1002"</f>
        <v/>
      </c>
      <c r="D6856" s="194" t="inlineStr">
        <is>
          <t>configuração</t>
        </is>
      </c>
    </row>
    <row r="6857">
      <c r="A6857" s="194" t="inlineStr">
        <is>
          <t>custom.familia.10.nome</t>
        </is>
      </c>
      <c r="B6857" s="194">
        <f>IF(ISBLANK('CONFIGURAÇÃO'!$J$999),"",'CONFIGURAÇÃO'!$J$999&amp;"")</f>
        <v/>
      </c>
      <c r="C6857" s="194">
        <f>"'CONFIGURAÇÃO'!J999"</f>
        <v/>
      </c>
      <c r="D6857" s="194" t="inlineStr">
        <is>
          <t>configuração</t>
        </is>
      </c>
    </row>
    <row r="6858">
      <c r="A6858" s="194" t="inlineStr">
        <is>
          <t>custom.familia.10.estado</t>
        </is>
      </c>
      <c r="B6858" s="194">
        <f>IF(ISBLANK('CONFIGURAÇÃO'!$M$1000),"",'CONFIGURAÇÃO'!$M$1000&amp;"")</f>
        <v/>
      </c>
      <c r="C6858" s="194">
        <f>"'CONFIGURAÇÃO'!M1000"</f>
        <v/>
      </c>
      <c r="D6858" s="194" t="inlineStr">
        <is>
          <t>configuração</t>
        </is>
      </c>
    </row>
    <row r="6859">
      <c r="A6859" s="194" t="inlineStr">
        <is>
          <t>custom.familia.10.mestre_viu</t>
        </is>
      </c>
      <c r="B6859" s="194">
        <f>N('CONFIGURAÇÃO'!$N$997)&amp;""</f>
        <v/>
      </c>
      <c r="C6859" s="194">
        <f>"'CONFIGURAÇÃO'!N997"</f>
        <v/>
      </c>
      <c r="D6859" s="194" t="inlineStr">
        <is>
          <t>configuração</t>
        </is>
      </c>
    </row>
    <row r="6860">
      <c r="A6860" s="194" t="inlineStr">
        <is>
          <t>custom.familia.10.descricao</t>
        </is>
      </c>
      <c r="B6860" s="194">
        <f>IF(ISBLANK('CONFIGURAÇÃO'!$J$1002),"",'CONFIGURAÇÃO'!$J$1002&amp;"")</f>
        <v/>
      </c>
      <c r="C6860" s="194">
        <f>"'CONFIGURAÇÃO'!J1002"</f>
        <v/>
      </c>
      <c r="D6860" s="194" t="inlineStr">
        <is>
          <t>configuração</t>
        </is>
      </c>
    </row>
    <row r="6861">
      <c r="A6861" s="194" t="inlineStr">
        <is>
          <t>aviso.custom.familia.1</t>
        </is>
      </c>
      <c r="B6861" s="194">
        <f>'DADOS_CRIACAO'!$F$2&amp;""</f>
        <v/>
      </c>
      <c r="C6861" s="194">
        <f>"'DADOS_CRIACAO'!F2"</f>
        <v/>
      </c>
      <c r="D6861" s="194" t="inlineStr">
        <is>
          <t>aviso</t>
        </is>
      </c>
    </row>
    <row r="6862">
      <c r="A6862" s="194" t="inlineStr">
        <is>
          <t>aviso.custom.familia.2</t>
        </is>
      </c>
      <c r="B6862" s="194">
        <f>'DADOS_CRIACAO'!$F$3&amp;""</f>
        <v/>
      </c>
      <c r="C6862" s="194">
        <f>"'DADOS_CRIACAO'!F3"</f>
        <v/>
      </c>
      <c r="D6862" s="194" t="inlineStr">
        <is>
          <t>aviso</t>
        </is>
      </c>
    </row>
    <row r="6863">
      <c r="A6863" s="194" t="inlineStr">
        <is>
          <t>aviso.custom.familia.3</t>
        </is>
      </c>
      <c r="B6863" s="194">
        <f>'DADOS_CRIACAO'!$F$4&amp;""</f>
        <v/>
      </c>
      <c r="C6863" s="194">
        <f>"'DADOS_CRIACAO'!F4"</f>
        <v/>
      </c>
      <c r="D6863" s="194" t="inlineStr">
        <is>
          <t>aviso</t>
        </is>
      </c>
    </row>
    <row r="6864">
      <c r="A6864" s="194" t="inlineStr">
        <is>
          <t>aviso.custom.familia.4</t>
        </is>
      </c>
      <c r="B6864" s="194">
        <f>'DADOS_CRIACAO'!$F$5&amp;""</f>
        <v/>
      </c>
      <c r="C6864" s="194">
        <f>"'DADOS_CRIACAO'!F5"</f>
        <v/>
      </c>
      <c r="D6864" s="194" t="inlineStr">
        <is>
          <t>aviso</t>
        </is>
      </c>
    </row>
    <row r="6865">
      <c r="A6865" s="194" t="inlineStr">
        <is>
          <t>aviso.custom.familia.5</t>
        </is>
      </c>
      <c r="B6865" s="194">
        <f>'DADOS_CRIACAO'!$F$6&amp;""</f>
        <v/>
      </c>
      <c r="C6865" s="194">
        <f>"'DADOS_CRIACAO'!F6"</f>
        <v/>
      </c>
      <c r="D6865" s="194" t="inlineStr">
        <is>
          <t>aviso</t>
        </is>
      </c>
    </row>
    <row r="6866">
      <c r="A6866" s="194" t="inlineStr">
        <is>
          <t>aviso.custom.familia.6</t>
        </is>
      </c>
      <c r="B6866" s="194">
        <f>'DADOS_CRIACAO'!$F$7&amp;""</f>
        <v/>
      </c>
      <c r="C6866" s="194">
        <f>"'DADOS_CRIACAO'!F7"</f>
        <v/>
      </c>
      <c r="D6866" s="194" t="inlineStr">
        <is>
          <t>aviso</t>
        </is>
      </c>
    </row>
    <row r="6867">
      <c r="A6867" s="194" t="inlineStr">
        <is>
          <t>aviso.custom.familia.7</t>
        </is>
      </c>
      <c r="B6867" s="194">
        <f>'DADOS_CRIACAO'!$F$8&amp;""</f>
        <v/>
      </c>
      <c r="C6867" s="194">
        <f>"'DADOS_CRIACAO'!F8"</f>
        <v/>
      </c>
      <c r="D6867" s="194" t="inlineStr">
        <is>
          <t>aviso</t>
        </is>
      </c>
    </row>
    <row r="6868">
      <c r="A6868" s="194" t="inlineStr">
        <is>
          <t>aviso.custom.familia.8</t>
        </is>
      </c>
      <c r="B6868" s="194">
        <f>'DADOS_CRIACAO'!$F$9&amp;""</f>
        <v/>
      </c>
      <c r="C6868" s="194">
        <f>"'DADOS_CRIACAO'!F9"</f>
        <v/>
      </c>
      <c r="D6868" s="194" t="inlineStr">
        <is>
          <t>aviso</t>
        </is>
      </c>
    </row>
    <row r="6869">
      <c r="A6869" s="194" t="inlineStr">
        <is>
          <t>aviso.custom.familia.9</t>
        </is>
      </c>
      <c r="B6869" s="194">
        <f>'DADOS_CRIACAO'!$F$10&amp;""</f>
        <v/>
      </c>
      <c r="C6869" s="194">
        <f>"'DADOS_CRIACAO'!F10"</f>
        <v/>
      </c>
      <c r="D6869" s="194" t="inlineStr">
        <is>
          <t>aviso</t>
        </is>
      </c>
    </row>
    <row r="6870">
      <c r="A6870" s="194" t="inlineStr">
        <is>
          <t>aviso.custom.familia.10</t>
        </is>
      </c>
      <c r="B6870" s="194">
        <f>'DADOS_CRIACAO'!$F$11&amp;""</f>
        <v/>
      </c>
      <c r="C6870" s="194">
        <f>"'DADOS_CRIACAO'!F11"</f>
        <v/>
      </c>
      <c r="D6870" s="194" t="inlineStr">
        <is>
          <t>aviso</t>
        </is>
      </c>
    </row>
    <row r="6871">
      <c r="A6871" s="194" t="inlineStr">
        <is>
          <t>regra.familias_livres</t>
        </is>
      </c>
      <c r="B6871" s="194">
        <f>'CONFIGURAÇÃO'!$G$157&amp;""</f>
        <v/>
      </c>
      <c r="C6871" s="194">
        <f>"'CONFIGURAÇÃO'!G157"</f>
        <v/>
      </c>
      <c r="D6871" s="194" t="inlineStr">
        <is>
          <t>configuração</t>
        </is>
      </c>
    </row>
    <row r="6872">
      <c r="A6872" s="194" t="inlineStr">
        <is>
          <t>regra.familias_livres.campanha</t>
        </is>
      </c>
      <c r="B6872" s="194">
        <f>IF(ISBLANK('CONFIGURAÇÃO'!$F$157),"",'CONFIGURAÇÃO'!$F$157&amp;"")</f>
        <v/>
      </c>
      <c r="C6872" s="194">
        <f>"'CONFIGURAÇÃO'!F157"</f>
        <v/>
      </c>
      <c r="D6872" s="194" t="inlineStr">
        <is>
          <t>entrada</t>
        </is>
      </c>
    </row>
    <row r="6873">
      <c r="A6873" s="194" t="inlineStr">
        <is>
          <t>regra.familias_fechadas</t>
        </is>
      </c>
      <c r="B6873" s="194">
        <f>'CONFIGURAÇÃO'!$G$158&amp;""</f>
        <v/>
      </c>
      <c r="C6873" s="194">
        <f>"'CONFIGURAÇÃO'!G158"</f>
        <v/>
      </c>
      <c r="D6873" s="194" t="inlineStr">
        <is>
          <t>configuração</t>
        </is>
      </c>
    </row>
    <row r="6874">
      <c r="A6874" s="194" t="inlineStr">
        <is>
          <t>regra.familias_fechadas.campanha</t>
        </is>
      </c>
      <c r="B6874" s="194">
        <f>IF(ISBLANK('CONFIGURAÇÃO'!$F$158),"",'CONFIGURAÇÃO'!$F$158&amp;"")</f>
        <v/>
      </c>
      <c r="C6874" s="194">
        <f>"'CONFIGURAÇÃO'!F158"</f>
        <v/>
      </c>
      <c r="D6874" s="194" t="inlineStr">
        <is>
          <t>entrada</t>
        </is>
      </c>
    </row>
    <row r="6875">
      <c r="A6875" s="194" t="inlineStr">
        <is>
          <t>regra.familias_neutras</t>
        </is>
      </c>
      <c r="B6875" s="194">
        <f>'CONFIGURAÇÃO'!$G$159&amp;""</f>
        <v/>
      </c>
      <c r="C6875" s="194">
        <f>"'CONFIGURAÇÃO'!G159"</f>
        <v/>
      </c>
      <c r="D6875" s="194" t="inlineStr">
        <is>
          <t>configuração</t>
        </is>
      </c>
    </row>
    <row r="6876">
      <c r="A6876" s="194" t="inlineStr">
        <is>
          <t>regra.familias_total</t>
        </is>
      </c>
      <c r="B6876" s="194">
        <f>'CONFIGURAÇÃO'!$G$160&amp;""</f>
        <v/>
      </c>
      <c r="C6876" s="194">
        <f>"'CONFIGURAÇÃO'!G160"</f>
        <v/>
      </c>
      <c r="D6876" s="194" t="inlineStr">
        <is>
          <t>configuração</t>
        </is>
      </c>
    </row>
    <row r="6877">
      <c r="A6877" s="194" t="inlineStr">
        <is>
          <t>aviso.regras_familias</t>
        </is>
      </c>
      <c r="B6877" s="194">
        <f>'CONFIGURAÇÃO'!$B$162&amp;""</f>
        <v/>
      </c>
      <c r="C6877" s="194">
        <f>"'CONFIGURAÇÃO'!B162"</f>
        <v/>
      </c>
      <c r="D6877" s="194" t="inlineStr">
        <is>
          <t>aviso</t>
        </is>
      </c>
    </row>
    <row r="6878">
      <c r="A6878" s="194" t="inlineStr">
        <is>
          <t>custom.melhoria.1.nome</t>
        </is>
      </c>
      <c r="B6878" s="194">
        <f>IF(ISBLANK('CONFIGURAÇÃO'!$B$1015),"",'CONFIGURAÇÃO'!$B$1015&amp;"")</f>
        <v/>
      </c>
      <c r="C6878" s="194">
        <f>"'CONFIGURAÇÃO'!B1015"</f>
        <v/>
      </c>
      <c r="D6878" s="194" t="inlineStr">
        <is>
          <t>configuração</t>
        </is>
      </c>
    </row>
    <row r="6879">
      <c r="A6879" s="194" t="inlineStr">
        <is>
          <t>custom.melhoria.1.base</t>
        </is>
      </c>
      <c r="B6879" s="194">
        <f>IF(ISBLANK('CONFIGURAÇÃO'!$E$1016),"",'CONFIGURAÇÃO'!$E$1016&amp;"")</f>
        <v/>
      </c>
      <c r="C6879" s="194">
        <f>"'CONFIGURAÇÃO'!E1016"</f>
        <v/>
      </c>
      <c r="D6879" s="194" t="inlineStr">
        <is>
          <t>configuração</t>
        </is>
      </c>
    </row>
    <row r="6880">
      <c r="A6880" s="194" t="inlineStr">
        <is>
          <t>custom.melhoria.1.familia</t>
        </is>
      </c>
      <c r="B6880" s="194">
        <f>IF(ISBLANK('CONFIGURAÇÃO'!$E$1017),"",'CONFIGURAÇÃO'!$E$1017&amp;"")</f>
        <v/>
      </c>
      <c r="C6880" s="194">
        <f>"'CONFIGURAÇÃO'!E1017"</f>
        <v/>
      </c>
      <c r="D6880" s="194" t="inlineStr">
        <is>
          <t>configuração</t>
        </is>
      </c>
    </row>
    <row r="6881">
      <c r="A6881" s="194" t="inlineStr">
        <is>
          <t>custom.melhoria.1.peso</t>
        </is>
      </c>
      <c r="B6881" s="194">
        <f>IF(ISBLANK('CONFIGURAÇÃO'!$E$1018),"",'CONFIGURAÇÃO'!$E$1018&amp;"")</f>
        <v/>
      </c>
      <c r="C6881" s="194">
        <f>"'CONFIGURAÇÃO'!E1018"</f>
        <v/>
      </c>
      <c r="D6881" s="194" t="inlineStr">
        <is>
          <t>configuração</t>
        </is>
      </c>
    </row>
    <row r="6882">
      <c r="A6882" s="194" t="inlineStr">
        <is>
          <t>custom.melhoria.1.exige_tr</t>
        </is>
      </c>
      <c r="B6882" s="194">
        <f>IF(ISBLANK('CONFIGURAÇÃO'!$E$1019),"",'CONFIGURAÇÃO'!$E$1019&amp;"")</f>
        <v/>
      </c>
      <c r="C6882" s="194">
        <f>"'CONFIGURAÇÃO'!E1019"</f>
        <v/>
      </c>
      <c r="D6882" s="194" t="inlineStr">
        <is>
          <t>configuração</t>
        </is>
      </c>
    </row>
    <row r="6883">
      <c r="A6883" s="194" t="inlineStr">
        <is>
          <t>custom.melhoria.1.requisitos</t>
        </is>
      </c>
      <c r="B6883" s="194">
        <f>IF(ISBLANK('CONFIGURAÇÃO'!$B$1022),"",'CONFIGURAÇÃO'!$B$1022&amp;"")</f>
        <v/>
      </c>
      <c r="C6883" s="194">
        <f>"'CONFIGURAÇÃO'!B1022"</f>
        <v/>
      </c>
      <c r="D6883" s="194" t="inlineStr">
        <is>
          <t>configuração</t>
        </is>
      </c>
    </row>
    <row r="6884">
      <c r="A6884" s="194" t="inlineStr">
        <is>
          <t>custom.melhoria.1.efeito</t>
        </is>
      </c>
      <c r="B6884" s="194">
        <f>IF(ISBLANK('CONFIGURAÇÃO'!$B$1028),"",'CONFIGURAÇÃO'!$B$1028&amp;"")</f>
        <v/>
      </c>
      <c r="C6884" s="194">
        <f>"'CONFIGURAÇÃO'!B1028"</f>
        <v/>
      </c>
      <c r="D6884" s="194" t="inlineStr">
        <is>
          <t>configuração</t>
        </is>
      </c>
    </row>
    <row r="6885">
      <c r="A6885" s="194" t="inlineStr">
        <is>
          <t>custom.melhoria.1.mestre_viu</t>
        </is>
      </c>
      <c r="B6885" s="194">
        <f>N('CONFIGURAÇÃO'!$F$1013)&amp;""</f>
        <v/>
      </c>
      <c r="C6885" s="194">
        <f>"'CONFIGURAÇÃO'!F1013"</f>
        <v/>
      </c>
      <c r="D6885" s="194" t="inlineStr">
        <is>
          <t>configuração</t>
        </is>
      </c>
    </row>
    <row r="6886">
      <c r="A6886" s="194" t="inlineStr">
        <is>
          <t>custom.melhoria.2.nome</t>
        </is>
      </c>
      <c r="B6886" s="194">
        <f>IF(ISBLANK('CONFIGURAÇÃO'!$J$1015),"",'CONFIGURAÇÃO'!$J$1015&amp;"")</f>
        <v/>
      </c>
      <c r="C6886" s="194">
        <f>"'CONFIGURAÇÃO'!J1015"</f>
        <v/>
      </c>
      <c r="D6886" s="194" t="inlineStr">
        <is>
          <t>configuração</t>
        </is>
      </c>
    </row>
    <row r="6887">
      <c r="A6887" s="194" t="inlineStr">
        <is>
          <t>custom.melhoria.2.base</t>
        </is>
      </c>
      <c r="B6887" s="194">
        <f>IF(ISBLANK('CONFIGURAÇÃO'!$M$1016),"",'CONFIGURAÇÃO'!$M$1016&amp;"")</f>
        <v/>
      </c>
      <c r="C6887" s="194">
        <f>"'CONFIGURAÇÃO'!M1016"</f>
        <v/>
      </c>
      <c r="D6887" s="194" t="inlineStr">
        <is>
          <t>configuração</t>
        </is>
      </c>
    </row>
    <row r="6888">
      <c r="A6888" s="194" t="inlineStr">
        <is>
          <t>custom.melhoria.2.familia</t>
        </is>
      </c>
      <c r="B6888" s="194">
        <f>IF(ISBLANK('CONFIGURAÇÃO'!$M$1017),"",'CONFIGURAÇÃO'!$M$1017&amp;"")</f>
        <v/>
      </c>
      <c r="C6888" s="194">
        <f>"'CONFIGURAÇÃO'!M1017"</f>
        <v/>
      </c>
      <c r="D6888" s="194" t="inlineStr">
        <is>
          <t>configuração</t>
        </is>
      </c>
    </row>
    <row r="6889">
      <c r="A6889" s="194" t="inlineStr">
        <is>
          <t>custom.melhoria.2.peso</t>
        </is>
      </c>
      <c r="B6889" s="194">
        <f>IF(ISBLANK('CONFIGURAÇÃO'!$M$1018),"",'CONFIGURAÇÃO'!$M$1018&amp;"")</f>
        <v/>
      </c>
      <c r="C6889" s="194">
        <f>"'CONFIGURAÇÃO'!M1018"</f>
        <v/>
      </c>
      <c r="D6889" s="194" t="inlineStr">
        <is>
          <t>configuração</t>
        </is>
      </c>
    </row>
    <row r="6890">
      <c r="A6890" s="194" t="inlineStr">
        <is>
          <t>custom.melhoria.2.exige_tr</t>
        </is>
      </c>
      <c r="B6890" s="194">
        <f>IF(ISBLANK('CONFIGURAÇÃO'!$M$1019),"",'CONFIGURAÇÃO'!$M$1019&amp;"")</f>
        <v/>
      </c>
      <c r="C6890" s="194">
        <f>"'CONFIGURAÇÃO'!M1019"</f>
        <v/>
      </c>
      <c r="D6890" s="194" t="inlineStr">
        <is>
          <t>configuração</t>
        </is>
      </c>
    </row>
    <row r="6891">
      <c r="A6891" s="194" t="inlineStr">
        <is>
          <t>custom.melhoria.2.requisitos</t>
        </is>
      </c>
      <c r="B6891" s="194">
        <f>IF(ISBLANK('CONFIGURAÇÃO'!$J$1022),"",'CONFIGURAÇÃO'!$J$1022&amp;"")</f>
        <v/>
      </c>
      <c r="C6891" s="194">
        <f>"'CONFIGURAÇÃO'!J1022"</f>
        <v/>
      </c>
      <c r="D6891" s="194" t="inlineStr">
        <is>
          <t>configuração</t>
        </is>
      </c>
    </row>
    <row r="6892">
      <c r="A6892" s="194" t="inlineStr">
        <is>
          <t>custom.melhoria.2.efeito</t>
        </is>
      </c>
      <c r="B6892" s="194">
        <f>IF(ISBLANK('CONFIGURAÇÃO'!$J$1028),"",'CONFIGURAÇÃO'!$J$1028&amp;"")</f>
        <v/>
      </c>
      <c r="C6892" s="194">
        <f>"'CONFIGURAÇÃO'!J1028"</f>
        <v/>
      </c>
      <c r="D6892" s="194" t="inlineStr">
        <is>
          <t>configuração</t>
        </is>
      </c>
    </row>
    <row r="6893">
      <c r="A6893" s="194" t="inlineStr">
        <is>
          <t>custom.melhoria.2.mestre_viu</t>
        </is>
      </c>
      <c r="B6893" s="194">
        <f>N('CONFIGURAÇÃO'!$N$1013)&amp;""</f>
        <v/>
      </c>
      <c r="C6893" s="194">
        <f>"'CONFIGURAÇÃO'!N1013"</f>
        <v/>
      </c>
      <c r="D6893" s="194" t="inlineStr">
        <is>
          <t>configuração</t>
        </is>
      </c>
    </row>
    <row r="6894">
      <c r="A6894" s="194" t="inlineStr">
        <is>
          <t>custom.melhoria.3.nome</t>
        </is>
      </c>
      <c r="B6894" s="194">
        <f>IF(ISBLANK('CONFIGURAÇÃO'!$B$1041),"",'CONFIGURAÇÃO'!$B$1041&amp;"")</f>
        <v/>
      </c>
      <c r="C6894" s="194">
        <f>"'CONFIGURAÇÃO'!B1041"</f>
        <v/>
      </c>
      <c r="D6894" s="194" t="inlineStr">
        <is>
          <t>configuração</t>
        </is>
      </c>
    </row>
    <row r="6895">
      <c r="A6895" s="194" t="inlineStr">
        <is>
          <t>custom.melhoria.3.base</t>
        </is>
      </c>
      <c r="B6895" s="194">
        <f>IF(ISBLANK('CONFIGURAÇÃO'!$E$1042),"",'CONFIGURAÇÃO'!$E$1042&amp;"")</f>
        <v/>
      </c>
      <c r="C6895" s="194">
        <f>"'CONFIGURAÇÃO'!E1042"</f>
        <v/>
      </c>
      <c r="D6895" s="194" t="inlineStr">
        <is>
          <t>configuração</t>
        </is>
      </c>
    </row>
    <row r="6896">
      <c r="A6896" s="194" t="inlineStr">
        <is>
          <t>custom.melhoria.3.familia</t>
        </is>
      </c>
      <c r="B6896" s="194">
        <f>IF(ISBLANK('CONFIGURAÇÃO'!$E$1043),"",'CONFIGURAÇÃO'!$E$1043&amp;"")</f>
        <v/>
      </c>
      <c r="C6896" s="194">
        <f>"'CONFIGURAÇÃO'!E1043"</f>
        <v/>
      </c>
      <c r="D6896" s="194" t="inlineStr">
        <is>
          <t>configuração</t>
        </is>
      </c>
    </row>
    <row r="6897">
      <c r="A6897" s="194" t="inlineStr">
        <is>
          <t>custom.melhoria.3.peso</t>
        </is>
      </c>
      <c r="B6897" s="194">
        <f>IF(ISBLANK('CONFIGURAÇÃO'!$E$1044),"",'CONFIGURAÇÃO'!$E$1044&amp;"")</f>
        <v/>
      </c>
      <c r="C6897" s="194">
        <f>"'CONFIGURAÇÃO'!E1044"</f>
        <v/>
      </c>
      <c r="D6897" s="194" t="inlineStr">
        <is>
          <t>configuração</t>
        </is>
      </c>
    </row>
    <row r="6898">
      <c r="A6898" s="194" t="inlineStr">
        <is>
          <t>custom.melhoria.3.exige_tr</t>
        </is>
      </c>
      <c r="B6898" s="194">
        <f>IF(ISBLANK('CONFIGURAÇÃO'!$E$1045),"",'CONFIGURAÇÃO'!$E$1045&amp;"")</f>
        <v/>
      </c>
      <c r="C6898" s="194">
        <f>"'CONFIGURAÇÃO'!E1045"</f>
        <v/>
      </c>
      <c r="D6898" s="194" t="inlineStr">
        <is>
          <t>configuração</t>
        </is>
      </c>
    </row>
    <row r="6899">
      <c r="A6899" s="194" t="inlineStr">
        <is>
          <t>custom.melhoria.3.requisitos</t>
        </is>
      </c>
      <c r="B6899" s="194">
        <f>IF(ISBLANK('CONFIGURAÇÃO'!$B$1048),"",'CONFIGURAÇÃO'!$B$1048&amp;"")</f>
        <v/>
      </c>
      <c r="C6899" s="194">
        <f>"'CONFIGURAÇÃO'!B1048"</f>
        <v/>
      </c>
      <c r="D6899" s="194" t="inlineStr">
        <is>
          <t>configuração</t>
        </is>
      </c>
    </row>
    <row r="6900">
      <c r="A6900" s="194" t="inlineStr">
        <is>
          <t>custom.melhoria.3.efeito</t>
        </is>
      </c>
      <c r="B6900" s="194">
        <f>IF(ISBLANK('CONFIGURAÇÃO'!$B$1054),"",'CONFIGURAÇÃO'!$B$1054&amp;"")</f>
        <v/>
      </c>
      <c r="C6900" s="194">
        <f>"'CONFIGURAÇÃO'!B1054"</f>
        <v/>
      </c>
      <c r="D6900" s="194" t="inlineStr">
        <is>
          <t>configuração</t>
        </is>
      </c>
    </row>
    <row r="6901">
      <c r="A6901" s="194" t="inlineStr">
        <is>
          <t>custom.melhoria.3.mestre_viu</t>
        </is>
      </c>
      <c r="B6901" s="194">
        <f>N('CONFIGURAÇÃO'!$F$1039)&amp;""</f>
        <v/>
      </c>
      <c r="C6901" s="194">
        <f>"'CONFIGURAÇÃO'!F1039"</f>
        <v/>
      </c>
      <c r="D6901" s="194" t="inlineStr">
        <is>
          <t>configuração</t>
        </is>
      </c>
    </row>
    <row r="6902">
      <c r="A6902" s="194" t="inlineStr">
        <is>
          <t>custom.melhoria.4.nome</t>
        </is>
      </c>
      <c r="B6902" s="194">
        <f>IF(ISBLANK('CONFIGURAÇÃO'!$J$1041),"",'CONFIGURAÇÃO'!$J$1041&amp;"")</f>
        <v/>
      </c>
      <c r="C6902" s="194">
        <f>"'CONFIGURAÇÃO'!J1041"</f>
        <v/>
      </c>
      <c r="D6902" s="194" t="inlineStr">
        <is>
          <t>configuração</t>
        </is>
      </c>
    </row>
    <row r="6903">
      <c r="A6903" s="194" t="inlineStr">
        <is>
          <t>custom.melhoria.4.base</t>
        </is>
      </c>
      <c r="B6903" s="194">
        <f>IF(ISBLANK('CONFIGURAÇÃO'!$M$1042),"",'CONFIGURAÇÃO'!$M$1042&amp;"")</f>
        <v/>
      </c>
      <c r="C6903" s="194">
        <f>"'CONFIGURAÇÃO'!M1042"</f>
        <v/>
      </c>
      <c r="D6903" s="194" t="inlineStr">
        <is>
          <t>configuração</t>
        </is>
      </c>
    </row>
    <row r="6904">
      <c r="A6904" s="194" t="inlineStr">
        <is>
          <t>custom.melhoria.4.familia</t>
        </is>
      </c>
      <c r="B6904" s="194">
        <f>IF(ISBLANK('CONFIGURAÇÃO'!$M$1043),"",'CONFIGURAÇÃO'!$M$1043&amp;"")</f>
        <v/>
      </c>
      <c r="C6904" s="194">
        <f>"'CONFIGURAÇÃO'!M1043"</f>
        <v/>
      </c>
      <c r="D6904" s="194" t="inlineStr">
        <is>
          <t>configuração</t>
        </is>
      </c>
    </row>
    <row r="6905">
      <c r="A6905" s="194" t="inlineStr">
        <is>
          <t>custom.melhoria.4.peso</t>
        </is>
      </c>
      <c r="B6905" s="194">
        <f>IF(ISBLANK('CONFIGURAÇÃO'!$M$1044),"",'CONFIGURAÇÃO'!$M$1044&amp;"")</f>
        <v/>
      </c>
      <c r="C6905" s="194">
        <f>"'CONFIGURAÇÃO'!M1044"</f>
        <v/>
      </c>
      <c r="D6905" s="194" t="inlineStr">
        <is>
          <t>configuração</t>
        </is>
      </c>
    </row>
    <row r="6906">
      <c r="A6906" s="194" t="inlineStr">
        <is>
          <t>custom.melhoria.4.exige_tr</t>
        </is>
      </c>
      <c r="B6906" s="194">
        <f>IF(ISBLANK('CONFIGURAÇÃO'!$M$1045),"",'CONFIGURAÇÃO'!$M$1045&amp;"")</f>
        <v/>
      </c>
      <c r="C6906" s="194">
        <f>"'CONFIGURAÇÃO'!M1045"</f>
        <v/>
      </c>
      <c r="D6906" s="194" t="inlineStr">
        <is>
          <t>configuração</t>
        </is>
      </c>
    </row>
    <row r="6907">
      <c r="A6907" s="194" t="inlineStr">
        <is>
          <t>custom.melhoria.4.requisitos</t>
        </is>
      </c>
      <c r="B6907" s="194">
        <f>IF(ISBLANK('CONFIGURAÇÃO'!$J$1048),"",'CONFIGURAÇÃO'!$J$1048&amp;"")</f>
        <v/>
      </c>
      <c r="C6907" s="194">
        <f>"'CONFIGURAÇÃO'!J1048"</f>
        <v/>
      </c>
      <c r="D6907" s="194" t="inlineStr">
        <is>
          <t>configuração</t>
        </is>
      </c>
    </row>
    <row r="6908">
      <c r="A6908" s="194" t="inlineStr">
        <is>
          <t>custom.melhoria.4.efeito</t>
        </is>
      </c>
      <c r="B6908" s="194">
        <f>IF(ISBLANK('CONFIGURAÇÃO'!$J$1054),"",'CONFIGURAÇÃO'!$J$1054&amp;"")</f>
        <v/>
      </c>
      <c r="C6908" s="194">
        <f>"'CONFIGURAÇÃO'!J1054"</f>
        <v/>
      </c>
      <c r="D6908" s="194" t="inlineStr">
        <is>
          <t>configuração</t>
        </is>
      </c>
    </row>
    <row r="6909">
      <c r="A6909" s="194" t="inlineStr">
        <is>
          <t>custom.melhoria.4.mestre_viu</t>
        </is>
      </c>
      <c r="B6909" s="194">
        <f>N('CONFIGURAÇÃO'!$N$1039)&amp;""</f>
        <v/>
      </c>
      <c r="C6909" s="194">
        <f>"'CONFIGURAÇÃO'!N1039"</f>
        <v/>
      </c>
      <c r="D6909" s="194" t="inlineStr">
        <is>
          <t>configuração</t>
        </is>
      </c>
    </row>
    <row r="6910">
      <c r="A6910" s="194" t="inlineStr">
        <is>
          <t>custom.melhoria.5.nome</t>
        </is>
      </c>
      <c r="B6910" s="194">
        <f>IF(ISBLANK('CONFIGURAÇÃO'!$B$1067),"",'CONFIGURAÇÃO'!$B$1067&amp;"")</f>
        <v/>
      </c>
      <c r="C6910" s="194">
        <f>"'CONFIGURAÇÃO'!B1067"</f>
        <v/>
      </c>
      <c r="D6910" s="194" t="inlineStr">
        <is>
          <t>configuração</t>
        </is>
      </c>
    </row>
    <row r="6911">
      <c r="A6911" s="194" t="inlineStr">
        <is>
          <t>custom.melhoria.5.base</t>
        </is>
      </c>
      <c r="B6911" s="194">
        <f>IF(ISBLANK('CONFIGURAÇÃO'!$E$1068),"",'CONFIGURAÇÃO'!$E$1068&amp;"")</f>
        <v/>
      </c>
      <c r="C6911" s="194">
        <f>"'CONFIGURAÇÃO'!E1068"</f>
        <v/>
      </c>
      <c r="D6911" s="194" t="inlineStr">
        <is>
          <t>configuração</t>
        </is>
      </c>
    </row>
    <row r="6912">
      <c r="A6912" s="194" t="inlineStr">
        <is>
          <t>custom.melhoria.5.familia</t>
        </is>
      </c>
      <c r="B6912" s="194">
        <f>IF(ISBLANK('CONFIGURAÇÃO'!$E$1069),"",'CONFIGURAÇÃO'!$E$1069&amp;"")</f>
        <v/>
      </c>
      <c r="C6912" s="194">
        <f>"'CONFIGURAÇÃO'!E1069"</f>
        <v/>
      </c>
      <c r="D6912" s="194" t="inlineStr">
        <is>
          <t>configuração</t>
        </is>
      </c>
    </row>
    <row r="6913">
      <c r="A6913" s="194" t="inlineStr">
        <is>
          <t>custom.melhoria.5.peso</t>
        </is>
      </c>
      <c r="B6913" s="194">
        <f>IF(ISBLANK('CONFIGURAÇÃO'!$E$1070),"",'CONFIGURAÇÃO'!$E$1070&amp;"")</f>
        <v/>
      </c>
      <c r="C6913" s="194">
        <f>"'CONFIGURAÇÃO'!E1070"</f>
        <v/>
      </c>
      <c r="D6913" s="194" t="inlineStr">
        <is>
          <t>configuração</t>
        </is>
      </c>
    </row>
    <row r="6914">
      <c r="A6914" s="194" t="inlineStr">
        <is>
          <t>custom.melhoria.5.exige_tr</t>
        </is>
      </c>
      <c r="B6914" s="194">
        <f>IF(ISBLANK('CONFIGURAÇÃO'!$E$1071),"",'CONFIGURAÇÃO'!$E$1071&amp;"")</f>
        <v/>
      </c>
      <c r="C6914" s="194">
        <f>"'CONFIGURAÇÃO'!E1071"</f>
        <v/>
      </c>
      <c r="D6914" s="194" t="inlineStr">
        <is>
          <t>configuração</t>
        </is>
      </c>
    </row>
    <row r="6915">
      <c r="A6915" s="194" t="inlineStr">
        <is>
          <t>custom.melhoria.5.requisitos</t>
        </is>
      </c>
      <c r="B6915" s="194">
        <f>IF(ISBLANK('CONFIGURAÇÃO'!$B$1074),"",'CONFIGURAÇÃO'!$B$1074&amp;"")</f>
        <v/>
      </c>
      <c r="C6915" s="194">
        <f>"'CONFIGURAÇÃO'!B1074"</f>
        <v/>
      </c>
      <c r="D6915" s="194" t="inlineStr">
        <is>
          <t>configuração</t>
        </is>
      </c>
    </row>
    <row r="6916">
      <c r="A6916" s="194" t="inlineStr">
        <is>
          <t>custom.melhoria.5.efeito</t>
        </is>
      </c>
      <c r="B6916" s="194">
        <f>IF(ISBLANK('CONFIGURAÇÃO'!$B$1080),"",'CONFIGURAÇÃO'!$B$1080&amp;"")</f>
        <v/>
      </c>
      <c r="C6916" s="194">
        <f>"'CONFIGURAÇÃO'!B1080"</f>
        <v/>
      </c>
      <c r="D6916" s="194" t="inlineStr">
        <is>
          <t>configuração</t>
        </is>
      </c>
    </row>
    <row r="6917">
      <c r="A6917" s="194" t="inlineStr">
        <is>
          <t>custom.melhoria.5.mestre_viu</t>
        </is>
      </c>
      <c r="B6917" s="194">
        <f>N('CONFIGURAÇÃO'!$F$1065)&amp;""</f>
        <v/>
      </c>
      <c r="C6917" s="194">
        <f>"'CONFIGURAÇÃO'!F1065"</f>
        <v/>
      </c>
      <c r="D6917" s="194" t="inlineStr">
        <is>
          <t>configuração</t>
        </is>
      </c>
    </row>
    <row r="6918">
      <c r="A6918" s="194" t="inlineStr">
        <is>
          <t>custom.melhoria.6.nome</t>
        </is>
      </c>
      <c r="B6918" s="194">
        <f>IF(ISBLANK('CONFIGURAÇÃO'!$J$1067),"",'CONFIGURAÇÃO'!$J$1067&amp;"")</f>
        <v/>
      </c>
      <c r="C6918" s="194">
        <f>"'CONFIGURAÇÃO'!J1067"</f>
        <v/>
      </c>
      <c r="D6918" s="194" t="inlineStr">
        <is>
          <t>configuração</t>
        </is>
      </c>
    </row>
    <row r="6919">
      <c r="A6919" s="194" t="inlineStr">
        <is>
          <t>custom.melhoria.6.base</t>
        </is>
      </c>
      <c r="B6919" s="194">
        <f>IF(ISBLANK('CONFIGURAÇÃO'!$M$1068),"",'CONFIGURAÇÃO'!$M$1068&amp;"")</f>
        <v/>
      </c>
      <c r="C6919" s="194">
        <f>"'CONFIGURAÇÃO'!M1068"</f>
        <v/>
      </c>
      <c r="D6919" s="194" t="inlineStr">
        <is>
          <t>configuração</t>
        </is>
      </c>
    </row>
    <row r="6920">
      <c r="A6920" s="194" t="inlineStr">
        <is>
          <t>custom.melhoria.6.familia</t>
        </is>
      </c>
      <c r="B6920" s="194">
        <f>IF(ISBLANK('CONFIGURAÇÃO'!$M$1069),"",'CONFIGURAÇÃO'!$M$1069&amp;"")</f>
        <v/>
      </c>
      <c r="C6920" s="194">
        <f>"'CONFIGURAÇÃO'!M1069"</f>
        <v/>
      </c>
      <c r="D6920" s="194" t="inlineStr">
        <is>
          <t>configuração</t>
        </is>
      </c>
    </row>
    <row r="6921">
      <c r="A6921" s="194" t="inlineStr">
        <is>
          <t>custom.melhoria.6.peso</t>
        </is>
      </c>
      <c r="B6921" s="194">
        <f>IF(ISBLANK('CONFIGURAÇÃO'!$M$1070),"",'CONFIGURAÇÃO'!$M$1070&amp;"")</f>
        <v/>
      </c>
      <c r="C6921" s="194">
        <f>"'CONFIGURAÇÃO'!M1070"</f>
        <v/>
      </c>
      <c r="D6921" s="194" t="inlineStr">
        <is>
          <t>configuração</t>
        </is>
      </c>
    </row>
    <row r="6922">
      <c r="A6922" s="194" t="inlineStr">
        <is>
          <t>custom.melhoria.6.exige_tr</t>
        </is>
      </c>
      <c r="B6922" s="194">
        <f>IF(ISBLANK('CONFIGURAÇÃO'!$M$1071),"",'CONFIGURAÇÃO'!$M$1071&amp;"")</f>
        <v/>
      </c>
      <c r="C6922" s="194">
        <f>"'CONFIGURAÇÃO'!M1071"</f>
        <v/>
      </c>
      <c r="D6922" s="194" t="inlineStr">
        <is>
          <t>configuração</t>
        </is>
      </c>
    </row>
    <row r="6923">
      <c r="A6923" s="194" t="inlineStr">
        <is>
          <t>custom.melhoria.6.requisitos</t>
        </is>
      </c>
      <c r="B6923" s="194">
        <f>IF(ISBLANK('CONFIGURAÇÃO'!$J$1074),"",'CONFIGURAÇÃO'!$J$1074&amp;"")</f>
        <v/>
      </c>
      <c r="C6923" s="194">
        <f>"'CONFIGURAÇÃO'!J1074"</f>
        <v/>
      </c>
      <c r="D6923" s="194" t="inlineStr">
        <is>
          <t>configuração</t>
        </is>
      </c>
    </row>
    <row r="6924">
      <c r="A6924" s="194" t="inlineStr">
        <is>
          <t>custom.melhoria.6.efeito</t>
        </is>
      </c>
      <c r="B6924" s="194">
        <f>IF(ISBLANK('CONFIGURAÇÃO'!$J$1080),"",'CONFIGURAÇÃO'!$J$1080&amp;"")</f>
        <v/>
      </c>
      <c r="C6924" s="194">
        <f>"'CONFIGURAÇÃO'!J1080"</f>
        <v/>
      </c>
      <c r="D6924" s="194" t="inlineStr">
        <is>
          <t>configuração</t>
        </is>
      </c>
    </row>
    <row r="6925">
      <c r="A6925" s="194" t="inlineStr">
        <is>
          <t>custom.melhoria.6.mestre_viu</t>
        </is>
      </c>
      <c r="B6925" s="194">
        <f>N('CONFIGURAÇÃO'!$N$1065)&amp;""</f>
        <v/>
      </c>
      <c r="C6925" s="194">
        <f>"'CONFIGURAÇÃO'!N1065"</f>
        <v/>
      </c>
      <c r="D6925" s="194" t="inlineStr">
        <is>
          <t>configuração</t>
        </is>
      </c>
    </row>
    <row r="6926">
      <c r="A6926" s="194" t="inlineStr">
        <is>
          <t>custom.melhoria.7.nome</t>
        </is>
      </c>
      <c r="B6926" s="194">
        <f>IF(ISBLANK('CONFIGURAÇÃO'!$B$1093),"",'CONFIGURAÇÃO'!$B$1093&amp;"")</f>
        <v/>
      </c>
      <c r="C6926" s="194">
        <f>"'CONFIGURAÇÃO'!B1093"</f>
        <v/>
      </c>
      <c r="D6926" s="194" t="inlineStr">
        <is>
          <t>configuração</t>
        </is>
      </c>
    </row>
    <row r="6927">
      <c r="A6927" s="194" t="inlineStr">
        <is>
          <t>custom.melhoria.7.base</t>
        </is>
      </c>
      <c r="B6927" s="194">
        <f>IF(ISBLANK('CONFIGURAÇÃO'!$E$1094),"",'CONFIGURAÇÃO'!$E$1094&amp;"")</f>
        <v/>
      </c>
      <c r="C6927" s="194">
        <f>"'CONFIGURAÇÃO'!E1094"</f>
        <v/>
      </c>
      <c r="D6927" s="194" t="inlineStr">
        <is>
          <t>configuração</t>
        </is>
      </c>
    </row>
    <row r="6928">
      <c r="A6928" s="194" t="inlineStr">
        <is>
          <t>custom.melhoria.7.familia</t>
        </is>
      </c>
      <c r="B6928" s="194">
        <f>IF(ISBLANK('CONFIGURAÇÃO'!$E$1095),"",'CONFIGURAÇÃO'!$E$1095&amp;"")</f>
        <v/>
      </c>
      <c r="C6928" s="194">
        <f>"'CONFIGURAÇÃO'!E1095"</f>
        <v/>
      </c>
      <c r="D6928" s="194" t="inlineStr">
        <is>
          <t>configuração</t>
        </is>
      </c>
    </row>
    <row r="6929">
      <c r="A6929" s="194" t="inlineStr">
        <is>
          <t>custom.melhoria.7.peso</t>
        </is>
      </c>
      <c r="B6929" s="194">
        <f>IF(ISBLANK('CONFIGURAÇÃO'!$E$1096),"",'CONFIGURAÇÃO'!$E$1096&amp;"")</f>
        <v/>
      </c>
      <c r="C6929" s="194">
        <f>"'CONFIGURAÇÃO'!E1096"</f>
        <v/>
      </c>
      <c r="D6929" s="194" t="inlineStr">
        <is>
          <t>configuração</t>
        </is>
      </c>
    </row>
    <row r="6930">
      <c r="A6930" s="194" t="inlineStr">
        <is>
          <t>custom.melhoria.7.exige_tr</t>
        </is>
      </c>
      <c r="B6930" s="194">
        <f>IF(ISBLANK('CONFIGURAÇÃO'!$E$1097),"",'CONFIGURAÇÃO'!$E$1097&amp;"")</f>
        <v/>
      </c>
      <c r="C6930" s="194">
        <f>"'CONFIGURAÇÃO'!E1097"</f>
        <v/>
      </c>
      <c r="D6930" s="194" t="inlineStr">
        <is>
          <t>configuração</t>
        </is>
      </c>
    </row>
    <row r="6931">
      <c r="A6931" s="194" t="inlineStr">
        <is>
          <t>custom.melhoria.7.requisitos</t>
        </is>
      </c>
      <c r="B6931" s="194">
        <f>IF(ISBLANK('CONFIGURAÇÃO'!$B$1100),"",'CONFIGURAÇÃO'!$B$1100&amp;"")</f>
        <v/>
      </c>
      <c r="C6931" s="194">
        <f>"'CONFIGURAÇÃO'!B1100"</f>
        <v/>
      </c>
      <c r="D6931" s="194" t="inlineStr">
        <is>
          <t>configuração</t>
        </is>
      </c>
    </row>
    <row r="6932">
      <c r="A6932" s="194" t="inlineStr">
        <is>
          <t>custom.melhoria.7.efeito</t>
        </is>
      </c>
      <c r="B6932" s="194">
        <f>IF(ISBLANK('CONFIGURAÇÃO'!$B$1106),"",'CONFIGURAÇÃO'!$B$1106&amp;"")</f>
        <v/>
      </c>
      <c r="C6932" s="194">
        <f>"'CONFIGURAÇÃO'!B1106"</f>
        <v/>
      </c>
      <c r="D6932" s="194" t="inlineStr">
        <is>
          <t>configuração</t>
        </is>
      </c>
    </row>
    <row r="6933">
      <c r="A6933" s="194" t="inlineStr">
        <is>
          <t>custom.melhoria.7.mestre_viu</t>
        </is>
      </c>
      <c r="B6933" s="194">
        <f>N('CONFIGURAÇÃO'!$F$1091)&amp;""</f>
        <v/>
      </c>
      <c r="C6933" s="194">
        <f>"'CONFIGURAÇÃO'!F1091"</f>
        <v/>
      </c>
      <c r="D6933" s="194" t="inlineStr">
        <is>
          <t>configuração</t>
        </is>
      </c>
    </row>
    <row r="6934">
      <c r="A6934" s="194" t="inlineStr">
        <is>
          <t>custom.melhoria.8.nome</t>
        </is>
      </c>
      <c r="B6934" s="194">
        <f>IF(ISBLANK('CONFIGURAÇÃO'!$J$1093),"",'CONFIGURAÇÃO'!$J$1093&amp;"")</f>
        <v/>
      </c>
      <c r="C6934" s="194">
        <f>"'CONFIGURAÇÃO'!J1093"</f>
        <v/>
      </c>
      <c r="D6934" s="194" t="inlineStr">
        <is>
          <t>configuração</t>
        </is>
      </c>
    </row>
    <row r="6935">
      <c r="A6935" s="194" t="inlineStr">
        <is>
          <t>custom.melhoria.8.base</t>
        </is>
      </c>
      <c r="B6935" s="194">
        <f>IF(ISBLANK('CONFIGURAÇÃO'!$M$1094),"",'CONFIGURAÇÃO'!$M$1094&amp;"")</f>
        <v/>
      </c>
      <c r="C6935" s="194">
        <f>"'CONFIGURAÇÃO'!M1094"</f>
        <v/>
      </c>
      <c r="D6935" s="194" t="inlineStr">
        <is>
          <t>configuração</t>
        </is>
      </c>
    </row>
    <row r="6936">
      <c r="A6936" s="194" t="inlineStr">
        <is>
          <t>custom.melhoria.8.familia</t>
        </is>
      </c>
      <c r="B6936" s="194">
        <f>IF(ISBLANK('CONFIGURAÇÃO'!$M$1095),"",'CONFIGURAÇÃO'!$M$1095&amp;"")</f>
        <v/>
      </c>
      <c r="C6936" s="194">
        <f>"'CONFIGURAÇÃO'!M1095"</f>
        <v/>
      </c>
      <c r="D6936" s="194" t="inlineStr">
        <is>
          <t>configuração</t>
        </is>
      </c>
    </row>
    <row r="6937">
      <c r="A6937" s="194" t="inlineStr">
        <is>
          <t>custom.melhoria.8.peso</t>
        </is>
      </c>
      <c r="B6937" s="194">
        <f>IF(ISBLANK('CONFIGURAÇÃO'!$M$1096),"",'CONFIGURAÇÃO'!$M$1096&amp;"")</f>
        <v/>
      </c>
      <c r="C6937" s="194">
        <f>"'CONFIGURAÇÃO'!M1096"</f>
        <v/>
      </c>
      <c r="D6937" s="194" t="inlineStr">
        <is>
          <t>configuração</t>
        </is>
      </c>
    </row>
    <row r="6938">
      <c r="A6938" s="194" t="inlineStr">
        <is>
          <t>custom.melhoria.8.exige_tr</t>
        </is>
      </c>
      <c r="B6938" s="194">
        <f>IF(ISBLANK('CONFIGURAÇÃO'!$M$1097),"",'CONFIGURAÇÃO'!$M$1097&amp;"")</f>
        <v/>
      </c>
      <c r="C6938" s="194">
        <f>"'CONFIGURAÇÃO'!M1097"</f>
        <v/>
      </c>
      <c r="D6938" s="194" t="inlineStr">
        <is>
          <t>configuração</t>
        </is>
      </c>
    </row>
    <row r="6939">
      <c r="A6939" s="194" t="inlineStr">
        <is>
          <t>custom.melhoria.8.requisitos</t>
        </is>
      </c>
      <c r="B6939" s="194">
        <f>IF(ISBLANK('CONFIGURAÇÃO'!$J$1100),"",'CONFIGURAÇÃO'!$J$1100&amp;"")</f>
        <v/>
      </c>
      <c r="C6939" s="194">
        <f>"'CONFIGURAÇÃO'!J1100"</f>
        <v/>
      </c>
      <c r="D6939" s="194" t="inlineStr">
        <is>
          <t>configuração</t>
        </is>
      </c>
    </row>
    <row r="6940">
      <c r="A6940" s="194" t="inlineStr">
        <is>
          <t>custom.melhoria.8.efeito</t>
        </is>
      </c>
      <c r="B6940" s="194">
        <f>IF(ISBLANK('CONFIGURAÇÃO'!$J$1106),"",'CONFIGURAÇÃO'!$J$1106&amp;"")</f>
        <v/>
      </c>
      <c r="C6940" s="194">
        <f>"'CONFIGURAÇÃO'!J1106"</f>
        <v/>
      </c>
      <c r="D6940" s="194" t="inlineStr">
        <is>
          <t>configuração</t>
        </is>
      </c>
    </row>
    <row r="6941">
      <c r="A6941" s="194" t="inlineStr">
        <is>
          <t>custom.melhoria.8.mestre_viu</t>
        </is>
      </c>
      <c r="B6941" s="194">
        <f>N('CONFIGURAÇÃO'!$N$1091)&amp;""</f>
        <v/>
      </c>
      <c r="C6941" s="194">
        <f>"'CONFIGURAÇÃO'!N1091"</f>
        <v/>
      </c>
      <c r="D6941" s="194" t="inlineStr">
        <is>
          <t>configuração</t>
        </is>
      </c>
    </row>
    <row r="6942">
      <c r="A6942" s="194" t="inlineStr">
        <is>
          <t>custom.melhoria.9.nome</t>
        </is>
      </c>
      <c r="B6942" s="194">
        <f>IF(ISBLANK('CONFIGURAÇÃO'!$B$1119),"",'CONFIGURAÇÃO'!$B$1119&amp;"")</f>
        <v/>
      </c>
      <c r="C6942" s="194">
        <f>"'CONFIGURAÇÃO'!B1119"</f>
        <v/>
      </c>
      <c r="D6942" s="194" t="inlineStr">
        <is>
          <t>configuração</t>
        </is>
      </c>
    </row>
    <row r="6943">
      <c r="A6943" s="194" t="inlineStr">
        <is>
          <t>custom.melhoria.9.base</t>
        </is>
      </c>
      <c r="B6943" s="194">
        <f>IF(ISBLANK('CONFIGURAÇÃO'!$E$1120),"",'CONFIGURAÇÃO'!$E$1120&amp;"")</f>
        <v/>
      </c>
      <c r="C6943" s="194">
        <f>"'CONFIGURAÇÃO'!E1120"</f>
        <v/>
      </c>
      <c r="D6943" s="194" t="inlineStr">
        <is>
          <t>configuração</t>
        </is>
      </c>
    </row>
    <row r="6944">
      <c r="A6944" s="194" t="inlineStr">
        <is>
          <t>custom.melhoria.9.familia</t>
        </is>
      </c>
      <c r="B6944" s="194">
        <f>IF(ISBLANK('CONFIGURAÇÃO'!$E$1121),"",'CONFIGURAÇÃO'!$E$1121&amp;"")</f>
        <v/>
      </c>
      <c r="C6944" s="194">
        <f>"'CONFIGURAÇÃO'!E1121"</f>
        <v/>
      </c>
      <c r="D6944" s="194" t="inlineStr">
        <is>
          <t>configuração</t>
        </is>
      </c>
    </row>
    <row r="6945">
      <c r="A6945" s="194" t="inlineStr">
        <is>
          <t>custom.melhoria.9.peso</t>
        </is>
      </c>
      <c r="B6945" s="194">
        <f>IF(ISBLANK('CONFIGURAÇÃO'!$E$1122),"",'CONFIGURAÇÃO'!$E$1122&amp;"")</f>
        <v/>
      </c>
      <c r="C6945" s="194">
        <f>"'CONFIGURAÇÃO'!E1122"</f>
        <v/>
      </c>
      <c r="D6945" s="194" t="inlineStr">
        <is>
          <t>configuração</t>
        </is>
      </c>
    </row>
    <row r="6946">
      <c r="A6946" s="194" t="inlineStr">
        <is>
          <t>custom.melhoria.9.exige_tr</t>
        </is>
      </c>
      <c r="B6946" s="194">
        <f>IF(ISBLANK('CONFIGURAÇÃO'!$E$1123),"",'CONFIGURAÇÃO'!$E$1123&amp;"")</f>
        <v/>
      </c>
      <c r="C6946" s="194">
        <f>"'CONFIGURAÇÃO'!E1123"</f>
        <v/>
      </c>
      <c r="D6946" s="194" t="inlineStr">
        <is>
          <t>configuração</t>
        </is>
      </c>
    </row>
    <row r="6947">
      <c r="A6947" s="194" t="inlineStr">
        <is>
          <t>custom.melhoria.9.requisitos</t>
        </is>
      </c>
      <c r="B6947" s="194">
        <f>IF(ISBLANK('CONFIGURAÇÃO'!$B$1126),"",'CONFIGURAÇÃO'!$B$1126&amp;"")</f>
        <v/>
      </c>
      <c r="C6947" s="194">
        <f>"'CONFIGURAÇÃO'!B1126"</f>
        <v/>
      </c>
      <c r="D6947" s="194" t="inlineStr">
        <is>
          <t>configuração</t>
        </is>
      </c>
    </row>
    <row r="6948">
      <c r="A6948" s="194" t="inlineStr">
        <is>
          <t>custom.melhoria.9.efeito</t>
        </is>
      </c>
      <c r="B6948" s="194">
        <f>IF(ISBLANK('CONFIGURAÇÃO'!$B$1132),"",'CONFIGURAÇÃO'!$B$1132&amp;"")</f>
        <v/>
      </c>
      <c r="C6948" s="194">
        <f>"'CONFIGURAÇÃO'!B1132"</f>
        <v/>
      </c>
      <c r="D6948" s="194" t="inlineStr">
        <is>
          <t>configuração</t>
        </is>
      </c>
    </row>
    <row r="6949">
      <c r="A6949" s="194" t="inlineStr">
        <is>
          <t>custom.melhoria.9.mestre_viu</t>
        </is>
      </c>
      <c r="B6949" s="194">
        <f>N('CONFIGURAÇÃO'!$F$1117)&amp;""</f>
        <v/>
      </c>
      <c r="C6949" s="194">
        <f>"'CONFIGURAÇÃO'!F1117"</f>
        <v/>
      </c>
      <c r="D6949" s="194" t="inlineStr">
        <is>
          <t>configuração</t>
        </is>
      </c>
    </row>
    <row r="6950">
      <c r="A6950" s="194" t="inlineStr">
        <is>
          <t>custom.melhoria.10.nome</t>
        </is>
      </c>
      <c r="B6950" s="194">
        <f>IF(ISBLANK('CONFIGURAÇÃO'!$J$1119),"",'CONFIGURAÇÃO'!$J$1119&amp;"")</f>
        <v/>
      </c>
      <c r="C6950" s="194">
        <f>"'CONFIGURAÇÃO'!J1119"</f>
        <v/>
      </c>
      <c r="D6950" s="194" t="inlineStr">
        <is>
          <t>configuração</t>
        </is>
      </c>
    </row>
    <row r="6951">
      <c r="A6951" s="194" t="inlineStr">
        <is>
          <t>custom.melhoria.10.base</t>
        </is>
      </c>
      <c r="B6951" s="194">
        <f>IF(ISBLANK('CONFIGURAÇÃO'!$M$1120),"",'CONFIGURAÇÃO'!$M$1120&amp;"")</f>
        <v/>
      </c>
      <c r="C6951" s="194">
        <f>"'CONFIGURAÇÃO'!M1120"</f>
        <v/>
      </c>
      <c r="D6951" s="194" t="inlineStr">
        <is>
          <t>configuração</t>
        </is>
      </c>
    </row>
    <row r="6952">
      <c r="A6952" s="194" t="inlineStr">
        <is>
          <t>custom.melhoria.10.familia</t>
        </is>
      </c>
      <c r="B6952" s="194">
        <f>IF(ISBLANK('CONFIGURAÇÃO'!$M$1121),"",'CONFIGURAÇÃO'!$M$1121&amp;"")</f>
        <v/>
      </c>
      <c r="C6952" s="194">
        <f>"'CONFIGURAÇÃO'!M1121"</f>
        <v/>
      </c>
      <c r="D6952" s="194" t="inlineStr">
        <is>
          <t>configuração</t>
        </is>
      </c>
    </row>
    <row r="6953">
      <c r="A6953" s="194" t="inlineStr">
        <is>
          <t>custom.melhoria.10.peso</t>
        </is>
      </c>
      <c r="B6953" s="194">
        <f>IF(ISBLANK('CONFIGURAÇÃO'!$M$1122),"",'CONFIGURAÇÃO'!$M$1122&amp;"")</f>
        <v/>
      </c>
      <c r="C6953" s="194">
        <f>"'CONFIGURAÇÃO'!M1122"</f>
        <v/>
      </c>
      <c r="D6953" s="194" t="inlineStr">
        <is>
          <t>configuração</t>
        </is>
      </c>
    </row>
    <row r="6954">
      <c r="A6954" s="194" t="inlineStr">
        <is>
          <t>custom.melhoria.10.exige_tr</t>
        </is>
      </c>
      <c r="B6954" s="194">
        <f>IF(ISBLANK('CONFIGURAÇÃO'!$M$1123),"",'CONFIGURAÇÃO'!$M$1123&amp;"")</f>
        <v/>
      </c>
      <c r="C6954" s="194">
        <f>"'CONFIGURAÇÃO'!M1123"</f>
        <v/>
      </c>
      <c r="D6954" s="194" t="inlineStr">
        <is>
          <t>configuração</t>
        </is>
      </c>
    </row>
    <row r="6955">
      <c r="A6955" s="194" t="inlineStr">
        <is>
          <t>custom.melhoria.10.requisitos</t>
        </is>
      </c>
      <c r="B6955" s="194">
        <f>IF(ISBLANK('CONFIGURAÇÃO'!$J$1126),"",'CONFIGURAÇÃO'!$J$1126&amp;"")</f>
        <v/>
      </c>
      <c r="C6955" s="194">
        <f>"'CONFIGURAÇÃO'!J1126"</f>
        <v/>
      </c>
      <c r="D6955" s="194" t="inlineStr">
        <is>
          <t>configuração</t>
        </is>
      </c>
    </row>
    <row r="6956">
      <c r="A6956" s="194" t="inlineStr">
        <is>
          <t>custom.melhoria.10.efeito</t>
        </is>
      </c>
      <c r="B6956" s="194">
        <f>IF(ISBLANK('CONFIGURAÇÃO'!$J$1132),"",'CONFIGURAÇÃO'!$J$1132&amp;"")</f>
        <v/>
      </c>
      <c r="C6956" s="194">
        <f>"'CONFIGURAÇÃO'!J1132"</f>
        <v/>
      </c>
      <c r="D6956" s="194" t="inlineStr">
        <is>
          <t>configuração</t>
        </is>
      </c>
    </row>
    <row r="6957">
      <c r="A6957" s="194" t="inlineStr">
        <is>
          <t>custom.melhoria.10.mestre_viu</t>
        </is>
      </c>
      <c r="B6957" s="194">
        <f>N('CONFIGURAÇÃO'!$N$1117)&amp;""</f>
        <v/>
      </c>
      <c r="C6957" s="194">
        <f>"'CONFIGURAÇÃO'!N1117"</f>
        <v/>
      </c>
      <c r="D6957" s="194" t="inlineStr">
        <is>
          <t>configuração</t>
        </is>
      </c>
    </row>
    <row r="6958">
      <c r="A6958" s="194" t="inlineStr">
        <is>
          <t>custom.melhoria.11.nome</t>
        </is>
      </c>
      <c r="B6958" s="194">
        <f>IF(ISBLANK('CONFIGURAÇÃO'!$B$1145),"",'CONFIGURAÇÃO'!$B$1145&amp;"")</f>
        <v/>
      </c>
      <c r="C6958" s="194">
        <f>"'CONFIGURAÇÃO'!B1145"</f>
        <v/>
      </c>
      <c r="D6958" s="194" t="inlineStr">
        <is>
          <t>configuração</t>
        </is>
      </c>
    </row>
    <row r="6959">
      <c r="A6959" s="194" t="inlineStr">
        <is>
          <t>custom.melhoria.11.base</t>
        </is>
      </c>
      <c r="B6959" s="194">
        <f>IF(ISBLANK('CONFIGURAÇÃO'!$E$1146),"",'CONFIGURAÇÃO'!$E$1146&amp;"")</f>
        <v/>
      </c>
      <c r="C6959" s="194">
        <f>"'CONFIGURAÇÃO'!E1146"</f>
        <v/>
      </c>
      <c r="D6959" s="194" t="inlineStr">
        <is>
          <t>configuração</t>
        </is>
      </c>
    </row>
    <row r="6960">
      <c r="A6960" s="194" t="inlineStr">
        <is>
          <t>custom.melhoria.11.familia</t>
        </is>
      </c>
      <c r="B6960" s="194">
        <f>IF(ISBLANK('CONFIGURAÇÃO'!$E$1147),"",'CONFIGURAÇÃO'!$E$1147&amp;"")</f>
        <v/>
      </c>
      <c r="C6960" s="194">
        <f>"'CONFIGURAÇÃO'!E1147"</f>
        <v/>
      </c>
      <c r="D6960" s="194" t="inlineStr">
        <is>
          <t>configuração</t>
        </is>
      </c>
    </row>
    <row r="6961">
      <c r="A6961" s="194" t="inlineStr">
        <is>
          <t>custom.melhoria.11.peso</t>
        </is>
      </c>
      <c r="B6961" s="194">
        <f>IF(ISBLANK('CONFIGURAÇÃO'!$E$1148),"",'CONFIGURAÇÃO'!$E$1148&amp;"")</f>
        <v/>
      </c>
      <c r="C6961" s="194">
        <f>"'CONFIGURAÇÃO'!E1148"</f>
        <v/>
      </c>
      <c r="D6961" s="194" t="inlineStr">
        <is>
          <t>configuração</t>
        </is>
      </c>
    </row>
    <row r="6962">
      <c r="A6962" s="194" t="inlineStr">
        <is>
          <t>custom.melhoria.11.exige_tr</t>
        </is>
      </c>
      <c r="B6962" s="194">
        <f>IF(ISBLANK('CONFIGURAÇÃO'!$E$1149),"",'CONFIGURAÇÃO'!$E$1149&amp;"")</f>
        <v/>
      </c>
      <c r="C6962" s="194">
        <f>"'CONFIGURAÇÃO'!E1149"</f>
        <v/>
      </c>
      <c r="D6962" s="194" t="inlineStr">
        <is>
          <t>configuração</t>
        </is>
      </c>
    </row>
    <row r="6963">
      <c r="A6963" s="194" t="inlineStr">
        <is>
          <t>custom.melhoria.11.requisitos</t>
        </is>
      </c>
      <c r="B6963" s="194">
        <f>IF(ISBLANK('CONFIGURAÇÃO'!$B$1152),"",'CONFIGURAÇÃO'!$B$1152&amp;"")</f>
        <v/>
      </c>
      <c r="C6963" s="194">
        <f>"'CONFIGURAÇÃO'!B1152"</f>
        <v/>
      </c>
      <c r="D6963" s="194" t="inlineStr">
        <is>
          <t>configuração</t>
        </is>
      </c>
    </row>
    <row r="6964">
      <c r="A6964" s="194" t="inlineStr">
        <is>
          <t>custom.melhoria.11.efeito</t>
        </is>
      </c>
      <c r="B6964" s="194">
        <f>IF(ISBLANK('CONFIGURAÇÃO'!$B$1158),"",'CONFIGURAÇÃO'!$B$1158&amp;"")</f>
        <v/>
      </c>
      <c r="C6964" s="194">
        <f>"'CONFIGURAÇÃO'!B1158"</f>
        <v/>
      </c>
      <c r="D6964" s="194" t="inlineStr">
        <is>
          <t>configuração</t>
        </is>
      </c>
    </row>
    <row r="6965">
      <c r="A6965" s="194" t="inlineStr">
        <is>
          <t>custom.melhoria.11.mestre_viu</t>
        </is>
      </c>
      <c r="B6965" s="194">
        <f>N('CONFIGURAÇÃO'!$F$1143)&amp;""</f>
        <v/>
      </c>
      <c r="C6965" s="194">
        <f>"'CONFIGURAÇÃO'!F1143"</f>
        <v/>
      </c>
      <c r="D6965" s="194" t="inlineStr">
        <is>
          <t>configuração</t>
        </is>
      </c>
    </row>
    <row r="6966">
      <c r="A6966" s="194" t="inlineStr">
        <is>
          <t>custom.melhoria.12.nome</t>
        </is>
      </c>
      <c r="B6966" s="194">
        <f>IF(ISBLANK('CONFIGURAÇÃO'!$J$1145),"",'CONFIGURAÇÃO'!$J$1145&amp;"")</f>
        <v/>
      </c>
      <c r="C6966" s="194">
        <f>"'CONFIGURAÇÃO'!J1145"</f>
        <v/>
      </c>
      <c r="D6966" s="194" t="inlineStr">
        <is>
          <t>configuração</t>
        </is>
      </c>
    </row>
    <row r="6967">
      <c r="A6967" s="194" t="inlineStr">
        <is>
          <t>custom.melhoria.12.base</t>
        </is>
      </c>
      <c r="B6967" s="194">
        <f>IF(ISBLANK('CONFIGURAÇÃO'!$M$1146),"",'CONFIGURAÇÃO'!$M$1146&amp;"")</f>
        <v/>
      </c>
      <c r="C6967" s="194">
        <f>"'CONFIGURAÇÃO'!M1146"</f>
        <v/>
      </c>
      <c r="D6967" s="194" t="inlineStr">
        <is>
          <t>configuração</t>
        </is>
      </c>
    </row>
    <row r="6968">
      <c r="A6968" s="194" t="inlineStr">
        <is>
          <t>custom.melhoria.12.familia</t>
        </is>
      </c>
      <c r="B6968" s="194">
        <f>IF(ISBLANK('CONFIGURAÇÃO'!$M$1147),"",'CONFIGURAÇÃO'!$M$1147&amp;"")</f>
        <v/>
      </c>
      <c r="C6968" s="194">
        <f>"'CONFIGURAÇÃO'!M1147"</f>
        <v/>
      </c>
      <c r="D6968" s="194" t="inlineStr">
        <is>
          <t>configuração</t>
        </is>
      </c>
    </row>
    <row r="6969">
      <c r="A6969" s="194" t="inlineStr">
        <is>
          <t>custom.melhoria.12.peso</t>
        </is>
      </c>
      <c r="B6969" s="194">
        <f>IF(ISBLANK('CONFIGURAÇÃO'!$M$1148),"",'CONFIGURAÇÃO'!$M$1148&amp;"")</f>
        <v/>
      </c>
      <c r="C6969" s="194">
        <f>"'CONFIGURAÇÃO'!M1148"</f>
        <v/>
      </c>
      <c r="D6969" s="194" t="inlineStr">
        <is>
          <t>configuração</t>
        </is>
      </c>
    </row>
    <row r="6970">
      <c r="A6970" s="194" t="inlineStr">
        <is>
          <t>custom.melhoria.12.exige_tr</t>
        </is>
      </c>
      <c r="B6970" s="194">
        <f>IF(ISBLANK('CONFIGURAÇÃO'!$M$1149),"",'CONFIGURAÇÃO'!$M$1149&amp;"")</f>
        <v/>
      </c>
      <c r="C6970" s="194">
        <f>"'CONFIGURAÇÃO'!M1149"</f>
        <v/>
      </c>
      <c r="D6970" s="194" t="inlineStr">
        <is>
          <t>configuração</t>
        </is>
      </c>
    </row>
    <row r="6971">
      <c r="A6971" s="194" t="inlineStr">
        <is>
          <t>custom.melhoria.12.requisitos</t>
        </is>
      </c>
      <c r="B6971" s="194">
        <f>IF(ISBLANK('CONFIGURAÇÃO'!$J$1152),"",'CONFIGURAÇÃO'!$J$1152&amp;"")</f>
        <v/>
      </c>
      <c r="C6971" s="194">
        <f>"'CONFIGURAÇÃO'!J1152"</f>
        <v/>
      </c>
      <c r="D6971" s="194" t="inlineStr">
        <is>
          <t>configuração</t>
        </is>
      </c>
    </row>
    <row r="6972">
      <c r="A6972" s="194" t="inlineStr">
        <is>
          <t>custom.melhoria.12.efeito</t>
        </is>
      </c>
      <c r="B6972" s="194">
        <f>IF(ISBLANK('CONFIGURAÇÃO'!$J$1158),"",'CONFIGURAÇÃO'!$J$1158&amp;"")</f>
        <v/>
      </c>
      <c r="C6972" s="194">
        <f>"'CONFIGURAÇÃO'!J1158"</f>
        <v/>
      </c>
      <c r="D6972" s="194" t="inlineStr">
        <is>
          <t>configuração</t>
        </is>
      </c>
    </row>
    <row r="6973">
      <c r="A6973" s="194" t="inlineStr">
        <is>
          <t>custom.melhoria.12.mestre_viu</t>
        </is>
      </c>
      <c r="B6973" s="194">
        <f>N('CONFIGURAÇÃO'!$N$1143)&amp;""</f>
        <v/>
      </c>
      <c r="C6973" s="194">
        <f>"'CONFIGURAÇÃO'!N1143"</f>
        <v/>
      </c>
      <c r="D6973" s="194" t="inlineStr">
        <is>
          <t>configuração</t>
        </is>
      </c>
    </row>
    <row r="6974">
      <c r="A6974" s="194" t="inlineStr">
        <is>
          <t>custom.melhoria.13.nome</t>
        </is>
      </c>
      <c r="B6974" s="194">
        <f>IF(ISBLANK('CONFIGURAÇÃO'!$B$1171),"",'CONFIGURAÇÃO'!$B$1171&amp;"")</f>
        <v/>
      </c>
      <c r="C6974" s="194">
        <f>"'CONFIGURAÇÃO'!B1171"</f>
        <v/>
      </c>
      <c r="D6974" s="194" t="inlineStr">
        <is>
          <t>configuração</t>
        </is>
      </c>
    </row>
    <row r="6975">
      <c r="A6975" s="194" t="inlineStr">
        <is>
          <t>custom.melhoria.13.base</t>
        </is>
      </c>
      <c r="B6975" s="194">
        <f>IF(ISBLANK('CONFIGURAÇÃO'!$E$1172),"",'CONFIGURAÇÃO'!$E$1172&amp;"")</f>
        <v/>
      </c>
      <c r="C6975" s="194">
        <f>"'CONFIGURAÇÃO'!E1172"</f>
        <v/>
      </c>
      <c r="D6975" s="194" t="inlineStr">
        <is>
          <t>configuração</t>
        </is>
      </c>
    </row>
    <row r="6976">
      <c r="A6976" s="194" t="inlineStr">
        <is>
          <t>custom.melhoria.13.familia</t>
        </is>
      </c>
      <c r="B6976" s="194">
        <f>IF(ISBLANK('CONFIGURAÇÃO'!$E$1173),"",'CONFIGURAÇÃO'!$E$1173&amp;"")</f>
        <v/>
      </c>
      <c r="C6976" s="194">
        <f>"'CONFIGURAÇÃO'!E1173"</f>
        <v/>
      </c>
      <c r="D6976" s="194" t="inlineStr">
        <is>
          <t>configuração</t>
        </is>
      </c>
    </row>
    <row r="6977">
      <c r="A6977" s="194" t="inlineStr">
        <is>
          <t>custom.melhoria.13.peso</t>
        </is>
      </c>
      <c r="B6977" s="194">
        <f>IF(ISBLANK('CONFIGURAÇÃO'!$E$1174),"",'CONFIGURAÇÃO'!$E$1174&amp;"")</f>
        <v/>
      </c>
      <c r="C6977" s="194">
        <f>"'CONFIGURAÇÃO'!E1174"</f>
        <v/>
      </c>
      <c r="D6977" s="194" t="inlineStr">
        <is>
          <t>configuração</t>
        </is>
      </c>
    </row>
    <row r="6978">
      <c r="A6978" s="194" t="inlineStr">
        <is>
          <t>custom.melhoria.13.exige_tr</t>
        </is>
      </c>
      <c r="B6978" s="194">
        <f>IF(ISBLANK('CONFIGURAÇÃO'!$E$1175),"",'CONFIGURAÇÃO'!$E$1175&amp;"")</f>
        <v/>
      </c>
      <c r="C6978" s="194">
        <f>"'CONFIGURAÇÃO'!E1175"</f>
        <v/>
      </c>
      <c r="D6978" s="194" t="inlineStr">
        <is>
          <t>configuração</t>
        </is>
      </c>
    </row>
    <row r="6979">
      <c r="A6979" s="194" t="inlineStr">
        <is>
          <t>custom.melhoria.13.requisitos</t>
        </is>
      </c>
      <c r="B6979" s="194">
        <f>IF(ISBLANK('CONFIGURAÇÃO'!$B$1178),"",'CONFIGURAÇÃO'!$B$1178&amp;"")</f>
        <v/>
      </c>
      <c r="C6979" s="194">
        <f>"'CONFIGURAÇÃO'!B1178"</f>
        <v/>
      </c>
      <c r="D6979" s="194" t="inlineStr">
        <is>
          <t>configuração</t>
        </is>
      </c>
    </row>
    <row r="6980">
      <c r="A6980" s="194" t="inlineStr">
        <is>
          <t>custom.melhoria.13.efeito</t>
        </is>
      </c>
      <c r="B6980" s="194">
        <f>IF(ISBLANK('CONFIGURAÇÃO'!$B$1184),"",'CONFIGURAÇÃO'!$B$1184&amp;"")</f>
        <v/>
      </c>
      <c r="C6980" s="194">
        <f>"'CONFIGURAÇÃO'!B1184"</f>
        <v/>
      </c>
      <c r="D6980" s="194" t="inlineStr">
        <is>
          <t>configuração</t>
        </is>
      </c>
    </row>
    <row r="6981">
      <c r="A6981" s="194" t="inlineStr">
        <is>
          <t>custom.melhoria.13.mestre_viu</t>
        </is>
      </c>
      <c r="B6981" s="194">
        <f>N('CONFIGURAÇÃO'!$F$1169)&amp;""</f>
        <v/>
      </c>
      <c r="C6981" s="194">
        <f>"'CONFIGURAÇÃO'!F1169"</f>
        <v/>
      </c>
      <c r="D6981" s="194" t="inlineStr">
        <is>
          <t>configuração</t>
        </is>
      </c>
    </row>
    <row r="6982">
      <c r="A6982" s="194" t="inlineStr">
        <is>
          <t>custom.melhoria.14.nome</t>
        </is>
      </c>
      <c r="B6982" s="194">
        <f>IF(ISBLANK('CONFIGURAÇÃO'!$J$1171),"",'CONFIGURAÇÃO'!$J$1171&amp;"")</f>
        <v/>
      </c>
      <c r="C6982" s="194">
        <f>"'CONFIGURAÇÃO'!J1171"</f>
        <v/>
      </c>
      <c r="D6982" s="194" t="inlineStr">
        <is>
          <t>configuração</t>
        </is>
      </c>
    </row>
    <row r="6983">
      <c r="A6983" s="194" t="inlineStr">
        <is>
          <t>custom.melhoria.14.base</t>
        </is>
      </c>
      <c r="B6983" s="194">
        <f>IF(ISBLANK('CONFIGURAÇÃO'!$M$1172),"",'CONFIGURAÇÃO'!$M$1172&amp;"")</f>
        <v/>
      </c>
      <c r="C6983" s="194">
        <f>"'CONFIGURAÇÃO'!M1172"</f>
        <v/>
      </c>
      <c r="D6983" s="194" t="inlineStr">
        <is>
          <t>configuração</t>
        </is>
      </c>
    </row>
    <row r="6984">
      <c r="A6984" s="194" t="inlineStr">
        <is>
          <t>custom.melhoria.14.familia</t>
        </is>
      </c>
      <c r="B6984" s="194">
        <f>IF(ISBLANK('CONFIGURAÇÃO'!$M$1173),"",'CONFIGURAÇÃO'!$M$1173&amp;"")</f>
        <v/>
      </c>
      <c r="C6984" s="194">
        <f>"'CONFIGURAÇÃO'!M1173"</f>
        <v/>
      </c>
      <c r="D6984" s="194" t="inlineStr">
        <is>
          <t>configuração</t>
        </is>
      </c>
    </row>
    <row r="6985">
      <c r="A6985" s="194" t="inlineStr">
        <is>
          <t>custom.melhoria.14.peso</t>
        </is>
      </c>
      <c r="B6985" s="194">
        <f>IF(ISBLANK('CONFIGURAÇÃO'!$M$1174),"",'CONFIGURAÇÃO'!$M$1174&amp;"")</f>
        <v/>
      </c>
      <c r="C6985" s="194">
        <f>"'CONFIGURAÇÃO'!M1174"</f>
        <v/>
      </c>
      <c r="D6985" s="194" t="inlineStr">
        <is>
          <t>configuração</t>
        </is>
      </c>
    </row>
    <row r="6986">
      <c r="A6986" s="194" t="inlineStr">
        <is>
          <t>custom.melhoria.14.exige_tr</t>
        </is>
      </c>
      <c r="B6986" s="194">
        <f>IF(ISBLANK('CONFIGURAÇÃO'!$M$1175),"",'CONFIGURAÇÃO'!$M$1175&amp;"")</f>
        <v/>
      </c>
      <c r="C6986" s="194">
        <f>"'CONFIGURAÇÃO'!M1175"</f>
        <v/>
      </c>
      <c r="D6986" s="194" t="inlineStr">
        <is>
          <t>configuração</t>
        </is>
      </c>
    </row>
    <row r="6987">
      <c r="A6987" s="194" t="inlineStr">
        <is>
          <t>custom.melhoria.14.requisitos</t>
        </is>
      </c>
      <c r="B6987" s="194">
        <f>IF(ISBLANK('CONFIGURAÇÃO'!$J$1178),"",'CONFIGURAÇÃO'!$J$1178&amp;"")</f>
        <v/>
      </c>
      <c r="C6987" s="194">
        <f>"'CONFIGURAÇÃO'!J1178"</f>
        <v/>
      </c>
      <c r="D6987" s="194" t="inlineStr">
        <is>
          <t>configuração</t>
        </is>
      </c>
    </row>
    <row r="6988">
      <c r="A6988" s="194" t="inlineStr">
        <is>
          <t>custom.melhoria.14.efeito</t>
        </is>
      </c>
      <c r="B6988" s="194">
        <f>IF(ISBLANK('CONFIGURAÇÃO'!$J$1184),"",'CONFIGURAÇÃO'!$J$1184&amp;"")</f>
        <v/>
      </c>
      <c r="C6988" s="194">
        <f>"'CONFIGURAÇÃO'!J1184"</f>
        <v/>
      </c>
      <c r="D6988" s="194" t="inlineStr">
        <is>
          <t>configuração</t>
        </is>
      </c>
    </row>
    <row r="6989">
      <c r="A6989" s="194" t="inlineStr">
        <is>
          <t>custom.melhoria.14.mestre_viu</t>
        </is>
      </c>
      <c r="B6989" s="194">
        <f>N('CONFIGURAÇÃO'!$N$1169)&amp;""</f>
        <v/>
      </c>
      <c r="C6989" s="194">
        <f>"'CONFIGURAÇÃO'!N1169"</f>
        <v/>
      </c>
      <c r="D6989" s="194" t="inlineStr">
        <is>
          <t>configuração</t>
        </is>
      </c>
    </row>
    <row r="6990">
      <c r="A6990" s="194" t="inlineStr">
        <is>
          <t>custom.melhoria.15.nome</t>
        </is>
      </c>
      <c r="B6990" s="194">
        <f>IF(ISBLANK('CONFIGURAÇÃO'!$B$1197),"",'CONFIGURAÇÃO'!$B$1197&amp;"")</f>
        <v/>
      </c>
      <c r="C6990" s="194">
        <f>"'CONFIGURAÇÃO'!B1197"</f>
        <v/>
      </c>
      <c r="D6990" s="194" t="inlineStr">
        <is>
          <t>configuração</t>
        </is>
      </c>
    </row>
    <row r="6991">
      <c r="A6991" s="194" t="inlineStr">
        <is>
          <t>custom.melhoria.15.base</t>
        </is>
      </c>
      <c r="B6991" s="194">
        <f>IF(ISBLANK('CONFIGURAÇÃO'!$E$1198),"",'CONFIGURAÇÃO'!$E$1198&amp;"")</f>
        <v/>
      </c>
      <c r="C6991" s="194">
        <f>"'CONFIGURAÇÃO'!E1198"</f>
        <v/>
      </c>
      <c r="D6991" s="194" t="inlineStr">
        <is>
          <t>configuração</t>
        </is>
      </c>
    </row>
    <row r="6992">
      <c r="A6992" s="194" t="inlineStr">
        <is>
          <t>custom.melhoria.15.familia</t>
        </is>
      </c>
      <c r="B6992" s="194">
        <f>IF(ISBLANK('CONFIGURAÇÃO'!$E$1199),"",'CONFIGURAÇÃO'!$E$1199&amp;"")</f>
        <v/>
      </c>
      <c r="C6992" s="194">
        <f>"'CONFIGURAÇÃO'!E1199"</f>
        <v/>
      </c>
      <c r="D6992" s="194" t="inlineStr">
        <is>
          <t>configuração</t>
        </is>
      </c>
    </row>
    <row r="6993">
      <c r="A6993" s="194" t="inlineStr">
        <is>
          <t>custom.melhoria.15.peso</t>
        </is>
      </c>
      <c r="B6993" s="194">
        <f>IF(ISBLANK('CONFIGURAÇÃO'!$E$1200),"",'CONFIGURAÇÃO'!$E$1200&amp;"")</f>
        <v/>
      </c>
      <c r="C6993" s="194">
        <f>"'CONFIGURAÇÃO'!E1200"</f>
        <v/>
      </c>
      <c r="D6993" s="194" t="inlineStr">
        <is>
          <t>configuração</t>
        </is>
      </c>
    </row>
    <row r="6994">
      <c r="A6994" s="194" t="inlineStr">
        <is>
          <t>custom.melhoria.15.exige_tr</t>
        </is>
      </c>
      <c r="B6994" s="194">
        <f>IF(ISBLANK('CONFIGURAÇÃO'!$E$1201),"",'CONFIGURAÇÃO'!$E$1201&amp;"")</f>
        <v/>
      </c>
      <c r="C6994" s="194">
        <f>"'CONFIGURAÇÃO'!E1201"</f>
        <v/>
      </c>
      <c r="D6994" s="194" t="inlineStr">
        <is>
          <t>configuração</t>
        </is>
      </c>
    </row>
    <row r="6995">
      <c r="A6995" s="194" t="inlineStr">
        <is>
          <t>custom.melhoria.15.requisitos</t>
        </is>
      </c>
      <c r="B6995" s="194">
        <f>IF(ISBLANK('CONFIGURAÇÃO'!$B$1204),"",'CONFIGURAÇÃO'!$B$1204&amp;"")</f>
        <v/>
      </c>
      <c r="C6995" s="194">
        <f>"'CONFIGURAÇÃO'!B1204"</f>
        <v/>
      </c>
      <c r="D6995" s="194" t="inlineStr">
        <is>
          <t>configuração</t>
        </is>
      </c>
    </row>
    <row r="6996">
      <c r="A6996" s="194" t="inlineStr">
        <is>
          <t>custom.melhoria.15.efeito</t>
        </is>
      </c>
      <c r="B6996" s="194">
        <f>IF(ISBLANK('CONFIGURAÇÃO'!$B$1210),"",'CONFIGURAÇÃO'!$B$1210&amp;"")</f>
        <v/>
      </c>
      <c r="C6996" s="194">
        <f>"'CONFIGURAÇÃO'!B1210"</f>
        <v/>
      </c>
      <c r="D6996" s="194" t="inlineStr">
        <is>
          <t>configuração</t>
        </is>
      </c>
    </row>
    <row r="6997">
      <c r="A6997" s="194" t="inlineStr">
        <is>
          <t>custom.melhoria.15.mestre_viu</t>
        </is>
      </c>
      <c r="B6997" s="194">
        <f>N('CONFIGURAÇÃO'!$F$1195)&amp;""</f>
        <v/>
      </c>
      <c r="C6997" s="194">
        <f>"'CONFIGURAÇÃO'!F1195"</f>
        <v/>
      </c>
      <c r="D6997" s="194" t="inlineStr">
        <is>
          <t>configuração</t>
        </is>
      </c>
    </row>
    <row r="6998">
      <c r="A6998" s="194" t="inlineStr">
        <is>
          <t>custom.melhoria.16.nome</t>
        </is>
      </c>
      <c r="B6998" s="194">
        <f>IF(ISBLANK('CONFIGURAÇÃO'!$J$1197),"",'CONFIGURAÇÃO'!$J$1197&amp;"")</f>
        <v/>
      </c>
      <c r="C6998" s="194">
        <f>"'CONFIGURAÇÃO'!J1197"</f>
        <v/>
      </c>
      <c r="D6998" s="194" t="inlineStr">
        <is>
          <t>configuração</t>
        </is>
      </c>
    </row>
    <row r="6999">
      <c r="A6999" s="194" t="inlineStr">
        <is>
          <t>custom.melhoria.16.base</t>
        </is>
      </c>
      <c r="B6999" s="194">
        <f>IF(ISBLANK('CONFIGURAÇÃO'!$M$1198),"",'CONFIGURAÇÃO'!$M$1198&amp;"")</f>
        <v/>
      </c>
      <c r="C6999" s="194">
        <f>"'CONFIGURAÇÃO'!M1198"</f>
        <v/>
      </c>
      <c r="D6999" s="194" t="inlineStr">
        <is>
          <t>configuração</t>
        </is>
      </c>
    </row>
    <row r="7000">
      <c r="A7000" s="194" t="inlineStr">
        <is>
          <t>custom.melhoria.16.familia</t>
        </is>
      </c>
      <c r="B7000" s="194">
        <f>IF(ISBLANK('CONFIGURAÇÃO'!$M$1199),"",'CONFIGURAÇÃO'!$M$1199&amp;"")</f>
        <v/>
      </c>
      <c r="C7000" s="194">
        <f>"'CONFIGURAÇÃO'!M1199"</f>
        <v/>
      </c>
      <c r="D7000" s="194" t="inlineStr">
        <is>
          <t>configuração</t>
        </is>
      </c>
    </row>
    <row r="7001">
      <c r="A7001" s="194" t="inlineStr">
        <is>
          <t>custom.melhoria.16.peso</t>
        </is>
      </c>
      <c r="B7001" s="194">
        <f>IF(ISBLANK('CONFIGURAÇÃO'!$M$1200),"",'CONFIGURAÇÃO'!$M$1200&amp;"")</f>
        <v/>
      </c>
      <c r="C7001" s="194">
        <f>"'CONFIGURAÇÃO'!M1200"</f>
        <v/>
      </c>
      <c r="D7001" s="194" t="inlineStr">
        <is>
          <t>configuração</t>
        </is>
      </c>
    </row>
    <row r="7002">
      <c r="A7002" s="194" t="inlineStr">
        <is>
          <t>custom.melhoria.16.exige_tr</t>
        </is>
      </c>
      <c r="B7002" s="194">
        <f>IF(ISBLANK('CONFIGURAÇÃO'!$M$1201),"",'CONFIGURAÇÃO'!$M$1201&amp;"")</f>
        <v/>
      </c>
      <c r="C7002" s="194">
        <f>"'CONFIGURAÇÃO'!M1201"</f>
        <v/>
      </c>
      <c r="D7002" s="194" t="inlineStr">
        <is>
          <t>configuração</t>
        </is>
      </c>
    </row>
    <row r="7003">
      <c r="A7003" s="194" t="inlineStr">
        <is>
          <t>custom.melhoria.16.requisitos</t>
        </is>
      </c>
      <c r="B7003" s="194">
        <f>IF(ISBLANK('CONFIGURAÇÃO'!$J$1204),"",'CONFIGURAÇÃO'!$J$1204&amp;"")</f>
        <v/>
      </c>
      <c r="C7003" s="194">
        <f>"'CONFIGURAÇÃO'!J1204"</f>
        <v/>
      </c>
      <c r="D7003" s="194" t="inlineStr">
        <is>
          <t>configuração</t>
        </is>
      </c>
    </row>
    <row r="7004">
      <c r="A7004" s="194" t="inlineStr">
        <is>
          <t>custom.melhoria.16.efeito</t>
        </is>
      </c>
      <c r="B7004" s="194">
        <f>IF(ISBLANK('CONFIGURAÇÃO'!$J$1210),"",'CONFIGURAÇÃO'!$J$1210&amp;"")</f>
        <v/>
      </c>
      <c r="C7004" s="194">
        <f>"'CONFIGURAÇÃO'!J1210"</f>
        <v/>
      </c>
      <c r="D7004" s="194" t="inlineStr">
        <is>
          <t>configuração</t>
        </is>
      </c>
    </row>
    <row r="7005">
      <c r="A7005" s="194" t="inlineStr">
        <is>
          <t>custom.melhoria.16.mestre_viu</t>
        </is>
      </c>
      <c r="B7005" s="194">
        <f>N('CONFIGURAÇÃO'!$N$1195)&amp;""</f>
        <v/>
      </c>
      <c r="C7005" s="194">
        <f>"'CONFIGURAÇÃO'!N1195"</f>
        <v/>
      </c>
      <c r="D7005" s="194" t="inlineStr">
        <is>
          <t>configuração</t>
        </is>
      </c>
    </row>
    <row r="7006">
      <c r="A7006" s="194" t="inlineStr">
        <is>
          <t>custom.melhoria.17.nome</t>
        </is>
      </c>
      <c r="B7006" s="194">
        <f>IF(ISBLANK('CONFIGURAÇÃO'!$B$1223),"",'CONFIGURAÇÃO'!$B$1223&amp;"")</f>
        <v/>
      </c>
      <c r="C7006" s="194">
        <f>"'CONFIGURAÇÃO'!B1223"</f>
        <v/>
      </c>
      <c r="D7006" s="194" t="inlineStr">
        <is>
          <t>configuração</t>
        </is>
      </c>
    </row>
    <row r="7007">
      <c r="A7007" s="194" t="inlineStr">
        <is>
          <t>custom.melhoria.17.base</t>
        </is>
      </c>
      <c r="B7007" s="194">
        <f>IF(ISBLANK('CONFIGURAÇÃO'!$E$1224),"",'CONFIGURAÇÃO'!$E$1224&amp;"")</f>
        <v/>
      </c>
      <c r="C7007" s="194">
        <f>"'CONFIGURAÇÃO'!E1224"</f>
        <v/>
      </c>
      <c r="D7007" s="194" t="inlineStr">
        <is>
          <t>configuração</t>
        </is>
      </c>
    </row>
    <row r="7008">
      <c r="A7008" s="194" t="inlineStr">
        <is>
          <t>custom.melhoria.17.familia</t>
        </is>
      </c>
      <c r="B7008" s="194">
        <f>IF(ISBLANK('CONFIGURAÇÃO'!$E$1225),"",'CONFIGURAÇÃO'!$E$1225&amp;"")</f>
        <v/>
      </c>
      <c r="C7008" s="194">
        <f>"'CONFIGURAÇÃO'!E1225"</f>
        <v/>
      </c>
      <c r="D7008" s="194" t="inlineStr">
        <is>
          <t>configuração</t>
        </is>
      </c>
    </row>
    <row r="7009">
      <c r="A7009" s="194" t="inlineStr">
        <is>
          <t>custom.melhoria.17.peso</t>
        </is>
      </c>
      <c r="B7009" s="194">
        <f>IF(ISBLANK('CONFIGURAÇÃO'!$E$1226),"",'CONFIGURAÇÃO'!$E$1226&amp;"")</f>
        <v/>
      </c>
      <c r="C7009" s="194">
        <f>"'CONFIGURAÇÃO'!E1226"</f>
        <v/>
      </c>
      <c r="D7009" s="194" t="inlineStr">
        <is>
          <t>configuração</t>
        </is>
      </c>
    </row>
    <row r="7010">
      <c r="A7010" s="194" t="inlineStr">
        <is>
          <t>custom.melhoria.17.exige_tr</t>
        </is>
      </c>
      <c r="B7010" s="194">
        <f>IF(ISBLANK('CONFIGURAÇÃO'!$E$1227),"",'CONFIGURAÇÃO'!$E$1227&amp;"")</f>
        <v/>
      </c>
      <c r="C7010" s="194">
        <f>"'CONFIGURAÇÃO'!E1227"</f>
        <v/>
      </c>
      <c r="D7010" s="194" t="inlineStr">
        <is>
          <t>configuração</t>
        </is>
      </c>
    </row>
    <row r="7011">
      <c r="A7011" s="194" t="inlineStr">
        <is>
          <t>custom.melhoria.17.requisitos</t>
        </is>
      </c>
      <c r="B7011" s="194">
        <f>IF(ISBLANK('CONFIGURAÇÃO'!$B$1230),"",'CONFIGURAÇÃO'!$B$1230&amp;"")</f>
        <v/>
      </c>
      <c r="C7011" s="194">
        <f>"'CONFIGURAÇÃO'!B1230"</f>
        <v/>
      </c>
      <c r="D7011" s="194" t="inlineStr">
        <is>
          <t>configuração</t>
        </is>
      </c>
    </row>
    <row r="7012">
      <c r="A7012" s="194" t="inlineStr">
        <is>
          <t>custom.melhoria.17.efeito</t>
        </is>
      </c>
      <c r="B7012" s="194">
        <f>IF(ISBLANK('CONFIGURAÇÃO'!$B$1236),"",'CONFIGURAÇÃO'!$B$1236&amp;"")</f>
        <v/>
      </c>
      <c r="C7012" s="194">
        <f>"'CONFIGURAÇÃO'!B1236"</f>
        <v/>
      </c>
      <c r="D7012" s="194" t="inlineStr">
        <is>
          <t>configuração</t>
        </is>
      </c>
    </row>
    <row r="7013">
      <c r="A7013" s="194" t="inlineStr">
        <is>
          <t>custom.melhoria.17.mestre_viu</t>
        </is>
      </c>
      <c r="B7013" s="194">
        <f>N('CONFIGURAÇÃO'!$F$1221)&amp;""</f>
        <v/>
      </c>
      <c r="C7013" s="194">
        <f>"'CONFIGURAÇÃO'!F1221"</f>
        <v/>
      </c>
      <c r="D7013" s="194" t="inlineStr">
        <is>
          <t>configuração</t>
        </is>
      </c>
    </row>
    <row r="7014">
      <c r="A7014" s="194" t="inlineStr">
        <is>
          <t>custom.melhoria.18.nome</t>
        </is>
      </c>
      <c r="B7014" s="194">
        <f>IF(ISBLANK('CONFIGURAÇÃO'!$J$1223),"",'CONFIGURAÇÃO'!$J$1223&amp;"")</f>
        <v/>
      </c>
      <c r="C7014" s="194">
        <f>"'CONFIGURAÇÃO'!J1223"</f>
        <v/>
      </c>
      <c r="D7014" s="194" t="inlineStr">
        <is>
          <t>configuração</t>
        </is>
      </c>
    </row>
    <row r="7015">
      <c r="A7015" s="194" t="inlineStr">
        <is>
          <t>custom.melhoria.18.base</t>
        </is>
      </c>
      <c r="B7015" s="194">
        <f>IF(ISBLANK('CONFIGURAÇÃO'!$M$1224),"",'CONFIGURAÇÃO'!$M$1224&amp;"")</f>
        <v/>
      </c>
      <c r="C7015" s="194">
        <f>"'CONFIGURAÇÃO'!M1224"</f>
        <v/>
      </c>
      <c r="D7015" s="194" t="inlineStr">
        <is>
          <t>configuração</t>
        </is>
      </c>
    </row>
    <row r="7016">
      <c r="A7016" s="194" t="inlineStr">
        <is>
          <t>custom.melhoria.18.familia</t>
        </is>
      </c>
      <c r="B7016" s="194">
        <f>IF(ISBLANK('CONFIGURAÇÃO'!$M$1225),"",'CONFIGURAÇÃO'!$M$1225&amp;"")</f>
        <v/>
      </c>
      <c r="C7016" s="194">
        <f>"'CONFIGURAÇÃO'!M1225"</f>
        <v/>
      </c>
      <c r="D7016" s="194" t="inlineStr">
        <is>
          <t>configuração</t>
        </is>
      </c>
    </row>
    <row r="7017">
      <c r="A7017" s="194" t="inlineStr">
        <is>
          <t>custom.melhoria.18.peso</t>
        </is>
      </c>
      <c r="B7017" s="194">
        <f>IF(ISBLANK('CONFIGURAÇÃO'!$M$1226),"",'CONFIGURAÇÃO'!$M$1226&amp;"")</f>
        <v/>
      </c>
      <c r="C7017" s="194">
        <f>"'CONFIGURAÇÃO'!M1226"</f>
        <v/>
      </c>
      <c r="D7017" s="194" t="inlineStr">
        <is>
          <t>configuração</t>
        </is>
      </c>
    </row>
    <row r="7018">
      <c r="A7018" s="194" t="inlineStr">
        <is>
          <t>custom.melhoria.18.exige_tr</t>
        </is>
      </c>
      <c r="B7018" s="194">
        <f>IF(ISBLANK('CONFIGURAÇÃO'!$M$1227),"",'CONFIGURAÇÃO'!$M$1227&amp;"")</f>
        <v/>
      </c>
      <c r="C7018" s="194">
        <f>"'CONFIGURAÇÃO'!M1227"</f>
        <v/>
      </c>
      <c r="D7018" s="194" t="inlineStr">
        <is>
          <t>configuração</t>
        </is>
      </c>
    </row>
    <row r="7019">
      <c r="A7019" s="194" t="inlineStr">
        <is>
          <t>custom.melhoria.18.requisitos</t>
        </is>
      </c>
      <c r="B7019" s="194">
        <f>IF(ISBLANK('CONFIGURAÇÃO'!$J$1230),"",'CONFIGURAÇÃO'!$J$1230&amp;"")</f>
        <v/>
      </c>
      <c r="C7019" s="194">
        <f>"'CONFIGURAÇÃO'!J1230"</f>
        <v/>
      </c>
      <c r="D7019" s="194" t="inlineStr">
        <is>
          <t>configuração</t>
        </is>
      </c>
    </row>
    <row r="7020">
      <c r="A7020" s="194" t="inlineStr">
        <is>
          <t>custom.melhoria.18.efeito</t>
        </is>
      </c>
      <c r="B7020" s="194">
        <f>IF(ISBLANK('CONFIGURAÇÃO'!$J$1236),"",'CONFIGURAÇÃO'!$J$1236&amp;"")</f>
        <v/>
      </c>
      <c r="C7020" s="194">
        <f>"'CONFIGURAÇÃO'!J1236"</f>
        <v/>
      </c>
      <c r="D7020" s="194" t="inlineStr">
        <is>
          <t>configuração</t>
        </is>
      </c>
    </row>
    <row r="7021">
      <c r="A7021" s="194" t="inlineStr">
        <is>
          <t>custom.melhoria.18.mestre_viu</t>
        </is>
      </c>
      <c r="B7021" s="194">
        <f>N('CONFIGURAÇÃO'!$N$1221)&amp;""</f>
        <v/>
      </c>
      <c r="C7021" s="194">
        <f>"'CONFIGURAÇÃO'!N1221"</f>
        <v/>
      </c>
      <c r="D7021" s="194" t="inlineStr">
        <is>
          <t>configuração</t>
        </is>
      </c>
    </row>
    <row r="7022">
      <c r="A7022" s="194" t="inlineStr">
        <is>
          <t>custom.melhoria.19.nome</t>
        </is>
      </c>
      <c r="B7022" s="194">
        <f>IF(ISBLANK('CONFIGURAÇÃO'!$B$1249),"",'CONFIGURAÇÃO'!$B$1249&amp;"")</f>
        <v/>
      </c>
      <c r="C7022" s="194">
        <f>"'CONFIGURAÇÃO'!B1249"</f>
        <v/>
      </c>
      <c r="D7022" s="194" t="inlineStr">
        <is>
          <t>configuração</t>
        </is>
      </c>
    </row>
    <row r="7023">
      <c r="A7023" s="194" t="inlineStr">
        <is>
          <t>custom.melhoria.19.base</t>
        </is>
      </c>
      <c r="B7023" s="194">
        <f>IF(ISBLANK('CONFIGURAÇÃO'!$E$1250),"",'CONFIGURAÇÃO'!$E$1250&amp;"")</f>
        <v/>
      </c>
      <c r="C7023" s="194">
        <f>"'CONFIGURAÇÃO'!E1250"</f>
        <v/>
      </c>
      <c r="D7023" s="194" t="inlineStr">
        <is>
          <t>configuração</t>
        </is>
      </c>
    </row>
    <row r="7024">
      <c r="A7024" s="194" t="inlineStr">
        <is>
          <t>custom.melhoria.19.familia</t>
        </is>
      </c>
      <c r="B7024" s="194">
        <f>IF(ISBLANK('CONFIGURAÇÃO'!$E$1251),"",'CONFIGURAÇÃO'!$E$1251&amp;"")</f>
        <v/>
      </c>
      <c r="C7024" s="194">
        <f>"'CONFIGURAÇÃO'!E1251"</f>
        <v/>
      </c>
      <c r="D7024" s="194" t="inlineStr">
        <is>
          <t>configuração</t>
        </is>
      </c>
    </row>
    <row r="7025">
      <c r="A7025" s="194" t="inlineStr">
        <is>
          <t>custom.melhoria.19.peso</t>
        </is>
      </c>
      <c r="B7025" s="194">
        <f>IF(ISBLANK('CONFIGURAÇÃO'!$E$1252),"",'CONFIGURAÇÃO'!$E$1252&amp;"")</f>
        <v/>
      </c>
      <c r="C7025" s="194">
        <f>"'CONFIGURAÇÃO'!E1252"</f>
        <v/>
      </c>
      <c r="D7025" s="194" t="inlineStr">
        <is>
          <t>configuração</t>
        </is>
      </c>
    </row>
    <row r="7026">
      <c r="A7026" s="194" t="inlineStr">
        <is>
          <t>custom.melhoria.19.exige_tr</t>
        </is>
      </c>
      <c r="B7026" s="194">
        <f>IF(ISBLANK('CONFIGURAÇÃO'!$E$1253),"",'CONFIGURAÇÃO'!$E$1253&amp;"")</f>
        <v/>
      </c>
      <c r="C7026" s="194">
        <f>"'CONFIGURAÇÃO'!E1253"</f>
        <v/>
      </c>
      <c r="D7026" s="194" t="inlineStr">
        <is>
          <t>configuração</t>
        </is>
      </c>
    </row>
    <row r="7027">
      <c r="A7027" s="194" t="inlineStr">
        <is>
          <t>custom.melhoria.19.requisitos</t>
        </is>
      </c>
      <c r="B7027" s="194">
        <f>IF(ISBLANK('CONFIGURAÇÃO'!$B$1256),"",'CONFIGURAÇÃO'!$B$1256&amp;"")</f>
        <v/>
      </c>
      <c r="C7027" s="194">
        <f>"'CONFIGURAÇÃO'!B1256"</f>
        <v/>
      </c>
      <c r="D7027" s="194" t="inlineStr">
        <is>
          <t>configuração</t>
        </is>
      </c>
    </row>
    <row r="7028">
      <c r="A7028" s="194" t="inlineStr">
        <is>
          <t>custom.melhoria.19.efeito</t>
        </is>
      </c>
      <c r="B7028" s="194">
        <f>IF(ISBLANK('CONFIGURAÇÃO'!$B$1262),"",'CONFIGURAÇÃO'!$B$1262&amp;"")</f>
        <v/>
      </c>
      <c r="C7028" s="194">
        <f>"'CONFIGURAÇÃO'!B1262"</f>
        <v/>
      </c>
      <c r="D7028" s="194" t="inlineStr">
        <is>
          <t>configuração</t>
        </is>
      </c>
    </row>
    <row r="7029">
      <c r="A7029" s="194" t="inlineStr">
        <is>
          <t>custom.melhoria.19.mestre_viu</t>
        </is>
      </c>
      <c r="B7029" s="194">
        <f>N('CONFIGURAÇÃO'!$F$1247)&amp;""</f>
        <v/>
      </c>
      <c r="C7029" s="194">
        <f>"'CONFIGURAÇÃO'!F1247"</f>
        <v/>
      </c>
      <c r="D7029" s="194" t="inlineStr">
        <is>
          <t>configuração</t>
        </is>
      </c>
    </row>
    <row r="7030">
      <c r="A7030" s="194" t="inlineStr">
        <is>
          <t>custom.melhoria.20.nome</t>
        </is>
      </c>
      <c r="B7030" s="194">
        <f>IF(ISBLANK('CONFIGURAÇÃO'!$J$1249),"",'CONFIGURAÇÃO'!$J$1249&amp;"")</f>
        <v/>
      </c>
      <c r="C7030" s="194">
        <f>"'CONFIGURAÇÃO'!J1249"</f>
        <v/>
      </c>
      <c r="D7030" s="194" t="inlineStr">
        <is>
          <t>configuração</t>
        </is>
      </c>
    </row>
    <row r="7031">
      <c r="A7031" s="194" t="inlineStr">
        <is>
          <t>custom.melhoria.20.base</t>
        </is>
      </c>
      <c r="B7031" s="194">
        <f>IF(ISBLANK('CONFIGURAÇÃO'!$M$1250),"",'CONFIGURAÇÃO'!$M$1250&amp;"")</f>
        <v/>
      </c>
      <c r="C7031" s="194">
        <f>"'CONFIGURAÇÃO'!M1250"</f>
        <v/>
      </c>
      <c r="D7031" s="194" t="inlineStr">
        <is>
          <t>configuração</t>
        </is>
      </c>
    </row>
    <row r="7032">
      <c r="A7032" s="194" t="inlineStr">
        <is>
          <t>custom.melhoria.20.familia</t>
        </is>
      </c>
      <c r="B7032" s="194">
        <f>IF(ISBLANK('CONFIGURAÇÃO'!$M$1251),"",'CONFIGURAÇÃO'!$M$1251&amp;"")</f>
        <v/>
      </c>
      <c r="C7032" s="194">
        <f>"'CONFIGURAÇÃO'!M1251"</f>
        <v/>
      </c>
      <c r="D7032" s="194" t="inlineStr">
        <is>
          <t>configuração</t>
        </is>
      </c>
    </row>
    <row r="7033">
      <c r="A7033" s="194" t="inlineStr">
        <is>
          <t>custom.melhoria.20.peso</t>
        </is>
      </c>
      <c r="B7033" s="194">
        <f>IF(ISBLANK('CONFIGURAÇÃO'!$M$1252),"",'CONFIGURAÇÃO'!$M$1252&amp;"")</f>
        <v/>
      </c>
      <c r="C7033" s="194">
        <f>"'CONFIGURAÇÃO'!M1252"</f>
        <v/>
      </c>
      <c r="D7033" s="194" t="inlineStr">
        <is>
          <t>configuração</t>
        </is>
      </c>
    </row>
    <row r="7034">
      <c r="A7034" s="194" t="inlineStr">
        <is>
          <t>custom.melhoria.20.exige_tr</t>
        </is>
      </c>
      <c r="B7034" s="194">
        <f>IF(ISBLANK('CONFIGURAÇÃO'!$M$1253),"",'CONFIGURAÇÃO'!$M$1253&amp;"")</f>
        <v/>
      </c>
      <c r="C7034" s="194">
        <f>"'CONFIGURAÇÃO'!M1253"</f>
        <v/>
      </c>
      <c r="D7034" s="194" t="inlineStr">
        <is>
          <t>configuração</t>
        </is>
      </c>
    </row>
    <row r="7035">
      <c r="A7035" s="194" t="inlineStr">
        <is>
          <t>custom.melhoria.20.requisitos</t>
        </is>
      </c>
      <c r="B7035" s="194">
        <f>IF(ISBLANK('CONFIGURAÇÃO'!$J$1256),"",'CONFIGURAÇÃO'!$J$1256&amp;"")</f>
        <v/>
      </c>
      <c r="C7035" s="194">
        <f>"'CONFIGURAÇÃO'!J1256"</f>
        <v/>
      </c>
      <c r="D7035" s="194" t="inlineStr">
        <is>
          <t>configuração</t>
        </is>
      </c>
    </row>
    <row r="7036">
      <c r="A7036" s="194" t="inlineStr">
        <is>
          <t>custom.melhoria.20.efeito</t>
        </is>
      </c>
      <c r="B7036" s="194">
        <f>IF(ISBLANK('CONFIGURAÇÃO'!$J$1262),"",'CONFIGURAÇÃO'!$J$1262&amp;"")</f>
        <v/>
      </c>
      <c r="C7036" s="194">
        <f>"'CONFIGURAÇÃO'!J1262"</f>
        <v/>
      </c>
      <c r="D7036" s="194" t="inlineStr">
        <is>
          <t>configuração</t>
        </is>
      </c>
    </row>
    <row r="7037">
      <c r="A7037" s="194" t="inlineStr">
        <is>
          <t>custom.melhoria.20.mestre_viu</t>
        </is>
      </c>
      <c r="B7037" s="194">
        <f>N('CONFIGURAÇÃO'!$N$1247)&amp;""</f>
        <v/>
      </c>
      <c r="C7037" s="194">
        <f>"'CONFIGURAÇÃO'!N1247"</f>
        <v/>
      </c>
      <c r="D7037" s="194" t="inlineStr">
        <is>
          <t>configuração</t>
        </is>
      </c>
    </row>
    <row r="7038">
      <c r="A7038" s="194" t="inlineStr">
        <is>
          <t>custom.melhoria.21.nome</t>
        </is>
      </c>
      <c r="B7038" s="194">
        <f>IF(ISBLANK('CONFIGURAÇÃO'!$B$1275),"",'CONFIGURAÇÃO'!$B$1275&amp;"")</f>
        <v/>
      </c>
      <c r="C7038" s="194">
        <f>"'CONFIGURAÇÃO'!B1275"</f>
        <v/>
      </c>
      <c r="D7038" s="194" t="inlineStr">
        <is>
          <t>configuração</t>
        </is>
      </c>
    </row>
    <row r="7039">
      <c r="A7039" s="194" t="inlineStr">
        <is>
          <t>custom.melhoria.21.base</t>
        </is>
      </c>
      <c r="B7039" s="194">
        <f>IF(ISBLANK('CONFIGURAÇÃO'!$E$1276),"",'CONFIGURAÇÃO'!$E$1276&amp;"")</f>
        <v/>
      </c>
      <c r="C7039" s="194">
        <f>"'CONFIGURAÇÃO'!E1276"</f>
        <v/>
      </c>
      <c r="D7039" s="194" t="inlineStr">
        <is>
          <t>configuração</t>
        </is>
      </c>
    </row>
    <row r="7040">
      <c r="A7040" s="194" t="inlineStr">
        <is>
          <t>custom.melhoria.21.familia</t>
        </is>
      </c>
      <c r="B7040" s="194">
        <f>IF(ISBLANK('CONFIGURAÇÃO'!$E$1277),"",'CONFIGURAÇÃO'!$E$1277&amp;"")</f>
        <v/>
      </c>
      <c r="C7040" s="194">
        <f>"'CONFIGURAÇÃO'!E1277"</f>
        <v/>
      </c>
      <c r="D7040" s="194" t="inlineStr">
        <is>
          <t>configuração</t>
        </is>
      </c>
    </row>
    <row r="7041">
      <c r="A7041" s="194" t="inlineStr">
        <is>
          <t>custom.melhoria.21.peso</t>
        </is>
      </c>
      <c r="B7041" s="194">
        <f>IF(ISBLANK('CONFIGURAÇÃO'!$E$1278),"",'CONFIGURAÇÃO'!$E$1278&amp;"")</f>
        <v/>
      </c>
      <c r="C7041" s="194">
        <f>"'CONFIGURAÇÃO'!E1278"</f>
        <v/>
      </c>
      <c r="D7041" s="194" t="inlineStr">
        <is>
          <t>configuração</t>
        </is>
      </c>
    </row>
    <row r="7042">
      <c r="A7042" s="194" t="inlineStr">
        <is>
          <t>custom.melhoria.21.exige_tr</t>
        </is>
      </c>
      <c r="B7042" s="194">
        <f>IF(ISBLANK('CONFIGURAÇÃO'!$E$1279),"",'CONFIGURAÇÃO'!$E$1279&amp;"")</f>
        <v/>
      </c>
      <c r="C7042" s="194">
        <f>"'CONFIGURAÇÃO'!E1279"</f>
        <v/>
      </c>
      <c r="D7042" s="194" t="inlineStr">
        <is>
          <t>configuração</t>
        </is>
      </c>
    </row>
    <row r="7043">
      <c r="A7043" s="194" t="inlineStr">
        <is>
          <t>custom.melhoria.21.requisitos</t>
        </is>
      </c>
      <c r="B7043" s="194">
        <f>IF(ISBLANK('CONFIGURAÇÃO'!$B$1282),"",'CONFIGURAÇÃO'!$B$1282&amp;"")</f>
        <v/>
      </c>
      <c r="C7043" s="194">
        <f>"'CONFIGURAÇÃO'!B1282"</f>
        <v/>
      </c>
      <c r="D7043" s="194" t="inlineStr">
        <is>
          <t>configuração</t>
        </is>
      </c>
    </row>
    <row r="7044">
      <c r="A7044" s="194" t="inlineStr">
        <is>
          <t>custom.melhoria.21.efeito</t>
        </is>
      </c>
      <c r="B7044" s="194">
        <f>IF(ISBLANK('CONFIGURAÇÃO'!$B$1288),"",'CONFIGURAÇÃO'!$B$1288&amp;"")</f>
        <v/>
      </c>
      <c r="C7044" s="194">
        <f>"'CONFIGURAÇÃO'!B1288"</f>
        <v/>
      </c>
      <c r="D7044" s="194" t="inlineStr">
        <is>
          <t>configuração</t>
        </is>
      </c>
    </row>
    <row r="7045">
      <c r="A7045" s="194" t="inlineStr">
        <is>
          <t>custom.melhoria.21.mestre_viu</t>
        </is>
      </c>
      <c r="B7045" s="194">
        <f>N('CONFIGURAÇÃO'!$F$1273)&amp;""</f>
        <v/>
      </c>
      <c r="C7045" s="194">
        <f>"'CONFIGURAÇÃO'!F1273"</f>
        <v/>
      </c>
      <c r="D7045" s="194" t="inlineStr">
        <is>
          <t>configuração</t>
        </is>
      </c>
    </row>
    <row r="7046">
      <c r="A7046" s="194" t="inlineStr">
        <is>
          <t>custom.melhoria.22.nome</t>
        </is>
      </c>
      <c r="B7046" s="194">
        <f>IF(ISBLANK('CONFIGURAÇÃO'!$J$1275),"",'CONFIGURAÇÃO'!$J$1275&amp;"")</f>
        <v/>
      </c>
      <c r="C7046" s="194">
        <f>"'CONFIGURAÇÃO'!J1275"</f>
        <v/>
      </c>
      <c r="D7046" s="194" t="inlineStr">
        <is>
          <t>configuração</t>
        </is>
      </c>
    </row>
    <row r="7047">
      <c r="A7047" s="194" t="inlineStr">
        <is>
          <t>custom.melhoria.22.base</t>
        </is>
      </c>
      <c r="B7047" s="194">
        <f>IF(ISBLANK('CONFIGURAÇÃO'!$M$1276),"",'CONFIGURAÇÃO'!$M$1276&amp;"")</f>
        <v/>
      </c>
      <c r="C7047" s="194">
        <f>"'CONFIGURAÇÃO'!M1276"</f>
        <v/>
      </c>
      <c r="D7047" s="194" t="inlineStr">
        <is>
          <t>configuração</t>
        </is>
      </c>
    </row>
    <row r="7048">
      <c r="A7048" s="194" t="inlineStr">
        <is>
          <t>custom.melhoria.22.familia</t>
        </is>
      </c>
      <c r="B7048" s="194">
        <f>IF(ISBLANK('CONFIGURAÇÃO'!$M$1277),"",'CONFIGURAÇÃO'!$M$1277&amp;"")</f>
        <v/>
      </c>
      <c r="C7048" s="194">
        <f>"'CONFIGURAÇÃO'!M1277"</f>
        <v/>
      </c>
      <c r="D7048" s="194" t="inlineStr">
        <is>
          <t>configuração</t>
        </is>
      </c>
    </row>
    <row r="7049">
      <c r="A7049" s="194" t="inlineStr">
        <is>
          <t>custom.melhoria.22.peso</t>
        </is>
      </c>
      <c r="B7049" s="194">
        <f>IF(ISBLANK('CONFIGURAÇÃO'!$M$1278),"",'CONFIGURAÇÃO'!$M$1278&amp;"")</f>
        <v/>
      </c>
      <c r="C7049" s="194">
        <f>"'CONFIGURAÇÃO'!M1278"</f>
        <v/>
      </c>
      <c r="D7049" s="194" t="inlineStr">
        <is>
          <t>configuração</t>
        </is>
      </c>
    </row>
    <row r="7050">
      <c r="A7050" s="194" t="inlineStr">
        <is>
          <t>custom.melhoria.22.exige_tr</t>
        </is>
      </c>
      <c r="B7050" s="194">
        <f>IF(ISBLANK('CONFIGURAÇÃO'!$M$1279),"",'CONFIGURAÇÃO'!$M$1279&amp;"")</f>
        <v/>
      </c>
      <c r="C7050" s="194">
        <f>"'CONFIGURAÇÃO'!M1279"</f>
        <v/>
      </c>
      <c r="D7050" s="194" t="inlineStr">
        <is>
          <t>configuração</t>
        </is>
      </c>
    </row>
    <row r="7051">
      <c r="A7051" s="194" t="inlineStr">
        <is>
          <t>custom.melhoria.22.requisitos</t>
        </is>
      </c>
      <c r="B7051" s="194">
        <f>IF(ISBLANK('CONFIGURAÇÃO'!$J$1282),"",'CONFIGURAÇÃO'!$J$1282&amp;"")</f>
        <v/>
      </c>
      <c r="C7051" s="194">
        <f>"'CONFIGURAÇÃO'!J1282"</f>
        <v/>
      </c>
      <c r="D7051" s="194" t="inlineStr">
        <is>
          <t>configuração</t>
        </is>
      </c>
    </row>
    <row r="7052">
      <c r="A7052" s="194" t="inlineStr">
        <is>
          <t>custom.melhoria.22.efeito</t>
        </is>
      </c>
      <c r="B7052" s="194">
        <f>IF(ISBLANK('CONFIGURAÇÃO'!$J$1288),"",'CONFIGURAÇÃO'!$J$1288&amp;"")</f>
        <v/>
      </c>
      <c r="C7052" s="194">
        <f>"'CONFIGURAÇÃO'!J1288"</f>
        <v/>
      </c>
      <c r="D7052" s="194" t="inlineStr">
        <is>
          <t>configuração</t>
        </is>
      </c>
    </row>
    <row r="7053">
      <c r="A7053" s="194" t="inlineStr">
        <is>
          <t>custom.melhoria.22.mestre_viu</t>
        </is>
      </c>
      <c r="B7053" s="194">
        <f>N('CONFIGURAÇÃO'!$N$1273)&amp;""</f>
        <v/>
      </c>
      <c r="C7053" s="194">
        <f>"'CONFIGURAÇÃO'!N1273"</f>
        <v/>
      </c>
      <c r="D7053" s="194" t="inlineStr">
        <is>
          <t>configuração</t>
        </is>
      </c>
    </row>
    <row r="7054">
      <c r="A7054" s="194" t="inlineStr">
        <is>
          <t>custom.melhoria.23.nome</t>
        </is>
      </c>
      <c r="B7054" s="194">
        <f>IF(ISBLANK('CONFIGURAÇÃO'!$B$1301),"",'CONFIGURAÇÃO'!$B$1301&amp;"")</f>
        <v/>
      </c>
      <c r="C7054" s="194">
        <f>"'CONFIGURAÇÃO'!B1301"</f>
        <v/>
      </c>
      <c r="D7054" s="194" t="inlineStr">
        <is>
          <t>configuração</t>
        </is>
      </c>
    </row>
    <row r="7055">
      <c r="A7055" s="194" t="inlineStr">
        <is>
          <t>custom.melhoria.23.base</t>
        </is>
      </c>
      <c r="B7055" s="194">
        <f>IF(ISBLANK('CONFIGURAÇÃO'!$E$1302),"",'CONFIGURAÇÃO'!$E$1302&amp;"")</f>
        <v/>
      </c>
      <c r="C7055" s="194">
        <f>"'CONFIGURAÇÃO'!E1302"</f>
        <v/>
      </c>
      <c r="D7055" s="194" t="inlineStr">
        <is>
          <t>configuração</t>
        </is>
      </c>
    </row>
    <row r="7056">
      <c r="A7056" s="194" t="inlineStr">
        <is>
          <t>custom.melhoria.23.familia</t>
        </is>
      </c>
      <c r="B7056" s="194">
        <f>IF(ISBLANK('CONFIGURAÇÃO'!$E$1303),"",'CONFIGURAÇÃO'!$E$1303&amp;"")</f>
        <v/>
      </c>
      <c r="C7056" s="194">
        <f>"'CONFIGURAÇÃO'!E1303"</f>
        <v/>
      </c>
      <c r="D7056" s="194" t="inlineStr">
        <is>
          <t>configuração</t>
        </is>
      </c>
    </row>
    <row r="7057">
      <c r="A7057" s="194" t="inlineStr">
        <is>
          <t>custom.melhoria.23.peso</t>
        </is>
      </c>
      <c r="B7057" s="194">
        <f>IF(ISBLANK('CONFIGURAÇÃO'!$E$1304),"",'CONFIGURAÇÃO'!$E$1304&amp;"")</f>
        <v/>
      </c>
      <c r="C7057" s="194">
        <f>"'CONFIGURAÇÃO'!E1304"</f>
        <v/>
      </c>
      <c r="D7057" s="194" t="inlineStr">
        <is>
          <t>configuração</t>
        </is>
      </c>
    </row>
    <row r="7058">
      <c r="A7058" s="194" t="inlineStr">
        <is>
          <t>custom.melhoria.23.exige_tr</t>
        </is>
      </c>
      <c r="B7058" s="194">
        <f>IF(ISBLANK('CONFIGURAÇÃO'!$E$1305),"",'CONFIGURAÇÃO'!$E$1305&amp;"")</f>
        <v/>
      </c>
      <c r="C7058" s="194">
        <f>"'CONFIGURAÇÃO'!E1305"</f>
        <v/>
      </c>
      <c r="D7058" s="194" t="inlineStr">
        <is>
          <t>configuração</t>
        </is>
      </c>
    </row>
    <row r="7059">
      <c r="A7059" s="194" t="inlineStr">
        <is>
          <t>custom.melhoria.23.requisitos</t>
        </is>
      </c>
      <c r="B7059" s="194">
        <f>IF(ISBLANK('CONFIGURAÇÃO'!$B$1308),"",'CONFIGURAÇÃO'!$B$1308&amp;"")</f>
        <v/>
      </c>
      <c r="C7059" s="194">
        <f>"'CONFIGURAÇÃO'!B1308"</f>
        <v/>
      </c>
      <c r="D7059" s="194" t="inlineStr">
        <is>
          <t>configuração</t>
        </is>
      </c>
    </row>
    <row r="7060">
      <c r="A7060" s="194" t="inlineStr">
        <is>
          <t>custom.melhoria.23.efeito</t>
        </is>
      </c>
      <c r="B7060" s="194">
        <f>IF(ISBLANK('CONFIGURAÇÃO'!$B$1314),"",'CONFIGURAÇÃO'!$B$1314&amp;"")</f>
        <v/>
      </c>
      <c r="C7060" s="194">
        <f>"'CONFIGURAÇÃO'!B1314"</f>
        <v/>
      </c>
      <c r="D7060" s="194" t="inlineStr">
        <is>
          <t>configuração</t>
        </is>
      </c>
    </row>
    <row r="7061">
      <c r="A7061" s="194" t="inlineStr">
        <is>
          <t>custom.melhoria.23.mestre_viu</t>
        </is>
      </c>
      <c r="B7061" s="194">
        <f>N('CONFIGURAÇÃO'!$F$1299)&amp;""</f>
        <v/>
      </c>
      <c r="C7061" s="194">
        <f>"'CONFIGURAÇÃO'!F1299"</f>
        <v/>
      </c>
      <c r="D7061" s="194" t="inlineStr">
        <is>
          <t>configuração</t>
        </is>
      </c>
    </row>
    <row r="7062">
      <c r="A7062" s="194" t="inlineStr">
        <is>
          <t>custom.melhoria.24.nome</t>
        </is>
      </c>
      <c r="B7062" s="194">
        <f>IF(ISBLANK('CONFIGURAÇÃO'!$J$1301),"",'CONFIGURAÇÃO'!$J$1301&amp;"")</f>
        <v/>
      </c>
      <c r="C7062" s="194">
        <f>"'CONFIGURAÇÃO'!J1301"</f>
        <v/>
      </c>
      <c r="D7062" s="194" t="inlineStr">
        <is>
          <t>configuração</t>
        </is>
      </c>
    </row>
    <row r="7063">
      <c r="A7063" s="194" t="inlineStr">
        <is>
          <t>custom.melhoria.24.base</t>
        </is>
      </c>
      <c r="B7063" s="194">
        <f>IF(ISBLANK('CONFIGURAÇÃO'!$M$1302),"",'CONFIGURAÇÃO'!$M$1302&amp;"")</f>
        <v/>
      </c>
      <c r="C7063" s="194">
        <f>"'CONFIGURAÇÃO'!M1302"</f>
        <v/>
      </c>
      <c r="D7063" s="194" t="inlineStr">
        <is>
          <t>configuração</t>
        </is>
      </c>
    </row>
    <row r="7064">
      <c r="A7064" s="194" t="inlineStr">
        <is>
          <t>custom.melhoria.24.familia</t>
        </is>
      </c>
      <c r="B7064" s="194">
        <f>IF(ISBLANK('CONFIGURAÇÃO'!$M$1303),"",'CONFIGURAÇÃO'!$M$1303&amp;"")</f>
        <v/>
      </c>
      <c r="C7064" s="194">
        <f>"'CONFIGURAÇÃO'!M1303"</f>
        <v/>
      </c>
      <c r="D7064" s="194" t="inlineStr">
        <is>
          <t>configuração</t>
        </is>
      </c>
    </row>
    <row r="7065">
      <c r="A7065" s="194" t="inlineStr">
        <is>
          <t>custom.melhoria.24.peso</t>
        </is>
      </c>
      <c r="B7065" s="194">
        <f>IF(ISBLANK('CONFIGURAÇÃO'!$M$1304),"",'CONFIGURAÇÃO'!$M$1304&amp;"")</f>
        <v/>
      </c>
      <c r="C7065" s="194">
        <f>"'CONFIGURAÇÃO'!M1304"</f>
        <v/>
      </c>
      <c r="D7065" s="194" t="inlineStr">
        <is>
          <t>configuração</t>
        </is>
      </c>
    </row>
    <row r="7066">
      <c r="A7066" s="194" t="inlineStr">
        <is>
          <t>custom.melhoria.24.exige_tr</t>
        </is>
      </c>
      <c r="B7066" s="194">
        <f>IF(ISBLANK('CONFIGURAÇÃO'!$M$1305),"",'CONFIGURAÇÃO'!$M$1305&amp;"")</f>
        <v/>
      </c>
      <c r="C7066" s="194">
        <f>"'CONFIGURAÇÃO'!M1305"</f>
        <v/>
      </c>
      <c r="D7066" s="194" t="inlineStr">
        <is>
          <t>configuração</t>
        </is>
      </c>
    </row>
    <row r="7067">
      <c r="A7067" s="194" t="inlineStr">
        <is>
          <t>custom.melhoria.24.requisitos</t>
        </is>
      </c>
      <c r="B7067" s="194">
        <f>IF(ISBLANK('CONFIGURAÇÃO'!$J$1308),"",'CONFIGURAÇÃO'!$J$1308&amp;"")</f>
        <v/>
      </c>
      <c r="C7067" s="194">
        <f>"'CONFIGURAÇÃO'!J1308"</f>
        <v/>
      </c>
      <c r="D7067" s="194" t="inlineStr">
        <is>
          <t>configuração</t>
        </is>
      </c>
    </row>
    <row r="7068">
      <c r="A7068" s="194" t="inlineStr">
        <is>
          <t>custom.melhoria.24.efeito</t>
        </is>
      </c>
      <c r="B7068" s="194">
        <f>IF(ISBLANK('CONFIGURAÇÃO'!$J$1314),"",'CONFIGURAÇÃO'!$J$1314&amp;"")</f>
        <v/>
      </c>
      <c r="C7068" s="194">
        <f>"'CONFIGURAÇÃO'!J1314"</f>
        <v/>
      </c>
      <c r="D7068" s="194" t="inlineStr">
        <is>
          <t>configuração</t>
        </is>
      </c>
    </row>
    <row r="7069">
      <c r="A7069" s="194" t="inlineStr">
        <is>
          <t>custom.melhoria.24.mestre_viu</t>
        </is>
      </c>
      <c r="B7069" s="194">
        <f>N('CONFIGURAÇÃO'!$N$1299)&amp;""</f>
        <v/>
      </c>
      <c r="C7069" s="194">
        <f>"'CONFIGURAÇÃO'!N1299"</f>
        <v/>
      </c>
      <c r="D7069" s="194" t="inlineStr">
        <is>
          <t>configuração</t>
        </is>
      </c>
    </row>
    <row r="7070">
      <c r="A7070" s="194" t="inlineStr">
        <is>
          <t>custom.melhoria.25.nome</t>
        </is>
      </c>
      <c r="B7070" s="194">
        <f>IF(ISBLANK('CONFIGURAÇÃO'!$B$1327),"",'CONFIGURAÇÃO'!$B$1327&amp;"")</f>
        <v/>
      </c>
      <c r="C7070" s="194">
        <f>"'CONFIGURAÇÃO'!B1327"</f>
        <v/>
      </c>
      <c r="D7070" s="194" t="inlineStr">
        <is>
          <t>configuração</t>
        </is>
      </c>
    </row>
    <row r="7071">
      <c r="A7071" s="194" t="inlineStr">
        <is>
          <t>custom.melhoria.25.base</t>
        </is>
      </c>
      <c r="B7071" s="194">
        <f>IF(ISBLANK('CONFIGURAÇÃO'!$E$1328),"",'CONFIGURAÇÃO'!$E$1328&amp;"")</f>
        <v/>
      </c>
      <c r="C7071" s="194">
        <f>"'CONFIGURAÇÃO'!E1328"</f>
        <v/>
      </c>
      <c r="D7071" s="194" t="inlineStr">
        <is>
          <t>configuração</t>
        </is>
      </c>
    </row>
    <row r="7072">
      <c r="A7072" s="194" t="inlineStr">
        <is>
          <t>custom.melhoria.25.familia</t>
        </is>
      </c>
      <c r="B7072" s="194">
        <f>IF(ISBLANK('CONFIGURAÇÃO'!$E$1329),"",'CONFIGURAÇÃO'!$E$1329&amp;"")</f>
        <v/>
      </c>
      <c r="C7072" s="194">
        <f>"'CONFIGURAÇÃO'!E1329"</f>
        <v/>
      </c>
      <c r="D7072" s="194" t="inlineStr">
        <is>
          <t>configuração</t>
        </is>
      </c>
    </row>
    <row r="7073">
      <c r="A7073" s="194" t="inlineStr">
        <is>
          <t>custom.melhoria.25.peso</t>
        </is>
      </c>
      <c r="B7073" s="194">
        <f>IF(ISBLANK('CONFIGURAÇÃO'!$E$1330),"",'CONFIGURAÇÃO'!$E$1330&amp;"")</f>
        <v/>
      </c>
      <c r="C7073" s="194">
        <f>"'CONFIGURAÇÃO'!E1330"</f>
        <v/>
      </c>
      <c r="D7073" s="194" t="inlineStr">
        <is>
          <t>configuração</t>
        </is>
      </c>
    </row>
    <row r="7074">
      <c r="A7074" s="194" t="inlineStr">
        <is>
          <t>custom.melhoria.25.exige_tr</t>
        </is>
      </c>
      <c r="B7074" s="194">
        <f>IF(ISBLANK('CONFIGURAÇÃO'!$E$1331),"",'CONFIGURAÇÃO'!$E$1331&amp;"")</f>
        <v/>
      </c>
      <c r="C7074" s="194">
        <f>"'CONFIGURAÇÃO'!E1331"</f>
        <v/>
      </c>
      <c r="D7074" s="194" t="inlineStr">
        <is>
          <t>configuração</t>
        </is>
      </c>
    </row>
    <row r="7075">
      <c r="A7075" s="194" t="inlineStr">
        <is>
          <t>custom.melhoria.25.requisitos</t>
        </is>
      </c>
      <c r="B7075" s="194">
        <f>IF(ISBLANK('CONFIGURAÇÃO'!$B$1334),"",'CONFIGURAÇÃO'!$B$1334&amp;"")</f>
        <v/>
      </c>
      <c r="C7075" s="194">
        <f>"'CONFIGURAÇÃO'!B1334"</f>
        <v/>
      </c>
      <c r="D7075" s="194" t="inlineStr">
        <is>
          <t>configuração</t>
        </is>
      </c>
    </row>
    <row r="7076">
      <c r="A7076" s="194" t="inlineStr">
        <is>
          <t>custom.melhoria.25.efeito</t>
        </is>
      </c>
      <c r="B7076" s="194">
        <f>IF(ISBLANK('CONFIGURAÇÃO'!$B$1340),"",'CONFIGURAÇÃO'!$B$1340&amp;"")</f>
        <v/>
      </c>
      <c r="C7076" s="194">
        <f>"'CONFIGURAÇÃO'!B1340"</f>
        <v/>
      </c>
      <c r="D7076" s="194" t="inlineStr">
        <is>
          <t>configuração</t>
        </is>
      </c>
    </row>
    <row r="7077">
      <c r="A7077" s="194" t="inlineStr">
        <is>
          <t>custom.melhoria.25.mestre_viu</t>
        </is>
      </c>
      <c r="B7077" s="194">
        <f>N('CONFIGURAÇÃO'!$F$1325)&amp;""</f>
        <v/>
      </c>
      <c r="C7077" s="194">
        <f>"'CONFIGURAÇÃO'!F1325"</f>
        <v/>
      </c>
      <c r="D7077" s="194" t="inlineStr">
        <is>
          <t>configuração</t>
        </is>
      </c>
    </row>
    <row r="7078">
      <c r="A7078" s="194" t="inlineStr">
        <is>
          <t>custom.melhoria.26.nome</t>
        </is>
      </c>
      <c r="B7078" s="194">
        <f>IF(ISBLANK('CONFIGURAÇÃO'!$J$1327),"",'CONFIGURAÇÃO'!$J$1327&amp;"")</f>
        <v/>
      </c>
      <c r="C7078" s="194">
        <f>"'CONFIGURAÇÃO'!J1327"</f>
        <v/>
      </c>
      <c r="D7078" s="194" t="inlineStr">
        <is>
          <t>configuração</t>
        </is>
      </c>
    </row>
    <row r="7079">
      <c r="A7079" s="194" t="inlineStr">
        <is>
          <t>custom.melhoria.26.base</t>
        </is>
      </c>
      <c r="B7079" s="194">
        <f>IF(ISBLANK('CONFIGURAÇÃO'!$M$1328),"",'CONFIGURAÇÃO'!$M$1328&amp;"")</f>
        <v/>
      </c>
      <c r="C7079" s="194">
        <f>"'CONFIGURAÇÃO'!M1328"</f>
        <v/>
      </c>
      <c r="D7079" s="194" t="inlineStr">
        <is>
          <t>configuração</t>
        </is>
      </c>
    </row>
    <row r="7080">
      <c r="A7080" s="194" t="inlineStr">
        <is>
          <t>custom.melhoria.26.familia</t>
        </is>
      </c>
      <c r="B7080" s="194">
        <f>IF(ISBLANK('CONFIGURAÇÃO'!$M$1329),"",'CONFIGURAÇÃO'!$M$1329&amp;"")</f>
        <v/>
      </c>
      <c r="C7080" s="194">
        <f>"'CONFIGURAÇÃO'!M1329"</f>
        <v/>
      </c>
      <c r="D7080" s="194" t="inlineStr">
        <is>
          <t>configuração</t>
        </is>
      </c>
    </row>
    <row r="7081">
      <c r="A7081" s="194" t="inlineStr">
        <is>
          <t>custom.melhoria.26.peso</t>
        </is>
      </c>
      <c r="B7081" s="194">
        <f>IF(ISBLANK('CONFIGURAÇÃO'!$M$1330),"",'CONFIGURAÇÃO'!$M$1330&amp;"")</f>
        <v/>
      </c>
      <c r="C7081" s="194">
        <f>"'CONFIGURAÇÃO'!M1330"</f>
        <v/>
      </c>
      <c r="D7081" s="194" t="inlineStr">
        <is>
          <t>configuração</t>
        </is>
      </c>
    </row>
    <row r="7082">
      <c r="A7082" s="194" t="inlineStr">
        <is>
          <t>custom.melhoria.26.exige_tr</t>
        </is>
      </c>
      <c r="B7082" s="194">
        <f>IF(ISBLANK('CONFIGURAÇÃO'!$M$1331),"",'CONFIGURAÇÃO'!$M$1331&amp;"")</f>
        <v/>
      </c>
      <c r="C7082" s="194">
        <f>"'CONFIGURAÇÃO'!M1331"</f>
        <v/>
      </c>
      <c r="D7082" s="194" t="inlineStr">
        <is>
          <t>configuração</t>
        </is>
      </c>
    </row>
    <row r="7083">
      <c r="A7083" s="194" t="inlineStr">
        <is>
          <t>custom.melhoria.26.requisitos</t>
        </is>
      </c>
      <c r="B7083" s="194">
        <f>IF(ISBLANK('CONFIGURAÇÃO'!$J$1334),"",'CONFIGURAÇÃO'!$J$1334&amp;"")</f>
        <v/>
      </c>
      <c r="C7083" s="194">
        <f>"'CONFIGURAÇÃO'!J1334"</f>
        <v/>
      </c>
      <c r="D7083" s="194" t="inlineStr">
        <is>
          <t>configuração</t>
        </is>
      </c>
    </row>
    <row r="7084">
      <c r="A7084" s="194" t="inlineStr">
        <is>
          <t>custom.melhoria.26.efeito</t>
        </is>
      </c>
      <c r="B7084" s="194">
        <f>IF(ISBLANK('CONFIGURAÇÃO'!$J$1340),"",'CONFIGURAÇÃO'!$J$1340&amp;"")</f>
        <v/>
      </c>
      <c r="C7084" s="194">
        <f>"'CONFIGURAÇÃO'!J1340"</f>
        <v/>
      </c>
      <c r="D7084" s="194" t="inlineStr">
        <is>
          <t>configuração</t>
        </is>
      </c>
    </row>
    <row r="7085">
      <c r="A7085" s="194" t="inlineStr">
        <is>
          <t>custom.melhoria.26.mestre_viu</t>
        </is>
      </c>
      <c r="B7085" s="194">
        <f>N('CONFIGURAÇÃO'!$N$1325)&amp;""</f>
        <v/>
      </c>
      <c r="C7085" s="194">
        <f>"'CONFIGURAÇÃO'!N1325"</f>
        <v/>
      </c>
      <c r="D7085" s="194" t="inlineStr">
        <is>
          <t>configuração</t>
        </is>
      </c>
    </row>
    <row r="7086">
      <c r="A7086" s="194" t="inlineStr">
        <is>
          <t>custom.melhoria.27.nome</t>
        </is>
      </c>
      <c r="B7086" s="194">
        <f>IF(ISBLANK('CONFIGURAÇÃO'!$B$1353),"",'CONFIGURAÇÃO'!$B$1353&amp;"")</f>
        <v/>
      </c>
      <c r="C7086" s="194">
        <f>"'CONFIGURAÇÃO'!B1353"</f>
        <v/>
      </c>
      <c r="D7086" s="194" t="inlineStr">
        <is>
          <t>configuração</t>
        </is>
      </c>
    </row>
    <row r="7087">
      <c r="A7087" s="194" t="inlineStr">
        <is>
          <t>custom.melhoria.27.base</t>
        </is>
      </c>
      <c r="B7087" s="194">
        <f>IF(ISBLANK('CONFIGURAÇÃO'!$E$1354),"",'CONFIGURAÇÃO'!$E$1354&amp;"")</f>
        <v/>
      </c>
      <c r="C7087" s="194">
        <f>"'CONFIGURAÇÃO'!E1354"</f>
        <v/>
      </c>
      <c r="D7087" s="194" t="inlineStr">
        <is>
          <t>configuração</t>
        </is>
      </c>
    </row>
    <row r="7088">
      <c r="A7088" s="194" t="inlineStr">
        <is>
          <t>custom.melhoria.27.familia</t>
        </is>
      </c>
      <c r="B7088" s="194">
        <f>IF(ISBLANK('CONFIGURAÇÃO'!$E$1355),"",'CONFIGURAÇÃO'!$E$1355&amp;"")</f>
        <v/>
      </c>
      <c r="C7088" s="194">
        <f>"'CONFIGURAÇÃO'!E1355"</f>
        <v/>
      </c>
      <c r="D7088" s="194" t="inlineStr">
        <is>
          <t>configuração</t>
        </is>
      </c>
    </row>
    <row r="7089">
      <c r="A7089" s="194" t="inlineStr">
        <is>
          <t>custom.melhoria.27.peso</t>
        </is>
      </c>
      <c r="B7089" s="194">
        <f>IF(ISBLANK('CONFIGURAÇÃO'!$E$1356),"",'CONFIGURAÇÃO'!$E$1356&amp;"")</f>
        <v/>
      </c>
      <c r="C7089" s="194">
        <f>"'CONFIGURAÇÃO'!E1356"</f>
        <v/>
      </c>
      <c r="D7089" s="194" t="inlineStr">
        <is>
          <t>configuração</t>
        </is>
      </c>
    </row>
    <row r="7090">
      <c r="A7090" s="194" t="inlineStr">
        <is>
          <t>custom.melhoria.27.exige_tr</t>
        </is>
      </c>
      <c r="B7090" s="194">
        <f>IF(ISBLANK('CONFIGURAÇÃO'!$E$1357),"",'CONFIGURAÇÃO'!$E$1357&amp;"")</f>
        <v/>
      </c>
      <c r="C7090" s="194">
        <f>"'CONFIGURAÇÃO'!E1357"</f>
        <v/>
      </c>
      <c r="D7090" s="194" t="inlineStr">
        <is>
          <t>configuração</t>
        </is>
      </c>
    </row>
    <row r="7091">
      <c r="A7091" s="194" t="inlineStr">
        <is>
          <t>custom.melhoria.27.requisitos</t>
        </is>
      </c>
      <c r="B7091" s="194">
        <f>IF(ISBLANK('CONFIGURAÇÃO'!$B$1360),"",'CONFIGURAÇÃO'!$B$1360&amp;"")</f>
        <v/>
      </c>
      <c r="C7091" s="194">
        <f>"'CONFIGURAÇÃO'!B1360"</f>
        <v/>
      </c>
      <c r="D7091" s="194" t="inlineStr">
        <is>
          <t>configuração</t>
        </is>
      </c>
    </row>
    <row r="7092">
      <c r="A7092" s="194" t="inlineStr">
        <is>
          <t>custom.melhoria.27.efeito</t>
        </is>
      </c>
      <c r="B7092" s="194">
        <f>IF(ISBLANK('CONFIGURAÇÃO'!$B$1366),"",'CONFIGURAÇÃO'!$B$1366&amp;"")</f>
        <v/>
      </c>
      <c r="C7092" s="194">
        <f>"'CONFIGURAÇÃO'!B1366"</f>
        <v/>
      </c>
      <c r="D7092" s="194" t="inlineStr">
        <is>
          <t>configuração</t>
        </is>
      </c>
    </row>
    <row r="7093">
      <c r="A7093" s="194" t="inlineStr">
        <is>
          <t>custom.melhoria.27.mestre_viu</t>
        </is>
      </c>
      <c r="B7093" s="194">
        <f>N('CONFIGURAÇÃO'!$F$1351)&amp;""</f>
        <v/>
      </c>
      <c r="C7093" s="194">
        <f>"'CONFIGURAÇÃO'!F1351"</f>
        <v/>
      </c>
      <c r="D7093" s="194" t="inlineStr">
        <is>
          <t>configuração</t>
        </is>
      </c>
    </row>
    <row r="7094">
      <c r="A7094" s="194" t="inlineStr">
        <is>
          <t>custom.melhoria.28.nome</t>
        </is>
      </c>
      <c r="B7094" s="194">
        <f>IF(ISBLANK('CONFIGURAÇÃO'!$J$1353),"",'CONFIGURAÇÃO'!$J$1353&amp;"")</f>
        <v/>
      </c>
      <c r="C7094" s="194">
        <f>"'CONFIGURAÇÃO'!J1353"</f>
        <v/>
      </c>
      <c r="D7094" s="194" t="inlineStr">
        <is>
          <t>configuração</t>
        </is>
      </c>
    </row>
    <row r="7095">
      <c r="A7095" s="194" t="inlineStr">
        <is>
          <t>custom.melhoria.28.base</t>
        </is>
      </c>
      <c r="B7095" s="194">
        <f>IF(ISBLANK('CONFIGURAÇÃO'!$M$1354),"",'CONFIGURAÇÃO'!$M$1354&amp;"")</f>
        <v/>
      </c>
      <c r="C7095" s="194">
        <f>"'CONFIGURAÇÃO'!M1354"</f>
        <v/>
      </c>
      <c r="D7095" s="194" t="inlineStr">
        <is>
          <t>configuração</t>
        </is>
      </c>
    </row>
    <row r="7096">
      <c r="A7096" s="194" t="inlineStr">
        <is>
          <t>custom.melhoria.28.familia</t>
        </is>
      </c>
      <c r="B7096" s="194">
        <f>IF(ISBLANK('CONFIGURAÇÃO'!$M$1355),"",'CONFIGURAÇÃO'!$M$1355&amp;"")</f>
        <v/>
      </c>
      <c r="C7096" s="194">
        <f>"'CONFIGURAÇÃO'!M1355"</f>
        <v/>
      </c>
      <c r="D7096" s="194" t="inlineStr">
        <is>
          <t>configuração</t>
        </is>
      </c>
    </row>
    <row r="7097">
      <c r="A7097" s="194" t="inlineStr">
        <is>
          <t>custom.melhoria.28.peso</t>
        </is>
      </c>
      <c r="B7097" s="194">
        <f>IF(ISBLANK('CONFIGURAÇÃO'!$M$1356),"",'CONFIGURAÇÃO'!$M$1356&amp;"")</f>
        <v/>
      </c>
      <c r="C7097" s="194">
        <f>"'CONFIGURAÇÃO'!M1356"</f>
        <v/>
      </c>
      <c r="D7097" s="194" t="inlineStr">
        <is>
          <t>configuração</t>
        </is>
      </c>
    </row>
    <row r="7098">
      <c r="A7098" s="194" t="inlineStr">
        <is>
          <t>custom.melhoria.28.exige_tr</t>
        </is>
      </c>
      <c r="B7098" s="194">
        <f>IF(ISBLANK('CONFIGURAÇÃO'!$M$1357),"",'CONFIGURAÇÃO'!$M$1357&amp;"")</f>
        <v/>
      </c>
      <c r="C7098" s="194">
        <f>"'CONFIGURAÇÃO'!M1357"</f>
        <v/>
      </c>
      <c r="D7098" s="194" t="inlineStr">
        <is>
          <t>configuração</t>
        </is>
      </c>
    </row>
    <row r="7099">
      <c r="A7099" s="194" t="inlineStr">
        <is>
          <t>custom.melhoria.28.requisitos</t>
        </is>
      </c>
      <c r="B7099" s="194">
        <f>IF(ISBLANK('CONFIGURAÇÃO'!$J$1360),"",'CONFIGURAÇÃO'!$J$1360&amp;"")</f>
        <v/>
      </c>
      <c r="C7099" s="194">
        <f>"'CONFIGURAÇÃO'!J1360"</f>
        <v/>
      </c>
      <c r="D7099" s="194" t="inlineStr">
        <is>
          <t>configuração</t>
        </is>
      </c>
    </row>
    <row r="7100">
      <c r="A7100" s="194" t="inlineStr">
        <is>
          <t>custom.melhoria.28.efeito</t>
        </is>
      </c>
      <c r="B7100" s="194">
        <f>IF(ISBLANK('CONFIGURAÇÃO'!$J$1366),"",'CONFIGURAÇÃO'!$J$1366&amp;"")</f>
        <v/>
      </c>
      <c r="C7100" s="194">
        <f>"'CONFIGURAÇÃO'!J1366"</f>
        <v/>
      </c>
      <c r="D7100" s="194" t="inlineStr">
        <is>
          <t>configuração</t>
        </is>
      </c>
    </row>
    <row r="7101">
      <c r="A7101" s="194" t="inlineStr">
        <is>
          <t>custom.melhoria.28.mestre_viu</t>
        </is>
      </c>
      <c r="B7101" s="194">
        <f>N('CONFIGURAÇÃO'!$N$1351)&amp;""</f>
        <v/>
      </c>
      <c r="C7101" s="194">
        <f>"'CONFIGURAÇÃO'!N1351"</f>
        <v/>
      </c>
      <c r="D7101" s="194" t="inlineStr">
        <is>
          <t>configuração</t>
        </is>
      </c>
    </row>
    <row r="7102">
      <c r="A7102" s="194" t="inlineStr">
        <is>
          <t>custom.melhoria.29.nome</t>
        </is>
      </c>
      <c r="B7102" s="194">
        <f>IF(ISBLANK('CONFIGURAÇÃO'!$B$1379),"",'CONFIGURAÇÃO'!$B$1379&amp;"")</f>
        <v/>
      </c>
      <c r="C7102" s="194">
        <f>"'CONFIGURAÇÃO'!B1379"</f>
        <v/>
      </c>
      <c r="D7102" s="194" t="inlineStr">
        <is>
          <t>configuração</t>
        </is>
      </c>
    </row>
    <row r="7103">
      <c r="A7103" s="194" t="inlineStr">
        <is>
          <t>custom.melhoria.29.base</t>
        </is>
      </c>
      <c r="B7103" s="194">
        <f>IF(ISBLANK('CONFIGURAÇÃO'!$E$1380),"",'CONFIGURAÇÃO'!$E$1380&amp;"")</f>
        <v/>
      </c>
      <c r="C7103" s="194">
        <f>"'CONFIGURAÇÃO'!E1380"</f>
        <v/>
      </c>
      <c r="D7103" s="194" t="inlineStr">
        <is>
          <t>configuração</t>
        </is>
      </c>
    </row>
    <row r="7104">
      <c r="A7104" s="194" t="inlineStr">
        <is>
          <t>custom.melhoria.29.familia</t>
        </is>
      </c>
      <c r="B7104" s="194">
        <f>IF(ISBLANK('CONFIGURAÇÃO'!$E$1381),"",'CONFIGURAÇÃO'!$E$1381&amp;"")</f>
        <v/>
      </c>
      <c r="C7104" s="194">
        <f>"'CONFIGURAÇÃO'!E1381"</f>
        <v/>
      </c>
      <c r="D7104" s="194" t="inlineStr">
        <is>
          <t>configuração</t>
        </is>
      </c>
    </row>
    <row r="7105">
      <c r="A7105" s="194" t="inlineStr">
        <is>
          <t>custom.melhoria.29.peso</t>
        </is>
      </c>
      <c r="B7105" s="194">
        <f>IF(ISBLANK('CONFIGURAÇÃO'!$E$1382),"",'CONFIGURAÇÃO'!$E$1382&amp;"")</f>
        <v/>
      </c>
      <c r="C7105" s="194">
        <f>"'CONFIGURAÇÃO'!E1382"</f>
        <v/>
      </c>
      <c r="D7105" s="194" t="inlineStr">
        <is>
          <t>configuração</t>
        </is>
      </c>
    </row>
    <row r="7106">
      <c r="A7106" s="194" t="inlineStr">
        <is>
          <t>custom.melhoria.29.exige_tr</t>
        </is>
      </c>
      <c r="B7106" s="194">
        <f>IF(ISBLANK('CONFIGURAÇÃO'!$E$1383),"",'CONFIGURAÇÃO'!$E$1383&amp;"")</f>
        <v/>
      </c>
      <c r="C7106" s="194">
        <f>"'CONFIGURAÇÃO'!E1383"</f>
        <v/>
      </c>
      <c r="D7106" s="194" t="inlineStr">
        <is>
          <t>configuração</t>
        </is>
      </c>
    </row>
    <row r="7107">
      <c r="A7107" s="194" t="inlineStr">
        <is>
          <t>custom.melhoria.29.requisitos</t>
        </is>
      </c>
      <c r="B7107" s="194">
        <f>IF(ISBLANK('CONFIGURAÇÃO'!$B$1386),"",'CONFIGURAÇÃO'!$B$1386&amp;"")</f>
        <v/>
      </c>
      <c r="C7107" s="194">
        <f>"'CONFIGURAÇÃO'!B1386"</f>
        <v/>
      </c>
      <c r="D7107" s="194" t="inlineStr">
        <is>
          <t>configuração</t>
        </is>
      </c>
    </row>
    <row r="7108">
      <c r="A7108" s="194" t="inlineStr">
        <is>
          <t>custom.melhoria.29.efeito</t>
        </is>
      </c>
      <c r="B7108" s="194">
        <f>IF(ISBLANK('CONFIGURAÇÃO'!$B$1392),"",'CONFIGURAÇÃO'!$B$1392&amp;"")</f>
        <v/>
      </c>
      <c r="C7108" s="194">
        <f>"'CONFIGURAÇÃO'!B1392"</f>
        <v/>
      </c>
      <c r="D7108" s="194" t="inlineStr">
        <is>
          <t>configuração</t>
        </is>
      </c>
    </row>
    <row r="7109">
      <c r="A7109" s="194" t="inlineStr">
        <is>
          <t>custom.melhoria.29.mestre_viu</t>
        </is>
      </c>
      <c r="B7109" s="194">
        <f>N('CONFIGURAÇÃO'!$F$1377)&amp;""</f>
        <v/>
      </c>
      <c r="C7109" s="194">
        <f>"'CONFIGURAÇÃO'!F1377"</f>
        <v/>
      </c>
      <c r="D7109" s="194" t="inlineStr">
        <is>
          <t>configuração</t>
        </is>
      </c>
    </row>
    <row r="7110">
      <c r="A7110" s="194" t="inlineStr">
        <is>
          <t>custom.melhoria.30.nome</t>
        </is>
      </c>
      <c r="B7110" s="194">
        <f>IF(ISBLANK('CONFIGURAÇÃO'!$J$1379),"",'CONFIGURAÇÃO'!$J$1379&amp;"")</f>
        <v/>
      </c>
      <c r="C7110" s="194">
        <f>"'CONFIGURAÇÃO'!J1379"</f>
        <v/>
      </c>
      <c r="D7110" s="194" t="inlineStr">
        <is>
          <t>configuração</t>
        </is>
      </c>
    </row>
    <row r="7111">
      <c r="A7111" s="194" t="inlineStr">
        <is>
          <t>custom.melhoria.30.base</t>
        </is>
      </c>
      <c r="B7111" s="194">
        <f>IF(ISBLANK('CONFIGURAÇÃO'!$M$1380),"",'CONFIGURAÇÃO'!$M$1380&amp;"")</f>
        <v/>
      </c>
      <c r="C7111" s="194">
        <f>"'CONFIGURAÇÃO'!M1380"</f>
        <v/>
      </c>
      <c r="D7111" s="194" t="inlineStr">
        <is>
          <t>configuração</t>
        </is>
      </c>
    </row>
    <row r="7112">
      <c r="A7112" s="194" t="inlineStr">
        <is>
          <t>custom.melhoria.30.familia</t>
        </is>
      </c>
      <c r="B7112" s="194">
        <f>IF(ISBLANK('CONFIGURAÇÃO'!$M$1381),"",'CONFIGURAÇÃO'!$M$1381&amp;"")</f>
        <v/>
      </c>
      <c r="C7112" s="194">
        <f>"'CONFIGURAÇÃO'!M1381"</f>
        <v/>
      </c>
      <c r="D7112" s="194" t="inlineStr">
        <is>
          <t>configuração</t>
        </is>
      </c>
    </row>
    <row r="7113">
      <c r="A7113" s="194" t="inlineStr">
        <is>
          <t>custom.melhoria.30.peso</t>
        </is>
      </c>
      <c r="B7113" s="194">
        <f>IF(ISBLANK('CONFIGURAÇÃO'!$M$1382),"",'CONFIGURAÇÃO'!$M$1382&amp;"")</f>
        <v/>
      </c>
      <c r="C7113" s="194">
        <f>"'CONFIGURAÇÃO'!M1382"</f>
        <v/>
      </c>
      <c r="D7113" s="194" t="inlineStr">
        <is>
          <t>configuração</t>
        </is>
      </c>
    </row>
    <row r="7114">
      <c r="A7114" s="194" t="inlineStr">
        <is>
          <t>custom.melhoria.30.exige_tr</t>
        </is>
      </c>
      <c r="B7114" s="194">
        <f>IF(ISBLANK('CONFIGURAÇÃO'!$M$1383),"",'CONFIGURAÇÃO'!$M$1383&amp;"")</f>
        <v/>
      </c>
      <c r="C7114" s="194">
        <f>"'CONFIGURAÇÃO'!M1383"</f>
        <v/>
      </c>
      <c r="D7114" s="194" t="inlineStr">
        <is>
          <t>configuração</t>
        </is>
      </c>
    </row>
    <row r="7115">
      <c r="A7115" s="194" t="inlineStr">
        <is>
          <t>custom.melhoria.30.requisitos</t>
        </is>
      </c>
      <c r="B7115" s="194">
        <f>IF(ISBLANK('CONFIGURAÇÃO'!$J$1386),"",'CONFIGURAÇÃO'!$J$1386&amp;"")</f>
        <v/>
      </c>
      <c r="C7115" s="194">
        <f>"'CONFIGURAÇÃO'!J1386"</f>
        <v/>
      </c>
      <c r="D7115" s="194" t="inlineStr">
        <is>
          <t>configuração</t>
        </is>
      </c>
    </row>
    <row r="7116">
      <c r="A7116" s="194" t="inlineStr">
        <is>
          <t>custom.melhoria.30.efeito</t>
        </is>
      </c>
      <c r="B7116" s="194">
        <f>IF(ISBLANK('CONFIGURAÇÃO'!$J$1392),"",'CONFIGURAÇÃO'!$J$1392&amp;"")</f>
        <v/>
      </c>
      <c r="C7116" s="194">
        <f>"'CONFIGURAÇÃO'!J1392"</f>
        <v/>
      </c>
      <c r="D7116" s="194" t="inlineStr">
        <is>
          <t>configuração</t>
        </is>
      </c>
    </row>
    <row r="7117">
      <c r="A7117" s="194" t="inlineStr">
        <is>
          <t>custom.melhoria.30.mestre_viu</t>
        </is>
      </c>
      <c r="B7117" s="194">
        <f>N('CONFIGURAÇÃO'!$N$1377)&amp;""</f>
        <v/>
      </c>
      <c r="C7117" s="194">
        <f>"'CONFIGURAÇÃO'!N1377"</f>
        <v/>
      </c>
      <c r="D7117" s="194" t="inlineStr">
        <is>
          <t>configuração</t>
        </is>
      </c>
    </row>
    <row r="7118">
      <c r="A7118" s="194" t="inlineStr">
        <is>
          <t>custom.restricao.1.nome</t>
        </is>
      </c>
      <c r="B7118" s="194">
        <f>IF(ISBLANK('CONFIGURAÇÃO'!$B$1408),"",'CONFIGURAÇÃO'!$B$1408&amp;"")</f>
        <v/>
      </c>
      <c r="C7118" s="194">
        <f>"'CONFIGURAÇÃO'!B1408"</f>
        <v/>
      </c>
      <c r="D7118" s="194" t="inlineStr">
        <is>
          <t>configuração</t>
        </is>
      </c>
    </row>
    <row r="7119">
      <c r="A7119" s="194" t="inlineStr">
        <is>
          <t>custom.restricao.1.base</t>
        </is>
      </c>
      <c r="B7119" s="194">
        <f>IF(ISBLANK('CONFIGURAÇÃO'!$E$1409),"",'CONFIGURAÇÃO'!$E$1409&amp;"")</f>
        <v/>
      </c>
      <c r="C7119" s="194">
        <f>"'CONFIGURAÇÃO'!E1409"</f>
        <v/>
      </c>
      <c r="D7119" s="194" t="inlineStr">
        <is>
          <t>configuração</t>
        </is>
      </c>
    </row>
    <row r="7120">
      <c r="A7120" s="194" t="inlineStr">
        <is>
          <t>custom.restricao.1.devolucao</t>
        </is>
      </c>
      <c r="B7120" s="194">
        <f>IF(ISBLANK('CONFIGURAÇÃO'!$E$1410),"",'CONFIGURAÇÃO'!$E$1410&amp;"")</f>
        <v/>
      </c>
      <c r="C7120" s="194">
        <f>"'CONFIGURAÇÃO'!E1410"</f>
        <v/>
      </c>
      <c r="D7120" s="194" t="inlineStr">
        <is>
          <t>configuração</t>
        </is>
      </c>
    </row>
    <row r="7121">
      <c r="A7121" s="194" t="inlineStr">
        <is>
          <t>custom.restricao.1.frequencia</t>
        </is>
      </c>
      <c r="B7121" s="194">
        <f>IF(ISBLANK('CONFIGURAÇÃO'!$E$1411),"",'CONFIGURAÇÃO'!$E$1411&amp;"")</f>
        <v/>
      </c>
      <c r="C7121" s="194">
        <f>"'CONFIGURAÇÃO'!E1411"</f>
        <v/>
      </c>
      <c r="D7121" s="194" t="inlineStr">
        <is>
          <t>configuração</t>
        </is>
      </c>
    </row>
    <row r="7122">
      <c r="A7122" s="194" t="inlineStr">
        <is>
          <t>custom.restricao.1.efeito</t>
        </is>
      </c>
      <c r="B7122" s="194">
        <f>IF(ISBLANK('CONFIGURAÇÃO'!$B$1414),"",'CONFIGURAÇÃO'!$B$1414&amp;"")</f>
        <v/>
      </c>
      <c r="C7122" s="194">
        <f>"'CONFIGURAÇÃO'!B1414"</f>
        <v/>
      </c>
      <c r="D7122" s="194" t="inlineStr">
        <is>
          <t>configuração</t>
        </is>
      </c>
    </row>
    <row r="7123">
      <c r="A7123" s="194" t="inlineStr">
        <is>
          <t>custom.restricao.1.mestre_viu</t>
        </is>
      </c>
      <c r="B7123" s="194">
        <f>N('CONFIGURAÇÃO'!$F$1406)&amp;""</f>
        <v/>
      </c>
      <c r="C7123" s="194">
        <f>"'CONFIGURAÇÃO'!F1406"</f>
        <v/>
      </c>
      <c r="D7123" s="194" t="inlineStr">
        <is>
          <t>configuração</t>
        </is>
      </c>
    </row>
    <row r="7124">
      <c r="A7124" s="194" t="inlineStr">
        <is>
          <t>custom.restricao.2.nome</t>
        </is>
      </c>
      <c r="B7124" s="194">
        <f>IF(ISBLANK('CONFIGURAÇÃO'!$J$1408),"",'CONFIGURAÇÃO'!$J$1408&amp;"")</f>
        <v/>
      </c>
      <c r="C7124" s="194">
        <f>"'CONFIGURAÇÃO'!J1408"</f>
        <v/>
      </c>
      <c r="D7124" s="194" t="inlineStr">
        <is>
          <t>configuração</t>
        </is>
      </c>
    </row>
    <row r="7125">
      <c r="A7125" s="194" t="inlineStr">
        <is>
          <t>custom.restricao.2.base</t>
        </is>
      </c>
      <c r="B7125" s="194">
        <f>IF(ISBLANK('CONFIGURAÇÃO'!$M$1409),"",'CONFIGURAÇÃO'!$M$1409&amp;"")</f>
        <v/>
      </c>
      <c r="C7125" s="194">
        <f>"'CONFIGURAÇÃO'!M1409"</f>
        <v/>
      </c>
      <c r="D7125" s="194" t="inlineStr">
        <is>
          <t>configuração</t>
        </is>
      </c>
    </row>
    <row r="7126">
      <c r="A7126" s="194" t="inlineStr">
        <is>
          <t>custom.restricao.2.devolucao</t>
        </is>
      </c>
      <c r="B7126" s="194">
        <f>IF(ISBLANK('CONFIGURAÇÃO'!$M$1410),"",'CONFIGURAÇÃO'!$M$1410&amp;"")</f>
        <v/>
      </c>
      <c r="C7126" s="194">
        <f>"'CONFIGURAÇÃO'!M1410"</f>
        <v/>
      </c>
      <c r="D7126" s="194" t="inlineStr">
        <is>
          <t>configuração</t>
        </is>
      </c>
    </row>
    <row r="7127">
      <c r="A7127" s="194" t="inlineStr">
        <is>
          <t>custom.restricao.2.frequencia</t>
        </is>
      </c>
      <c r="B7127" s="194">
        <f>IF(ISBLANK('CONFIGURAÇÃO'!$M$1411),"",'CONFIGURAÇÃO'!$M$1411&amp;"")</f>
        <v/>
      </c>
      <c r="C7127" s="194">
        <f>"'CONFIGURAÇÃO'!M1411"</f>
        <v/>
      </c>
      <c r="D7127" s="194" t="inlineStr">
        <is>
          <t>configuração</t>
        </is>
      </c>
    </row>
    <row r="7128">
      <c r="A7128" s="194" t="inlineStr">
        <is>
          <t>custom.restricao.2.efeito</t>
        </is>
      </c>
      <c r="B7128" s="194">
        <f>IF(ISBLANK('CONFIGURAÇÃO'!$J$1414),"",'CONFIGURAÇÃO'!$J$1414&amp;"")</f>
        <v/>
      </c>
      <c r="C7128" s="194">
        <f>"'CONFIGURAÇÃO'!J1414"</f>
        <v/>
      </c>
      <c r="D7128" s="194" t="inlineStr">
        <is>
          <t>configuração</t>
        </is>
      </c>
    </row>
    <row r="7129">
      <c r="A7129" s="194" t="inlineStr">
        <is>
          <t>custom.restricao.2.mestre_viu</t>
        </is>
      </c>
      <c r="B7129" s="194">
        <f>N('CONFIGURAÇÃO'!$N$1406)&amp;""</f>
        <v/>
      </c>
      <c r="C7129" s="194">
        <f>"'CONFIGURAÇÃO'!N1406"</f>
        <v/>
      </c>
      <c r="D7129" s="194" t="inlineStr">
        <is>
          <t>configuração</t>
        </is>
      </c>
    </row>
    <row r="7130">
      <c r="A7130" s="194" t="inlineStr">
        <is>
          <t>custom.restricao.3.nome</t>
        </is>
      </c>
      <c r="B7130" s="194">
        <f>IF(ISBLANK('CONFIGURAÇÃO'!$B$1430),"",'CONFIGURAÇÃO'!$B$1430&amp;"")</f>
        <v/>
      </c>
      <c r="C7130" s="194">
        <f>"'CONFIGURAÇÃO'!B1430"</f>
        <v/>
      </c>
      <c r="D7130" s="194" t="inlineStr">
        <is>
          <t>configuração</t>
        </is>
      </c>
    </row>
    <row r="7131">
      <c r="A7131" s="194" t="inlineStr">
        <is>
          <t>custom.restricao.3.base</t>
        </is>
      </c>
      <c r="B7131" s="194">
        <f>IF(ISBLANK('CONFIGURAÇÃO'!$E$1431),"",'CONFIGURAÇÃO'!$E$1431&amp;"")</f>
        <v/>
      </c>
      <c r="C7131" s="194">
        <f>"'CONFIGURAÇÃO'!E1431"</f>
        <v/>
      </c>
      <c r="D7131" s="194" t="inlineStr">
        <is>
          <t>configuração</t>
        </is>
      </c>
    </row>
    <row r="7132">
      <c r="A7132" s="194" t="inlineStr">
        <is>
          <t>custom.restricao.3.devolucao</t>
        </is>
      </c>
      <c r="B7132" s="194">
        <f>IF(ISBLANK('CONFIGURAÇÃO'!$E$1432),"",'CONFIGURAÇÃO'!$E$1432&amp;"")</f>
        <v/>
      </c>
      <c r="C7132" s="194">
        <f>"'CONFIGURAÇÃO'!E1432"</f>
        <v/>
      </c>
      <c r="D7132" s="194" t="inlineStr">
        <is>
          <t>configuração</t>
        </is>
      </c>
    </row>
    <row r="7133">
      <c r="A7133" s="194" t="inlineStr">
        <is>
          <t>custom.restricao.3.frequencia</t>
        </is>
      </c>
      <c r="B7133" s="194">
        <f>IF(ISBLANK('CONFIGURAÇÃO'!$E$1433),"",'CONFIGURAÇÃO'!$E$1433&amp;"")</f>
        <v/>
      </c>
      <c r="C7133" s="194">
        <f>"'CONFIGURAÇÃO'!E1433"</f>
        <v/>
      </c>
      <c r="D7133" s="194" t="inlineStr">
        <is>
          <t>configuração</t>
        </is>
      </c>
    </row>
    <row r="7134">
      <c r="A7134" s="194" t="inlineStr">
        <is>
          <t>custom.restricao.3.efeito</t>
        </is>
      </c>
      <c r="B7134" s="194">
        <f>IF(ISBLANK('CONFIGURAÇÃO'!$B$1436),"",'CONFIGURAÇÃO'!$B$1436&amp;"")</f>
        <v/>
      </c>
      <c r="C7134" s="194">
        <f>"'CONFIGURAÇÃO'!B1436"</f>
        <v/>
      </c>
      <c r="D7134" s="194" t="inlineStr">
        <is>
          <t>configuração</t>
        </is>
      </c>
    </row>
    <row r="7135">
      <c r="A7135" s="194" t="inlineStr">
        <is>
          <t>custom.restricao.3.mestre_viu</t>
        </is>
      </c>
      <c r="B7135" s="194">
        <f>N('CONFIGURAÇÃO'!$F$1428)&amp;""</f>
        <v/>
      </c>
      <c r="C7135" s="194">
        <f>"'CONFIGURAÇÃO'!F1428"</f>
        <v/>
      </c>
      <c r="D7135" s="194" t="inlineStr">
        <is>
          <t>configuração</t>
        </is>
      </c>
    </row>
    <row r="7136">
      <c r="A7136" s="194" t="inlineStr">
        <is>
          <t>custom.restricao.4.nome</t>
        </is>
      </c>
      <c r="B7136" s="194">
        <f>IF(ISBLANK('CONFIGURAÇÃO'!$J$1430),"",'CONFIGURAÇÃO'!$J$1430&amp;"")</f>
        <v/>
      </c>
      <c r="C7136" s="194">
        <f>"'CONFIGURAÇÃO'!J1430"</f>
        <v/>
      </c>
      <c r="D7136" s="194" t="inlineStr">
        <is>
          <t>configuração</t>
        </is>
      </c>
    </row>
    <row r="7137">
      <c r="A7137" s="194" t="inlineStr">
        <is>
          <t>custom.restricao.4.base</t>
        </is>
      </c>
      <c r="B7137" s="194">
        <f>IF(ISBLANK('CONFIGURAÇÃO'!$M$1431),"",'CONFIGURAÇÃO'!$M$1431&amp;"")</f>
        <v/>
      </c>
      <c r="C7137" s="194">
        <f>"'CONFIGURAÇÃO'!M1431"</f>
        <v/>
      </c>
      <c r="D7137" s="194" t="inlineStr">
        <is>
          <t>configuração</t>
        </is>
      </c>
    </row>
    <row r="7138">
      <c r="A7138" s="194" t="inlineStr">
        <is>
          <t>custom.restricao.4.devolucao</t>
        </is>
      </c>
      <c r="B7138" s="194">
        <f>IF(ISBLANK('CONFIGURAÇÃO'!$M$1432),"",'CONFIGURAÇÃO'!$M$1432&amp;"")</f>
        <v/>
      </c>
      <c r="C7138" s="194">
        <f>"'CONFIGURAÇÃO'!M1432"</f>
        <v/>
      </c>
      <c r="D7138" s="194" t="inlineStr">
        <is>
          <t>configuração</t>
        </is>
      </c>
    </row>
    <row r="7139">
      <c r="A7139" s="194" t="inlineStr">
        <is>
          <t>custom.restricao.4.frequencia</t>
        </is>
      </c>
      <c r="B7139" s="194">
        <f>IF(ISBLANK('CONFIGURAÇÃO'!$M$1433),"",'CONFIGURAÇÃO'!$M$1433&amp;"")</f>
        <v/>
      </c>
      <c r="C7139" s="194">
        <f>"'CONFIGURAÇÃO'!M1433"</f>
        <v/>
      </c>
      <c r="D7139" s="194" t="inlineStr">
        <is>
          <t>configuração</t>
        </is>
      </c>
    </row>
    <row r="7140">
      <c r="A7140" s="194" t="inlineStr">
        <is>
          <t>custom.restricao.4.efeito</t>
        </is>
      </c>
      <c r="B7140" s="194">
        <f>IF(ISBLANK('CONFIGURAÇÃO'!$J$1436),"",'CONFIGURAÇÃO'!$J$1436&amp;"")</f>
        <v/>
      </c>
      <c r="C7140" s="194">
        <f>"'CONFIGURAÇÃO'!J1436"</f>
        <v/>
      </c>
      <c r="D7140" s="194" t="inlineStr">
        <is>
          <t>configuração</t>
        </is>
      </c>
    </row>
    <row r="7141">
      <c r="A7141" s="194" t="inlineStr">
        <is>
          <t>custom.restricao.4.mestre_viu</t>
        </is>
      </c>
      <c r="B7141" s="194">
        <f>N('CONFIGURAÇÃO'!$N$1428)&amp;""</f>
        <v/>
      </c>
      <c r="C7141" s="194">
        <f>"'CONFIGURAÇÃO'!N1428"</f>
        <v/>
      </c>
      <c r="D7141" s="194" t="inlineStr">
        <is>
          <t>configuração</t>
        </is>
      </c>
    </row>
    <row r="7142">
      <c r="A7142" s="194" t="inlineStr">
        <is>
          <t>custom.restricao.5.nome</t>
        </is>
      </c>
      <c r="B7142" s="194">
        <f>IF(ISBLANK('CONFIGURAÇÃO'!$B$1452),"",'CONFIGURAÇÃO'!$B$1452&amp;"")</f>
        <v/>
      </c>
      <c r="C7142" s="194">
        <f>"'CONFIGURAÇÃO'!B1452"</f>
        <v/>
      </c>
      <c r="D7142" s="194" t="inlineStr">
        <is>
          <t>configuração</t>
        </is>
      </c>
    </row>
    <row r="7143">
      <c r="A7143" s="194" t="inlineStr">
        <is>
          <t>custom.restricao.5.base</t>
        </is>
      </c>
      <c r="B7143" s="194">
        <f>IF(ISBLANK('CONFIGURAÇÃO'!$E$1453),"",'CONFIGURAÇÃO'!$E$1453&amp;"")</f>
        <v/>
      </c>
      <c r="C7143" s="194">
        <f>"'CONFIGURAÇÃO'!E1453"</f>
        <v/>
      </c>
      <c r="D7143" s="194" t="inlineStr">
        <is>
          <t>configuração</t>
        </is>
      </c>
    </row>
    <row r="7144">
      <c r="A7144" s="194" t="inlineStr">
        <is>
          <t>custom.restricao.5.devolucao</t>
        </is>
      </c>
      <c r="B7144" s="194">
        <f>IF(ISBLANK('CONFIGURAÇÃO'!$E$1454),"",'CONFIGURAÇÃO'!$E$1454&amp;"")</f>
        <v/>
      </c>
      <c r="C7144" s="194">
        <f>"'CONFIGURAÇÃO'!E1454"</f>
        <v/>
      </c>
      <c r="D7144" s="194" t="inlineStr">
        <is>
          <t>configuração</t>
        </is>
      </c>
    </row>
    <row r="7145">
      <c r="A7145" s="194" t="inlineStr">
        <is>
          <t>custom.restricao.5.frequencia</t>
        </is>
      </c>
      <c r="B7145" s="194">
        <f>IF(ISBLANK('CONFIGURAÇÃO'!$E$1455),"",'CONFIGURAÇÃO'!$E$1455&amp;"")</f>
        <v/>
      </c>
      <c r="C7145" s="194">
        <f>"'CONFIGURAÇÃO'!E1455"</f>
        <v/>
      </c>
      <c r="D7145" s="194" t="inlineStr">
        <is>
          <t>configuração</t>
        </is>
      </c>
    </row>
    <row r="7146">
      <c r="A7146" s="194" t="inlineStr">
        <is>
          <t>custom.restricao.5.efeito</t>
        </is>
      </c>
      <c r="B7146" s="194">
        <f>IF(ISBLANK('CONFIGURAÇÃO'!$B$1458),"",'CONFIGURAÇÃO'!$B$1458&amp;"")</f>
        <v/>
      </c>
      <c r="C7146" s="194">
        <f>"'CONFIGURAÇÃO'!B1458"</f>
        <v/>
      </c>
      <c r="D7146" s="194" t="inlineStr">
        <is>
          <t>configuração</t>
        </is>
      </c>
    </row>
    <row r="7147">
      <c r="A7147" s="194" t="inlineStr">
        <is>
          <t>custom.restricao.5.mestre_viu</t>
        </is>
      </c>
      <c r="B7147" s="194">
        <f>N('CONFIGURAÇÃO'!$F$1450)&amp;""</f>
        <v/>
      </c>
      <c r="C7147" s="194">
        <f>"'CONFIGURAÇÃO'!F1450"</f>
        <v/>
      </c>
      <c r="D7147" s="194" t="inlineStr">
        <is>
          <t>configuração</t>
        </is>
      </c>
    </row>
    <row r="7148">
      <c r="A7148" s="194" t="inlineStr">
        <is>
          <t>custom.restricao.6.nome</t>
        </is>
      </c>
      <c r="B7148" s="194">
        <f>IF(ISBLANK('CONFIGURAÇÃO'!$J$1452),"",'CONFIGURAÇÃO'!$J$1452&amp;"")</f>
        <v/>
      </c>
      <c r="C7148" s="194">
        <f>"'CONFIGURAÇÃO'!J1452"</f>
        <v/>
      </c>
      <c r="D7148" s="194" t="inlineStr">
        <is>
          <t>configuração</t>
        </is>
      </c>
    </row>
    <row r="7149">
      <c r="A7149" s="194" t="inlineStr">
        <is>
          <t>custom.restricao.6.base</t>
        </is>
      </c>
      <c r="B7149" s="194">
        <f>IF(ISBLANK('CONFIGURAÇÃO'!$M$1453),"",'CONFIGURAÇÃO'!$M$1453&amp;"")</f>
        <v/>
      </c>
      <c r="C7149" s="194">
        <f>"'CONFIGURAÇÃO'!M1453"</f>
        <v/>
      </c>
      <c r="D7149" s="194" t="inlineStr">
        <is>
          <t>configuração</t>
        </is>
      </c>
    </row>
    <row r="7150">
      <c r="A7150" s="194" t="inlineStr">
        <is>
          <t>custom.restricao.6.devolucao</t>
        </is>
      </c>
      <c r="B7150" s="194">
        <f>IF(ISBLANK('CONFIGURAÇÃO'!$M$1454),"",'CONFIGURAÇÃO'!$M$1454&amp;"")</f>
        <v/>
      </c>
      <c r="C7150" s="194">
        <f>"'CONFIGURAÇÃO'!M1454"</f>
        <v/>
      </c>
      <c r="D7150" s="194" t="inlineStr">
        <is>
          <t>configuração</t>
        </is>
      </c>
    </row>
    <row r="7151">
      <c r="A7151" s="194" t="inlineStr">
        <is>
          <t>custom.restricao.6.frequencia</t>
        </is>
      </c>
      <c r="B7151" s="194">
        <f>IF(ISBLANK('CONFIGURAÇÃO'!$M$1455),"",'CONFIGURAÇÃO'!$M$1455&amp;"")</f>
        <v/>
      </c>
      <c r="C7151" s="194">
        <f>"'CONFIGURAÇÃO'!M1455"</f>
        <v/>
      </c>
      <c r="D7151" s="194" t="inlineStr">
        <is>
          <t>configuração</t>
        </is>
      </c>
    </row>
    <row r="7152">
      <c r="A7152" s="194" t="inlineStr">
        <is>
          <t>custom.restricao.6.efeito</t>
        </is>
      </c>
      <c r="B7152" s="194">
        <f>IF(ISBLANK('CONFIGURAÇÃO'!$J$1458),"",'CONFIGURAÇÃO'!$J$1458&amp;"")</f>
        <v/>
      </c>
      <c r="C7152" s="194">
        <f>"'CONFIGURAÇÃO'!J1458"</f>
        <v/>
      </c>
      <c r="D7152" s="194" t="inlineStr">
        <is>
          <t>configuração</t>
        </is>
      </c>
    </row>
    <row r="7153">
      <c r="A7153" s="194" t="inlineStr">
        <is>
          <t>custom.restricao.6.mestre_viu</t>
        </is>
      </c>
      <c r="B7153" s="194">
        <f>N('CONFIGURAÇÃO'!$N$1450)&amp;""</f>
        <v/>
      </c>
      <c r="C7153" s="194">
        <f>"'CONFIGURAÇÃO'!N1450"</f>
        <v/>
      </c>
      <c r="D7153" s="194" t="inlineStr">
        <is>
          <t>configuração</t>
        </is>
      </c>
    </row>
    <row r="7154">
      <c r="A7154" s="194" t="inlineStr">
        <is>
          <t>custom.restricao.7.nome</t>
        </is>
      </c>
      <c r="B7154" s="194">
        <f>IF(ISBLANK('CONFIGURAÇÃO'!$B$1474),"",'CONFIGURAÇÃO'!$B$1474&amp;"")</f>
        <v/>
      </c>
      <c r="C7154" s="194">
        <f>"'CONFIGURAÇÃO'!B1474"</f>
        <v/>
      </c>
      <c r="D7154" s="194" t="inlineStr">
        <is>
          <t>configuração</t>
        </is>
      </c>
    </row>
    <row r="7155">
      <c r="A7155" s="194" t="inlineStr">
        <is>
          <t>custom.restricao.7.base</t>
        </is>
      </c>
      <c r="B7155" s="194">
        <f>IF(ISBLANK('CONFIGURAÇÃO'!$E$1475),"",'CONFIGURAÇÃO'!$E$1475&amp;"")</f>
        <v/>
      </c>
      <c r="C7155" s="194">
        <f>"'CONFIGURAÇÃO'!E1475"</f>
        <v/>
      </c>
      <c r="D7155" s="194" t="inlineStr">
        <is>
          <t>configuração</t>
        </is>
      </c>
    </row>
    <row r="7156">
      <c r="A7156" s="194" t="inlineStr">
        <is>
          <t>custom.restricao.7.devolucao</t>
        </is>
      </c>
      <c r="B7156" s="194">
        <f>IF(ISBLANK('CONFIGURAÇÃO'!$E$1476),"",'CONFIGURAÇÃO'!$E$1476&amp;"")</f>
        <v/>
      </c>
      <c r="C7156" s="194">
        <f>"'CONFIGURAÇÃO'!E1476"</f>
        <v/>
      </c>
      <c r="D7156" s="194" t="inlineStr">
        <is>
          <t>configuração</t>
        </is>
      </c>
    </row>
    <row r="7157">
      <c r="A7157" s="194" t="inlineStr">
        <is>
          <t>custom.restricao.7.frequencia</t>
        </is>
      </c>
      <c r="B7157" s="194">
        <f>IF(ISBLANK('CONFIGURAÇÃO'!$E$1477),"",'CONFIGURAÇÃO'!$E$1477&amp;"")</f>
        <v/>
      </c>
      <c r="C7157" s="194">
        <f>"'CONFIGURAÇÃO'!E1477"</f>
        <v/>
      </c>
      <c r="D7157" s="194" t="inlineStr">
        <is>
          <t>configuração</t>
        </is>
      </c>
    </row>
    <row r="7158">
      <c r="A7158" s="194" t="inlineStr">
        <is>
          <t>custom.restricao.7.efeito</t>
        </is>
      </c>
      <c r="B7158" s="194">
        <f>IF(ISBLANK('CONFIGURAÇÃO'!$B$1480),"",'CONFIGURAÇÃO'!$B$1480&amp;"")</f>
        <v/>
      </c>
      <c r="C7158" s="194">
        <f>"'CONFIGURAÇÃO'!B1480"</f>
        <v/>
      </c>
      <c r="D7158" s="194" t="inlineStr">
        <is>
          <t>configuração</t>
        </is>
      </c>
    </row>
    <row r="7159">
      <c r="A7159" s="194" t="inlineStr">
        <is>
          <t>custom.restricao.7.mestre_viu</t>
        </is>
      </c>
      <c r="B7159" s="194">
        <f>N('CONFIGURAÇÃO'!$F$1472)&amp;""</f>
        <v/>
      </c>
      <c r="C7159" s="194">
        <f>"'CONFIGURAÇÃO'!F1472"</f>
        <v/>
      </c>
      <c r="D7159" s="194" t="inlineStr">
        <is>
          <t>configuração</t>
        </is>
      </c>
    </row>
    <row r="7160">
      <c r="A7160" s="194" t="inlineStr">
        <is>
          <t>custom.restricao.8.nome</t>
        </is>
      </c>
      <c r="B7160" s="194">
        <f>IF(ISBLANK('CONFIGURAÇÃO'!$J$1474),"",'CONFIGURAÇÃO'!$J$1474&amp;"")</f>
        <v/>
      </c>
      <c r="C7160" s="194">
        <f>"'CONFIGURAÇÃO'!J1474"</f>
        <v/>
      </c>
      <c r="D7160" s="194" t="inlineStr">
        <is>
          <t>configuração</t>
        </is>
      </c>
    </row>
    <row r="7161">
      <c r="A7161" s="194" t="inlineStr">
        <is>
          <t>custom.restricao.8.base</t>
        </is>
      </c>
      <c r="B7161" s="194">
        <f>IF(ISBLANK('CONFIGURAÇÃO'!$M$1475),"",'CONFIGURAÇÃO'!$M$1475&amp;"")</f>
        <v/>
      </c>
      <c r="C7161" s="194">
        <f>"'CONFIGURAÇÃO'!M1475"</f>
        <v/>
      </c>
      <c r="D7161" s="194" t="inlineStr">
        <is>
          <t>configuração</t>
        </is>
      </c>
    </row>
    <row r="7162">
      <c r="A7162" s="194" t="inlineStr">
        <is>
          <t>custom.restricao.8.devolucao</t>
        </is>
      </c>
      <c r="B7162" s="194">
        <f>IF(ISBLANK('CONFIGURAÇÃO'!$M$1476),"",'CONFIGURAÇÃO'!$M$1476&amp;"")</f>
        <v/>
      </c>
      <c r="C7162" s="194">
        <f>"'CONFIGURAÇÃO'!M1476"</f>
        <v/>
      </c>
      <c r="D7162" s="194" t="inlineStr">
        <is>
          <t>configuração</t>
        </is>
      </c>
    </row>
    <row r="7163">
      <c r="A7163" s="194" t="inlineStr">
        <is>
          <t>custom.restricao.8.frequencia</t>
        </is>
      </c>
      <c r="B7163" s="194">
        <f>IF(ISBLANK('CONFIGURAÇÃO'!$M$1477),"",'CONFIGURAÇÃO'!$M$1477&amp;"")</f>
        <v/>
      </c>
      <c r="C7163" s="194">
        <f>"'CONFIGURAÇÃO'!M1477"</f>
        <v/>
      </c>
      <c r="D7163" s="194" t="inlineStr">
        <is>
          <t>configuração</t>
        </is>
      </c>
    </row>
    <row r="7164">
      <c r="A7164" s="194" t="inlineStr">
        <is>
          <t>custom.restricao.8.efeito</t>
        </is>
      </c>
      <c r="B7164" s="194">
        <f>IF(ISBLANK('CONFIGURAÇÃO'!$J$1480),"",'CONFIGURAÇÃO'!$J$1480&amp;"")</f>
        <v/>
      </c>
      <c r="C7164" s="194">
        <f>"'CONFIGURAÇÃO'!J1480"</f>
        <v/>
      </c>
      <c r="D7164" s="194" t="inlineStr">
        <is>
          <t>configuração</t>
        </is>
      </c>
    </row>
    <row r="7165">
      <c r="A7165" s="194" t="inlineStr">
        <is>
          <t>custom.restricao.8.mestre_viu</t>
        </is>
      </c>
      <c r="B7165" s="194">
        <f>N('CONFIGURAÇÃO'!$N$1472)&amp;""</f>
        <v/>
      </c>
      <c r="C7165" s="194">
        <f>"'CONFIGURAÇÃO'!N1472"</f>
        <v/>
      </c>
      <c r="D7165" s="194" t="inlineStr">
        <is>
          <t>configuração</t>
        </is>
      </c>
    </row>
    <row r="7166">
      <c r="A7166" s="194" t="inlineStr">
        <is>
          <t>custom.restricao.9.nome</t>
        </is>
      </c>
      <c r="B7166" s="194">
        <f>IF(ISBLANK('CONFIGURAÇÃO'!$B$1496),"",'CONFIGURAÇÃO'!$B$1496&amp;"")</f>
        <v/>
      </c>
      <c r="C7166" s="194">
        <f>"'CONFIGURAÇÃO'!B1496"</f>
        <v/>
      </c>
      <c r="D7166" s="194" t="inlineStr">
        <is>
          <t>configuração</t>
        </is>
      </c>
    </row>
    <row r="7167">
      <c r="A7167" s="194" t="inlineStr">
        <is>
          <t>custom.restricao.9.base</t>
        </is>
      </c>
      <c r="B7167" s="194">
        <f>IF(ISBLANK('CONFIGURAÇÃO'!$E$1497),"",'CONFIGURAÇÃO'!$E$1497&amp;"")</f>
        <v/>
      </c>
      <c r="C7167" s="194">
        <f>"'CONFIGURAÇÃO'!E1497"</f>
        <v/>
      </c>
      <c r="D7167" s="194" t="inlineStr">
        <is>
          <t>configuração</t>
        </is>
      </c>
    </row>
    <row r="7168">
      <c r="A7168" s="194" t="inlineStr">
        <is>
          <t>custom.restricao.9.devolucao</t>
        </is>
      </c>
      <c r="B7168" s="194">
        <f>IF(ISBLANK('CONFIGURAÇÃO'!$E$1498),"",'CONFIGURAÇÃO'!$E$1498&amp;"")</f>
        <v/>
      </c>
      <c r="C7168" s="194">
        <f>"'CONFIGURAÇÃO'!E1498"</f>
        <v/>
      </c>
      <c r="D7168" s="194" t="inlineStr">
        <is>
          <t>configuração</t>
        </is>
      </c>
    </row>
    <row r="7169">
      <c r="A7169" s="194" t="inlineStr">
        <is>
          <t>custom.restricao.9.frequencia</t>
        </is>
      </c>
      <c r="B7169" s="194">
        <f>IF(ISBLANK('CONFIGURAÇÃO'!$E$1499),"",'CONFIGURAÇÃO'!$E$1499&amp;"")</f>
        <v/>
      </c>
      <c r="C7169" s="194">
        <f>"'CONFIGURAÇÃO'!E1499"</f>
        <v/>
      </c>
      <c r="D7169" s="194" t="inlineStr">
        <is>
          <t>configuração</t>
        </is>
      </c>
    </row>
    <row r="7170">
      <c r="A7170" s="194" t="inlineStr">
        <is>
          <t>custom.restricao.9.efeito</t>
        </is>
      </c>
      <c r="B7170" s="194">
        <f>IF(ISBLANK('CONFIGURAÇÃO'!$B$1502),"",'CONFIGURAÇÃO'!$B$1502&amp;"")</f>
        <v/>
      </c>
      <c r="C7170" s="194">
        <f>"'CONFIGURAÇÃO'!B1502"</f>
        <v/>
      </c>
      <c r="D7170" s="194" t="inlineStr">
        <is>
          <t>configuração</t>
        </is>
      </c>
    </row>
    <row r="7171">
      <c r="A7171" s="194" t="inlineStr">
        <is>
          <t>custom.restricao.9.mestre_viu</t>
        </is>
      </c>
      <c r="B7171" s="194">
        <f>N('CONFIGURAÇÃO'!$F$1494)&amp;""</f>
        <v/>
      </c>
      <c r="C7171" s="194">
        <f>"'CONFIGURAÇÃO'!F1494"</f>
        <v/>
      </c>
      <c r="D7171" s="194" t="inlineStr">
        <is>
          <t>configuração</t>
        </is>
      </c>
    </row>
    <row r="7172">
      <c r="A7172" s="194" t="inlineStr">
        <is>
          <t>custom.restricao.10.nome</t>
        </is>
      </c>
      <c r="B7172" s="194">
        <f>IF(ISBLANK('CONFIGURAÇÃO'!$J$1496),"",'CONFIGURAÇÃO'!$J$1496&amp;"")</f>
        <v/>
      </c>
      <c r="C7172" s="194">
        <f>"'CONFIGURAÇÃO'!J1496"</f>
        <v/>
      </c>
      <c r="D7172" s="194" t="inlineStr">
        <is>
          <t>configuração</t>
        </is>
      </c>
    </row>
    <row r="7173">
      <c r="A7173" s="194" t="inlineStr">
        <is>
          <t>custom.restricao.10.base</t>
        </is>
      </c>
      <c r="B7173" s="194">
        <f>IF(ISBLANK('CONFIGURAÇÃO'!$M$1497),"",'CONFIGURAÇÃO'!$M$1497&amp;"")</f>
        <v/>
      </c>
      <c r="C7173" s="194">
        <f>"'CONFIGURAÇÃO'!M1497"</f>
        <v/>
      </c>
      <c r="D7173" s="194" t="inlineStr">
        <is>
          <t>configuração</t>
        </is>
      </c>
    </row>
    <row r="7174">
      <c r="A7174" s="194" t="inlineStr">
        <is>
          <t>custom.restricao.10.devolucao</t>
        </is>
      </c>
      <c r="B7174" s="194">
        <f>IF(ISBLANK('CONFIGURAÇÃO'!$M$1498),"",'CONFIGURAÇÃO'!$M$1498&amp;"")</f>
        <v/>
      </c>
      <c r="C7174" s="194">
        <f>"'CONFIGURAÇÃO'!M1498"</f>
        <v/>
      </c>
      <c r="D7174" s="194" t="inlineStr">
        <is>
          <t>configuração</t>
        </is>
      </c>
    </row>
    <row r="7175">
      <c r="A7175" s="194" t="inlineStr">
        <is>
          <t>custom.restricao.10.frequencia</t>
        </is>
      </c>
      <c r="B7175" s="194">
        <f>IF(ISBLANK('CONFIGURAÇÃO'!$M$1499),"",'CONFIGURAÇÃO'!$M$1499&amp;"")</f>
        <v/>
      </c>
      <c r="C7175" s="194">
        <f>"'CONFIGURAÇÃO'!M1499"</f>
        <v/>
      </c>
      <c r="D7175" s="194" t="inlineStr">
        <is>
          <t>configuração</t>
        </is>
      </c>
    </row>
    <row r="7176">
      <c r="A7176" s="194" t="inlineStr">
        <is>
          <t>custom.restricao.10.efeito</t>
        </is>
      </c>
      <c r="B7176" s="194">
        <f>IF(ISBLANK('CONFIGURAÇÃO'!$J$1502),"",'CONFIGURAÇÃO'!$J$1502&amp;"")</f>
        <v/>
      </c>
      <c r="C7176" s="194">
        <f>"'CONFIGURAÇÃO'!J1502"</f>
        <v/>
      </c>
      <c r="D7176" s="194" t="inlineStr">
        <is>
          <t>configuração</t>
        </is>
      </c>
    </row>
    <row r="7177">
      <c r="A7177" s="194" t="inlineStr">
        <is>
          <t>custom.restricao.10.mestre_viu</t>
        </is>
      </c>
      <c r="B7177" s="194">
        <f>N('CONFIGURAÇÃO'!$N$1494)&amp;""</f>
        <v/>
      </c>
      <c r="C7177" s="194">
        <f>"'CONFIGURAÇÃO'!N1494"</f>
        <v/>
      </c>
      <c r="D7177" s="194" t="inlineStr">
        <is>
          <t>configuração</t>
        </is>
      </c>
    </row>
    <row r="7178">
      <c r="A7178" s="194" t="inlineStr">
        <is>
          <t>custom.restricao.11.nome</t>
        </is>
      </c>
      <c r="B7178" s="194">
        <f>IF(ISBLANK('CONFIGURAÇÃO'!$B$1518),"",'CONFIGURAÇÃO'!$B$1518&amp;"")</f>
        <v/>
      </c>
      <c r="C7178" s="194">
        <f>"'CONFIGURAÇÃO'!B1518"</f>
        <v/>
      </c>
      <c r="D7178" s="194" t="inlineStr">
        <is>
          <t>configuração</t>
        </is>
      </c>
    </row>
    <row r="7179">
      <c r="A7179" s="194" t="inlineStr">
        <is>
          <t>custom.restricao.11.base</t>
        </is>
      </c>
      <c r="B7179" s="194">
        <f>IF(ISBLANK('CONFIGURAÇÃO'!$E$1519),"",'CONFIGURAÇÃO'!$E$1519&amp;"")</f>
        <v/>
      </c>
      <c r="C7179" s="194">
        <f>"'CONFIGURAÇÃO'!E1519"</f>
        <v/>
      </c>
      <c r="D7179" s="194" t="inlineStr">
        <is>
          <t>configuração</t>
        </is>
      </c>
    </row>
    <row r="7180">
      <c r="A7180" s="194" t="inlineStr">
        <is>
          <t>custom.restricao.11.devolucao</t>
        </is>
      </c>
      <c r="B7180" s="194">
        <f>IF(ISBLANK('CONFIGURAÇÃO'!$E$1520),"",'CONFIGURAÇÃO'!$E$1520&amp;"")</f>
        <v/>
      </c>
      <c r="C7180" s="194">
        <f>"'CONFIGURAÇÃO'!E1520"</f>
        <v/>
      </c>
      <c r="D7180" s="194" t="inlineStr">
        <is>
          <t>configuração</t>
        </is>
      </c>
    </row>
    <row r="7181">
      <c r="A7181" s="194" t="inlineStr">
        <is>
          <t>custom.restricao.11.frequencia</t>
        </is>
      </c>
      <c r="B7181" s="194">
        <f>IF(ISBLANK('CONFIGURAÇÃO'!$E$1521),"",'CONFIGURAÇÃO'!$E$1521&amp;"")</f>
        <v/>
      </c>
      <c r="C7181" s="194">
        <f>"'CONFIGURAÇÃO'!E1521"</f>
        <v/>
      </c>
      <c r="D7181" s="194" t="inlineStr">
        <is>
          <t>configuração</t>
        </is>
      </c>
    </row>
    <row r="7182">
      <c r="A7182" s="194" t="inlineStr">
        <is>
          <t>custom.restricao.11.efeito</t>
        </is>
      </c>
      <c r="B7182" s="194">
        <f>IF(ISBLANK('CONFIGURAÇÃO'!$B$1524),"",'CONFIGURAÇÃO'!$B$1524&amp;"")</f>
        <v/>
      </c>
      <c r="C7182" s="194">
        <f>"'CONFIGURAÇÃO'!B1524"</f>
        <v/>
      </c>
      <c r="D7182" s="194" t="inlineStr">
        <is>
          <t>configuração</t>
        </is>
      </c>
    </row>
    <row r="7183">
      <c r="A7183" s="194" t="inlineStr">
        <is>
          <t>custom.restricao.11.mestre_viu</t>
        </is>
      </c>
      <c r="B7183" s="194">
        <f>N('CONFIGURAÇÃO'!$F$1516)&amp;""</f>
        <v/>
      </c>
      <c r="C7183" s="194">
        <f>"'CONFIGURAÇÃO'!F1516"</f>
        <v/>
      </c>
      <c r="D7183" s="194" t="inlineStr">
        <is>
          <t>configuração</t>
        </is>
      </c>
    </row>
    <row r="7184">
      <c r="A7184" s="194" t="inlineStr">
        <is>
          <t>custom.restricao.12.nome</t>
        </is>
      </c>
      <c r="B7184" s="194">
        <f>IF(ISBLANK('CONFIGURAÇÃO'!$J$1518),"",'CONFIGURAÇÃO'!$J$1518&amp;"")</f>
        <v/>
      </c>
      <c r="C7184" s="194">
        <f>"'CONFIGURAÇÃO'!J1518"</f>
        <v/>
      </c>
      <c r="D7184" s="194" t="inlineStr">
        <is>
          <t>configuração</t>
        </is>
      </c>
    </row>
    <row r="7185">
      <c r="A7185" s="194" t="inlineStr">
        <is>
          <t>custom.restricao.12.base</t>
        </is>
      </c>
      <c r="B7185" s="194">
        <f>IF(ISBLANK('CONFIGURAÇÃO'!$M$1519),"",'CONFIGURAÇÃO'!$M$1519&amp;"")</f>
        <v/>
      </c>
      <c r="C7185" s="194">
        <f>"'CONFIGURAÇÃO'!M1519"</f>
        <v/>
      </c>
      <c r="D7185" s="194" t="inlineStr">
        <is>
          <t>configuração</t>
        </is>
      </c>
    </row>
    <row r="7186">
      <c r="A7186" s="194" t="inlineStr">
        <is>
          <t>custom.restricao.12.devolucao</t>
        </is>
      </c>
      <c r="B7186" s="194">
        <f>IF(ISBLANK('CONFIGURAÇÃO'!$M$1520),"",'CONFIGURAÇÃO'!$M$1520&amp;"")</f>
        <v/>
      </c>
      <c r="C7186" s="194">
        <f>"'CONFIGURAÇÃO'!M1520"</f>
        <v/>
      </c>
      <c r="D7186" s="194" t="inlineStr">
        <is>
          <t>configuração</t>
        </is>
      </c>
    </row>
    <row r="7187">
      <c r="A7187" s="194" t="inlineStr">
        <is>
          <t>custom.restricao.12.frequencia</t>
        </is>
      </c>
      <c r="B7187" s="194">
        <f>IF(ISBLANK('CONFIGURAÇÃO'!$M$1521),"",'CONFIGURAÇÃO'!$M$1521&amp;"")</f>
        <v/>
      </c>
      <c r="C7187" s="194">
        <f>"'CONFIGURAÇÃO'!M1521"</f>
        <v/>
      </c>
      <c r="D7187" s="194" t="inlineStr">
        <is>
          <t>configuração</t>
        </is>
      </c>
    </row>
    <row r="7188">
      <c r="A7188" s="194" t="inlineStr">
        <is>
          <t>custom.restricao.12.efeito</t>
        </is>
      </c>
      <c r="B7188" s="194">
        <f>IF(ISBLANK('CONFIGURAÇÃO'!$J$1524),"",'CONFIGURAÇÃO'!$J$1524&amp;"")</f>
        <v/>
      </c>
      <c r="C7188" s="194">
        <f>"'CONFIGURAÇÃO'!J1524"</f>
        <v/>
      </c>
      <c r="D7188" s="194" t="inlineStr">
        <is>
          <t>configuração</t>
        </is>
      </c>
    </row>
    <row r="7189">
      <c r="A7189" s="194" t="inlineStr">
        <is>
          <t>custom.restricao.12.mestre_viu</t>
        </is>
      </c>
      <c r="B7189" s="194">
        <f>N('CONFIGURAÇÃO'!$N$1516)&amp;""</f>
        <v/>
      </c>
      <c r="C7189" s="194">
        <f>"'CONFIGURAÇÃO'!N1516"</f>
        <v/>
      </c>
      <c r="D7189" s="194" t="inlineStr">
        <is>
          <t>configuração</t>
        </is>
      </c>
    </row>
    <row r="7190">
      <c r="A7190" s="194" t="inlineStr">
        <is>
          <t>custom.restricao.13.nome</t>
        </is>
      </c>
      <c r="B7190" s="194">
        <f>IF(ISBLANK('CONFIGURAÇÃO'!$B$1540),"",'CONFIGURAÇÃO'!$B$1540&amp;"")</f>
        <v/>
      </c>
      <c r="C7190" s="194">
        <f>"'CONFIGURAÇÃO'!B1540"</f>
        <v/>
      </c>
      <c r="D7190" s="194" t="inlineStr">
        <is>
          <t>configuração</t>
        </is>
      </c>
    </row>
    <row r="7191">
      <c r="A7191" s="194" t="inlineStr">
        <is>
          <t>custom.restricao.13.base</t>
        </is>
      </c>
      <c r="B7191" s="194">
        <f>IF(ISBLANK('CONFIGURAÇÃO'!$E$1541),"",'CONFIGURAÇÃO'!$E$1541&amp;"")</f>
        <v/>
      </c>
      <c r="C7191" s="194">
        <f>"'CONFIGURAÇÃO'!E1541"</f>
        <v/>
      </c>
      <c r="D7191" s="194" t="inlineStr">
        <is>
          <t>configuração</t>
        </is>
      </c>
    </row>
    <row r="7192">
      <c r="A7192" s="194" t="inlineStr">
        <is>
          <t>custom.restricao.13.devolucao</t>
        </is>
      </c>
      <c r="B7192" s="194">
        <f>IF(ISBLANK('CONFIGURAÇÃO'!$E$1542),"",'CONFIGURAÇÃO'!$E$1542&amp;"")</f>
        <v/>
      </c>
      <c r="C7192" s="194">
        <f>"'CONFIGURAÇÃO'!E1542"</f>
        <v/>
      </c>
      <c r="D7192" s="194" t="inlineStr">
        <is>
          <t>configuração</t>
        </is>
      </c>
    </row>
    <row r="7193">
      <c r="A7193" s="194" t="inlineStr">
        <is>
          <t>custom.restricao.13.frequencia</t>
        </is>
      </c>
      <c r="B7193" s="194">
        <f>IF(ISBLANK('CONFIGURAÇÃO'!$E$1543),"",'CONFIGURAÇÃO'!$E$1543&amp;"")</f>
        <v/>
      </c>
      <c r="C7193" s="194">
        <f>"'CONFIGURAÇÃO'!E1543"</f>
        <v/>
      </c>
      <c r="D7193" s="194" t="inlineStr">
        <is>
          <t>configuração</t>
        </is>
      </c>
    </row>
    <row r="7194">
      <c r="A7194" s="194" t="inlineStr">
        <is>
          <t>custom.restricao.13.efeito</t>
        </is>
      </c>
      <c r="B7194" s="194">
        <f>IF(ISBLANK('CONFIGURAÇÃO'!$B$1546),"",'CONFIGURAÇÃO'!$B$1546&amp;"")</f>
        <v/>
      </c>
      <c r="C7194" s="194">
        <f>"'CONFIGURAÇÃO'!B1546"</f>
        <v/>
      </c>
      <c r="D7194" s="194" t="inlineStr">
        <is>
          <t>configuração</t>
        </is>
      </c>
    </row>
    <row r="7195">
      <c r="A7195" s="194" t="inlineStr">
        <is>
          <t>custom.restricao.13.mestre_viu</t>
        </is>
      </c>
      <c r="B7195" s="194">
        <f>N('CONFIGURAÇÃO'!$F$1538)&amp;""</f>
        <v/>
      </c>
      <c r="C7195" s="194">
        <f>"'CONFIGURAÇÃO'!F1538"</f>
        <v/>
      </c>
      <c r="D7195" s="194" t="inlineStr">
        <is>
          <t>configuração</t>
        </is>
      </c>
    </row>
    <row r="7196">
      <c r="A7196" s="194" t="inlineStr">
        <is>
          <t>custom.restricao.14.nome</t>
        </is>
      </c>
      <c r="B7196" s="194">
        <f>IF(ISBLANK('CONFIGURAÇÃO'!$J$1540),"",'CONFIGURAÇÃO'!$J$1540&amp;"")</f>
        <v/>
      </c>
      <c r="C7196" s="194">
        <f>"'CONFIGURAÇÃO'!J1540"</f>
        <v/>
      </c>
      <c r="D7196" s="194" t="inlineStr">
        <is>
          <t>configuração</t>
        </is>
      </c>
    </row>
    <row r="7197">
      <c r="A7197" s="194" t="inlineStr">
        <is>
          <t>custom.restricao.14.base</t>
        </is>
      </c>
      <c r="B7197" s="194">
        <f>IF(ISBLANK('CONFIGURAÇÃO'!$M$1541),"",'CONFIGURAÇÃO'!$M$1541&amp;"")</f>
        <v/>
      </c>
      <c r="C7197" s="194">
        <f>"'CONFIGURAÇÃO'!M1541"</f>
        <v/>
      </c>
      <c r="D7197" s="194" t="inlineStr">
        <is>
          <t>configuração</t>
        </is>
      </c>
    </row>
    <row r="7198">
      <c r="A7198" s="194" t="inlineStr">
        <is>
          <t>custom.restricao.14.devolucao</t>
        </is>
      </c>
      <c r="B7198" s="194">
        <f>IF(ISBLANK('CONFIGURAÇÃO'!$M$1542),"",'CONFIGURAÇÃO'!$M$1542&amp;"")</f>
        <v/>
      </c>
      <c r="C7198" s="194">
        <f>"'CONFIGURAÇÃO'!M1542"</f>
        <v/>
      </c>
      <c r="D7198" s="194" t="inlineStr">
        <is>
          <t>configuração</t>
        </is>
      </c>
    </row>
    <row r="7199">
      <c r="A7199" s="194" t="inlineStr">
        <is>
          <t>custom.restricao.14.frequencia</t>
        </is>
      </c>
      <c r="B7199" s="194">
        <f>IF(ISBLANK('CONFIGURAÇÃO'!$M$1543),"",'CONFIGURAÇÃO'!$M$1543&amp;"")</f>
        <v/>
      </c>
      <c r="C7199" s="194">
        <f>"'CONFIGURAÇÃO'!M1543"</f>
        <v/>
      </c>
      <c r="D7199" s="194" t="inlineStr">
        <is>
          <t>configuração</t>
        </is>
      </c>
    </row>
    <row r="7200">
      <c r="A7200" s="194" t="inlineStr">
        <is>
          <t>custom.restricao.14.efeito</t>
        </is>
      </c>
      <c r="B7200" s="194">
        <f>IF(ISBLANK('CONFIGURAÇÃO'!$J$1546),"",'CONFIGURAÇÃO'!$J$1546&amp;"")</f>
        <v/>
      </c>
      <c r="C7200" s="194">
        <f>"'CONFIGURAÇÃO'!J1546"</f>
        <v/>
      </c>
      <c r="D7200" s="194" t="inlineStr">
        <is>
          <t>configuração</t>
        </is>
      </c>
    </row>
    <row r="7201">
      <c r="A7201" s="194" t="inlineStr">
        <is>
          <t>custom.restricao.14.mestre_viu</t>
        </is>
      </c>
      <c r="B7201" s="194">
        <f>N('CONFIGURAÇÃO'!$N$1538)&amp;""</f>
        <v/>
      </c>
      <c r="C7201" s="194">
        <f>"'CONFIGURAÇÃO'!N1538"</f>
        <v/>
      </c>
      <c r="D7201" s="194" t="inlineStr">
        <is>
          <t>configuração</t>
        </is>
      </c>
    </row>
    <row r="7202">
      <c r="A7202" s="194" t="inlineStr">
        <is>
          <t>custom.restricao.15.nome</t>
        </is>
      </c>
      <c r="B7202" s="194">
        <f>IF(ISBLANK('CONFIGURAÇÃO'!$B$1562),"",'CONFIGURAÇÃO'!$B$1562&amp;"")</f>
        <v/>
      </c>
      <c r="C7202" s="194">
        <f>"'CONFIGURAÇÃO'!B1562"</f>
        <v/>
      </c>
      <c r="D7202" s="194" t="inlineStr">
        <is>
          <t>configuração</t>
        </is>
      </c>
    </row>
    <row r="7203">
      <c r="A7203" s="194" t="inlineStr">
        <is>
          <t>custom.restricao.15.base</t>
        </is>
      </c>
      <c r="B7203" s="194">
        <f>IF(ISBLANK('CONFIGURAÇÃO'!$E$1563),"",'CONFIGURAÇÃO'!$E$1563&amp;"")</f>
        <v/>
      </c>
      <c r="C7203" s="194">
        <f>"'CONFIGURAÇÃO'!E1563"</f>
        <v/>
      </c>
      <c r="D7203" s="194" t="inlineStr">
        <is>
          <t>configuração</t>
        </is>
      </c>
    </row>
    <row r="7204">
      <c r="A7204" s="194" t="inlineStr">
        <is>
          <t>custom.restricao.15.devolucao</t>
        </is>
      </c>
      <c r="B7204" s="194">
        <f>IF(ISBLANK('CONFIGURAÇÃO'!$E$1564),"",'CONFIGURAÇÃO'!$E$1564&amp;"")</f>
        <v/>
      </c>
      <c r="C7204" s="194">
        <f>"'CONFIGURAÇÃO'!E1564"</f>
        <v/>
      </c>
      <c r="D7204" s="194" t="inlineStr">
        <is>
          <t>configuração</t>
        </is>
      </c>
    </row>
    <row r="7205">
      <c r="A7205" s="194" t="inlineStr">
        <is>
          <t>custom.restricao.15.frequencia</t>
        </is>
      </c>
      <c r="B7205" s="194">
        <f>IF(ISBLANK('CONFIGURAÇÃO'!$E$1565),"",'CONFIGURAÇÃO'!$E$1565&amp;"")</f>
        <v/>
      </c>
      <c r="C7205" s="194">
        <f>"'CONFIGURAÇÃO'!E1565"</f>
        <v/>
      </c>
      <c r="D7205" s="194" t="inlineStr">
        <is>
          <t>configuração</t>
        </is>
      </c>
    </row>
    <row r="7206">
      <c r="A7206" s="194" t="inlineStr">
        <is>
          <t>custom.restricao.15.efeito</t>
        </is>
      </c>
      <c r="B7206" s="194">
        <f>IF(ISBLANK('CONFIGURAÇÃO'!$B$1568),"",'CONFIGURAÇÃO'!$B$1568&amp;"")</f>
        <v/>
      </c>
      <c r="C7206" s="194">
        <f>"'CONFIGURAÇÃO'!B1568"</f>
        <v/>
      </c>
      <c r="D7206" s="194" t="inlineStr">
        <is>
          <t>configuração</t>
        </is>
      </c>
    </row>
    <row r="7207">
      <c r="A7207" s="194" t="inlineStr">
        <is>
          <t>custom.restricao.15.mestre_viu</t>
        </is>
      </c>
      <c r="B7207" s="194">
        <f>N('CONFIGURAÇÃO'!$F$1560)&amp;""</f>
        <v/>
      </c>
      <c r="C7207" s="194">
        <f>"'CONFIGURAÇÃO'!F1560"</f>
        <v/>
      </c>
      <c r="D7207" s="194" t="inlineStr">
        <is>
          <t>configuração</t>
        </is>
      </c>
    </row>
    <row r="7208">
      <c r="A7208" s="194" t="inlineStr">
        <is>
          <t>custom.restricao.16.nome</t>
        </is>
      </c>
      <c r="B7208" s="194">
        <f>IF(ISBLANK('CONFIGURAÇÃO'!$J$1562),"",'CONFIGURAÇÃO'!$J$1562&amp;"")</f>
        <v/>
      </c>
      <c r="C7208" s="194">
        <f>"'CONFIGURAÇÃO'!J1562"</f>
        <v/>
      </c>
      <c r="D7208" s="194" t="inlineStr">
        <is>
          <t>configuração</t>
        </is>
      </c>
    </row>
    <row r="7209">
      <c r="A7209" s="194" t="inlineStr">
        <is>
          <t>custom.restricao.16.base</t>
        </is>
      </c>
      <c r="B7209" s="194">
        <f>IF(ISBLANK('CONFIGURAÇÃO'!$M$1563),"",'CONFIGURAÇÃO'!$M$1563&amp;"")</f>
        <v/>
      </c>
      <c r="C7209" s="194">
        <f>"'CONFIGURAÇÃO'!M1563"</f>
        <v/>
      </c>
      <c r="D7209" s="194" t="inlineStr">
        <is>
          <t>configuração</t>
        </is>
      </c>
    </row>
    <row r="7210">
      <c r="A7210" s="194" t="inlineStr">
        <is>
          <t>custom.restricao.16.devolucao</t>
        </is>
      </c>
      <c r="B7210" s="194">
        <f>IF(ISBLANK('CONFIGURAÇÃO'!$M$1564),"",'CONFIGURAÇÃO'!$M$1564&amp;"")</f>
        <v/>
      </c>
      <c r="C7210" s="194">
        <f>"'CONFIGURAÇÃO'!M1564"</f>
        <v/>
      </c>
      <c r="D7210" s="194" t="inlineStr">
        <is>
          <t>configuração</t>
        </is>
      </c>
    </row>
    <row r="7211">
      <c r="A7211" s="194" t="inlineStr">
        <is>
          <t>custom.restricao.16.frequencia</t>
        </is>
      </c>
      <c r="B7211" s="194">
        <f>IF(ISBLANK('CONFIGURAÇÃO'!$M$1565),"",'CONFIGURAÇÃO'!$M$1565&amp;"")</f>
        <v/>
      </c>
      <c r="C7211" s="194">
        <f>"'CONFIGURAÇÃO'!M1565"</f>
        <v/>
      </c>
      <c r="D7211" s="194" t="inlineStr">
        <is>
          <t>configuração</t>
        </is>
      </c>
    </row>
    <row r="7212">
      <c r="A7212" s="194" t="inlineStr">
        <is>
          <t>custom.restricao.16.efeito</t>
        </is>
      </c>
      <c r="B7212" s="194">
        <f>IF(ISBLANK('CONFIGURAÇÃO'!$J$1568),"",'CONFIGURAÇÃO'!$J$1568&amp;"")</f>
        <v/>
      </c>
      <c r="C7212" s="194">
        <f>"'CONFIGURAÇÃO'!J1568"</f>
        <v/>
      </c>
      <c r="D7212" s="194" t="inlineStr">
        <is>
          <t>configuração</t>
        </is>
      </c>
    </row>
    <row r="7213">
      <c r="A7213" s="194" t="inlineStr">
        <is>
          <t>custom.restricao.16.mestre_viu</t>
        </is>
      </c>
      <c r="B7213" s="194">
        <f>N('CONFIGURAÇÃO'!$N$1560)&amp;""</f>
        <v/>
      </c>
      <c r="C7213" s="194">
        <f>"'CONFIGURAÇÃO'!N1560"</f>
        <v/>
      </c>
      <c r="D7213" s="194" t="inlineStr">
        <is>
          <t>configuração</t>
        </is>
      </c>
    </row>
    <row r="7214">
      <c r="A7214" s="194" t="inlineStr">
        <is>
          <t>custom.restricao.17.nome</t>
        </is>
      </c>
      <c r="B7214" s="194">
        <f>IF(ISBLANK('CONFIGURAÇÃO'!$B$1584),"",'CONFIGURAÇÃO'!$B$1584&amp;"")</f>
        <v/>
      </c>
      <c r="C7214" s="194">
        <f>"'CONFIGURAÇÃO'!B1584"</f>
        <v/>
      </c>
      <c r="D7214" s="194" t="inlineStr">
        <is>
          <t>configuração</t>
        </is>
      </c>
    </row>
    <row r="7215">
      <c r="A7215" s="194" t="inlineStr">
        <is>
          <t>custom.restricao.17.base</t>
        </is>
      </c>
      <c r="B7215" s="194">
        <f>IF(ISBLANK('CONFIGURAÇÃO'!$E$1585),"",'CONFIGURAÇÃO'!$E$1585&amp;"")</f>
        <v/>
      </c>
      <c r="C7215" s="194">
        <f>"'CONFIGURAÇÃO'!E1585"</f>
        <v/>
      </c>
      <c r="D7215" s="194" t="inlineStr">
        <is>
          <t>configuração</t>
        </is>
      </c>
    </row>
    <row r="7216">
      <c r="A7216" s="194" t="inlineStr">
        <is>
          <t>custom.restricao.17.devolucao</t>
        </is>
      </c>
      <c r="B7216" s="194">
        <f>IF(ISBLANK('CONFIGURAÇÃO'!$E$1586),"",'CONFIGURAÇÃO'!$E$1586&amp;"")</f>
        <v/>
      </c>
      <c r="C7216" s="194">
        <f>"'CONFIGURAÇÃO'!E1586"</f>
        <v/>
      </c>
      <c r="D7216" s="194" t="inlineStr">
        <is>
          <t>configuração</t>
        </is>
      </c>
    </row>
    <row r="7217">
      <c r="A7217" s="194" t="inlineStr">
        <is>
          <t>custom.restricao.17.frequencia</t>
        </is>
      </c>
      <c r="B7217" s="194">
        <f>IF(ISBLANK('CONFIGURAÇÃO'!$E$1587),"",'CONFIGURAÇÃO'!$E$1587&amp;"")</f>
        <v/>
      </c>
      <c r="C7217" s="194">
        <f>"'CONFIGURAÇÃO'!E1587"</f>
        <v/>
      </c>
      <c r="D7217" s="194" t="inlineStr">
        <is>
          <t>configuração</t>
        </is>
      </c>
    </row>
    <row r="7218">
      <c r="A7218" s="194" t="inlineStr">
        <is>
          <t>custom.restricao.17.efeito</t>
        </is>
      </c>
      <c r="B7218" s="194">
        <f>IF(ISBLANK('CONFIGURAÇÃO'!$B$1590),"",'CONFIGURAÇÃO'!$B$1590&amp;"")</f>
        <v/>
      </c>
      <c r="C7218" s="194">
        <f>"'CONFIGURAÇÃO'!B1590"</f>
        <v/>
      </c>
      <c r="D7218" s="194" t="inlineStr">
        <is>
          <t>configuração</t>
        </is>
      </c>
    </row>
    <row r="7219">
      <c r="A7219" s="194" t="inlineStr">
        <is>
          <t>custom.restricao.17.mestre_viu</t>
        </is>
      </c>
      <c r="B7219" s="194">
        <f>N('CONFIGURAÇÃO'!$F$1582)&amp;""</f>
        <v/>
      </c>
      <c r="C7219" s="194">
        <f>"'CONFIGURAÇÃO'!F1582"</f>
        <v/>
      </c>
      <c r="D7219" s="194" t="inlineStr">
        <is>
          <t>configuração</t>
        </is>
      </c>
    </row>
    <row r="7220">
      <c r="A7220" s="194" t="inlineStr">
        <is>
          <t>custom.restricao.18.nome</t>
        </is>
      </c>
      <c r="B7220" s="194">
        <f>IF(ISBLANK('CONFIGURAÇÃO'!$J$1584),"",'CONFIGURAÇÃO'!$J$1584&amp;"")</f>
        <v/>
      </c>
      <c r="C7220" s="194">
        <f>"'CONFIGURAÇÃO'!J1584"</f>
        <v/>
      </c>
      <c r="D7220" s="194" t="inlineStr">
        <is>
          <t>configuração</t>
        </is>
      </c>
    </row>
    <row r="7221">
      <c r="A7221" s="194" t="inlineStr">
        <is>
          <t>custom.restricao.18.base</t>
        </is>
      </c>
      <c r="B7221" s="194">
        <f>IF(ISBLANK('CONFIGURAÇÃO'!$M$1585),"",'CONFIGURAÇÃO'!$M$1585&amp;"")</f>
        <v/>
      </c>
      <c r="C7221" s="194">
        <f>"'CONFIGURAÇÃO'!M1585"</f>
        <v/>
      </c>
      <c r="D7221" s="194" t="inlineStr">
        <is>
          <t>configuração</t>
        </is>
      </c>
    </row>
    <row r="7222">
      <c r="A7222" s="194" t="inlineStr">
        <is>
          <t>custom.restricao.18.devolucao</t>
        </is>
      </c>
      <c r="B7222" s="194">
        <f>IF(ISBLANK('CONFIGURAÇÃO'!$M$1586),"",'CONFIGURAÇÃO'!$M$1586&amp;"")</f>
        <v/>
      </c>
      <c r="C7222" s="194">
        <f>"'CONFIGURAÇÃO'!M1586"</f>
        <v/>
      </c>
      <c r="D7222" s="194" t="inlineStr">
        <is>
          <t>configuração</t>
        </is>
      </c>
    </row>
    <row r="7223">
      <c r="A7223" s="194" t="inlineStr">
        <is>
          <t>custom.restricao.18.frequencia</t>
        </is>
      </c>
      <c r="B7223" s="194">
        <f>IF(ISBLANK('CONFIGURAÇÃO'!$M$1587),"",'CONFIGURAÇÃO'!$M$1587&amp;"")</f>
        <v/>
      </c>
      <c r="C7223" s="194">
        <f>"'CONFIGURAÇÃO'!M1587"</f>
        <v/>
      </c>
      <c r="D7223" s="194" t="inlineStr">
        <is>
          <t>configuração</t>
        </is>
      </c>
    </row>
    <row r="7224">
      <c r="A7224" s="194" t="inlineStr">
        <is>
          <t>custom.restricao.18.efeito</t>
        </is>
      </c>
      <c r="B7224" s="194">
        <f>IF(ISBLANK('CONFIGURAÇÃO'!$J$1590),"",'CONFIGURAÇÃO'!$J$1590&amp;"")</f>
        <v/>
      </c>
      <c r="C7224" s="194">
        <f>"'CONFIGURAÇÃO'!J1590"</f>
        <v/>
      </c>
      <c r="D7224" s="194" t="inlineStr">
        <is>
          <t>configuração</t>
        </is>
      </c>
    </row>
    <row r="7225">
      <c r="A7225" s="194" t="inlineStr">
        <is>
          <t>custom.restricao.18.mestre_viu</t>
        </is>
      </c>
      <c r="B7225" s="194">
        <f>N('CONFIGURAÇÃO'!$N$1582)&amp;""</f>
        <v/>
      </c>
      <c r="C7225" s="194">
        <f>"'CONFIGURAÇÃO'!N1582"</f>
        <v/>
      </c>
      <c r="D7225" s="194" t="inlineStr">
        <is>
          <t>configuração</t>
        </is>
      </c>
    </row>
    <row r="7226">
      <c r="A7226" s="194" t="inlineStr">
        <is>
          <t>custom.restricao.19.nome</t>
        </is>
      </c>
      <c r="B7226" s="194">
        <f>IF(ISBLANK('CONFIGURAÇÃO'!$B$1606),"",'CONFIGURAÇÃO'!$B$1606&amp;"")</f>
        <v/>
      </c>
      <c r="C7226" s="194">
        <f>"'CONFIGURAÇÃO'!B1606"</f>
        <v/>
      </c>
      <c r="D7226" s="194" t="inlineStr">
        <is>
          <t>configuração</t>
        </is>
      </c>
    </row>
    <row r="7227">
      <c r="A7227" s="194" t="inlineStr">
        <is>
          <t>custom.restricao.19.base</t>
        </is>
      </c>
      <c r="B7227" s="194">
        <f>IF(ISBLANK('CONFIGURAÇÃO'!$E$1607),"",'CONFIGURAÇÃO'!$E$1607&amp;"")</f>
        <v/>
      </c>
      <c r="C7227" s="194">
        <f>"'CONFIGURAÇÃO'!E1607"</f>
        <v/>
      </c>
      <c r="D7227" s="194" t="inlineStr">
        <is>
          <t>configuração</t>
        </is>
      </c>
    </row>
    <row r="7228">
      <c r="A7228" s="194" t="inlineStr">
        <is>
          <t>custom.restricao.19.devolucao</t>
        </is>
      </c>
      <c r="B7228" s="194">
        <f>IF(ISBLANK('CONFIGURAÇÃO'!$E$1608),"",'CONFIGURAÇÃO'!$E$1608&amp;"")</f>
        <v/>
      </c>
      <c r="C7228" s="194">
        <f>"'CONFIGURAÇÃO'!E1608"</f>
        <v/>
      </c>
      <c r="D7228" s="194" t="inlineStr">
        <is>
          <t>configuração</t>
        </is>
      </c>
    </row>
    <row r="7229">
      <c r="A7229" s="194" t="inlineStr">
        <is>
          <t>custom.restricao.19.frequencia</t>
        </is>
      </c>
      <c r="B7229" s="194">
        <f>IF(ISBLANK('CONFIGURAÇÃO'!$E$1609),"",'CONFIGURAÇÃO'!$E$1609&amp;"")</f>
        <v/>
      </c>
      <c r="C7229" s="194">
        <f>"'CONFIGURAÇÃO'!E1609"</f>
        <v/>
      </c>
      <c r="D7229" s="194" t="inlineStr">
        <is>
          <t>configuração</t>
        </is>
      </c>
    </row>
    <row r="7230">
      <c r="A7230" s="194" t="inlineStr">
        <is>
          <t>custom.restricao.19.efeito</t>
        </is>
      </c>
      <c r="B7230" s="194">
        <f>IF(ISBLANK('CONFIGURAÇÃO'!$B$1612),"",'CONFIGURAÇÃO'!$B$1612&amp;"")</f>
        <v/>
      </c>
      <c r="C7230" s="194">
        <f>"'CONFIGURAÇÃO'!B1612"</f>
        <v/>
      </c>
      <c r="D7230" s="194" t="inlineStr">
        <is>
          <t>configuração</t>
        </is>
      </c>
    </row>
    <row r="7231">
      <c r="A7231" s="194" t="inlineStr">
        <is>
          <t>custom.restricao.19.mestre_viu</t>
        </is>
      </c>
      <c r="B7231" s="194">
        <f>N('CONFIGURAÇÃO'!$F$1604)&amp;""</f>
        <v/>
      </c>
      <c r="C7231" s="194">
        <f>"'CONFIGURAÇÃO'!F1604"</f>
        <v/>
      </c>
      <c r="D7231" s="194" t="inlineStr">
        <is>
          <t>configuração</t>
        </is>
      </c>
    </row>
    <row r="7232">
      <c r="A7232" s="194" t="inlineStr">
        <is>
          <t>custom.restricao.20.nome</t>
        </is>
      </c>
      <c r="B7232" s="194">
        <f>IF(ISBLANK('CONFIGURAÇÃO'!$J$1606),"",'CONFIGURAÇÃO'!$J$1606&amp;"")</f>
        <v/>
      </c>
      <c r="C7232" s="194">
        <f>"'CONFIGURAÇÃO'!J1606"</f>
        <v/>
      </c>
      <c r="D7232" s="194" t="inlineStr">
        <is>
          <t>configuração</t>
        </is>
      </c>
    </row>
    <row r="7233">
      <c r="A7233" s="194" t="inlineStr">
        <is>
          <t>custom.restricao.20.base</t>
        </is>
      </c>
      <c r="B7233" s="194">
        <f>IF(ISBLANK('CONFIGURAÇÃO'!$M$1607),"",'CONFIGURAÇÃO'!$M$1607&amp;"")</f>
        <v/>
      </c>
      <c r="C7233" s="194">
        <f>"'CONFIGURAÇÃO'!M1607"</f>
        <v/>
      </c>
      <c r="D7233" s="194" t="inlineStr">
        <is>
          <t>configuração</t>
        </is>
      </c>
    </row>
    <row r="7234">
      <c r="A7234" s="194" t="inlineStr">
        <is>
          <t>custom.restricao.20.devolucao</t>
        </is>
      </c>
      <c r="B7234" s="194">
        <f>IF(ISBLANK('CONFIGURAÇÃO'!$M$1608),"",'CONFIGURAÇÃO'!$M$1608&amp;"")</f>
        <v/>
      </c>
      <c r="C7234" s="194">
        <f>"'CONFIGURAÇÃO'!M1608"</f>
        <v/>
      </c>
      <c r="D7234" s="194" t="inlineStr">
        <is>
          <t>configuração</t>
        </is>
      </c>
    </row>
    <row r="7235">
      <c r="A7235" s="194" t="inlineStr">
        <is>
          <t>custom.restricao.20.frequencia</t>
        </is>
      </c>
      <c r="B7235" s="194">
        <f>IF(ISBLANK('CONFIGURAÇÃO'!$M$1609),"",'CONFIGURAÇÃO'!$M$1609&amp;"")</f>
        <v/>
      </c>
      <c r="C7235" s="194">
        <f>"'CONFIGURAÇÃO'!M1609"</f>
        <v/>
      </c>
      <c r="D7235" s="194" t="inlineStr">
        <is>
          <t>configuração</t>
        </is>
      </c>
    </row>
    <row r="7236">
      <c r="A7236" s="194" t="inlineStr">
        <is>
          <t>custom.restricao.20.efeito</t>
        </is>
      </c>
      <c r="B7236" s="194">
        <f>IF(ISBLANK('CONFIGURAÇÃO'!$J$1612),"",'CONFIGURAÇÃO'!$J$1612&amp;"")</f>
        <v/>
      </c>
      <c r="C7236" s="194">
        <f>"'CONFIGURAÇÃO'!J1612"</f>
        <v/>
      </c>
      <c r="D7236" s="194" t="inlineStr">
        <is>
          <t>configuração</t>
        </is>
      </c>
    </row>
    <row r="7237">
      <c r="A7237" s="194" t="inlineStr">
        <is>
          <t>custom.restricao.20.mestre_viu</t>
        </is>
      </c>
      <c r="B7237" s="194">
        <f>N('CONFIGURAÇÃO'!$N$1604)&amp;""</f>
        <v/>
      </c>
      <c r="C7237" s="194">
        <f>"'CONFIGURAÇÃO'!N1604"</f>
        <v/>
      </c>
      <c r="D7237" s="194" t="inlineStr">
        <is>
          <t>configuração</t>
        </is>
      </c>
    </row>
    <row r="7238">
      <c r="A7238" s="194" t="inlineStr">
        <is>
          <t>custom.restricao.21.nome</t>
        </is>
      </c>
      <c r="B7238" s="194">
        <f>IF(ISBLANK('CONFIGURAÇÃO'!$B$1628),"",'CONFIGURAÇÃO'!$B$1628&amp;"")</f>
        <v/>
      </c>
      <c r="C7238" s="194">
        <f>"'CONFIGURAÇÃO'!B1628"</f>
        <v/>
      </c>
      <c r="D7238" s="194" t="inlineStr">
        <is>
          <t>configuração</t>
        </is>
      </c>
    </row>
    <row r="7239">
      <c r="A7239" s="194" t="inlineStr">
        <is>
          <t>custom.restricao.21.base</t>
        </is>
      </c>
      <c r="B7239" s="194">
        <f>IF(ISBLANK('CONFIGURAÇÃO'!$E$1629),"",'CONFIGURAÇÃO'!$E$1629&amp;"")</f>
        <v/>
      </c>
      <c r="C7239" s="194">
        <f>"'CONFIGURAÇÃO'!E1629"</f>
        <v/>
      </c>
      <c r="D7239" s="194" t="inlineStr">
        <is>
          <t>configuração</t>
        </is>
      </c>
    </row>
    <row r="7240">
      <c r="A7240" s="194" t="inlineStr">
        <is>
          <t>custom.restricao.21.devolucao</t>
        </is>
      </c>
      <c r="B7240" s="194">
        <f>IF(ISBLANK('CONFIGURAÇÃO'!$E$1630),"",'CONFIGURAÇÃO'!$E$1630&amp;"")</f>
        <v/>
      </c>
      <c r="C7240" s="194">
        <f>"'CONFIGURAÇÃO'!E1630"</f>
        <v/>
      </c>
      <c r="D7240" s="194" t="inlineStr">
        <is>
          <t>configuração</t>
        </is>
      </c>
    </row>
    <row r="7241">
      <c r="A7241" s="194" t="inlineStr">
        <is>
          <t>custom.restricao.21.frequencia</t>
        </is>
      </c>
      <c r="B7241" s="194">
        <f>IF(ISBLANK('CONFIGURAÇÃO'!$E$1631),"",'CONFIGURAÇÃO'!$E$1631&amp;"")</f>
        <v/>
      </c>
      <c r="C7241" s="194">
        <f>"'CONFIGURAÇÃO'!E1631"</f>
        <v/>
      </c>
      <c r="D7241" s="194" t="inlineStr">
        <is>
          <t>configuração</t>
        </is>
      </c>
    </row>
    <row r="7242">
      <c r="A7242" s="194" t="inlineStr">
        <is>
          <t>custom.restricao.21.efeito</t>
        </is>
      </c>
      <c r="B7242" s="194">
        <f>IF(ISBLANK('CONFIGURAÇÃO'!$B$1634),"",'CONFIGURAÇÃO'!$B$1634&amp;"")</f>
        <v/>
      </c>
      <c r="C7242" s="194">
        <f>"'CONFIGURAÇÃO'!B1634"</f>
        <v/>
      </c>
      <c r="D7242" s="194" t="inlineStr">
        <is>
          <t>configuração</t>
        </is>
      </c>
    </row>
    <row r="7243">
      <c r="A7243" s="194" t="inlineStr">
        <is>
          <t>custom.restricao.21.mestre_viu</t>
        </is>
      </c>
      <c r="B7243" s="194">
        <f>N('CONFIGURAÇÃO'!$F$1626)&amp;""</f>
        <v/>
      </c>
      <c r="C7243" s="194">
        <f>"'CONFIGURAÇÃO'!F1626"</f>
        <v/>
      </c>
      <c r="D7243" s="194" t="inlineStr">
        <is>
          <t>configuração</t>
        </is>
      </c>
    </row>
    <row r="7244">
      <c r="A7244" s="194" t="inlineStr">
        <is>
          <t>custom.restricao.22.nome</t>
        </is>
      </c>
      <c r="B7244" s="194">
        <f>IF(ISBLANK('CONFIGURAÇÃO'!$J$1628),"",'CONFIGURAÇÃO'!$J$1628&amp;"")</f>
        <v/>
      </c>
      <c r="C7244" s="194">
        <f>"'CONFIGURAÇÃO'!J1628"</f>
        <v/>
      </c>
      <c r="D7244" s="194" t="inlineStr">
        <is>
          <t>configuração</t>
        </is>
      </c>
    </row>
    <row r="7245">
      <c r="A7245" s="194" t="inlineStr">
        <is>
          <t>custom.restricao.22.base</t>
        </is>
      </c>
      <c r="B7245" s="194">
        <f>IF(ISBLANK('CONFIGURAÇÃO'!$M$1629),"",'CONFIGURAÇÃO'!$M$1629&amp;"")</f>
        <v/>
      </c>
      <c r="C7245" s="194">
        <f>"'CONFIGURAÇÃO'!M1629"</f>
        <v/>
      </c>
      <c r="D7245" s="194" t="inlineStr">
        <is>
          <t>configuração</t>
        </is>
      </c>
    </row>
    <row r="7246">
      <c r="A7246" s="194" t="inlineStr">
        <is>
          <t>custom.restricao.22.devolucao</t>
        </is>
      </c>
      <c r="B7246" s="194">
        <f>IF(ISBLANK('CONFIGURAÇÃO'!$M$1630),"",'CONFIGURAÇÃO'!$M$1630&amp;"")</f>
        <v/>
      </c>
      <c r="C7246" s="194">
        <f>"'CONFIGURAÇÃO'!M1630"</f>
        <v/>
      </c>
      <c r="D7246" s="194" t="inlineStr">
        <is>
          <t>configuração</t>
        </is>
      </c>
    </row>
    <row r="7247">
      <c r="A7247" s="194" t="inlineStr">
        <is>
          <t>custom.restricao.22.frequencia</t>
        </is>
      </c>
      <c r="B7247" s="194">
        <f>IF(ISBLANK('CONFIGURAÇÃO'!$M$1631),"",'CONFIGURAÇÃO'!$M$1631&amp;"")</f>
        <v/>
      </c>
      <c r="C7247" s="194">
        <f>"'CONFIGURAÇÃO'!M1631"</f>
        <v/>
      </c>
      <c r="D7247" s="194" t="inlineStr">
        <is>
          <t>configuração</t>
        </is>
      </c>
    </row>
    <row r="7248">
      <c r="A7248" s="194" t="inlineStr">
        <is>
          <t>custom.restricao.22.efeito</t>
        </is>
      </c>
      <c r="B7248" s="194">
        <f>IF(ISBLANK('CONFIGURAÇÃO'!$J$1634),"",'CONFIGURAÇÃO'!$J$1634&amp;"")</f>
        <v/>
      </c>
      <c r="C7248" s="194">
        <f>"'CONFIGURAÇÃO'!J1634"</f>
        <v/>
      </c>
      <c r="D7248" s="194" t="inlineStr">
        <is>
          <t>configuração</t>
        </is>
      </c>
    </row>
    <row r="7249">
      <c r="A7249" s="194" t="inlineStr">
        <is>
          <t>custom.restricao.22.mestre_viu</t>
        </is>
      </c>
      <c r="B7249" s="194">
        <f>N('CONFIGURAÇÃO'!$N$1626)&amp;""</f>
        <v/>
      </c>
      <c r="C7249" s="194">
        <f>"'CONFIGURAÇÃO'!N1626"</f>
        <v/>
      </c>
      <c r="D7249" s="194" t="inlineStr">
        <is>
          <t>configuração</t>
        </is>
      </c>
    </row>
    <row r="7250">
      <c r="A7250" s="194" t="inlineStr">
        <is>
          <t>custom.restricao.23.nome</t>
        </is>
      </c>
      <c r="B7250" s="194">
        <f>IF(ISBLANK('CONFIGURAÇÃO'!$B$1650),"",'CONFIGURAÇÃO'!$B$1650&amp;"")</f>
        <v/>
      </c>
      <c r="C7250" s="194">
        <f>"'CONFIGURAÇÃO'!B1650"</f>
        <v/>
      </c>
      <c r="D7250" s="194" t="inlineStr">
        <is>
          <t>configuração</t>
        </is>
      </c>
    </row>
    <row r="7251">
      <c r="A7251" s="194" t="inlineStr">
        <is>
          <t>custom.restricao.23.base</t>
        </is>
      </c>
      <c r="B7251" s="194">
        <f>IF(ISBLANK('CONFIGURAÇÃO'!$E$1651),"",'CONFIGURAÇÃO'!$E$1651&amp;"")</f>
        <v/>
      </c>
      <c r="C7251" s="194">
        <f>"'CONFIGURAÇÃO'!E1651"</f>
        <v/>
      </c>
      <c r="D7251" s="194" t="inlineStr">
        <is>
          <t>configuração</t>
        </is>
      </c>
    </row>
    <row r="7252">
      <c r="A7252" s="194" t="inlineStr">
        <is>
          <t>custom.restricao.23.devolucao</t>
        </is>
      </c>
      <c r="B7252" s="194">
        <f>IF(ISBLANK('CONFIGURAÇÃO'!$E$1652),"",'CONFIGURAÇÃO'!$E$1652&amp;"")</f>
        <v/>
      </c>
      <c r="C7252" s="194">
        <f>"'CONFIGURAÇÃO'!E1652"</f>
        <v/>
      </c>
      <c r="D7252" s="194" t="inlineStr">
        <is>
          <t>configuração</t>
        </is>
      </c>
    </row>
    <row r="7253">
      <c r="A7253" s="194" t="inlineStr">
        <is>
          <t>custom.restricao.23.frequencia</t>
        </is>
      </c>
      <c r="B7253" s="194">
        <f>IF(ISBLANK('CONFIGURAÇÃO'!$E$1653),"",'CONFIGURAÇÃO'!$E$1653&amp;"")</f>
        <v/>
      </c>
      <c r="C7253" s="194">
        <f>"'CONFIGURAÇÃO'!E1653"</f>
        <v/>
      </c>
      <c r="D7253" s="194" t="inlineStr">
        <is>
          <t>configuração</t>
        </is>
      </c>
    </row>
    <row r="7254">
      <c r="A7254" s="194" t="inlineStr">
        <is>
          <t>custom.restricao.23.efeito</t>
        </is>
      </c>
      <c r="B7254" s="194">
        <f>IF(ISBLANK('CONFIGURAÇÃO'!$B$1656),"",'CONFIGURAÇÃO'!$B$1656&amp;"")</f>
        <v/>
      </c>
      <c r="C7254" s="194">
        <f>"'CONFIGURAÇÃO'!B1656"</f>
        <v/>
      </c>
      <c r="D7254" s="194" t="inlineStr">
        <is>
          <t>configuração</t>
        </is>
      </c>
    </row>
    <row r="7255">
      <c r="A7255" s="194" t="inlineStr">
        <is>
          <t>custom.restricao.23.mestre_viu</t>
        </is>
      </c>
      <c r="B7255" s="194">
        <f>N('CONFIGURAÇÃO'!$F$1648)&amp;""</f>
        <v/>
      </c>
      <c r="C7255" s="194">
        <f>"'CONFIGURAÇÃO'!F1648"</f>
        <v/>
      </c>
      <c r="D7255" s="194" t="inlineStr">
        <is>
          <t>configuração</t>
        </is>
      </c>
    </row>
    <row r="7256">
      <c r="A7256" s="194" t="inlineStr">
        <is>
          <t>custom.restricao.24.nome</t>
        </is>
      </c>
      <c r="B7256" s="194">
        <f>IF(ISBLANK('CONFIGURAÇÃO'!$J$1650),"",'CONFIGURAÇÃO'!$J$1650&amp;"")</f>
        <v/>
      </c>
      <c r="C7256" s="194">
        <f>"'CONFIGURAÇÃO'!J1650"</f>
        <v/>
      </c>
      <c r="D7256" s="194" t="inlineStr">
        <is>
          <t>configuração</t>
        </is>
      </c>
    </row>
    <row r="7257">
      <c r="A7257" s="194" t="inlineStr">
        <is>
          <t>custom.restricao.24.base</t>
        </is>
      </c>
      <c r="B7257" s="194">
        <f>IF(ISBLANK('CONFIGURAÇÃO'!$M$1651),"",'CONFIGURAÇÃO'!$M$1651&amp;"")</f>
        <v/>
      </c>
      <c r="C7257" s="194">
        <f>"'CONFIGURAÇÃO'!M1651"</f>
        <v/>
      </c>
      <c r="D7257" s="194" t="inlineStr">
        <is>
          <t>configuração</t>
        </is>
      </c>
    </row>
    <row r="7258">
      <c r="A7258" s="194" t="inlineStr">
        <is>
          <t>custom.restricao.24.devolucao</t>
        </is>
      </c>
      <c r="B7258" s="194">
        <f>IF(ISBLANK('CONFIGURAÇÃO'!$M$1652),"",'CONFIGURAÇÃO'!$M$1652&amp;"")</f>
        <v/>
      </c>
      <c r="C7258" s="194">
        <f>"'CONFIGURAÇÃO'!M1652"</f>
        <v/>
      </c>
      <c r="D7258" s="194" t="inlineStr">
        <is>
          <t>configuração</t>
        </is>
      </c>
    </row>
    <row r="7259">
      <c r="A7259" s="194" t="inlineStr">
        <is>
          <t>custom.restricao.24.frequencia</t>
        </is>
      </c>
      <c r="B7259" s="194">
        <f>IF(ISBLANK('CONFIGURAÇÃO'!$M$1653),"",'CONFIGURAÇÃO'!$M$1653&amp;"")</f>
        <v/>
      </c>
      <c r="C7259" s="194">
        <f>"'CONFIGURAÇÃO'!M1653"</f>
        <v/>
      </c>
      <c r="D7259" s="194" t="inlineStr">
        <is>
          <t>configuração</t>
        </is>
      </c>
    </row>
    <row r="7260">
      <c r="A7260" s="194" t="inlineStr">
        <is>
          <t>custom.restricao.24.efeito</t>
        </is>
      </c>
      <c r="B7260" s="194">
        <f>IF(ISBLANK('CONFIGURAÇÃO'!$J$1656),"",'CONFIGURAÇÃO'!$J$1656&amp;"")</f>
        <v/>
      </c>
      <c r="C7260" s="194">
        <f>"'CONFIGURAÇÃO'!J1656"</f>
        <v/>
      </c>
      <c r="D7260" s="194" t="inlineStr">
        <is>
          <t>configuração</t>
        </is>
      </c>
    </row>
    <row r="7261">
      <c r="A7261" s="194" t="inlineStr">
        <is>
          <t>custom.restricao.24.mestre_viu</t>
        </is>
      </c>
      <c r="B7261" s="194">
        <f>N('CONFIGURAÇÃO'!$N$1648)&amp;""</f>
        <v/>
      </c>
      <c r="C7261" s="194">
        <f>"'CONFIGURAÇÃO'!N1648"</f>
        <v/>
      </c>
      <c r="D7261" s="194" t="inlineStr">
        <is>
          <t>configuração</t>
        </is>
      </c>
    </row>
    <row r="7262">
      <c r="A7262" s="194" t="inlineStr">
        <is>
          <t>custom.restricao.25.nome</t>
        </is>
      </c>
      <c r="B7262" s="194">
        <f>IF(ISBLANK('CONFIGURAÇÃO'!$B$1672),"",'CONFIGURAÇÃO'!$B$1672&amp;"")</f>
        <v/>
      </c>
      <c r="C7262" s="194">
        <f>"'CONFIGURAÇÃO'!B1672"</f>
        <v/>
      </c>
      <c r="D7262" s="194" t="inlineStr">
        <is>
          <t>configuração</t>
        </is>
      </c>
    </row>
    <row r="7263">
      <c r="A7263" s="194" t="inlineStr">
        <is>
          <t>custom.restricao.25.base</t>
        </is>
      </c>
      <c r="B7263" s="194">
        <f>IF(ISBLANK('CONFIGURAÇÃO'!$E$1673),"",'CONFIGURAÇÃO'!$E$1673&amp;"")</f>
        <v/>
      </c>
      <c r="C7263" s="194">
        <f>"'CONFIGURAÇÃO'!E1673"</f>
        <v/>
      </c>
      <c r="D7263" s="194" t="inlineStr">
        <is>
          <t>configuração</t>
        </is>
      </c>
    </row>
    <row r="7264">
      <c r="A7264" s="194" t="inlineStr">
        <is>
          <t>custom.restricao.25.devolucao</t>
        </is>
      </c>
      <c r="B7264" s="194">
        <f>IF(ISBLANK('CONFIGURAÇÃO'!$E$1674),"",'CONFIGURAÇÃO'!$E$1674&amp;"")</f>
        <v/>
      </c>
      <c r="C7264" s="194">
        <f>"'CONFIGURAÇÃO'!E1674"</f>
        <v/>
      </c>
      <c r="D7264" s="194" t="inlineStr">
        <is>
          <t>configuração</t>
        </is>
      </c>
    </row>
    <row r="7265">
      <c r="A7265" s="194" t="inlineStr">
        <is>
          <t>custom.restricao.25.frequencia</t>
        </is>
      </c>
      <c r="B7265" s="194">
        <f>IF(ISBLANK('CONFIGURAÇÃO'!$E$1675),"",'CONFIGURAÇÃO'!$E$1675&amp;"")</f>
        <v/>
      </c>
      <c r="C7265" s="194">
        <f>"'CONFIGURAÇÃO'!E1675"</f>
        <v/>
      </c>
      <c r="D7265" s="194" t="inlineStr">
        <is>
          <t>configuração</t>
        </is>
      </c>
    </row>
    <row r="7266">
      <c r="A7266" s="194" t="inlineStr">
        <is>
          <t>custom.restricao.25.efeito</t>
        </is>
      </c>
      <c r="B7266" s="194">
        <f>IF(ISBLANK('CONFIGURAÇÃO'!$B$1678),"",'CONFIGURAÇÃO'!$B$1678&amp;"")</f>
        <v/>
      </c>
      <c r="C7266" s="194">
        <f>"'CONFIGURAÇÃO'!B1678"</f>
        <v/>
      </c>
      <c r="D7266" s="194" t="inlineStr">
        <is>
          <t>configuração</t>
        </is>
      </c>
    </row>
    <row r="7267">
      <c r="A7267" s="194" t="inlineStr">
        <is>
          <t>custom.restricao.25.mestre_viu</t>
        </is>
      </c>
      <c r="B7267" s="194">
        <f>N('CONFIGURAÇÃO'!$F$1670)&amp;""</f>
        <v/>
      </c>
      <c r="C7267" s="194">
        <f>"'CONFIGURAÇÃO'!F1670"</f>
        <v/>
      </c>
      <c r="D7267" s="194" t="inlineStr">
        <is>
          <t>configuração</t>
        </is>
      </c>
    </row>
    <row r="7268">
      <c r="A7268" s="194" t="inlineStr">
        <is>
          <t>custom.restricao.26.nome</t>
        </is>
      </c>
      <c r="B7268" s="194">
        <f>IF(ISBLANK('CONFIGURAÇÃO'!$J$1672),"",'CONFIGURAÇÃO'!$J$1672&amp;"")</f>
        <v/>
      </c>
      <c r="C7268" s="194">
        <f>"'CONFIGURAÇÃO'!J1672"</f>
        <v/>
      </c>
      <c r="D7268" s="194" t="inlineStr">
        <is>
          <t>configuração</t>
        </is>
      </c>
    </row>
    <row r="7269">
      <c r="A7269" s="194" t="inlineStr">
        <is>
          <t>custom.restricao.26.base</t>
        </is>
      </c>
      <c r="B7269" s="194">
        <f>IF(ISBLANK('CONFIGURAÇÃO'!$M$1673),"",'CONFIGURAÇÃO'!$M$1673&amp;"")</f>
        <v/>
      </c>
      <c r="C7269" s="194">
        <f>"'CONFIGURAÇÃO'!M1673"</f>
        <v/>
      </c>
      <c r="D7269" s="194" t="inlineStr">
        <is>
          <t>configuração</t>
        </is>
      </c>
    </row>
    <row r="7270">
      <c r="A7270" s="194" t="inlineStr">
        <is>
          <t>custom.restricao.26.devolucao</t>
        </is>
      </c>
      <c r="B7270" s="194">
        <f>IF(ISBLANK('CONFIGURAÇÃO'!$M$1674),"",'CONFIGURAÇÃO'!$M$1674&amp;"")</f>
        <v/>
      </c>
      <c r="C7270" s="194">
        <f>"'CONFIGURAÇÃO'!M1674"</f>
        <v/>
      </c>
      <c r="D7270" s="194" t="inlineStr">
        <is>
          <t>configuração</t>
        </is>
      </c>
    </row>
    <row r="7271">
      <c r="A7271" s="194" t="inlineStr">
        <is>
          <t>custom.restricao.26.frequencia</t>
        </is>
      </c>
      <c r="B7271" s="194">
        <f>IF(ISBLANK('CONFIGURAÇÃO'!$M$1675),"",'CONFIGURAÇÃO'!$M$1675&amp;"")</f>
        <v/>
      </c>
      <c r="C7271" s="194">
        <f>"'CONFIGURAÇÃO'!M1675"</f>
        <v/>
      </c>
      <c r="D7271" s="194" t="inlineStr">
        <is>
          <t>configuração</t>
        </is>
      </c>
    </row>
    <row r="7272">
      <c r="A7272" s="194" t="inlineStr">
        <is>
          <t>custom.restricao.26.efeito</t>
        </is>
      </c>
      <c r="B7272" s="194">
        <f>IF(ISBLANK('CONFIGURAÇÃO'!$J$1678),"",'CONFIGURAÇÃO'!$J$1678&amp;"")</f>
        <v/>
      </c>
      <c r="C7272" s="194">
        <f>"'CONFIGURAÇÃO'!J1678"</f>
        <v/>
      </c>
      <c r="D7272" s="194" t="inlineStr">
        <is>
          <t>configuração</t>
        </is>
      </c>
    </row>
    <row r="7273">
      <c r="A7273" s="194" t="inlineStr">
        <is>
          <t>custom.restricao.26.mestre_viu</t>
        </is>
      </c>
      <c r="B7273" s="194">
        <f>N('CONFIGURAÇÃO'!$N$1670)&amp;""</f>
        <v/>
      </c>
      <c r="C7273" s="194">
        <f>"'CONFIGURAÇÃO'!N1670"</f>
        <v/>
      </c>
      <c r="D7273" s="194" t="inlineStr">
        <is>
          <t>configuração</t>
        </is>
      </c>
    </row>
    <row r="7274">
      <c r="A7274" s="194" t="inlineStr">
        <is>
          <t>custom.restricao.27.nome</t>
        </is>
      </c>
      <c r="B7274" s="194">
        <f>IF(ISBLANK('CONFIGURAÇÃO'!$B$1694),"",'CONFIGURAÇÃO'!$B$1694&amp;"")</f>
        <v/>
      </c>
      <c r="C7274" s="194">
        <f>"'CONFIGURAÇÃO'!B1694"</f>
        <v/>
      </c>
      <c r="D7274" s="194" t="inlineStr">
        <is>
          <t>configuração</t>
        </is>
      </c>
    </row>
    <row r="7275">
      <c r="A7275" s="194" t="inlineStr">
        <is>
          <t>custom.restricao.27.base</t>
        </is>
      </c>
      <c r="B7275" s="194">
        <f>IF(ISBLANK('CONFIGURAÇÃO'!$E$1695),"",'CONFIGURAÇÃO'!$E$1695&amp;"")</f>
        <v/>
      </c>
      <c r="C7275" s="194">
        <f>"'CONFIGURAÇÃO'!E1695"</f>
        <v/>
      </c>
      <c r="D7275" s="194" t="inlineStr">
        <is>
          <t>configuração</t>
        </is>
      </c>
    </row>
    <row r="7276">
      <c r="A7276" s="194" t="inlineStr">
        <is>
          <t>custom.restricao.27.devolucao</t>
        </is>
      </c>
      <c r="B7276" s="194">
        <f>IF(ISBLANK('CONFIGURAÇÃO'!$E$1696),"",'CONFIGURAÇÃO'!$E$1696&amp;"")</f>
        <v/>
      </c>
      <c r="C7276" s="194">
        <f>"'CONFIGURAÇÃO'!E1696"</f>
        <v/>
      </c>
      <c r="D7276" s="194" t="inlineStr">
        <is>
          <t>configuração</t>
        </is>
      </c>
    </row>
    <row r="7277">
      <c r="A7277" s="194" t="inlineStr">
        <is>
          <t>custom.restricao.27.frequencia</t>
        </is>
      </c>
      <c r="B7277" s="194">
        <f>IF(ISBLANK('CONFIGURAÇÃO'!$E$1697),"",'CONFIGURAÇÃO'!$E$1697&amp;"")</f>
        <v/>
      </c>
      <c r="C7277" s="194">
        <f>"'CONFIGURAÇÃO'!E1697"</f>
        <v/>
      </c>
      <c r="D7277" s="194" t="inlineStr">
        <is>
          <t>configuração</t>
        </is>
      </c>
    </row>
    <row r="7278">
      <c r="A7278" s="194" t="inlineStr">
        <is>
          <t>custom.restricao.27.efeito</t>
        </is>
      </c>
      <c r="B7278" s="194">
        <f>IF(ISBLANK('CONFIGURAÇÃO'!$B$1700),"",'CONFIGURAÇÃO'!$B$1700&amp;"")</f>
        <v/>
      </c>
      <c r="C7278" s="194">
        <f>"'CONFIGURAÇÃO'!B1700"</f>
        <v/>
      </c>
      <c r="D7278" s="194" t="inlineStr">
        <is>
          <t>configuração</t>
        </is>
      </c>
    </row>
    <row r="7279">
      <c r="A7279" s="194" t="inlineStr">
        <is>
          <t>custom.restricao.27.mestre_viu</t>
        </is>
      </c>
      <c r="B7279" s="194">
        <f>N('CONFIGURAÇÃO'!$F$1692)&amp;""</f>
        <v/>
      </c>
      <c r="C7279" s="194">
        <f>"'CONFIGURAÇÃO'!F1692"</f>
        <v/>
      </c>
      <c r="D7279" s="194" t="inlineStr">
        <is>
          <t>configuração</t>
        </is>
      </c>
    </row>
    <row r="7280">
      <c r="A7280" s="194" t="inlineStr">
        <is>
          <t>custom.restricao.28.nome</t>
        </is>
      </c>
      <c r="B7280" s="194">
        <f>IF(ISBLANK('CONFIGURAÇÃO'!$J$1694),"",'CONFIGURAÇÃO'!$J$1694&amp;"")</f>
        <v/>
      </c>
      <c r="C7280" s="194">
        <f>"'CONFIGURAÇÃO'!J1694"</f>
        <v/>
      </c>
      <c r="D7280" s="194" t="inlineStr">
        <is>
          <t>configuração</t>
        </is>
      </c>
    </row>
    <row r="7281">
      <c r="A7281" s="194" t="inlineStr">
        <is>
          <t>custom.restricao.28.base</t>
        </is>
      </c>
      <c r="B7281" s="194">
        <f>IF(ISBLANK('CONFIGURAÇÃO'!$M$1695),"",'CONFIGURAÇÃO'!$M$1695&amp;"")</f>
        <v/>
      </c>
      <c r="C7281" s="194">
        <f>"'CONFIGURAÇÃO'!M1695"</f>
        <v/>
      </c>
      <c r="D7281" s="194" t="inlineStr">
        <is>
          <t>configuração</t>
        </is>
      </c>
    </row>
    <row r="7282">
      <c r="A7282" s="194" t="inlineStr">
        <is>
          <t>custom.restricao.28.devolucao</t>
        </is>
      </c>
      <c r="B7282" s="194">
        <f>IF(ISBLANK('CONFIGURAÇÃO'!$M$1696),"",'CONFIGURAÇÃO'!$M$1696&amp;"")</f>
        <v/>
      </c>
      <c r="C7282" s="194">
        <f>"'CONFIGURAÇÃO'!M1696"</f>
        <v/>
      </c>
      <c r="D7282" s="194" t="inlineStr">
        <is>
          <t>configuração</t>
        </is>
      </c>
    </row>
    <row r="7283">
      <c r="A7283" s="194" t="inlineStr">
        <is>
          <t>custom.restricao.28.frequencia</t>
        </is>
      </c>
      <c r="B7283" s="194">
        <f>IF(ISBLANK('CONFIGURAÇÃO'!$M$1697),"",'CONFIGURAÇÃO'!$M$1697&amp;"")</f>
        <v/>
      </c>
      <c r="C7283" s="194">
        <f>"'CONFIGURAÇÃO'!M1697"</f>
        <v/>
      </c>
      <c r="D7283" s="194" t="inlineStr">
        <is>
          <t>configuração</t>
        </is>
      </c>
    </row>
    <row r="7284">
      <c r="A7284" s="194" t="inlineStr">
        <is>
          <t>custom.restricao.28.efeito</t>
        </is>
      </c>
      <c r="B7284" s="194">
        <f>IF(ISBLANK('CONFIGURAÇÃO'!$J$1700),"",'CONFIGURAÇÃO'!$J$1700&amp;"")</f>
        <v/>
      </c>
      <c r="C7284" s="194">
        <f>"'CONFIGURAÇÃO'!J1700"</f>
        <v/>
      </c>
      <c r="D7284" s="194" t="inlineStr">
        <is>
          <t>configuração</t>
        </is>
      </c>
    </row>
    <row r="7285">
      <c r="A7285" s="194" t="inlineStr">
        <is>
          <t>custom.restricao.28.mestre_viu</t>
        </is>
      </c>
      <c r="B7285" s="194">
        <f>N('CONFIGURAÇÃO'!$N$1692)&amp;""</f>
        <v/>
      </c>
      <c r="C7285" s="194">
        <f>"'CONFIGURAÇÃO'!N1692"</f>
        <v/>
      </c>
      <c r="D7285" s="194" t="inlineStr">
        <is>
          <t>configuração</t>
        </is>
      </c>
    </row>
    <row r="7286">
      <c r="A7286" s="194" t="inlineStr">
        <is>
          <t>custom.restricao.29.nome</t>
        </is>
      </c>
      <c r="B7286" s="194">
        <f>IF(ISBLANK('CONFIGURAÇÃO'!$B$1716),"",'CONFIGURAÇÃO'!$B$1716&amp;"")</f>
        <v/>
      </c>
      <c r="C7286" s="194">
        <f>"'CONFIGURAÇÃO'!B1716"</f>
        <v/>
      </c>
      <c r="D7286" s="194" t="inlineStr">
        <is>
          <t>configuração</t>
        </is>
      </c>
    </row>
    <row r="7287">
      <c r="A7287" s="194" t="inlineStr">
        <is>
          <t>custom.restricao.29.base</t>
        </is>
      </c>
      <c r="B7287" s="194">
        <f>IF(ISBLANK('CONFIGURAÇÃO'!$E$1717),"",'CONFIGURAÇÃO'!$E$1717&amp;"")</f>
        <v/>
      </c>
      <c r="C7287" s="194">
        <f>"'CONFIGURAÇÃO'!E1717"</f>
        <v/>
      </c>
      <c r="D7287" s="194" t="inlineStr">
        <is>
          <t>configuração</t>
        </is>
      </c>
    </row>
    <row r="7288">
      <c r="A7288" s="194" t="inlineStr">
        <is>
          <t>custom.restricao.29.devolucao</t>
        </is>
      </c>
      <c r="B7288" s="194">
        <f>IF(ISBLANK('CONFIGURAÇÃO'!$E$1718),"",'CONFIGURAÇÃO'!$E$1718&amp;"")</f>
        <v/>
      </c>
      <c r="C7288" s="194">
        <f>"'CONFIGURAÇÃO'!E1718"</f>
        <v/>
      </c>
      <c r="D7288" s="194" t="inlineStr">
        <is>
          <t>configuração</t>
        </is>
      </c>
    </row>
    <row r="7289">
      <c r="A7289" s="194" t="inlineStr">
        <is>
          <t>custom.restricao.29.frequencia</t>
        </is>
      </c>
      <c r="B7289" s="194">
        <f>IF(ISBLANK('CONFIGURAÇÃO'!$E$1719),"",'CONFIGURAÇÃO'!$E$1719&amp;"")</f>
        <v/>
      </c>
      <c r="C7289" s="194">
        <f>"'CONFIGURAÇÃO'!E1719"</f>
        <v/>
      </c>
      <c r="D7289" s="194" t="inlineStr">
        <is>
          <t>configuração</t>
        </is>
      </c>
    </row>
    <row r="7290">
      <c r="A7290" s="194" t="inlineStr">
        <is>
          <t>custom.restricao.29.efeito</t>
        </is>
      </c>
      <c r="B7290" s="194">
        <f>IF(ISBLANK('CONFIGURAÇÃO'!$B$1722),"",'CONFIGURAÇÃO'!$B$1722&amp;"")</f>
        <v/>
      </c>
      <c r="C7290" s="194">
        <f>"'CONFIGURAÇÃO'!B1722"</f>
        <v/>
      </c>
      <c r="D7290" s="194" t="inlineStr">
        <is>
          <t>configuração</t>
        </is>
      </c>
    </row>
    <row r="7291">
      <c r="A7291" s="194" t="inlineStr">
        <is>
          <t>custom.restricao.29.mestre_viu</t>
        </is>
      </c>
      <c r="B7291" s="194">
        <f>N('CONFIGURAÇÃO'!$F$1714)&amp;""</f>
        <v/>
      </c>
      <c r="C7291" s="194">
        <f>"'CONFIGURAÇÃO'!F1714"</f>
        <v/>
      </c>
      <c r="D7291" s="194" t="inlineStr">
        <is>
          <t>configuração</t>
        </is>
      </c>
    </row>
    <row r="7292">
      <c r="A7292" s="194" t="inlineStr">
        <is>
          <t>custom.restricao.30.nome</t>
        </is>
      </c>
      <c r="B7292" s="194">
        <f>IF(ISBLANK('CONFIGURAÇÃO'!$J$1716),"",'CONFIGURAÇÃO'!$J$1716&amp;"")</f>
        <v/>
      </c>
      <c r="C7292" s="194">
        <f>"'CONFIGURAÇÃO'!J1716"</f>
        <v/>
      </c>
      <c r="D7292" s="194" t="inlineStr">
        <is>
          <t>configuração</t>
        </is>
      </c>
    </row>
    <row r="7293">
      <c r="A7293" s="194" t="inlineStr">
        <is>
          <t>custom.restricao.30.base</t>
        </is>
      </c>
      <c r="B7293" s="194">
        <f>IF(ISBLANK('CONFIGURAÇÃO'!$M$1717),"",'CONFIGURAÇÃO'!$M$1717&amp;"")</f>
        <v/>
      </c>
      <c r="C7293" s="194">
        <f>"'CONFIGURAÇÃO'!M1717"</f>
        <v/>
      </c>
      <c r="D7293" s="194" t="inlineStr">
        <is>
          <t>configuração</t>
        </is>
      </c>
    </row>
    <row r="7294">
      <c r="A7294" s="194" t="inlineStr">
        <is>
          <t>custom.restricao.30.devolucao</t>
        </is>
      </c>
      <c r="B7294" s="194">
        <f>IF(ISBLANK('CONFIGURAÇÃO'!$M$1718),"",'CONFIGURAÇÃO'!$M$1718&amp;"")</f>
        <v/>
      </c>
      <c r="C7294" s="194">
        <f>"'CONFIGURAÇÃO'!M1718"</f>
        <v/>
      </c>
      <c r="D7294" s="194" t="inlineStr">
        <is>
          <t>configuração</t>
        </is>
      </c>
    </row>
    <row r="7295">
      <c r="A7295" s="194" t="inlineStr">
        <is>
          <t>custom.restricao.30.frequencia</t>
        </is>
      </c>
      <c r="B7295" s="194">
        <f>IF(ISBLANK('CONFIGURAÇÃO'!$M$1719),"",'CONFIGURAÇÃO'!$M$1719&amp;"")</f>
        <v/>
      </c>
      <c r="C7295" s="194">
        <f>"'CONFIGURAÇÃO'!M1719"</f>
        <v/>
      </c>
      <c r="D7295" s="194" t="inlineStr">
        <is>
          <t>configuração</t>
        </is>
      </c>
    </row>
    <row r="7296">
      <c r="A7296" s="194" t="inlineStr">
        <is>
          <t>custom.restricao.30.efeito</t>
        </is>
      </c>
      <c r="B7296" s="194">
        <f>IF(ISBLANK('CONFIGURAÇÃO'!$J$1722),"",'CONFIGURAÇÃO'!$J$1722&amp;"")</f>
        <v/>
      </c>
      <c r="C7296" s="194">
        <f>"'CONFIGURAÇÃO'!J1722"</f>
        <v/>
      </c>
      <c r="D7296" s="194" t="inlineStr">
        <is>
          <t>configuração</t>
        </is>
      </c>
    </row>
    <row r="7297">
      <c r="A7297" s="194" t="inlineStr">
        <is>
          <t>custom.restricao.30.mestre_viu</t>
        </is>
      </c>
      <c r="B7297" s="194">
        <f>N('CONFIGURAÇÃO'!$N$1714)&amp;""</f>
        <v/>
      </c>
      <c r="C7297" s="194">
        <f>"'CONFIGURAÇÃO'!N1714"</f>
        <v/>
      </c>
      <c r="D7297" s="194" t="inlineStr">
        <is>
          <t>configuração</t>
        </is>
      </c>
    </row>
    <row r="7298">
      <c r="A7298" s="194" t="inlineStr">
        <is>
          <t>aviso.custom.melhoria.1</t>
        </is>
      </c>
      <c r="B7298" s="194">
        <f>'DADOS_MELHORIAS'!$M$2&amp;""</f>
        <v/>
      </c>
      <c r="C7298" s="194">
        <f>"'DADOS_MELHORIAS'!M2"</f>
        <v/>
      </c>
      <c r="D7298" s="194" t="inlineStr">
        <is>
          <t>aviso</t>
        </is>
      </c>
    </row>
    <row r="7299">
      <c r="A7299" s="194" t="inlineStr">
        <is>
          <t>aviso.custom.melhoria.2</t>
        </is>
      </c>
      <c r="B7299" s="194">
        <f>'DADOS_MELHORIAS'!$M$3&amp;""</f>
        <v/>
      </c>
      <c r="C7299" s="194">
        <f>"'DADOS_MELHORIAS'!M3"</f>
        <v/>
      </c>
      <c r="D7299" s="194" t="inlineStr">
        <is>
          <t>aviso</t>
        </is>
      </c>
    </row>
    <row r="7300">
      <c r="A7300" s="194" t="inlineStr">
        <is>
          <t>aviso.custom.melhoria.3</t>
        </is>
      </c>
      <c r="B7300" s="194">
        <f>'DADOS_MELHORIAS'!$M$4&amp;""</f>
        <v/>
      </c>
      <c r="C7300" s="194">
        <f>"'DADOS_MELHORIAS'!M4"</f>
        <v/>
      </c>
      <c r="D7300" s="194" t="inlineStr">
        <is>
          <t>aviso</t>
        </is>
      </c>
    </row>
    <row r="7301">
      <c r="A7301" s="194" t="inlineStr">
        <is>
          <t>aviso.custom.melhoria.4</t>
        </is>
      </c>
      <c r="B7301" s="194">
        <f>'DADOS_MELHORIAS'!$M$5&amp;""</f>
        <v/>
      </c>
      <c r="C7301" s="194">
        <f>"'DADOS_MELHORIAS'!M5"</f>
        <v/>
      </c>
      <c r="D7301" s="194" t="inlineStr">
        <is>
          <t>aviso</t>
        </is>
      </c>
    </row>
    <row r="7302">
      <c r="A7302" s="194" t="inlineStr">
        <is>
          <t>aviso.custom.melhoria.5</t>
        </is>
      </c>
      <c r="B7302" s="194">
        <f>'DADOS_MELHORIAS'!$M$6&amp;""</f>
        <v/>
      </c>
      <c r="C7302" s="194">
        <f>"'DADOS_MELHORIAS'!M6"</f>
        <v/>
      </c>
      <c r="D7302" s="194" t="inlineStr">
        <is>
          <t>aviso</t>
        </is>
      </c>
    </row>
    <row r="7303">
      <c r="A7303" s="194" t="inlineStr">
        <is>
          <t>aviso.custom.melhoria.6</t>
        </is>
      </c>
      <c r="B7303" s="194">
        <f>'DADOS_MELHORIAS'!$M$7&amp;""</f>
        <v/>
      </c>
      <c r="C7303" s="194">
        <f>"'DADOS_MELHORIAS'!M7"</f>
        <v/>
      </c>
      <c r="D7303" s="194" t="inlineStr">
        <is>
          <t>aviso</t>
        </is>
      </c>
    </row>
    <row r="7304">
      <c r="A7304" s="194" t="inlineStr">
        <is>
          <t>aviso.custom.melhoria.7</t>
        </is>
      </c>
      <c r="B7304" s="194">
        <f>'DADOS_MELHORIAS'!$M$8&amp;""</f>
        <v/>
      </c>
      <c r="C7304" s="194">
        <f>"'DADOS_MELHORIAS'!M8"</f>
        <v/>
      </c>
      <c r="D7304" s="194" t="inlineStr">
        <is>
          <t>aviso</t>
        </is>
      </c>
    </row>
    <row r="7305">
      <c r="A7305" s="194" t="inlineStr">
        <is>
          <t>aviso.custom.melhoria.8</t>
        </is>
      </c>
      <c r="B7305" s="194">
        <f>'DADOS_MELHORIAS'!$M$9&amp;""</f>
        <v/>
      </c>
      <c r="C7305" s="194">
        <f>"'DADOS_MELHORIAS'!M9"</f>
        <v/>
      </c>
      <c r="D7305" s="194" t="inlineStr">
        <is>
          <t>aviso</t>
        </is>
      </c>
    </row>
    <row r="7306">
      <c r="A7306" s="194" t="inlineStr">
        <is>
          <t>aviso.custom.melhoria.9</t>
        </is>
      </c>
      <c r="B7306" s="194">
        <f>'DADOS_MELHORIAS'!$M$10&amp;""</f>
        <v/>
      </c>
      <c r="C7306" s="194">
        <f>"'DADOS_MELHORIAS'!M10"</f>
        <v/>
      </c>
      <c r="D7306" s="194" t="inlineStr">
        <is>
          <t>aviso</t>
        </is>
      </c>
    </row>
    <row r="7307">
      <c r="A7307" s="194" t="inlineStr">
        <is>
          <t>aviso.custom.melhoria.10</t>
        </is>
      </c>
      <c r="B7307" s="194">
        <f>'DADOS_MELHORIAS'!$M$11&amp;""</f>
        <v/>
      </c>
      <c r="C7307" s="194">
        <f>"'DADOS_MELHORIAS'!M11"</f>
        <v/>
      </c>
      <c r="D7307" s="194" t="inlineStr">
        <is>
          <t>aviso</t>
        </is>
      </c>
    </row>
    <row r="7308">
      <c r="A7308" s="194" t="inlineStr">
        <is>
          <t>aviso.custom.melhoria.11</t>
        </is>
      </c>
      <c r="B7308" s="194">
        <f>'DADOS_MELHORIAS'!$M$12&amp;""</f>
        <v/>
      </c>
      <c r="C7308" s="194">
        <f>"'DADOS_MELHORIAS'!M12"</f>
        <v/>
      </c>
      <c r="D7308" s="194" t="inlineStr">
        <is>
          <t>aviso</t>
        </is>
      </c>
    </row>
    <row r="7309">
      <c r="A7309" s="194" t="inlineStr">
        <is>
          <t>aviso.custom.melhoria.12</t>
        </is>
      </c>
      <c r="B7309" s="194">
        <f>'DADOS_MELHORIAS'!$M$13&amp;""</f>
        <v/>
      </c>
      <c r="C7309" s="194">
        <f>"'DADOS_MELHORIAS'!M13"</f>
        <v/>
      </c>
      <c r="D7309" s="194" t="inlineStr">
        <is>
          <t>aviso</t>
        </is>
      </c>
    </row>
    <row r="7310">
      <c r="A7310" s="194" t="inlineStr">
        <is>
          <t>aviso.custom.melhoria.13</t>
        </is>
      </c>
      <c r="B7310" s="194">
        <f>'DADOS_MELHORIAS'!$M$14&amp;""</f>
        <v/>
      </c>
      <c r="C7310" s="194">
        <f>"'DADOS_MELHORIAS'!M14"</f>
        <v/>
      </c>
      <c r="D7310" s="194" t="inlineStr">
        <is>
          <t>aviso</t>
        </is>
      </c>
    </row>
    <row r="7311">
      <c r="A7311" s="194" t="inlineStr">
        <is>
          <t>aviso.custom.melhoria.14</t>
        </is>
      </c>
      <c r="B7311" s="194">
        <f>'DADOS_MELHORIAS'!$M$15&amp;""</f>
        <v/>
      </c>
      <c r="C7311" s="194">
        <f>"'DADOS_MELHORIAS'!M15"</f>
        <v/>
      </c>
      <c r="D7311" s="194" t="inlineStr">
        <is>
          <t>aviso</t>
        </is>
      </c>
    </row>
    <row r="7312">
      <c r="A7312" s="194" t="inlineStr">
        <is>
          <t>aviso.custom.melhoria.15</t>
        </is>
      </c>
      <c r="B7312" s="194">
        <f>'DADOS_MELHORIAS'!$M$16&amp;""</f>
        <v/>
      </c>
      <c r="C7312" s="194">
        <f>"'DADOS_MELHORIAS'!M16"</f>
        <v/>
      </c>
      <c r="D7312" s="194" t="inlineStr">
        <is>
          <t>aviso</t>
        </is>
      </c>
    </row>
    <row r="7313">
      <c r="A7313" s="194" t="inlineStr">
        <is>
          <t>aviso.custom.melhoria.16</t>
        </is>
      </c>
      <c r="B7313" s="194">
        <f>'DADOS_MELHORIAS'!$M$17&amp;""</f>
        <v/>
      </c>
      <c r="C7313" s="194">
        <f>"'DADOS_MELHORIAS'!M17"</f>
        <v/>
      </c>
      <c r="D7313" s="194" t="inlineStr">
        <is>
          <t>aviso</t>
        </is>
      </c>
    </row>
    <row r="7314">
      <c r="A7314" s="194" t="inlineStr">
        <is>
          <t>aviso.custom.melhoria.17</t>
        </is>
      </c>
      <c r="B7314" s="194">
        <f>'DADOS_MELHORIAS'!$M$18&amp;""</f>
        <v/>
      </c>
      <c r="C7314" s="194">
        <f>"'DADOS_MELHORIAS'!M18"</f>
        <v/>
      </c>
      <c r="D7314" s="194" t="inlineStr">
        <is>
          <t>aviso</t>
        </is>
      </c>
    </row>
    <row r="7315">
      <c r="A7315" s="194" t="inlineStr">
        <is>
          <t>aviso.custom.melhoria.18</t>
        </is>
      </c>
      <c r="B7315" s="194">
        <f>'DADOS_MELHORIAS'!$M$19&amp;""</f>
        <v/>
      </c>
      <c r="C7315" s="194">
        <f>"'DADOS_MELHORIAS'!M19"</f>
        <v/>
      </c>
      <c r="D7315" s="194" t="inlineStr">
        <is>
          <t>aviso</t>
        </is>
      </c>
    </row>
    <row r="7316">
      <c r="A7316" s="194" t="inlineStr">
        <is>
          <t>aviso.custom.melhoria.19</t>
        </is>
      </c>
      <c r="B7316" s="194">
        <f>'DADOS_MELHORIAS'!$M$20&amp;""</f>
        <v/>
      </c>
      <c r="C7316" s="194">
        <f>"'DADOS_MELHORIAS'!M20"</f>
        <v/>
      </c>
      <c r="D7316" s="194" t="inlineStr">
        <is>
          <t>aviso</t>
        </is>
      </c>
    </row>
    <row r="7317">
      <c r="A7317" s="194" t="inlineStr">
        <is>
          <t>aviso.custom.melhoria.20</t>
        </is>
      </c>
      <c r="B7317" s="194">
        <f>'DADOS_MELHORIAS'!$M$21&amp;""</f>
        <v/>
      </c>
      <c r="C7317" s="194">
        <f>"'DADOS_MELHORIAS'!M21"</f>
        <v/>
      </c>
      <c r="D7317" s="194" t="inlineStr">
        <is>
          <t>aviso</t>
        </is>
      </c>
    </row>
    <row r="7318">
      <c r="A7318" s="194" t="inlineStr">
        <is>
          <t>aviso.custom.melhoria.21</t>
        </is>
      </c>
      <c r="B7318" s="194">
        <f>'DADOS_MELHORIAS'!$M$22&amp;""</f>
        <v/>
      </c>
      <c r="C7318" s="194">
        <f>"'DADOS_MELHORIAS'!M22"</f>
        <v/>
      </c>
      <c r="D7318" s="194" t="inlineStr">
        <is>
          <t>aviso</t>
        </is>
      </c>
    </row>
    <row r="7319">
      <c r="A7319" s="194" t="inlineStr">
        <is>
          <t>aviso.custom.melhoria.22</t>
        </is>
      </c>
      <c r="B7319" s="194">
        <f>'DADOS_MELHORIAS'!$M$23&amp;""</f>
        <v/>
      </c>
      <c r="C7319" s="194">
        <f>"'DADOS_MELHORIAS'!M23"</f>
        <v/>
      </c>
      <c r="D7319" s="194" t="inlineStr">
        <is>
          <t>aviso</t>
        </is>
      </c>
    </row>
    <row r="7320">
      <c r="A7320" s="194" t="inlineStr">
        <is>
          <t>aviso.custom.melhoria.23</t>
        </is>
      </c>
      <c r="B7320" s="194">
        <f>'DADOS_MELHORIAS'!$M$24&amp;""</f>
        <v/>
      </c>
      <c r="C7320" s="194">
        <f>"'DADOS_MELHORIAS'!M24"</f>
        <v/>
      </c>
      <c r="D7320" s="194" t="inlineStr">
        <is>
          <t>aviso</t>
        </is>
      </c>
    </row>
    <row r="7321">
      <c r="A7321" s="194" t="inlineStr">
        <is>
          <t>aviso.custom.melhoria.24</t>
        </is>
      </c>
      <c r="B7321" s="194">
        <f>'DADOS_MELHORIAS'!$M$25&amp;""</f>
        <v/>
      </c>
      <c r="C7321" s="194">
        <f>"'DADOS_MELHORIAS'!M25"</f>
        <v/>
      </c>
      <c r="D7321" s="194" t="inlineStr">
        <is>
          <t>aviso</t>
        </is>
      </c>
    </row>
    <row r="7322">
      <c r="A7322" s="194" t="inlineStr">
        <is>
          <t>aviso.custom.melhoria.25</t>
        </is>
      </c>
      <c r="B7322" s="194">
        <f>'DADOS_MELHORIAS'!$M$26&amp;""</f>
        <v/>
      </c>
      <c r="C7322" s="194">
        <f>"'DADOS_MELHORIAS'!M26"</f>
        <v/>
      </c>
      <c r="D7322" s="194" t="inlineStr">
        <is>
          <t>aviso</t>
        </is>
      </c>
    </row>
    <row r="7323">
      <c r="A7323" s="194" t="inlineStr">
        <is>
          <t>aviso.custom.melhoria.26</t>
        </is>
      </c>
      <c r="B7323" s="194">
        <f>'DADOS_MELHORIAS'!$M$27&amp;""</f>
        <v/>
      </c>
      <c r="C7323" s="194">
        <f>"'DADOS_MELHORIAS'!M27"</f>
        <v/>
      </c>
      <c r="D7323" s="194" t="inlineStr">
        <is>
          <t>aviso</t>
        </is>
      </c>
    </row>
    <row r="7324">
      <c r="A7324" s="194" t="inlineStr">
        <is>
          <t>aviso.custom.melhoria.27</t>
        </is>
      </c>
      <c r="B7324" s="194">
        <f>'DADOS_MELHORIAS'!$M$28&amp;""</f>
        <v/>
      </c>
      <c r="C7324" s="194">
        <f>"'DADOS_MELHORIAS'!M28"</f>
        <v/>
      </c>
      <c r="D7324" s="194" t="inlineStr">
        <is>
          <t>aviso</t>
        </is>
      </c>
    </row>
    <row r="7325">
      <c r="A7325" s="194" t="inlineStr">
        <is>
          <t>aviso.custom.melhoria.28</t>
        </is>
      </c>
      <c r="B7325" s="194">
        <f>'DADOS_MELHORIAS'!$M$29&amp;""</f>
        <v/>
      </c>
      <c r="C7325" s="194">
        <f>"'DADOS_MELHORIAS'!M29"</f>
        <v/>
      </c>
      <c r="D7325" s="194" t="inlineStr">
        <is>
          <t>aviso</t>
        </is>
      </c>
    </row>
    <row r="7326">
      <c r="A7326" s="194" t="inlineStr">
        <is>
          <t>aviso.custom.melhoria.29</t>
        </is>
      </c>
      <c r="B7326" s="194">
        <f>'DADOS_MELHORIAS'!$M$30&amp;""</f>
        <v/>
      </c>
      <c r="C7326" s="194">
        <f>"'DADOS_MELHORIAS'!M30"</f>
        <v/>
      </c>
      <c r="D7326" s="194" t="inlineStr">
        <is>
          <t>aviso</t>
        </is>
      </c>
    </row>
    <row r="7327">
      <c r="A7327" s="194" t="inlineStr">
        <is>
          <t>aviso.custom.melhoria.30</t>
        </is>
      </c>
      <c r="B7327" s="194">
        <f>'DADOS_MELHORIAS'!$M$31&amp;""</f>
        <v/>
      </c>
      <c r="C7327" s="194">
        <f>"'DADOS_MELHORIAS'!M31"</f>
        <v/>
      </c>
      <c r="D7327" s="194" t="inlineStr">
        <is>
          <t>aviso</t>
        </is>
      </c>
    </row>
    <row r="7328">
      <c r="A7328" s="194" t="inlineStr">
        <is>
          <t>aviso.custom.restricao.1</t>
        </is>
      </c>
      <c r="B7328" s="194">
        <f>'DADOS_RESTRICOES'!$K$2&amp;""</f>
        <v/>
      </c>
      <c r="C7328" s="194">
        <f>"'DADOS_RESTRICOES'!K2"</f>
        <v/>
      </c>
      <c r="D7328" s="194" t="inlineStr">
        <is>
          <t>aviso</t>
        </is>
      </c>
    </row>
    <row r="7329">
      <c r="A7329" s="194" t="inlineStr">
        <is>
          <t>aviso.custom.restricao.2</t>
        </is>
      </c>
      <c r="B7329" s="194">
        <f>'DADOS_RESTRICOES'!$K$3&amp;""</f>
        <v/>
      </c>
      <c r="C7329" s="194">
        <f>"'DADOS_RESTRICOES'!K3"</f>
        <v/>
      </c>
      <c r="D7329" s="194" t="inlineStr">
        <is>
          <t>aviso</t>
        </is>
      </c>
    </row>
    <row r="7330">
      <c r="A7330" s="194" t="inlineStr">
        <is>
          <t>aviso.custom.restricao.3</t>
        </is>
      </c>
      <c r="B7330" s="194">
        <f>'DADOS_RESTRICOES'!$K$4&amp;""</f>
        <v/>
      </c>
      <c r="C7330" s="194">
        <f>"'DADOS_RESTRICOES'!K4"</f>
        <v/>
      </c>
      <c r="D7330" s="194" t="inlineStr">
        <is>
          <t>aviso</t>
        </is>
      </c>
    </row>
    <row r="7331">
      <c r="A7331" s="194" t="inlineStr">
        <is>
          <t>aviso.custom.restricao.4</t>
        </is>
      </c>
      <c r="B7331" s="194">
        <f>'DADOS_RESTRICOES'!$K$5&amp;""</f>
        <v/>
      </c>
      <c r="C7331" s="194">
        <f>"'DADOS_RESTRICOES'!K5"</f>
        <v/>
      </c>
      <c r="D7331" s="194" t="inlineStr">
        <is>
          <t>aviso</t>
        </is>
      </c>
    </row>
    <row r="7332">
      <c r="A7332" s="194" t="inlineStr">
        <is>
          <t>aviso.custom.restricao.5</t>
        </is>
      </c>
      <c r="B7332" s="194">
        <f>'DADOS_RESTRICOES'!$K$6&amp;""</f>
        <v/>
      </c>
      <c r="C7332" s="194">
        <f>"'DADOS_RESTRICOES'!K6"</f>
        <v/>
      </c>
      <c r="D7332" s="194" t="inlineStr">
        <is>
          <t>aviso</t>
        </is>
      </c>
    </row>
    <row r="7333">
      <c r="A7333" s="194" t="inlineStr">
        <is>
          <t>aviso.custom.restricao.6</t>
        </is>
      </c>
      <c r="B7333" s="194">
        <f>'DADOS_RESTRICOES'!$K$7&amp;""</f>
        <v/>
      </c>
      <c r="C7333" s="194">
        <f>"'DADOS_RESTRICOES'!K7"</f>
        <v/>
      </c>
      <c r="D7333" s="194" t="inlineStr">
        <is>
          <t>aviso</t>
        </is>
      </c>
    </row>
    <row r="7334">
      <c r="A7334" s="194" t="inlineStr">
        <is>
          <t>aviso.custom.restricao.7</t>
        </is>
      </c>
      <c r="B7334" s="194">
        <f>'DADOS_RESTRICOES'!$K$8&amp;""</f>
        <v/>
      </c>
      <c r="C7334" s="194">
        <f>"'DADOS_RESTRICOES'!K8"</f>
        <v/>
      </c>
      <c r="D7334" s="194" t="inlineStr">
        <is>
          <t>aviso</t>
        </is>
      </c>
    </row>
    <row r="7335">
      <c r="A7335" s="194" t="inlineStr">
        <is>
          <t>aviso.custom.restricao.8</t>
        </is>
      </c>
      <c r="B7335" s="194">
        <f>'DADOS_RESTRICOES'!$K$9&amp;""</f>
        <v/>
      </c>
      <c r="C7335" s="194">
        <f>"'DADOS_RESTRICOES'!K9"</f>
        <v/>
      </c>
      <c r="D7335" s="194" t="inlineStr">
        <is>
          <t>aviso</t>
        </is>
      </c>
    </row>
    <row r="7336">
      <c r="A7336" s="194" t="inlineStr">
        <is>
          <t>aviso.custom.restricao.9</t>
        </is>
      </c>
      <c r="B7336" s="194">
        <f>'DADOS_RESTRICOES'!$K$10&amp;""</f>
        <v/>
      </c>
      <c r="C7336" s="194">
        <f>"'DADOS_RESTRICOES'!K10"</f>
        <v/>
      </c>
      <c r="D7336" s="194" t="inlineStr">
        <is>
          <t>aviso</t>
        </is>
      </c>
    </row>
    <row r="7337">
      <c r="A7337" s="194" t="inlineStr">
        <is>
          <t>aviso.custom.restricao.10</t>
        </is>
      </c>
      <c r="B7337" s="194">
        <f>'DADOS_RESTRICOES'!$K$11&amp;""</f>
        <v/>
      </c>
      <c r="C7337" s="194">
        <f>"'DADOS_RESTRICOES'!K11"</f>
        <v/>
      </c>
      <c r="D7337" s="194" t="inlineStr">
        <is>
          <t>aviso</t>
        </is>
      </c>
    </row>
    <row r="7338">
      <c r="A7338" s="194" t="inlineStr">
        <is>
          <t>aviso.custom.restricao.11</t>
        </is>
      </c>
      <c r="B7338" s="194">
        <f>'DADOS_RESTRICOES'!$K$12&amp;""</f>
        <v/>
      </c>
      <c r="C7338" s="194">
        <f>"'DADOS_RESTRICOES'!K12"</f>
        <v/>
      </c>
      <c r="D7338" s="194" t="inlineStr">
        <is>
          <t>aviso</t>
        </is>
      </c>
    </row>
    <row r="7339">
      <c r="A7339" s="194" t="inlineStr">
        <is>
          <t>aviso.custom.restricao.12</t>
        </is>
      </c>
      <c r="B7339" s="194">
        <f>'DADOS_RESTRICOES'!$K$13&amp;""</f>
        <v/>
      </c>
      <c r="C7339" s="194">
        <f>"'DADOS_RESTRICOES'!K13"</f>
        <v/>
      </c>
      <c r="D7339" s="194" t="inlineStr">
        <is>
          <t>aviso</t>
        </is>
      </c>
    </row>
    <row r="7340">
      <c r="A7340" s="194" t="inlineStr">
        <is>
          <t>aviso.custom.restricao.13</t>
        </is>
      </c>
      <c r="B7340" s="194">
        <f>'DADOS_RESTRICOES'!$K$14&amp;""</f>
        <v/>
      </c>
      <c r="C7340" s="194">
        <f>"'DADOS_RESTRICOES'!K14"</f>
        <v/>
      </c>
      <c r="D7340" s="194" t="inlineStr">
        <is>
          <t>aviso</t>
        </is>
      </c>
    </row>
    <row r="7341">
      <c r="A7341" s="194" t="inlineStr">
        <is>
          <t>aviso.custom.restricao.14</t>
        </is>
      </c>
      <c r="B7341" s="194">
        <f>'DADOS_RESTRICOES'!$K$15&amp;""</f>
        <v/>
      </c>
      <c r="C7341" s="194">
        <f>"'DADOS_RESTRICOES'!K15"</f>
        <v/>
      </c>
      <c r="D7341" s="194" t="inlineStr">
        <is>
          <t>aviso</t>
        </is>
      </c>
    </row>
    <row r="7342">
      <c r="A7342" s="194" t="inlineStr">
        <is>
          <t>aviso.custom.restricao.15</t>
        </is>
      </c>
      <c r="B7342" s="194">
        <f>'DADOS_RESTRICOES'!$K$16&amp;""</f>
        <v/>
      </c>
      <c r="C7342" s="194">
        <f>"'DADOS_RESTRICOES'!K16"</f>
        <v/>
      </c>
      <c r="D7342" s="194" t="inlineStr">
        <is>
          <t>aviso</t>
        </is>
      </c>
    </row>
    <row r="7343">
      <c r="A7343" s="194" t="inlineStr">
        <is>
          <t>aviso.custom.restricao.16</t>
        </is>
      </c>
      <c r="B7343" s="194">
        <f>'DADOS_RESTRICOES'!$K$17&amp;""</f>
        <v/>
      </c>
      <c r="C7343" s="194">
        <f>"'DADOS_RESTRICOES'!K17"</f>
        <v/>
      </c>
      <c r="D7343" s="194" t="inlineStr">
        <is>
          <t>aviso</t>
        </is>
      </c>
    </row>
    <row r="7344">
      <c r="A7344" s="194" t="inlineStr">
        <is>
          <t>aviso.custom.restricao.17</t>
        </is>
      </c>
      <c r="B7344" s="194">
        <f>'DADOS_RESTRICOES'!$K$18&amp;""</f>
        <v/>
      </c>
      <c r="C7344" s="194">
        <f>"'DADOS_RESTRICOES'!K18"</f>
        <v/>
      </c>
      <c r="D7344" s="194" t="inlineStr">
        <is>
          <t>aviso</t>
        </is>
      </c>
    </row>
    <row r="7345">
      <c r="A7345" s="194" t="inlineStr">
        <is>
          <t>aviso.custom.restricao.18</t>
        </is>
      </c>
      <c r="B7345" s="194">
        <f>'DADOS_RESTRICOES'!$K$19&amp;""</f>
        <v/>
      </c>
      <c r="C7345" s="194">
        <f>"'DADOS_RESTRICOES'!K19"</f>
        <v/>
      </c>
      <c r="D7345" s="194" t="inlineStr">
        <is>
          <t>aviso</t>
        </is>
      </c>
    </row>
    <row r="7346">
      <c r="A7346" s="194" t="inlineStr">
        <is>
          <t>aviso.custom.restricao.19</t>
        </is>
      </c>
      <c r="B7346" s="194">
        <f>'DADOS_RESTRICOES'!$K$20&amp;""</f>
        <v/>
      </c>
      <c r="C7346" s="194">
        <f>"'DADOS_RESTRICOES'!K20"</f>
        <v/>
      </c>
      <c r="D7346" s="194" t="inlineStr">
        <is>
          <t>aviso</t>
        </is>
      </c>
    </row>
    <row r="7347">
      <c r="A7347" s="194" t="inlineStr">
        <is>
          <t>aviso.custom.restricao.20</t>
        </is>
      </c>
      <c r="B7347" s="194">
        <f>'DADOS_RESTRICOES'!$K$21&amp;""</f>
        <v/>
      </c>
      <c r="C7347" s="194">
        <f>"'DADOS_RESTRICOES'!K21"</f>
        <v/>
      </c>
      <c r="D7347" s="194" t="inlineStr">
        <is>
          <t>aviso</t>
        </is>
      </c>
    </row>
    <row r="7348">
      <c r="A7348" s="194" t="inlineStr">
        <is>
          <t>aviso.custom.restricao.21</t>
        </is>
      </c>
      <c r="B7348" s="194">
        <f>'DADOS_RESTRICOES'!$K$22&amp;""</f>
        <v/>
      </c>
      <c r="C7348" s="194">
        <f>"'DADOS_RESTRICOES'!K22"</f>
        <v/>
      </c>
      <c r="D7348" s="194" t="inlineStr">
        <is>
          <t>aviso</t>
        </is>
      </c>
    </row>
    <row r="7349">
      <c r="A7349" s="194" t="inlineStr">
        <is>
          <t>aviso.custom.restricao.22</t>
        </is>
      </c>
      <c r="B7349" s="194">
        <f>'DADOS_RESTRICOES'!$K$23&amp;""</f>
        <v/>
      </c>
      <c r="C7349" s="194">
        <f>"'DADOS_RESTRICOES'!K23"</f>
        <v/>
      </c>
      <c r="D7349" s="194" t="inlineStr">
        <is>
          <t>aviso</t>
        </is>
      </c>
    </row>
    <row r="7350">
      <c r="A7350" s="194" t="inlineStr">
        <is>
          <t>aviso.custom.restricao.23</t>
        </is>
      </c>
      <c r="B7350" s="194">
        <f>'DADOS_RESTRICOES'!$K$24&amp;""</f>
        <v/>
      </c>
      <c r="C7350" s="194">
        <f>"'DADOS_RESTRICOES'!K24"</f>
        <v/>
      </c>
      <c r="D7350" s="194" t="inlineStr">
        <is>
          <t>aviso</t>
        </is>
      </c>
    </row>
    <row r="7351">
      <c r="A7351" s="194" t="inlineStr">
        <is>
          <t>aviso.custom.restricao.24</t>
        </is>
      </c>
      <c r="B7351" s="194">
        <f>'DADOS_RESTRICOES'!$K$25&amp;""</f>
        <v/>
      </c>
      <c r="C7351" s="194">
        <f>"'DADOS_RESTRICOES'!K25"</f>
        <v/>
      </c>
      <c r="D7351" s="194" t="inlineStr">
        <is>
          <t>aviso</t>
        </is>
      </c>
    </row>
    <row r="7352">
      <c r="A7352" s="194" t="inlineStr">
        <is>
          <t>aviso.custom.restricao.25</t>
        </is>
      </c>
      <c r="B7352" s="194">
        <f>'DADOS_RESTRICOES'!$K$26&amp;""</f>
        <v/>
      </c>
      <c r="C7352" s="194">
        <f>"'DADOS_RESTRICOES'!K26"</f>
        <v/>
      </c>
      <c r="D7352" s="194" t="inlineStr">
        <is>
          <t>aviso</t>
        </is>
      </c>
    </row>
    <row r="7353">
      <c r="A7353" s="194" t="inlineStr">
        <is>
          <t>aviso.custom.restricao.26</t>
        </is>
      </c>
      <c r="B7353" s="194">
        <f>'DADOS_RESTRICOES'!$K$27&amp;""</f>
        <v/>
      </c>
      <c r="C7353" s="194">
        <f>"'DADOS_RESTRICOES'!K27"</f>
        <v/>
      </c>
      <c r="D7353" s="194" t="inlineStr">
        <is>
          <t>aviso</t>
        </is>
      </c>
    </row>
    <row r="7354">
      <c r="A7354" s="194" t="inlineStr">
        <is>
          <t>aviso.custom.restricao.27</t>
        </is>
      </c>
      <c r="B7354" s="194">
        <f>'DADOS_RESTRICOES'!$K$28&amp;""</f>
        <v/>
      </c>
      <c r="C7354" s="194">
        <f>"'DADOS_RESTRICOES'!K28"</f>
        <v/>
      </c>
      <c r="D7354" s="194" t="inlineStr">
        <is>
          <t>aviso</t>
        </is>
      </c>
    </row>
    <row r="7355">
      <c r="A7355" s="194" t="inlineStr">
        <is>
          <t>aviso.custom.restricao.28</t>
        </is>
      </c>
      <c r="B7355" s="194">
        <f>'DADOS_RESTRICOES'!$K$29&amp;""</f>
        <v/>
      </c>
      <c r="C7355" s="194">
        <f>"'DADOS_RESTRICOES'!K29"</f>
        <v/>
      </c>
      <c r="D7355" s="194" t="inlineStr">
        <is>
          <t>aviso</t>
        </is>
      </c>
    </row>
    <row r="7356">
      <c r="A7356" s="194" t="inlineStr">
        <is>
          <t>aviso.custom.restricao.29</t>
        </is>
      </c>
      <c r="B7356" s="194">
        <f>'DADOS_RESTRICOES'!$K$30&amp;""</f>
        <v/>
      </c>
      <c r="C7356" s="194">
        <f>"'DADOS_RESTRICOES'!K30"</f>
        <v/>
      </c>
      <c r="D7356" s="194" t="inlineStr">
        <is>
          <t>aviso</t>
        </is>
      </c>
    </row>
    <row r="7357">
      <c r="A7357" s="194" t="inlineStr">
        <is>
          <t>aviso.custom.restricao.30</t>
        </is>
      </c>
      <c r="B7357" s="194">
        <f>'DADOS_RESTRICOES'!$K$31&amp;""</f>
        <v/>
      </c>
      <c r="C7357" s="194">
        <f>"'DADOS_RESTRICOES'!K31"</f>
        <v/>
      </c>
      <c r="D7357" s="194" t="inlineStr">
        <is>
          <t>aviso</t>
        </is>
      </c>
    </row>
    <row r="7358">
      <c r="A7358" s="194" t="inlineStr">
        <is>
          <t>custom.melhoria.1.modalidade</t>
        </is>
      </c>
      <c r="B7358" s="194">
        <f>IF(ISBLANK('CONFIGURAÇÃO'!$B$1013),"",'CONFIGURAÇÃO'!$B$1013&amp;"")</f>
        <v/>
      </c>
      <c r="C7358" s="194">
        <f>"'CONFIGURAÇÃO'!B1013"</f>
        <v/>
      </c>
      <c r="D7358" s="194" t="inlineStr">
        <is>
          <t>configuração</t>
        </is>
      </c>
    </row>
    <row r="7359">
      <c r="A7359" s="194" t="inlineStr">
        <is>
          <t>custom.melhoria.2.modalidade</t>
        </is>
      </c>
      <c r="B7359" s="194">
        <f>IF(ISBLANK('CONFIGURAÇÃO'!$J$1013),"",'CONFIGURAÇÃO'!$J$1013&amp;"")</f>
        <v/>
      </c>
      <c r="C7359" s="194">
        <f>"'CONFIGURAÇÃO'!J1013"</f>
        <v/>
      </c>
      <c r="D7359" s="194" t="inlineStr">
        <is>
          <t>configuração</t>
        </is>
      </c>
    </row>
    <row r="7360">
      <c r="A7360" s="194" t="inlineStr">
        <is>
          <t>custom.melhoria.3.modalidade</t>
        </is>
      </c>
      <c r="B7360" s="194">
        <f>IF(ISBLANK('CONFIGURAÇÃO'!$B$1039),"",'CONFIGURAÇÃO'!$B$1039&amp;"")</f>
        <v/>
      </c>
      <c r="C7360" s="194">
        <f>"'CONFIGURAÇÃO'!B1039"</f>
        <v/>
      </c>
      <c r="D7360" s="194" t="inlineStr">
        <is>
          <t>configuração</t>
        </is>
      </c>
    </row>
    <row r="7361">
      <c r="A7361" s="194" t="inlineStr">
        <is>
          <t>custom.melhoria.4.modalidade</t>
        </is>
      </c>
      <c r="B7361" s="194">
        <f>IF(ISBLANK('CONFIGURAÇÃO'!$J$1039),"",'CONFIGURAÇÃO'!$J$1039&amp;"")</f>
        <v/>
      </c>
      <c r="C7361" s="194">
        <f>"'CONFIGURAÇÃO'!J1039"</f>
        <v/>
      </c>
      <c r="D7361" s="194" t="inlineStr">
        <is>
          <t>configuração</t>
        </is>
      </c>
    </row>
    <row r="7362">
      <c r="A7362" s="194" t="inlineStr">
        <is>
          <t>custom.melhoria.5.modalidade</t>
        </is>
      </c>
      <c r="B7362" s="194">
        <f>IF(ISBLANK('CONFIGURAÇÃO'!$B$1065),"",'CONFIGURAÇÃO'!$B$1065&amp;"")</f>
        <v/>
      </c>
      <c r="C7362" s="194">
        <f>"'CONFIGURAÇÃO'!B1065"</f>
        <v/>
      </c>
      <c r="D7362" s="194" t="inlineStr">
        <is>
          <t>configuração</t>
        </is>
      </c>
    </row>
    <row r="7363">
      <c r="A7363" s="194" t="inlineStr">
        <is>
          <t>custom.melhoria.6.modalidade</t>
        </is>
      </c>
      <c r="B7363" s="194">
        <f>IF(ISBLANK('CONFIGURAÇÃO'!$J$1065),"",'CONFIGURAÇÃO'!$J$1065&amp;"")</f>
        <v/>
      </c>
      <c r="C7363" s="194">
        <f>"'CONFIGURAÇÃO'!J1065"</f>
        <v/>
      </c>
      <c r="D7363" s="194" t="inlineStr">
        <is>
          <t>configuração</t>
        </is>
      </c>
    </row>
    <row r="7364">
      <c r="A7364" s="194" t="inlineStr">
        <is>
          <t>custom.melhoria.7.modalidade</t>
        </is>
      </c>
      <c r="B7364" s="194">
        <f>IF(ISBLANK('CONFIGURAÇÃO'!$B$1091),"",'CONFIGURAÇÃO'!$B$1091&amp;"")</f>
        <v/>
      </c>
      <c r="C7364" s="194">
        <f>"'CONFIGURAÇÃO'!B1091"</f>
        <v/>
      </c>
      <c r="D7364" s="194" t="inlineStr">
        <is>
          <t>configuração</t>
        </is>
      </c>
    </row>
    <row r="7365">
      <c r="A7365" s="194" t="inlineStr">
        <is>
          <t>custom.melhoria.8.modalidade</t>
        </is>
      </c>
      <c r="B7365" s="194">
        <f>IF(ISBLANK('CONFIGURAÇÃO'!$J$1091),"",'CONFIGURAÇÃO'!$J$1091&amp;"")</f>
        <v/>
      </c>
      <c r="C7365" s="194">
        <f>"'CONFIGURAÇÃO'!J1091"</f>
        <v/>
      </c>
      <c r="D7365" s="194" t="inlineStr">
        <is>
          <t>configuração</t>
        </is>
      </c>
    </row>
    <row r="7366">
      <c r="A7366" s="194" t="inlineStr">
        <is>
          <t>custom.melhoria.9.modalidade</t>
        </is>
      </c>
      <c r="B7366" s="194">
        <f>IF(ISBLANK('CONFIGURAÇÃO'!$B$1117),"",'CONFIGURAÇÃO'!$B$1117&amp;"")</f>
        <v/>
      </c>
      <c r="C7366" s="194">
        <f>"'CONFIGURAÇÃO'!B1117"</f>
        <v/>
      </c>
      <c r="D7366" s="194" t="inlineStr">
        <is>
          <t>configuração</t>
        </is>
      </c>
    </row>
    <row r="7367">
      <c r="A7367" s="194" t="inlineStr">
        <is>
          <t>custom.melhoria.10.modalidade</t>
        </is>
      </c>
      <c r="B7367" s="194">
        <f>IF(ISBLANK('CONFIGURAÇÃO'!$J$1117),"",'CONFIGURAÇÃO'!$J$1117&amp;"")</f>
        <v/>
      </c>
      <c r="C7367" s="194">
        <f>"'CONFIGURAÇÃO'!J1117"</f>
        <v/>
      </c>
      <c r="D7367" s="194" t="inlineStr">
        <is>
          <t>configuração</t>
        </is>
      </c>
    </row>
    <row r="7368">
      <c r="A7368" s="194" t="inlineStr">
        <is>
          <t>custom.melhoria.11.modalidade</t>
        </is>
      </c>
      <c r="B7368" s="194">
        <f>IF(ISBLANK('CONFIGURAÇÃO'!$B$1143),"",'CONFIGURAÇÃO'!$B$1143&amp;"")</f>
        <v/>
      </c>
      <c r="C7368" s="194">
        <f>"'CONFIGURAÇÃO'!B1143"</f>
        <v/>
      </c>
      <c r="D7368" s="194" t="inlineStr">
        <is>
          <t>configuração</t>
        </is>
      </c>
    </row>
    <row r="7369">
      <c r="A7369" s="194" t="inlineStr">
        <is>
          <t>custom.melhoria.12.modalidade</t>
        </is>
      </c>
      <c r="B7369" s="194">
        <f>IF(ISBLANK('CONFIGURAÇÃO'!$J$1143),"",'CONFIGURAÇÃO'!$J$1143&amp;"")</f>
        <v/>
      </c>
      <c r="C7369" s="194">
        <f>"'CONFIGURAÇÃO'!J1143"</f>
        <v/>
      </c>
      <c r="D7369" s="194" t="inlineStr">
        <is>
          <t>configuração</t>
        </is>
      </c>
    </row>
    <row r="7370">
      <c r="A7370" s="194" t="inlineStr">
        <is>
          <t>custom.melhoria.13.modalidade</t>
        </is>
      </c>
      <c r="B7370" s="194">
        <f>IF(ISBLANK('CONFIGURAÇÃO'!$B$1169),"",'CONFIGURAÇÃO'!$B$1169&amp;"")</f>
        <v/>
      </c>
      <c r="C7370" s="194">
        <f>"'CONFIGURAÇÃO'!B1169"</f>
        <v/>
      </c>
      <c r="D7370" s="194" t="inlineStr">
        <is>
          <t>configuração</t>
        </is>
      </c>
    </row>
    <row r="7371">
      <c r="A7371" s="194" t="inlineStr">
        <is>
          <t>custom.melhoria.14.modalidade</t>
        </is>
      </c>
      <c r="B7371" s="194">
        <f>IF(ISBLANK('CONFIGURAÇÃO'!$J$1169),"",'CONFIGURAÇÃO'!$J$1169&amp;"")</f>
        <v/>
      </c>
      <c r="C7371" s="194">
        <f>"'CONFIGURAÇÃO'!J1169"</f>
        <v/>
      </c>
      <c r="D7371" s="194" t="inlineStr">
        <is>
          <t>configuração</t>
        </is>
      </c>
    </row>
    <row r="7372">
      <c r="A7372" s="194" t="inlineStr">
        <is>
          <t>custom.melhoria.15.modalidade</t>
        </is>
      </c>
      <c r="B7372" s="194">
        <f>IF(ISBLANK('CONFIGURAÇÃO'!$B$1195),"",'CONFIGURAÇÃO'!$B$1195&amp;"")</f>
        <v/>
      </c>
      <c r="C7372" s="194">
        <f>"'CONFIGURAÇÃO'!B1195"</f>
        <v/>
      </c>
      <c r="D7372" s="194" t="inlineStr">
        <is>
          <t>configuração</t>
        </is>
      </c>
    </row>
    <row r="7373">
      <c r="A7373" s="194" t="inlineStr">
        <is>
          <t>custom.melhoria.16.modalidade</t>
        </is>
      </c>
      <c r="B7373" s="194">
        <f>IF(ISBLANK('CONFIGURAÇÃO'!$J$1195),"",'CONFIGURAÇÃO'!$J$1195&amp;"")</f>
        <v/>
      </c>
      <c r="C7373" s="194">
        <f>"'CONFIGURAÇÃO'!J1195"</f>
        <v/>
      </c>
      <c r="D7373" s="194" t="inlineStr">
        <is>
          <t>configuração</t>
        </is>
      </c>
    </row>
    <row r="7374">
      <c r="A7374" s="194" t="inlineStr">
        <is>
          <t>custom.melhoria.17.modalidade</t>
        </is>
      </c>
      <c r="B7374" s="194">
        <f>IF(ISBLANK('CONFIGURAÇÃO'!$B$1221),"",'CONFIGURAÇÃO'!$B$1221&amp;"")</f>
        <v/>
      </c>
      <c r="C7374" s="194">
        <f>"'CONFIGURAÇÃO'!B1221"</f>
        <v/>
      </c>
      <c r="D7374" s="194" t="inlineStr">
        <is>
          <t>configuração</t>
        </is>
      </c>
    </row>
    <row r="7375">
      <c r="A7375" s="194" t="inlineStr">
        <is>
          <t>custom.melhoria.18.modalidade</t>
        </is>
      </c>
      <c r="B7375" s="194">
        <f>IF(ISBLANK('CONFIGURAÇÃO'!$J$1221),"",'CONFIGURAÇÃO'!$J$1221&amp;"")</f>
        <v/>
      </c>
      <c r="C7375" s="194">
        <f>"'CONFIGURAÇÃO'!J1221"</f>
        <v/>
      </c>
      <c r="D7375" s="194" t="inlineStr">
        <is>
          <t>configuração</t>
        </is>
      </c>
    </row>
    <row r="7376">
      <c r="A7376" s="194" t="inlineStr">
        <is>
          <t>custom.melhoria.19.modalidade</t>
        </is>
      </c>
      <c r="B7376" s="194">
        <f>IF(ISBLANK('CONFIGURAÇÃO'!$B$1247),"",'CONFIGURAÇÃO'!$B$1247&amp;"")</f>
        <v/>
      </c>
      <c r="C7376" s="194">
        <f>"'CONFIGURAÇÃO'!B1247"</f>
        <v/>
      </c>
      <c r="D7376" s="194" t="inlineStr">
        <is>
          <t>configuração</t>
        </is>
      </c>
    </row>
    <row r="7377">
      <c r="A7377" s="194" t="inlineStr">
        <is>
          <t>custom.melhoria.20.modalidade</t>
        </is>
      </c>
      <c r="B7377" s="194">
        <f>IF(ISBLANK('CONFIGURAÇÃO'!$J$1247),"",'CONFIGURAÇÃO'!$J$1247&amp;"")</f>
        <v/>
      </c>
      <c r="C7377" s="194">
        <f>"'CONFIGURAÇÃO'!J1247"</f>
        <v/>
      </c>
      <c r="D7377" s="194" t="inlineStr">
        <is>
          <t>configuração</t>
        </is>
      </c>
    </row>
    <row r="7378">
      <c r="A7378" s="194" t="inlineStr">
        <is>
          <t>custom.melhoria.21.modalidade</t>
        </is>
      </c>
      <c r="B7378" s="194">
        <f>IF(ISBLANK('CONFIGURAÇÃO'!$B$1273),"",'CONFIGURAÇÃO'!$B$1273&amp;"")</f>
        <v/>
      </c>
      <c r="C7378" s="194">
        <f>"'CONFIGURAÇÃO'!B1273"</f>
        <v/>
      </c>
      <c r="D7378" s="194" t="inlineStr">
        <is>
          <t>configuração</t>
        </is>
      </c>
    </row>
    <row r="7379">
      <c r="A7379" s="194" t="inlineStr">
        <is>
          <t>custom.melhoria.22.modalidade</t>
        </is>
      </c>
      <c r="B7379" s="194">
        <f>IF(ISBLANK('CONFIGURAÇÃO'!$J$1273),"",'CONFIGURAÇÃO'!$J$1273&amp;"")</f>
        <v/>
      </c>
      <c r="C7379" s="194">
        <f>"'CONFIGURAÇÃO'!J1273"</f>
        <v/>
      </c>
      <c r="D7379" s="194" t="inlineStr">
        <is>
          <t>configuração</t>
        </is>
      </c>
    </row>
    <row r="7380">
      <c r="A7380" s="194" t="inlineStr">
        <is>
          <t>custom.melhoria.23.modalidade</t>
        </is>
      </c>
      <c r="B7380" s="194">
        <f>IF(ISBLANK('CONFIGURAÇÃO'!$B$1299),"",'CONFIGURAÇÃO'!$B$1299&amp;"")</f>
        <v/>
      </c>
      <c r="C7380" s="194">
        <f>"'CONFIGURAÇÃO'!B1299"</f>
        <v/>
      </c>
      <c r="D7380" s="194" t="inlineStr">
        <is>
          <t>configuração</t>
        </is>
      </c>
    </row>
    <row r="7381">
      <c r="A7381" s="194" t="inlineStr">
        <is>
          <t>custom.melhoria.24.modalidade</t>
        </is>
      </c>
      <c r="B7381" s="194">
        <f>IF(ISBLANK('CONFIGURAÇÃO'!$J$1299),"",'CONFIGURAÇÃO'!$J$1299&amp;"")</f>
        <v/>
      </c>
      <c r="C7381" s="194">
        <f>"'CONFIGURAÇÃO'!J1299"</f>
        <v/>
      </c>
      <c r="D7381" s="194" t="inlineStr">
        <is>
          <t>configuração</t>
        </is>
      </c>
    </row>
    <row r="7382">
      <c r="A7382" s="194" t="inlineStr">
        <is>
          <t>custom.melhoria.25.modalidade</t>
        </is>
      </c>
      <c r="B7382" s="194">
        <f>IF(ISBLANK('CONFIGURAÇÃO'!$B$1325),"",'CONFIGURAÇÃO'!$B$1325&amp;"")</f>
        <v/>
      </c>
      <c r="C7382" s="194">
        <f>"'CONFIGURAÇÃO'!B1325"</f>
        <v/>
      </c>
      <c r="D7382" s="194" t="inlineStr">
        <is>
          <t>configuração</t>
        </is>
      </c>
    </row>
    <row r="7383">
      <c r="A7383" s="194" t="inlineStr">
        <is>
          <t>custom.melhoria.26.modalidade</t>
        </is>
      </c>
      <c r="B7383" s="194">
        <f>IF(ISBLANK('CONFIGURAÇÃO'!$J$1325),"",'CONFIGURAÇÃO'!$J$1325&amp;"")</f>
        <v/>
      </c>
      <c r="C7383" s="194">
        <f>"'CONFIGURAÇÃO'!J1325"</f>
        <v/>
      </c>
      <c r="D7383" s="194" t="inlineStr">
        <is>
          <t>configuração</t>
        </is>
      </c>
    </row>
    <row r="7384">
      <c r="A7384" s="194" t="inlineStr">
        <is>
          <t>custom.melhoria.27.modalidade</t>
        </is>
      </c>
      <c r="B7384" s="194">
        <f>IF(ISBLANK('CONFIGURAÇÃO'!$B$1351),"",'CONFIGURAÇÃO'!$B$1351&amp;"")</f>
        <v/>
      </c>
      <c r="C7384" s="194">
        <f>"'CONFIGURAÇÃO'!B1351"</f>
        <v/>
      </c>
      <c r="D7384" s="194" t="inlineStr">
        <is>
          <t>configuração</t>
        </is>
      </c>
    </row>
    <row r="7385">
      <c r="A7385" s="194" t="inlineStr">
        <is>
          <t>custom.melhoria.28.modalidade</t>
        </is>
      </c>
      <c r="B7385" s="194">
        <f>IF(ISBLANK('CONFIGURAÇÃO'!$J$1351),"",'CONFIGURAÇÃO'!$J$1351&amp;"")</f>
        <v/>
      </c>
      <c r="C7385" s="194">
        <f>"'CONFIGURAÇÃO'!J1351"</f>
        <v/>
      </c>
      <c r="D7385" s="194" t="inlineStr">
        <is>
          <t>configuração</t>
        </is>
      </c>
    </row>
    <row r="7386">
      <c r="A7386" s="194" t="inlineStr">
        <is>
          <t>custom.melhoria.29.modalidade</t>
        </is>
      </c>
      <c r="B7386" s="194">
        <f>IF(ISBLANK('CONFIGURAÇÃO'!$B$1377),"",'CONFIGURAÇÃO'!$B$1377&amp;"")</f>
        <v/>
      </c>
      <c r="C7386" s="194">
        <f>"'CONFIGURAÇÃO'!B1377"</f>
        <v/>
      </c>
      <c r="D7386" s="194" t="inlineStr">
        <is>
          <t>configuração</t>
        </is>
      </c>
    </row>
    <row r="7387">
      <c r="A7387" s="194" t="inlineStr">
        <is>
          <t>custom.melhoria.30.modalidade</t>
        </is>
      </c>
      <c r="B7387" s="194">
        <f>IF(ISBLANK('CONFIGURAÇÃO'!$J$1377),"",'CONFIGURAÇÃO'!$J$1377&amp;"")</f>
        <v/>
      </c>
      <c r="C7387" s="194">
        <f>"'CONFIGURAÇÃO'!J1377"</f>
        <v/>
      </c>
      <c r="D7387" s="194" t="inlineStr">
        <is>
          <t>configuração</t>
        </is>
      </c>
    </row>
    <row r="7388">
      <c r="A7388" s="194" t="inlineStr">
        <is>
          <t>custom.dano.1.nome</t>
        </is>
      </c>
      <c r="B7388" s="194">
        <f>IF(ISBLANK('CONFIGURAÇÃO'!$B$1737),"",'CONFIGURAÇÃO'!$B$1737&amp;"")</f>
        <v/>
      </c>
      <c r="C7388" s="194">
        <f>"'CONFIGURAÇÃO'!B1737"</f>
        <v/>
      </c>
      <c r="D7388" s="194" t="inlineStr">
        <is>
          <t>configuração</t>
        </is>
      </c>
    </row>
    <row r="7389">
      <c r="A7389" s="194" t="inlineStr">
        <is>
          <t>custom.dano.1.mestre_viu</t>
        </is>
      </c>
      <c r="B7389" s="194">
        <f>N('CONFIGURAÇÃO'!$F$1737)&amp;""</f>
        <v/>
      </c>
      <c r="C7389" s="194">
        <f>"'CONFIGURAÇÃO'!F1737"</f>
        <v/>
      </c>
      <c r="D7389" s="194" t="inlineStr">
        <is>
          <t>configuração</t>
        </is>
      </c>
    </row>
    <row r="7390">
      <c r="A7390" s="194" t="inlineStr">
        <is>
          <t>custom.dano.1.definicao</t>
        </is>
      </c>
      <c r="B7390" s="194">
        <f>IF(ISBLANK('CONFIGURAÇÃO'!$B$1741),"",'CONFIGURAÇÃO'!$B$1741&amp;"")</f>
        <v/>
      </c>
      <c r="C7390" s="194">
        <f>"'CONFIGURAÇÃO'!B1741"</f>
        <v/>
      </c>
      <c r="D7390" s="194" t="inlineStr">
        <is>
          <t>configuração</t>
        </is>
      </c>
    </row>
    <row r="7391">
      <c r="A7391" s="194" t="inlineStr">
        <is>
          <t>custom.dano.1.efeito</t>
        </is>
      </c>
      <c r="B7391" s="194">
        <f>IF(ISBLANK('CONFIGURAÇÃO'!$B$1748),"",'CONFIGURAÇÃO'!$B$1748&amp;"")</f>
        <v/>
      </c>
      <c r="C7391" s="194">
        <f>"'CONFIGURAÇÃO'!B1748"</f>
        <v/>
      </c>
      <c r="D7391" s="194" t="inlineStr">
        <is>
          <t>configuração</t>
        </is>
      </c>
    </row>
    <row r="7392">
      <c r="A7392" s="194" t="inlineStr">
        <is>
          <t>custom.dano.2.nome</t>
        </is>
      </c>
      <c r="B7392" s="194">
        <f>IF(ISBLANK('CONFIGURAÇÃO'!$J$1737),"",'CONFIGURAÇÃO'!$J$1737&amp;"")</f>
        <v/>
      </c>
      <c r="C7392" s="194">
        <f>"'CONFIGURAÇÃO'!J1737"</f>
        <v/>
      </c>
      <c r="D7392" s="194" t="inlineStr">
        <is>
          <t>configuração</t>
        </is>
      </c>
    </row>
    <row r="7393">
      <c r="A7393" s="194" t="inlineStr">
        <is>
          <t>custom.dano.2.mestre_viu</t>
        </is>
      </c>
      <c r="B7393" s="194">
        <f>N('CONFIGURAÇÃO'!$N$1737)&amp;""</f>
        <v/>
      </c>
      <c r="C7393" s="194">
        <f>"'CONFIGURAÇÃO'!N1737"</f>
        <v/>
      </c>
      <c r="D7393" s="194" t="inlineStr">
        <is>
          <t>configuração</t>
        </is>
      </c>
    </row>
    <row r="7394">
      <c r="A7394" s="194" t="inlineStr">
        <is>
          <t>custom.dano.2.definicao</t>
        </is>
      </c>
      <c r="B7394" s="194">
        <f>IF(ISBLANK('CONFIGURAÇÃO'!$J$1741),"",'CONFIGURAÇÃO'!$J$1741&amp;"")</f>
        <v/>
      </c>
      <c r="C7394" s="194">
        <f>"'CONFIGURAÇÃO'!J1741"</f>
        <v/>
      </c>
      <c r="D7394" s="194" t="inlineStr">
        <is>
          <t>configuração</t>
        </is>
      </c>
    </row>
    <row r="7395">
      <c r="A7395" s="194" t="inlineStr">
        <is>
          <t>custom.dano.2.efeito</t>
        </is>
      </c>
      <c r="B7395" s="194">
        <f>IF(ISBLANK('CONFIGURAÇÃO'!$J$1748),"",'CONFIGURAÇÃO'!$J$1748&amp;"")</f>
        <v/>
      </c>
      <c r="C7395" s="194">
        <f>"'CONFIGURAÇÃO'!J1748"</f>
        <v/>
      </c>
      <c r="D7395" s="194" t="inlineStr">
        <is>
          <t>configuração</t>
        </is>
      </c>
    </row>
    <row r="7396">
      <c r="A7396" s="194" t="inlineStr">
        <is>
          <t>custom.dano.3.nome</t>
        </is>
      </c>
      <c r="B7396" s="194">
        <f>IF(ISBLANK('CONFIGURAÇÃO'!$B$1765),"",'CONFIGURAÇÃO'!$B$1765&amp;"")</f>
        <v/>
      </c>
      <c r="C7396" s="194">
        <f>"'CONFIGURAÇÃO'!B1765"</f>
        <v/>
      </c>
      <c r="D7396" s="194" t="inlineStr">
        <is>
          <t>configuração</t>
        </is>
      </c>
    </row>
    <row r="7397">
      <c r="A7397" s="194" t="inlineStr">
        <is>
          <t>custom.dano.3.mestre_viu</t>
        </is>
      </c>
      <c r="B7397" s="194">
        <f>N('CONFIGURAÇÃO'!$F$1765)&amp;""</f>
        <v/>
      </c>
      <c r="C7397" s="194">
        <f>"'CONFIGURAÇÃO'!F1765"</f>
        <v/>
      </c>
      <c r="D7397" s="194" t="inlineStr">
        <is>
          <t>configuração</t>
        </is>
      </c>
    </row>
    <row r="7398">
      <c r="A7398" s="194" t="inlineStr">
        <is>
          <t>custom.dano.3.definicao</t>
        </is>
      </c>
      <c r="B7398" s="194">
        <f>IF(ISBLANK('CONFIGURAÇÃO'!$B$1769),"",'CONFIGURAÇÃO'!$B$1769&amp;"")</f>
        <v/>
      </c>
      <c r="C7398" s="194">
        <f>"'CONFIGURAÇÃO'!B1769"</f>
        <v/>
      </c>
      <c r="D7398" s="194" t="inlineStr">
        <is>
          <t>configuração</t>
        </is>
      </c>
    </row>
    <row r="7399">
      <c r="A7399" s="194" t="inlineStr">
        <is>
          <t>custom.dano.3.efeito</t>
        </is>
      </c>
      <c r="B7399" s="194">
        <f>IF(ISBLANK('CONFIGURAÇÃO'!$B$1776),"",'CONFIGURAÇÃO'!$B$1776&amp;"")</f>
        <v/>
      </c>
      <c r="C7399" s="194">
        <f>"'CONFIGURAÇÃO'!B1776"</f>
        <v/>
      </c>
      <c r="D7399" s="194" t="inlineStr">
        <is>
          <t>configuração</t>
        </is>
      </c>
    </row>
    <row r="7400">
      <c r="A7400" s="194" t="inlineStr">
        <is>
          <t>custom.dano.4.nome</t>
        </is>
      </c>
      <c r="B7400" s="194">
        <f>IF(ISBLANK('CONFIGURAÇÃO'!$J$1765),"",'CONFIGURAÇÃO'!$J$1765&amp;"")</f>
        <v/>
      </c>
      <c r="C7400" s="194">
        <f>"'CONFIGURAÇÃO'!J1765"</f>
        <v/>
      </c>
      <c r="D7400" s="194" t="inlineStr">
        <is>
          <t>configuração</t>
        </is>
      </c>
    </row>
    <row r="7401">
      <c r="A7401" s="194" t="inlineStr">
        <is>
          <t>custom.dano.4.mestre_viu</t>
        </is>
      </c>
      <c r="B7401" s="194">
        <f>N('CONFIGURAÇÃO'!$N$1765)&amp;""</f>
        <v/>
      </c>
      <c r="C7401" s="194">
        <f>"'CONFIGURAÇÃO'!N1765"</f>
        <v/>
      </c>
      <c r="D7401" s="194" t="inlineStr">
        <is>
          <t>configuração</t>
        </is>
      </c>
    </row>
    <row r="7402">
      <c r="A7402" s="194" t="inlineStr">
        <is>
          <t>custom.dano.4.definicao</t>
        </is>
      </c>
      <c r="B7402" s="194">
        <f>IF(ISBLANK('CONFIGURAÇÃO'!$J$1769),"",'CONFIGURAÇÃO'!$J$1769&amp;"")</f>
        <v/>
      </c>
      <c r="C7402" s="194">
        <f>"'CONFIGURAÇÃO'!J1769"</f>
        <v/>
      </c>
      <c r="D7402" s="194" t="inlineStr">
        <is>
          <t>configuração</t>
        </is>
      </c>
    </row>
    <row r="7403">
      <c r="A7403" s="194" t="inlineStr">
        <is>
          <t>custom.dano.4.efeito</t>
        </is>
      </c>
      <c r="B7403" s="194">
        <f>IF(ISBLANK('CONFIGURAÇÃO'!$J$1776),"",'CONFIGURAÇÃO'!$J$1776&amp;"")</f>
        <v/>
      </c>
      <c r="C7403" s="194">
        <f>"'CONFIGURAÇÃO'!J1776"</f>
        <v/>
      </c>
      <c r="D7403" s="194" t="inlineStr">
        <is>
          <t>configuração</t>
        </is>
      </c>
    </row>
    <row r="7404">
      <c r="A7404" s="194" t="inlineStr">
        <is>
          <t>custom.dano.5.nome</t>
        </is>
      </c>
      <c r="B7404" s="194">
        <f>IF(ISBLANK('CONFIGURAÇÃO'!$B$1793),"",'CONFIGURAÇÃO'!$B$1793&amp;"")</f>
        <v/>
      </c>
      <c r="C7404" s="194">
        <f>"'CONFIGURAÇÃO'!B1793"</f>
        <v/>
      </c>
      <c r="D7404" s="194" t="inlineStr">
        <is>
          <t>configuração</t>
        </is>
      </c>
    </row>
    <row r="7405">
      <c r="A7405" s="194" t="inlineStr">
        <is>
          <t>custom.dano.5.mestre_viu</t>
        </is>
      </c>
      <c r="B7405" s="194">
        <f>N('CONFIGURAÇÃO'!$F$1793)&amp;""</f>
        <v/>
      </c>
      <c r="C7405" s="194">
        <f>"'CONFIGURAÇÃO'!F1793"</f>
        <v/>
      </c>
      <c r="D7405" s="194" t="inlineStr">
        <is>
          <t>configuração</t>
        </is>
      </c>
    </row>
    <row r="7406">
      <c r="A7406" s="194" t="inlineStr">
        <is>
          <t>custom.dano.5.definicao</t>
        </is>
      </c>
      <c r="B7406" s="194">
        <f>IF(ISBLANK('CONFIGURAÇÃO'!$B$1797),"",'CONFIGURAÇÃO'!$B$1797&amp;"")</f>
        <v/>
      </c>
      <c r="C7406" s="194">
        <f>"'CONFIGURAÇÃO'!B1797"</f>
        <v/>
      </c>
      <c r="D7406" s="194" t="inlineStr">
        <is>
          <t>configuração</t>
        </is>
      </c>
    </row>
    <row r="7407">
      <c r="A7407" s="194" t="inlineStr">
        <is>
          <t>custom.dano.5.efeito</t>
        </is>
      </c>
      <c r="B7407" s="194">
        <f>IF(ISBLANK('CONFIGURAÇÃO'!$B$1804),"",'CONFIGURAÇÃO'!$B$1804&amp;"")</f>
        <v/>
      </c>
      <c r="C7407" s="194">
        <f>"'CONFIGURAÇÃO'!B1804"</f>
        <v/>
      </c>
      <c r="D7407" s="194" t="inlineStr">
        <is>
          <t>configuração</t>
        </is>
      </c>
    </row>
    <row r="7408">
      <c r="A7408" s="194" t="inlineStr">
        <is>
          <t>custom.dano.6.nome</t>
        </is>
      </c>
      <c r="B7408" s="194">
        <f>IF(ISBLANK('CONFIGURAÇÃO'!$J$1793),"",'CONFIGURAÇÃO'!$J$1793&amp;"")</f>
        <v/>
      </c>
      <c r="C7408" s="194">
        <f>"'CONFIGURAÇÃO'!J1793"</f>
        <v/>
      </c>
      <c r="D7408" s="194" t="inlineStr">
        <is>
          <t>configuração</t>
        </is>
      </c>
    </row>
    <row r="7409">
      <c r="A7409" s="194" t="inlineStr">
        <is>
          <t>custom.dano.6.mestre_viu</t>
        </is>
      </c>
      <c r="B7409" s="194">
        <f>N('CONFIGURAÇÃO'!$N$1793)&amp;""</f>
        <v/>
      </c>
      <c r="C7409" s="194">
        <f>"'CONFIGURAÇÃO'!N1793"</f>
        <v/>
      </c>
      <c r="D7409" s="194" t="inlineStr">
        <is>
          <t>configuração</t>
        </is>
      </c>
    </row>
    <row r="7410">
      <c r="A7410" s="194" t="inlineStr">
        <is>
          <t>custom.dano.6.definicao</t>
        </is>
      </c>
      <c r="B7410" s="194">
        <f>IF(ISBLANK('CONFIGURAÇÃO'!$J$1797),"",'CONFIGURAÇÃO'!$J$1797&amp;"")</f>
        <v/>
      </c>
      <c r="C7410" s="194">
        <f>"'CONFIGURAÇÃO'!J1797"</f>
        <v/>
      </c>
      <c r="D7410" s="194" t="inlineStr">
        <is>
          <t>configuração</t>
        </is>
      </c>
    </row>
    <row r="7411">
      <c r="A7411" s="194" t="inlineStr">
        <is>
          <t>custom.dano.6.efeito</t>
        </is>
      </c>
      <c r="B7411" s="194">
        <f>IF(ISBLANK('CONFIGURAÇÃO'!$J$1804),"",'CONFIGURAÇÃO'!$J$1804&amp;"")</f>
        <v/>
      </c>
      <c r="C7411" s="194">
        <f>"'CONFIGURAÇÃO'!J1804"</f>
        <v/>
      </c>
      <c r="D7411" s="194" t="inlineStr">
        <is>
          <t>configuração</t>
        </is>
      </c>
    </row>
    <row r="7412">
      <c r="A7412" s="194" t="inlineStr">
        <is>
          <t>custom.dano.7.nome</t>
        </is>
      </c>
      <c r="B7412" s="194">
        <f>IF(ISBLANK('CONFIGURAÇÃO'!$B$1821),"",'CONFIGURAÇÃO'!$B$1821&amp;"")</f>
        <v/>
      </c>
      <c r="C7412" s="194">
        <f>"'CONFIGURAÇÃO'!B1821"</f>
        <v/>
      </c>
      <c r="D7412" s="194" t="inlineStr">
        <is>
          <t>configuração</t>
        </is>
      </c>
    </row>
    <row r="7413">
      <c r="A7413" s="194" t="inlineStr">
        <is>
          <t>custom.dano.7.mestre_viu</t>
        </is>
      </c>
      <c r="B7413" s="194">
        <f>N('CONFIGURAÇÃO'!$F$1821)&amp;""</f>
        <v/>
      </c>
      <c r="C7413" s="194">
        <f>"'CONFIGURAÇÃO'!F1821"</f>
        <v/>
      </c>
      <c r="D7413" s="194" t="inlineStr">
        <is>
          <t>configuração</t>
        </is>
      </c>
    </row>
    <row r="7414">
      <c r="A7414" s="194" t="inlineStr">
        <is>
          <t>custom.dano.7.definicao</t>
        </is>
      </c>
      <c r="B7414" s="194">
        <f>IF(ISBLANK('CONFIGURAÇÃO'!$B$1825),"",'CONFIGURAÇÃO'!$B$1825&amp;"")</f>
        <v/>
      </c>
      <c r="C7414" s="194">
        <f>"'CONFIGURAÇÃO'!B1825"</f>
        <v/>
      </c>
      <c r="D7414" s="194" t="inlineStr">
        <is>
          <t>configuração</t>
        </is>
      </c>
    </row>
    <row r="7415">
      <c r="A7415" s="194" t="inlineStr">
        <is>
          <t>custom.dano.7.efeito</t>
        </is>
      </c>
      <c r="B7415" s="194">
        <f>IF(ISBLANK('CONFIGURAÇÃO'!$B$1832),"",'CONFIGURAÇÃO'!$B$1832&amp;"")</f>
        <v/>
      </c>
      <c r="C7415" s="194">
        <f>"'CONFIGURAÇÃO'!B1832"</f>
        <v/>
      </c>
      <c r="D7415" s="194" t="inlineStr">
        <is>
          <t>configuração</t>
        </is>
      </c>
    </row>
    <row r="7416">
      <c r="A7416" s="194" t="inlineStr">
        <is>
          <t>custom.dano.8.nome</t>
        </is>
      </c>
      <c r="B7416" s="194">
        <f>IF(ISBLANK('CONFIGURAÇÃO'!$J$1821),"",'CONFIGURAÇÃO'!$J$1821&amp;"")</f>
        <v/>
      </c>
      <c r="C7416" s="194">
        <f>"'CONFIGURAÇÃO'!J1821"</f>
        <v/>
      </c>
      <c r="D7416" s="194" t="inlineStr">
        <is>
          <t>configuração</t>
        </is>
      </c>
    </row>
    <row r="7417">
      <c r="A7417" s="194" t="inlineStr">
        <is>
          <t>custom.dano.8.mestre_viu</t>
        </is>
      </c>
      <c r="B7417" s="194">
        <f>N('CONFIGURAÇÃO'!$N$1821)&amp;""</f>
        <v/>
      </c>
      <c r="C7417" s="194">
        <f>"'CONFIGURAÇÃO'!N1821"</f>
        <v/>
      </c>
      <c r="D7417" s="194" t="inlineStr">
        <is>
          <t>configuração</t>
        </is>
      </c>
    </row>
    <row r="7418">
      <c r="A7418" s="194" t="inlineStr">
        <is>
          <t>custom.dano.8.definicao</t>
        </is>
      </c>
      <c r="B7418" s="194">
        <f>IF(ISBLANK('CONFIGURAÇÃO'!$J$1825),"",'CONFIGURAÇÃO'!$J$1825&amp;"")</f>
        <v/>
      </c>
      <c r="C7418" s="194">
        <f>"'CONFIGURAÇÃO'!J1825"</f>
        <v/>
      </c>
      <c r="D7418" s="194" t="inlineStr">
        <is>
          <t>configuração</t>
        </is>
      </c>
    </row>
    <row r="7419">
      <c r="A7419" s="194" t="inlineStr">
        <is>
          <t>custom.dano.8.efeito</t>
        </is>
      </c>
      <c r="B7419" s="194">
        <f>IF(ISBLANK('CONFIGURAÇÃO'!$J$1832),"",'CONFIGURAÇÃO'!$J$1832&amp;"")</f>
        <v/>
      </c>
      <c r="C7419" s="194">
        <f>"'CONFIGURAÇÃO'!J1832"</f>
        <v/>
      </c>
      <c r="D7419" s="194" t="inlineStr">
        <is>
          <t>configuração</t>
        </is>
      </c>
    </row>
    <row r="7420">
      <c r="A7420" s="194" t="inlineStr">
        <is>
          <t>custom.dano.9.nome</t>
        </is>
      </c>
      <c r="B7420" s="194">
        <f>IF(ISBLANK('CONFIGURAÇÃO'!$B$1849),"",'CONFIGURAÇÃO'!$B$1849&amp;"")</f>
        <v/>
      </c>
      <c r="C7420" s="194">
        <f>"'CONFIGURAÇÃO'!B1849"</f>
        <v/>
      </c>
      <c r="D7420" s="194" t="inlineStr">
        <is>
          <t>configuração</t>
        </is>
      </c>
    </row>
    <row r="7421">
      <c r="A7421" s="194" t="inlineStr">
        <is>
          <t>custom.dano.9.mestre_viu</t>
        </is>
      </c>
      <c r="B7421" s="194">
        <f>N('CONFIGURAÇÃO'!$F$1849)&amp;""</f>
        <v/>
      </c>
      <c r="C7421" s="194">
        <f>"'CONFIGURAÇÃO'!F1849"</f>
        <v/>
      </c>
      <c r="D7421" s="194" t="inlineStr">
        <is>
          <t>configuração</t>
        </is>
      </c>
    </row>
    <row r="7422">
      <c r="A7422" s="194" t="inlineStr">
        <is>
          <t>custom.dano.9.definicao</t>
        </is>
      </c>
      <c r="B7422" s="194">
        <f>IF(ISBLANK('CONFIGURAÇÃO'!$B$1853),"",'CONFIGURAÇÃO'!$B$1853&amp;"")</f>
        <v/>
      </c>
      <c r="C7422" s="194">
        <f>"'CONFIGURAÇÃO'!B1853"</f>
        <v/>
      </c>
      <c r="D7422" s="194" t="inlineStr">
        <is>
          <t>configuração</t>
        </is>
      </c>
    </row>
    <row r="7423">
      <c r="A7423" s="194" t="inlineStr">
        <is>
          <t>custom.dano.9.efeito</t>
        </is>
      </c>
      <c r="B7423" s="194">
        <f>IF(ISBLANK('CONFIGURAÇÃO'!$B$1860),"",'CONFIGURAÇÃO'!$B$1860&amp;"")</f>
        <v/>
      </c>
      <c r="C7423" s="194">
        <f>"'CONFIGURAÇÃO'!B1860"</f>
        <v/>
      </c>
      <c r="D7423" s="194" t="inlineStr">
        <is>
          <t>configuração</t>
        </is>
      </c>
    </row>
    <row r="7424">
      <c r="A7424" s="194" t="inlineStr">
        <is>
          <t>custom.dano.10.nome</t>
        </is>
      </c>
      <c r="B7424" s="194">
        <f>IF(ISBLANK('CONFIGURAÇÃO'!$J$1849),"",'CONFIGURAÇÃO'!$J$1849&amp;"")</f>
        <v/>
      </c>
      <c r="C7424" s="194">
        <f>"'CONFIGURAÇÃO'!J1849"</f>
        <v/>
      </c>
      <c r="D7424" s="194" t="inlineStr">
        <is>
          <t>configuração</t>
        </is>
      </c>
    </row>
    <row r="7425">
      <c r="A7425" s="194" t="inlineStr">
        <is>
          <t>custom.dano.10.mestre_viu</t>
        </is>
      </c>
      <c r="B7425" s="194">
        <f>N('CONFIGURAÇÃO'!$N$1849)&amp;""</f>
        <v/>
      </c>
      <c r="C7425" s="194">
        <f>"'CONFIGURAÇÃO'!N1849"</f>
        <v/>
      </c>
      <c r="D7425" s="194" t="inlineStr">
        <is>
          <t>configuração</t>
        </is>
      </c>
    </row>
    <row r="7426">
      <c r="A7426" s="194" t="inlineStr">
        <is>
          <t>custom.dano.10.definicao</t>
        </is>
      </c>
      <c r="B7426" s="194">
        <f>IF(ISBLANK('CONFIGURAÇÃO'!$J$1853),"",'CONFIGURAÇÃO'!$J$1853&amp;"")</f>
        <v/>
      </c>
      <c r="C7426" s="194">
        <f>"'CONFIGURAÇÃO'!J1853"</f>
        <v/>
      </c>
      <c r="D7426" s="194" t="inlineStr">
        <is>
          <t>configuração</t>
        </is>
      </c>
    </row>
    <row r="7427">
      <c r="A7427" s="194" t="inlineStr">
        <is>
          <t>custom.dano.10.efeito</t>
        </is>
      </c>
      <c r="B7427" s="194">
        <f>IF(ISBLANK('CONFIGURAÇÃO'!$J$1860),"",'CONFIGURAÇÃO'!$J$1860&amp;"")</f>
        <v/>
      </c>
      <c r="C7427" s="194">
        <f>"'CONFIGURAÇÃO'!J1860"</f>
        <v/>
      </c>
      <c r="D7427" s="194" t="inlineStr">
        <is>
          <t>configuração</t>
        </is>
      </c>
    </row>
    <row r="7428">
      <c r="A7428" s="194" t="inlineStr">
        <is>
          <t>aviso.custom.dano.1</t>
        </is>
      </c>
      <c r="B7428" s="194">
        <f>'DADOS_DANOS'!$H$2&amp;""</f>
        <v/>
      </c>
      <c r="C7428" s="194">
        <f>"'DADOS_DANOS'!H2"</f>
        <v/>
      </c>
      <c r="D7428" s="194" t="inlineStr">
        <is>
          <t>aviso</t>
        </is>
      </c>
    </row>
    <row r="7429">
      <c r="A7429" s="194" t="inlineStr">
        <is>
          <t>aviso.custom.dano.2</t>
        </is>
      </c>
      <c r="B7429" s="194">
        <f>'DADOS_DANOS'!$H$3&amp;""</f>
        <v/>
      </c>
      <c r="C7429" s="194">
        <f>"'DADOS_DANOS'!H3"</f>
        <v/>
      </c>
      <c r="D7429" s="194" t="inlineStr">
        <is>
          <t>aviso</t>
        </is>
      </c>
    </row>
    <row r="7430">
      <c r="A7430" s="194" t="inlineStr">
        <is>
          <t>aviso.custom.dano.3</t>
        </is>
      </c>
      <c r="B7430" s="194">
        <f>'DADOS_DANOS'!$H$4&amp;""</f>
        <v/>
      </c>
      <c r="C7430" s="194">
        <f>"'DADOS_DANOS'!H4"</f>
        <v/>
      </c>
      <c r="D7430" s="194" t="inlineStr">
        <is>
          <t>aviso</t>
        </is>
      </c>
    </row>
    <row r="7431">
      <c r="A7431" s="194" t="inlineStr">
        <is>
          <t>aviso.custom.dano.4</t>
        </is>
      </c>
      <c r="B7431" s="194">
        <f>'DADOS_DANOS'!$H$5&amp;""</f>
        <v/>
      </c>
      <c r="C7431" s="194">
        <f>"'DADOS_DANOS'!H5"</f>
        <v/>
      </c>
      <c r="D7431" s="194" t="inlineStr">
        <is>
          <t>aviso</t>
        </is>
      </c>
    </row>
    <row r="7432">
      <c r="A7432" s="194" t="inlineStr">
        <is>
          <t>aviso.custom.dano.5</t>
        </is>
      </c>
      <c r="B7432" s="194">
        <f>'DADOS_DANOS'!$H$6&amp;""</f>
        <v/>
      </c>
      <c r="C7432" s="194">
        <f>"'DADOS_DANOS'!H6"</f>
        <v/>
      </c>
      <c r="D7432" s="194" t="inlineStr">
        <is>
          <t>aviso</t>
        </is>
      </c>
    </row>
    <row r="7433">
      <c r="A7433" s="194" t="inlineStr">
        <is>
          <t>aviso.custom.dano.6</t>
        </is>
      </c>
      <c r="B7433" s="194">
        <f>'DADOS_DANOS'!$H$7&amp;""</f>
        <v/>
      </c>
      <c r="C7433" s="194">
        <f>"'DADOS_DANOS'!H7"</f>
        <v/>
      </c>
      <c r="D7433" s="194" t="inlineStr">
        <is>
          <t>aviso</t>
        </is>
      </c>
    </row>
    <row r="7434">
      <c r="A7434" s="194" t="inlineStr">
        <is>
          <t>aviso.custom.dano.7</t>
        </is>
      </c>
      <c r="B7434" s="194">
        <f>'DADOS_DANOS'!$H$8&amp;""</f>
        <v/>
      </c>
      <c r="C7434" s="194">
        <f>"'DADOS_DANOS'!H8"</f>
        <v/>
      </c>
      <c r="D7434" s="194" t="inlineStr">
        <is>
          <t>aviso</t>
        </is>
      </c>
    </row>
    <row r="7435">
      <c r="A7435" s="194" t="inlineStr">
        <is>
          <t>aviso.custom.dano.8</t>
        </is>
      </c>
      <c r="B7435" s="194">
        <f>'DADOS_DANOS'!$H$9&amp;""</f>
        <v/>
      </c>
      <c r="C7435" s="194">
        <f>"'DADOS_DANOS'!H9"</f>
        <v/>
      </c>
      <c r="D7435" s="194" t="inlineStr">
        <is>
          <t>aviso</t>
        </is>
      </c>
    </row>
    <row r="7436">
      <c r="A7436" s="194" t="inlineStr">
        <is>
          <t>aviso.custom.dano.9</t>
        </is>
      </c>
      <c r="B7436" s="194">
        <f>'DADOS_DANOS'!$H$10&amp;""</f>
        <v/>
      </c>
      <c r="C7436" s="194">
        <f>"'DADOS_DANOS'!H10"</f>
        <v/>
      </c>
      <c r="D7436" s="194" t="inlineStr">
        <is>
          <t>aviso</t>
        </is>
      </c>
    </row>
    <row r="7437">
      <c r="A7437" s="194" t="inlineStr">
        <is>
          <t>aviso.custom.dano.10</t>
        </is>
      </c>
      <c r="B7437" s="194">
        <f>'DADOS_DANOS'!$H$11&amp;""</f>
        <v/>
      </c>
      <c r="C7437" s="194">
        <f>"'DADOS_DANOS'!H11"</f>
        <v/>
      </c>
      <c r="D7437" s="194"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2026-10-16T21:51:18Z</dcterms:created>
  <dcterms:modified xmlns:dcterms="http://purl.org/dc/terms/" xmlns:xsi="http://www.w3.org/2001/XMLSchema-instance" xsi:type="dcterms:W3CDTF">2026-10-16T21:51:45Z</dcterms:modified>
</cp:coreProperties>
</file>